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ables/table4.xml" ContentType="application/vnd.openxmlformats-officedocument.spreadsheetml.table+xml"/>
  <Override PartName="/xl/comments2.xml" ContentType="application/vnd.openxmlformats-officedocument.spreadsheetml.comments+xml"/>
  <Override PartName="/xl/tables/table5.xml" ContentType="application/vnd.openxmlformats-officedocument.spreadsheetml.table+xml"/>
  <Override PartName="/xl/comments3.xml" ContentType="application/vnd.openxmlformats-officedocument.spreadsheetml.comments+xml"/>
  <Override PartName="/xl/tables/table6.xml" ContentType="application/vnd.openxmlformats-officedocument.spreadsheetml.table+xml"/>
  <Override PartName="/xl/comments4.xml" ContentType="application/vnd.openxmlformats-officedocument.spreadsheetml.comments+xml"/>
  <Override PartName="/xl/tables/table7.xml" ContentType="application/vnd.openxmlformats-officedocument.spreadsheetml.table+xml"/>
  <Override PartName="/xl/comments5.xml" ContentType="application/vnd.openxmlformats-officedocument.spreadsheetml.comments+xml"/>
  <Override PartName="/xl/tables/table8.xml" ContentType="application/vnd.openxmlformats-officedocument.spreadsheetml.table+xml"/>
  <Override PartName="/xl/tables/table9.xml" ContentType="application/vnd.openxmlformats-officedocument.spreadsheetml.table+xml"/>
  <Override PartName="/xl/comments6.xml" ContentType="application/vnd.openxmlformats-officedocument.spreadsheetml.comments+xml"/>
  <Override PartName="/xl/tables/table10.xml" ContentType="application/vnd.openxmlformats-officedocument.spreadsheetml.table+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Microsoft/"/>
    </mc:Choice>
  </mc:AlternateContent>
  <xr:revisionPtr revIDLastSave="32" documentId="11_5A186053219AC17E1AE8420A570D4BB33230198C" xr6:coauthVersionLast="47" xr6:coauthVersionMax="47" xr10:uidLastSave="{0C818AA1-3A2C-45AA-85D8-C30A6B07804A}"/>
  <bookViews>
    <workbookView xWindow="115080" yWindow="9690" windowWidth="29040" windowHeight="15720" xr2:uid="{00000000-000D-0000-FFFF-FFFF00000000}"/>
  </bookViews>
  <sheets>
    <sheet name="Introduction" sheetId="2" r:id="rId1"/>
    <sheet name="Dashboard" sheetId="3" r:id="rId2"/>
    <sheet name="Recommendations" sheetId="1" r:id="rId3"/>
    <sheet name="ImplementationLog" sheetId="4" r:id="rId4"/>
    <sheet name="CSCv8" sheetId="5" r:id="rId5"/>
    <sheet name="MITRE-MTs" sheetId="6" r:id="rId6"/>
    <sheet name="NIST-800-171r3" sheetId="7" r:id="rId7"/>
    <sheet name="NIST-CSFv2.0" sheetId="8" r:id="rId8"/>
    <sheet name="NCSC-CEv3.2" sheetId="9" r:id="rId9"/>
    <sheet name="ISO27002-2022" sheetId="10" r:id="rId10"/>
    <sheet name="PCIDSSv4.0" sheetId="11" r:id="rId11"/>
    <sheet name="CRF-v2025"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481" i="12" l="1"/>
  <c r="G480" i="12"/>
  <c r="G479" i="12"/>
  <c r="G478" i="12"/>
  <c r="G477" i="12"/>
  <c r="G476" i="12"/>
  <c r="G475" i="12"/>
  <c r="G474" i="12"/>
  <c r="G473" i="12"/>
  <c r="G472" i="12"/>
  <c r="G471" i="12"/>
  <c r="G470" i="12"/>
  <c r="G469" i="12"/>
  <c r="G468" i="12"/>
  <c r="G467" i="12"/>
  <c r="G466" i="12"/>
  <c r="G465" i="12"/>
  <c r="G464" i="12"/>
  <c r="G463" i="12"/>
  <c r="G462" i="12"/>
  <c r="G461" i="12"/>
  <c r="G460" i="12"/>
  <c r="G459" i="12"/>
  <c r="G458" i="12"/>
  <c r="G457" i="12"/>
  <c r="G456" i="12"/>
  <c r="G455" i="12"/>
  <c r="G454" i="12"/>
  <c r="G453" i="12"/>
  <c r="G452" i="12"/>
  <c r="G451" i="12"/>
  <c r="G450" i="12"/>
  <c r="G449" i="12"/>
  <c r="G448" i="12"/>
  <c r="G447" i="12"/>
  <c r="G446" i="12"/>
  <c r="G445" i="12"/>
  <c r="G444" i="12"/>
  <c r="G443" i="12"/>
  <c r="G442" i="12"/>
  <c r="G441" i="12"/>
  <c r="G440" i="12"/>
  <c r="G439" i="12"/>
  <c r="G438" i="12"/>
  <c r="G437" i="12"/>
  <c r="G436" i="12"/>
  <c r="G435" i="12"/>
  <c r="G434" i="12"/>
  <c r="G433" i="12"/>
  <c r="G432" i="12"/>
  <c r="G431" i="12"/>
  <c r="G430" i="12"/>
  <c r="G429" i="12"/>
  <c r="G428" i="12"/>
  <c r="G427" i="12"/>
  <c r="G426" i="12"/>
  <c r="G425" i="12"/>
  <c r="G424" i="12"/>
  <c r="G423" i="12"/>
  <c r="G422" i="12"/>
  <c r="G421" i="12"/>
  <c r="G420" i="12"/>
  <c r="G419" i="12"/>
  <c r="G418" i="12"/>
  <c r="G417" i="12"/>
  <c r="G416" i="12"/>
  <c r="G415" i="12"/>
  <c r="G414" i="12"/>
  <c r="G413" i="12"/>
  <c r="G412" i="12"/>
  <c r="G411" i="12"/>
  <c r="G410" i="12"/>
  <c r="G409" i="12"/>
  <c r="G408" i="12"/>
  <c r="G407" i="12"/>
  <c r="G406" i="12"/>
  <c r="G405" i="12"/>
  <c r="G404" i="12"/>
  <c r="G403" i="12"/>
  <c r="G402" i="12"/>
  <c r="G401" i="12"/>
  <c r="G400" i="12"/>
  <c r="G399" i="12"/>
  <c r="G398" i="12"/>
  <c r="G397" i="12"/>
  <c r="G396" i="12"/>
  <c r="G395" i="12"/>
  <c r="G394" i="12"/>
  <c r="G393" i="12"/>
  <c r="G392" i="12"/>
  <c r="G391" i="12"/>
  <c r="G390" i="12"/>
  <c r="G389" i="12"/>
  <c r="G388" i="12"/>
  <c r="G387" i="12"/>
  <c r="G386" i="12"/>
  <c r="G385" i="12"/>
  <c r="G384" i="12"/>
  <c r="G383" i="12"/>
  <c r="G382" i="12"/>
  <c r="G381" i="12"/>
  <c r="G380" i="12"/>
  <c r="G379" i="12"/>
  <c r="G378" i="12"/>
  <c r="G377" i="12"/>
  <c r="G376" i="12"/>
  <c r="G375" i="12"/>
  <c r="G374" i="12"/>
  <c r="G373" i="12"/>
  <c r="G372" i="12"/>
  <c r="G371" i="12"/>
  <c r="G370" i="12"/>
  <c r="G369" i="12"/>
  <c r="G368" i="12"/>
  <c r="G367" i="12"/>
  <c r="G366" i="12"/>
  <c r="G365" i="12"/>
  <c r="G364" i="12"/>
  <c r="G363" i="12"/>
  <c r="G362" i="12"/>
  <c r="G361" i="12"/>
  <c r="G360" i="12"/>
  <c r="G359" i="12"/>
  <c r="G358" i="12"/>
  <c r="G357" i="12"/>
  <c r="G356" i="12"/>
  <c r="G355" i="12"/>
  <c r="G354" i="12"/>
  <c r="G353" i="12"/>
  <c r="G352" i="12"/>
  <c r="G351" i="12"/>
  <c r="G350" i="12"/>
  <c r="G349" i="12"/>
  <c r="G348" i="12"/>
  <c r="G347" i="12"/>
  <c r="G346" i="12"/>
  <c r="G345" i="12"/>
  <c r="G344" i="12"/>
  <c r="G343" i="12"/>
  <c r="G342" i="12"/>
  <c r="G341" i="12"/>
  <c r="G340" i="12"/>
  <c r="G339" i="12"/>
  <c r="G338" i="12"/>
  <c r="G337" i="12"/>
  <c r="G336" i="12"/>
  <c r="G335" i="12"/>
  <c r="G334" i="12"/>
  <c r="G333" i="12"/>
  <c r="G332" i="12"/>
  <c r="G331" i="12"/>
  <c r="G330" i="12"/>
  <c r="G329" i="12"/>
  <c r="G328" i="12"/>
  <c r="G327" i="12"/>
  <c r="G326" i="12"/>
  <c r="G325" i="12"/>
  <c r="G324" i="12"/>
  <c r="G323" i="12"/>
  <c r="G322" i="12"/>
  <c r="G321" i="12"/>
  <c r="G320" i="12"/>
  <c r="G319" i="12"/>
  <c r="G318" i="12"/>
  <c r="G317" i="12"/>
  <c r="G316" i="12"/>
  <c r="G315" i="12"/>
  <c r="G314" i="12"/>
  <c r="G313" i="12"/>
  <c r="G312" i="12"/>
  <c r="G311" i="12"/>
  <c r="G310" i="12"/>
  <c r="G309" i="12"/>
  <c r="G308" i="12"/>
  <c r="G307" i="12"/>
  <c r="G306" i="12"/>
  <c r="G305" i="12"/>
  <c r="G304" i="12"/>
  <c r="G303" i="12"/>
  <c r="G302" i="12"/>
  <c r="G301" i="12"/>
  <c r="G300" i="12"/>
  <c r="G299" i="12"/>
  <c r="G298" i="12"/>
  <c r="G297" i="12"/>
  <c r="G296" i="12"/>
  <c r="G295" i="12"/>
  <c r="G294" i="12"/>
  <c r="G293" i="12"/>
  <c r="G292" i="12"/>
  <c r="G291" i="12"/>
  <c r="G290" i="12"/>
  <c r="G289" i="12"/>
  <c r="G288" i="12"/>
  <c r="G287" i="12"/>
  <c r="G286" i="12"/>
  <c r="G285" i="12"/>
  <c r="G284" i="12"/>
  <c r="G283" i="12"/>
  <c r="G282" i="12"/>
  <c r="G281" i="12"/>
  <c r="G280" i="12"/>
  <c r="G279" i="12"/>
  <c r="G278" i="12"/>
  <c r="G277" i="12"/>
  <c r="G276" i="12"/>
  <c r="G275" i="12"/>
  <c r="G274" i="12"/>
  <c r="G273" i="12"/>
  <c r="G272" i="12"/>
  <c r="G271" i="12"/>
  <c r="G270" i="12"/>
  <c r="G269" i="12"/>
  <c r="G268" i="12"/>
  <c r="G267" i="12"/>
  <c r="G266" i="12"/>
  <c r="G265" i="12"/>
  <c r="G264" i="12"/>
  <c r="G263" i="12"/>
  <c r="G262" i="12"/>
  <c r="G261" i="12"/>
  <c r="G260" i="12"/>
  <c r="G259" i="12"/>
  <c r="G258" i="12"/>
  <c r="G257" i="12"/>
  <c r="G256" i="12"/>
  <c r="G255" i="12"/>
  <c r="G254" i="12"/>
  <c r="G253" i="12"/>
  <c r="G252" i="12"/>
  <c r="G251" i="12"/>
  <c r="G250" i="12"/>
  <c r="G249" i="12"/>
  <c r="G248" i="12"/>
  <c r="G247" i="12"/>
  <c r="G246" i="12"/>
  <c r="G245" i="12"/>
  <c r="G244" i="12"/>
  <c r="G243" i="12"/>
  <c r="G242" i="12"/>
  <c r="G241" i="12"/>
  <c r="G240" i="12"/>
  <c r="G239" i="12"/>
  <c r="G238" i="12"/>
  <c r="G237" i="12"/>
  <c r="G236" i="12"/>
  <c r="G235" i="12"/>
  <c r="G234" i="12"/>
  <c r="G233" i="12"/>
  <c r="G232" i="12"/>
  <c r="G231" i="12"/>
  <c r="G230" i="12"/>
  <c r="G229" i="12"/>
  <c r="G228" i="12"/>
  <c r="G227" i="12"/>
  <c r="G226" i="12"/>
  <c r="G225" i="12"/>
  <c r="G224" i="12"/>
  <c r="G223" i="12"/>
  <c r="G222" i="12"/>
  <c r="G221" i="12"/>
  <c r="G220" i="12"/>
  <c r="G219" i="12"/>
  <c r="G218" i="12"/>
  <c r="G217" i="12"/>
  <c r="G216" i="12"/>
  <c r="G215" i="12"/>
  <c r="G214" i="12"/>
  <c r="G213" i="12"/>
  <c r="G212" i="12"/>
  <c r="G211" i="12"/>
  <c r="G210" i="12"/>
  <c r="G209" i="12"/>
  <c r="G208" i="12"/>
  <c r="G207" i="12"/>
  <c r="G206" i="12"/>
  <c r="G205" i="12"/>
  <c r="G204" i="12"/>
  <c r="G203" i="12"/>
  <c r="G202" i="12"/>
  <c r="G201" i="12"/>
  <c r="G200" i="12"/>
  <c r="G199" i="12"/>
  <c r="G198" i="12"/>
  <c r="G197" i="12"/>
  <c r="G196" i="12"/>
  <c r="G195" i="12"/>
  <c r="G194" i="12"/>
  <c r="G193" i="12"/>
  <c r="G192" i="12"/>
  <c r="G191" i="12"/>
  <c r="G190" i="12"/>
  <c r="G189" i="12"/>
  <c r="G188" i="12"/>
  <c r="G187" i="12"/>
  <c r="G186" i="12"/>
  <c r="G185" i="12"/>
  <c r="G184" i="12"/>
  <c r="G183" i="12"/>
  <c r="G182" i="12"/>
  <c r="G181" i="12"/>
  <c r="G180" i="12"/>
  <c r="G179" i="12"/>
  <c r="G178" i="12"/>
  <c r="G177" i="12"/>
  <c r="G176" i="12"/>
  <c r="G175" i="12"/>
  <c r="G174" i="12"/>
  <c r="G173" i="12"/>
  <c r="G172" i="12"/>
  <c r="G171" i="12"/>
  <c r="G170" i="12"/>
  <c r="G169" i="12"/>
  <c r="G168" i="12"/>
  <c r="G167" i="12"/>
  <c r="G166" i="12"/>
  <c r="G165" i="12"/>
  <c r="G164" i="12"/>
  <c r="G163" i="12"/>
  <c r="G162" i="12"/>
  <c r="G161" i="12"/>
  <c r="G160" i="12"/>
  <c r="G159" i="12"/>
  <c r="G158" i="12"/>
  <c r="G157" i="12"/>
  <c r="G156" i="12"/>
  <c r="G155" i="12"/>
  <c r="G154" i="12"/>
  <c r="G153" i="12"/>
  <c r="G152" i="12"/>
  <c r="G151" i="12"/>
  <c r="G150" i="12"/>
  <c r="G149" i="12"/>
  <c r="G148" i="12"/>
  <c r="G147" i="12"/>
  <c r="G146" i="12"/>
  <c r="G145" i="12"/>
  <c r="G144" i="12"/>
  <c r="G143" i="12"/>
  <c r="G142" i="12"/>
  <c r="G141" i="12"/>
  <c r="G140" i="12"/>
  <c r="G139" i="12"/>
  <c r="G138" i="12"/>
  <c r="G137" i="12"/>
  <c r="G136" i="12"/>
  <c r="G135" i="12"/>
  <c r="G134" i="12"/>
  <c r="G133" i="12"/>
  <c r="G132" i="12"/>
  <c r="G131" i="12"/>
  <c r="G130" i="12"/>
  <c r="G129" i="12"/>
  <c r="G128" i="12"/>
  <c r="G127" i="12"/>
  <c r="G126" i="12"/>
  <c r="G125" i="12"/>
  <c r="G124" i="12"/>
  <c r="G123" i="12"/>
  <c r="G122" i="12"/>
  <c r="G121" i="12"/>
  <c r="G120" i="12"/>
  <c r="G119" i="12"/>
  <c r="G118" i="12"/>
  <c r="G117" i="12"/>
  <c r="G116" i="12"/>
  <c r="G115" i="12"/>
  <c r="G114" i="12"/>
  <c r="G113" i="12"/>
  <c r="G112" i="12"/>
  <c r="G111" i="12"/>
  <c r="G110" i="12"/>
  <c r="G109" i="12"/>
  <c r="G108" i="12"/>
  <c r="G107" i="12"/>
  <c r="G106" i="12"/>
  <c r="G105" i="12"/>
  <c r="G104" i="12"/>
  <c r="G103" i="12"/>
  <c r="G102" i="12"/>
  <c r="G101" i="12"/>
  <c r="G100" i="12"/>
  <c r="G99" i="12"/>
  <c r="G98" i="12"/>
  <c r="G97" i="12"/>
  <c r="G96" i="12"/>
  <c r="G95" i="12"/>
  <c r="G94" i="12"/>
  <c r="G93" i="12"/>
  <c r="G92" i="12"/>
  <c r="G91" i="12"/>
  <c r="G90" i="12"/>
  <c r="G89" i="12"/>
  <c r="G88" i="12"/>
  <c r="G87" i="12"/>
  <c r="G86" i="12"/>
  <c r="G85" i="12"/>
  <c r="G84" i="12"/>
  <c r="G83" i="12"/>
  <c r="G82" i="12"/>
  <c r="G81" i="12"/>
  <c r="G80" i="12"/>
  <c r="G79" i="12"/>
  <c r="G78" i="12"/>
  <c r="G77" i="12"/>
  <c r="G76" i="12"/>
  <c r="G75" i="12"/>
  <c r="G74" i="12"/>
  <c r="G73" i="12"/>
  <c r="G72" i="12"/>
  <c r="G71" i="12"/>
  <c r="G70" i="12"/>
  <c r="G69" i="12"/>
  <c r="G68" i="12"/>
  <c r="G67" i="12"/>
  <c r="G66" i="12"/>
  <c r="G65" i="12"/>
  <c r="G64" i="12"/>
  <c r="G63" i="12"/>
  <c r="G62" i="12"/>
  <c r="G61" i="12"/>
  <c r="G60" i="12"/>
  <c r="G59" i="12"/>
  <c r="G58" i="12"/>
  <c r="G57" i="12"/>
  <c r="G56" i="12"/>
  <c r="G55" i="12"/>
  <c r="G54" i="12"/>
  <c r="G53" i="12"/>
  <c r="G52" i="12"/>
  <c r="G51" i="12"/>
  <c r="G50" i="12"/>
  <c r="G49" i="12"/>
  <c r="G48" i="12"/>
  <c r="G47" i="12"/>
  <c r="G46" i="12"/>
  <c r="G45" i="12"/>
  <c r="G44" i="12"/>
  <c r="G43" i="12"/>
  <c r="G42" i="12"/>
  <c r="G41" i="12"/>
  <c r="G40" i="12"/>
  <c r="G39" i="12"/>
  <c r="G38" i="12"/>
  <c r="G37" i="12"/>
  <c r="G36" i="12"/>
  <c r="G35" i="12"/>
  <c r="G34" i="12"/>
  <c r="G33" i="12"/>
  <c r="G32" i="12"/>
  <c r="G31" i="12"/>
  <c r="G30" i="12"/>
  <c r="G29" i="12"/>
  <c r="G28" i="12"/>
  <c r="G27" i="12"/>
  <c r="G26" i="12"/>
  <c r="G25" i="12"/>
  <c r="G24" i="12"/>
  <c r="G23" i="12"/>
  <c r="G22" i="12"/>
  <c r="G21" i="12"/>
  <c r="G20" i="12"/>
  <c r="G19" i="12"/>
  <c r="G18" i="12"/>
  <c r="G17" i="12"/>
  <c r="G16" i="12"/>
  <c r="G15" i="12"/>
  <c r="G14" i="12"/>
  <c r="G13" i="12"/>
  <c r="G12" i="12"/>
  <c r="G11" i="12"/>
  <c r="G10" i="12"/>
  <c r="G9" i="12"/>
  <c r="G8" i="12"/>
  <c r="G7" i="12"/>
  <c r="G6" i="12"/>
  <c r="G5" i="12"/>
  <c r="G4" i="12"/>
  <c r="G3" i="12"/>
  <c r="G2" i="12"/>
  <c r="K326" i="11"/>
  <c r="K325" i="11"/>
  <c r="K324" i="11"/>
  <c r="K323" i="11"/>
  <c r="K322" i="11"/>
  <c r="K321" i="11"/>
  <c r="K320" i="11"/>
  <c r="K319" i="11"/>
  <c r="K318" i="11"/>
  <c r="K317" i="11"/>
  <c r="K316" i="11"/>
  <c r="K315" i="11"/>
  <c r="K314" i="11"/>
  <c r="K313" i="11"/>
  <c r="K312" i="11"/>
  <c r="K311" i="11"/>
  <c r="K310" i="11"/>
  <c r="K309" i="11"/>
  <c r="K308" i="11"/>
  <c r="K307" i="11"/>
  <c r="K306" i="11"/>
  <c r="K305" i="11"/>
  <c r="K304" i="11"/>
  <c r="K303" i="11"/>
  <c r="K302" i="11"/>
  <c r="K301" i="11"/>
  <c r="K300" i="11"/>
  <c r="K299" i="11"/>
  <c r="K298" i="11"/>
  <c r="K297" i="11"/>
  <c r="K296" i="11"/>
  <c r="K295" i="11"/>
  <c r="K294" i="11"/>
  <c r="K293" i="11"/>
  <c r="K292" i="11"/>
  <c r="K291" i="11"/>
  <c r="K290" i="11"/>
  <c r="K289" i="11"/>
  <c r="K288" i="11"/>
  <c r="K287" i="11"/>
  <c r="K286" i="11"/>
  <c r="K285" i="11"/>
  <c r="K284" i="11"/>
  <c r="K283" i="11"/>
  <c r="K282" i="11"/>
  <c r="K281" i="11"/>
  <c r="K280" i="11"/>
  <c r="K279" i="11"/>
  <c r="K278" i="11"/>
  <c r="K277" i="11"/>
  <c r="K276" i="11"/>
  <c r="K275" i="11"/>
  <c r="K274" i="11"/>
  <c r="K273" i="11"/>
  <c r="K272" i="11"/>
  <c r="K271" i="11"/>
  <c r="K270" i="11"/>
  <c r="K269" i="11"/>
  <c r="K268" i="11"/>
  <c r="K267" i="11"/>
  <c r="K266" i="11"/>
  <c r="K265" i="11"/>
  <c r="K264" i="11"/>
  <c r="K263" i="11"/>
  <c r="K262" i="11"/>
  <c r="K261" i="11"/>
  <c r="K260" i="11"/>
  <c r="K259" i="11"/>
  <c r="K258" i="11"/>
  <c r="K257" i="11"/>
  <c r="K256" i="11"/>
  <c r="K255" i="11"/>
  <c r="K254" i="11"/>
  <c r="K253" i="11"/>
  <c r="K252" i="11"/>
  <c r="K251" i="11"/>
  <c r="K250" i="11"/>
  <c r="K249" i="11"/>
  <c r="K248" i="11"/>
  <c r="K247" i="11"/>
  <c r="K246" i="11"/>
  <c r="K245" i="11"/>
  <c r="K244" i="11"/>
  <c r="K243" i="11"/>
  <c r="K242" i="11"/>
  <c r="K241" i="11"/>
  <c r="K240" i="11"/>
  <c r="K239" i="11"/>
  <c r="K238" i="11"/>
  <c r="K237" i="11"/>
  <c r="K236" i="11"/>
  <c r="K235" i="11"/>
  <c r="K234" i="11"/>
  <c r="K233" i="11"/>
  <c r="K232" i="11"/>
  <c r="K231" i="11"/>
  <c r="K230" i="11"/>
  <c r="K229" i="11"/>
  <c r="K228" i="11"/>
  <c r="K227" i="11"/>
  <c r="K226" i="11"/>
  <c r="K225" i="11"/>
  <c r="K224" i="11"/>
  <c r="K223" i="11"/>
  <c r="K222" i="11"/>
  <c r="K221" i="11"/>
  <c r="K220" i="11"/>
  <c r="K219" i="11"/>
  <c r="K218" i="11"/>
  <c r="K217" i="11"/>
  <c r="K216" i="11"/>
  <c r="K215" i="11"/>
  <c r="K214" i="11"/>
  <c r="K213" i="11"/>
  <c r="K212" i="11"/>
  <c r="K211" i="11"/>
  <c r="K210" i="11"/>
  <c r="K209" i="11"/>
  <c r="K208" i="11"/>
  <c r="K207" i="11"/>
  <c r="K206" i="11"/>
  <c r="K205" i="11"/>
  <c r="K204" i="11"/>
  <c r="K203" i="11"/>
  <c r="K202" i="11"/>
  <c r="K201" i="11"/>
  <c r="K200" i="11"/>
  <c r="K199" i="11"/>
  <c r="K198" i="11"/>
  <c r="K197" i="11"/>
  <c r="K196" i="11"/>
  <c r="K195" i="11"/>
  <c r="K194" i="11"/>
  <c r="K193" i="11"/>
  <c r="K192" i="11"/>
  <c r="K191" i="11"/>
  <c r="K190" i="11"/>
  <c r="K189" i="11"/>
  <c r="K188" i="11"/>
  <c r="K187" i="11"/>
  <c r="K186" i="11"/>
  <c r="K185" i="11"/>
  <c r="K184" i="11"/>
  <c r="K183" i="11"/>
  <c r="K182" i="11"/>
  <c r="K181" i="11"/>
  <c r="K180" i="11"/>
  <c r="K179" i="11"/>
  <c r="K178" i="11"/>
  <c r="K177" i="11"/>
  <c r="K176" i="11"/>
  <c r="K175" i="11"/>
  <c r="K174" i="11"/>
  <c r="K173" i="11"/>
  <c r="K172" i="11"/>
  <c r="K171" i="11"/>
  <c r="K170" i="11"/>
  <c r="K169" i="11"/>
  <c r="K168" i="11"/>
  <c r="K167" i="11"/>
  <c r="K166" i="11"/>
  <c r="K165" i="11"/>
  <c r="K164" i="11"/>
  <c r="K163" i="11"/>
  <c r="K162" i="11"/>
  <c r="K161" i="11"/>
  <c r="K160" i="11"/>
  <c r="K159" i="11"/>
  <c r="K158" i="11"/>
  <c r="K157" i="11"/>
  <c r="K156" i="11"/>
  <c r="K155" i="11"/>
  <c r="K154" i="11"/>
  <c r="K153" i="11"/>
  <c r="K152" i="11"/>
  <c r="K151" i="11"/>
  <c r="K150" i="11"/>
  <c r="K149" i="11"/>
  <c r="K148" i="11"/>
  <c r="K147" i="11"/>
  <c r="K146" i="11"/>
  <c r="K145" i="11"/>
  <c r="K144" i="11"/>
  <c r="K143" i="11"/>
  <c r="K142" i="11"/>
  <c r="K141" i="11"/>
  <c r="K140" i="11"/>
  <c r="K139" i="11"/>
  <c r="K138" i="11"/>
  <c r="K137" i="11"/>
  <c r="K136" i="11"/>
  <c r="K135" i="11"/>
  <c r="K134" i="11"/>
  <c r="K133" i="11"/>
  <c r="K132" i="11"/>
  <c r="K131" i="11"/>
  <c r="K130" i="11"/>
  <c r="K129" i="11"/>
  <c r="K128" i="11"/>
  <c r="K127" i="11"/>
  <c r="K126" i="11"/>
  <c r="K125" i="11"/>
  <c r="K124" i="11"/>
  <c r="K123" i="11"/>
  <c r="K122" i="11"/>
  <c r="K121" i="11"/>
  <c r="K120" i="11"/>
  <c r="K119" i="11"/>
  <c r="K118" i="11"/>
  <c r="K117" i="11"/>
  <c r="K116" i="11"/>
  <c r="K115" i="11"/>
  <c r="K114" i="11"/>
  <c r="K113" i="11"/>
  <c r="K112" i="11"/>
  <c r="K111" i="11"/>
  <c r="K110" i="11"/>
  <c r="K109" i="11"/>
  <c r="K108" i="11"/>
  <c r="K107" i="11"/>
  <c r="K106" i="11"/>
  <c r="K105" i="11"/>
  <c r="K104" i="11"/>
  <c r="K103" i="11"/>
  <c r="K102" i="11"/>
  <c r="K101" i="11"/>
  <c r="K100" i="11"/>
  <c r="K99" i="11"/>
  <c r="K98" i="11"/>
  <c r="K97" i="11"/>
  <c r="K96" i="11"/>
  <c r="K95" i="11"/>
  <c r="K94" i="11"/>
  <c r="K93" i="11"/>
  <c r="K92" i="11"/>
  <c r="K91" i="11"/>
  <c r="K90" i="11"/>
  <c r="K89" i="11"/>
  <c r="K88" i="11"/>
  <c r="K87" i="11"/>
  <c r="K86" i="11"/>
  <c r="K85" i="11"/>
  <c r="K84" i="11"/>
  <c r="K83" i="11"/>
  <c r="K82" i="11"/>
  <c r="K81" i="11"/>
  <c r="K80" i="11"/>
  <c r="K79" i="11"/>
  <c r="K78" i="11"/>
  <c r="K77" i="11"/>
  <c r="K76" i="11"/>
  <c r="K75" i="11"/>
  <c r="K74" i="11"/>
  <c r="K73" i="11"/>
  <c r="K72" i="11"/>
  <c r="K71" i="11"/>
  <c r="K70" i="11"/>
  <c r="K69" i="11"/>
  <c r="K68" i="11"/>
  <c r="K67" i="11"/>
  <c r="K66" i="11"/>
  <c r="K65" i="11"/>
  <c r="K64" i="11"/>
  <c r="K63" i="11"/>
  <c r="K62" i="11"/>
  <c r="K61" i="11"/>
  <c r="K60" i="11"/>
  <c r="K59" i="11"/>
  <c r="K58" i="11"/>
  <c r="K57" i="11"/>
  <c r="K56" i="11"/>
  <c r="K55" i="11"/>
  <c r="K54" i="11"/>
  <c r="K53" i="11"/>
  <c r="K52" i="11"/>
  <c r="K51" i="11"/>
  <c r="K50" i="11"/>
  <c r="K49" i="11"/>
  <c r="K48" i="11"/>
  <c r="K47" i="11"/>
  <c r="K46" i="11"/>
  <c r="K45" i="11"/>
  <c r="K44" i="11"/>
  <c r="K43" i="11"/>
  <c r="K42" i="11"/>
  <c r="K41" i="11"/>
  <c r="K40" i="11"/>
  <c r="K39" i="11"/>
  <c r="K38" i="11"/>
  <c r="K37" i="11"/>
  <c r="K36" i="11"/>
  <c r="K35" i="11"/>
  <c r="K34" i="11"/>
  <c r="K33" i="11"/>
  <c r="K32" i="11"/>
  <c r="K31" i="11"/>
  <c r="K30" i="11"/>
  <c r="K29" i="11"/>
  <c r="K28" i="11"/>
  <c r="K27" i="11"/>
  <c r="K26" i="11"/>
  <c r="K25" i="11"/>
  <c r="K24" i="11"/>
  <c r="K23" i="11"/>
  <c r="K22" i="11"/>
  <c r="K21" i="11"/>
  <c r="K20" i="11"/>
  <c r="K19" i="11"/>
  <c r="K18" i="11"/>
  <c r="K17" i="11"/>
  <c r="K16" i="11"/>
  <c r="K15" i="11"/>
  <c r="K14" i="11"/>
  <c r="K13" i="11"/>
  <c r="K12" i="11"/>
  <c r="K11" i="11"/>
  <c r="K10" i="11"/>
  <c r="K9" i="11"/>
  <c r="K8" i="11"/>
  <c r="K7" i="11"/>
  <c r="K6" i="11"/>
  <c r="K5" i="11"/>
  <c r="K4" i="11"/>
  <c r="K3" i="11"/>
  <c r="K2" i="11"/>
  <c r="E98" i="10"/>
  <c r="E97" i="10"/>
  <c r="E96" i="10"/>
  <c r="E95" i="10"/>
  <c r="E94" i="10"/>
  <c r="E93" i="10"/>
  <c r="E92" i="10"/>
  <c r="E91" i="10"/>
  <c r="E90" i="10"/>
  <c r="E89" i="10"/>
  <c r="E88" i="10"/>
  <c r="E87" i="10"/>
  <c r="E86" i="10"/>
  <c r="E85" i="10"/>
  <c r="E84" i="10"/>
  <c r="E83" i="10"/>
  <c r="E82" i="10"/>
  <c r="E81" i="10"/>
  <c r="E80" i="10"/>
  <c r="E79" i="10"/>
  <c r="E78" i="10"/>
  <c r="E77" i="10"/>
  <c r="E76" i="10"/>
  <c r="E75" i="10"/>
  <c r="E74" i="10"/>
  <c r="E73" i="10"/>
  <c r="E72" i="10"/>
  <c r="E71" i="10"/>
  <c r="E70" i="10"/>
  <c r="E69" i="10"/>
  <c r="E68" i="10"/>
  <c r="E67" i="10"/>
  <c r="E66" i="10"/>
  <c r="E65" i="10"/>
  <c r="E64" i="10"/>
  <c r="E63" i="10"/>
  <c r="E62" i="10"/>
  <c r="E61" i="10"/>
  <c r="E60" i="10"/>
  <c r="E59" i="10"/>
  <c r="E58" i="10"/>
  <c r="E57" i="10"/>
  <c r="E56" i="10"/>
  <c r="E55" i="10"/>
  <c r="E54" i="10"/>
  <c r="E53" i="10"/>
  <c r="E52" i="10"/>
  <c r="E51" i="10"/>
  <c r="E50" i="10"/>
  <c r="E49" i="10"/>
  <c r="E48" i="10"/>
  <c r="E47" i="10"/>
  <c r="E46" i="10"/>
  <c r="E45" i="10"/>
  <c r="E44" i="10"/>
  <c r="E43" i="10"/>
  <c r="E42" i="10"/>
  <c r="E41" i="10"/>
  <c r="E40" i="10"/>
  <c r="E39" i="10"/>
  <c r="E38" i="10"/>
  <c r="E37" i="10"/>
  <c r="E36" i="10"/>
  <c r="E35" i="10"/>
  <c r="E34" i="10"/>
  <c r="E33" i="10"/>
  <c r="E32" i="10"/>
  <c r="E31" i="10"/>
  <c r="E30" i="10"/>
  <c r="E29" i="10"/>
  <c r="E28" i="10"/>
  <c r="E27" i="10"/>
  <c r="E26" i="10"/>
  <c r="E25" i="10"/>
  <c r="E24" i="10"/>
  <c r="E23" i="10"/>
  <c r="E22" i="10"/>
  <c r="E21" i="10"/>
  <c r="E20" i="10"/>
  <c r="E19" i="10"/>
  <c r="E18" i="10"/>
  <c r="E17" i="10"/>
  <c r="E16" i="10"/>
  <c r="E15" i="10"/>
  <c r="E14" i="10"/>
  <c r="E13" i="10"/>
  <c r="E12" i="10"/>
  <c r="E11" i="10"/>
  <c r="E10" i="10"/>
  <c r="E9" i="10"/>
  <c r="E8" i="10"/>
  <c r="E7" i="10"/>
  <c r="E6" i="10"/>
  <c r="E5" i="10"/>
  <c r="E4" i="10"/>
  <c r="E3" i="10"/>
  <c r="E2" i="10"/>
  <c r="F104" i="9"/>
  <c r="F103" i="9"/>
  <c r="F102" i="9"/>
  <c r="F101" i="9"/>
  <c r="F100" i="9"/>
  <c r="F99" i="9"/>
  <c r="F98" i="9"/>
  <c r="F97" i="9"/>
  <c r="F96" i="9"/>
  <c r="F95" i="9"/>
  <c r="F94" i="9"/>
  <c r="F93" i="9"/>
  <c r="F92" i="9"/>
  <c r="F91" i="9"/>
  <c r="F90" i="9"/>
  <c r="F89" i="9"/>
  <c r="F88" i="9"/>
  <c r="F87" i="9"/>
  <c r="F86" i="9"/>
  <c r="F85" i="9"/>
  <c r="F84" i="9"/>
  <c r="F83" i="9"/>
  <c r="F82" i="9"/>
  <c r="F81" i="9"/>
  <c r="F80" i="9"/>
  <c r="F79" i="9"/>
  <c r="F78" i="9"/>
  <c r="F77" i="9"/>
  <c r="F76" i="9"/>
  <c r="F75" i="9"/>
  <c r="F74" i="9"/>
  <c r="F73" i="9"/>
  <c r="F72" i="9"/>
  <c r="F71" i="9"/>
  <c r="F70" i="9"/>
  <c r="F69" i="9"/>
  <c r="F68" i="9"/>
  <c r="F67" i="9"/>
  <c r="F66" i="9"/>
  <c r="F65" i="9"/>
  <c r="F64" i="9"/>
  <c r="F63" i="9"/>
  <c r="F62" i="9"/>
  <c r="F61" i="9"/>
  <c r="F60" i="9"/>
  <c r="F59" i="9"/>
  <c r="F58" i="9"/>
  <c r="F57" i="9"/>
  <c r="F56" i="9"/>
  <c r="F55" i="9"/>
  <c r="F54" i="9"/>
  <c r="F53" i="9"/>
  <c r="F52" i="9"/>
  <c r="F51" i="9"/>
  <c r="F50" i="9"/>
  <c r="F49" i="9"/>
  <c r="F48" i="9"/>
  <c r="F47" i="9"/>
  <c r="F46" i="9"/>
  <c r="F45" i="9"/>
  <c r="F44" i="9"/>
  <c r="F43" i="9"/>
  <c r="F42" i="9"/>
  <c r="F41" i="9"/>
  <c r="F40" i="9"/>
  <c r="F39" i="9"/>
  <c r="F38" i="9"/>
  <c r="F37" i="9"/>
  <c r="F36" i="9"/>
  <c r="F35" i="9"/>
  <c r="F34" i="9"/>
  <c r="F33" i="9"/>
  <c r="F32" i="9"/>
  <c r="F31" i="9"/>
  <c r="F30" i="9"/>
  <c r="F29" i="9"/>
  <c r="F28" i="9"/>
  <c r="F27" i="9"/>
  <c r="F26" i="9"/>
  <c r="F25" i="9"/>
  <c r="F24" i="9"/>
  <c r="F23" i="9"/>
  <c r="F22" i="9"/>
  <c r="F21" i="9"/>
  <c r="F20" i="9"/>
  <c r="F19" i="9"/>
  <c r="F18" i="9"/>
  <c r="F17" i="9"/>
  <c r="F16" i="9"/>
  <c r="F15" i="9"/>
  <c r="F14" i="9"/>
  <c r="F13" i="9"/>
  <c r="F12" i="9"/>
  <c r="F11" i="9"/>
  <c r="F10" i="9"/>
  <c r="F9" i="9"/>
  <c r="F8" i="9"/>
  <c r="F7" i="9"/>
  <c r="F6" i="9"/>
  <c r="F5" i="9"/>
  <c r="F4" i="9"/>
  <c r="F3" i="9"/>
  <c r="F2" i="9"/>
  <c r="G226" i="8"/>
  <c r="G225" i="8"/>
  <c r="G224" i="8"/>
  <c r="G223" i="8"/>
  <c r="G222" i="8"/>
  <c r="G221" i="8"/>
  <c r="G220" i="8"/>
  <c r="G219" i="8"/>
  <c r="G218" i="8"/>
  <c r="G217" i="8"/>
  <c r="G216" i="8"/>
  <c r="G215" i="8"/>
  <c r="G214" i="8"/>
  <c r="G213" i="8"/>
  <c r="G212" i="8"/>
  <c r="G211" i="8"/>
  <c r="G210" i="8"/>
  <c r="G209" i="8"/>
  <c r="G208" i="8"/>
  <c r="G207" i="8"/>
  <c r="G206" i="8"/>
  <c r="G205" i="8"/>
  <c r="G204" i="8"/>
  <c r="G203" i="8"/>
  <c r="G202" i="8"/>
  <c r="G201" i="8"/>
  <c r="G200" i="8"/>
  <c r="G199" i="8"/>
  <c r="G198" i="8"/>
  <c r="G197" i="8"/>
  <c r="G196" i="8"/>
  <c r="G195" i="8"/>
  <c r="G194" i="8"/>
  <c r="G193" i="8"/>
  <c r="G192" i="8"/>
  <c r="G191" i="8"/>
  <c r="G190" i="8"/>
  <c r="G189" i="8"/>
  <c r="G188" i="8"/>
  <c r="G187" i="8"/>
  <c r="G186" i="8"/>
  <c r="G185" i="8"/>
  <c r="G184" i="8"/>
  <c r="G183" i="8"/>
  <c r="G182" i="8"/>
  <c r="G181" i="8"/>
  <c r="G180" i="8"/>
  <c r="G179" i="8"/>
  <c r="G178" i="8"/>
  <c r="G177" i="8"/>
  <c r="G176" i="8"/>
  <c r="G175" i="8"/>
  <c r="G174" i="8"/>
  <c r="G173" i="8"/>
  <c r="G172" i="8"/>
  <c r="G171" i="8"/>
  <c r="G170" i="8"/>
  <c r="G169" i="8"/>
  <c r="G168" i="8"/>
  <c r="G167" i="8"/>
  <c r="G166" i="8"/>
  <c r="G165" i="8"/>
  <c r="G164" i="8"/>
  <c r="G163" i="8"/>
  <c r="G162" i="8"/>
  <c r="G161" i="8"/>
  <c r="G160" i="8"/>
  <c r="G159" i="8"/>
  <c r="G158" i="8"/>
  <c r="G157" i="8"/>
  <c r="G156" i="8"/>
  <c r="G155" i="8"/>
  <c r="G154" i="8"/>
  <c r="G153" i="8"/>
  <c r="G152" i="8"/>
  <c r="G151" i="8"/>
  <c r="G150" i="8"/>
  <c r="G149" i="8"/>
  <c r="G148" i="8"/>
  <c r="G147" i="8"/>
  <c r="G146" i="8"/>
  <c r="G145" i="8"/>
  <c r="G144" i="8"/>
  <c r="G143" i="8"/>
  <c r="G142" i="8"/>
  <c r="G141" i="8"/>
  <c r="G140" i="8"/>
  <c r="G139" i="8"/>
  <c r="G138" i="8"/>
  <c r="G137" i="8"/>
  <c r="G136" i="8"/>
  <c r="G135" i="8"/>
  <c r="G134" i="8"/>
  <c r="G133" i="8"/>
  <c r="G132" i="8"/>
  <c r="G131" i="8"/>
  <c r="G130" i="8"/>
  <c r="G129" i="8"/>
  <c r="G128" i="8"/>
  <c r="G127" i="8"/>
  <c r="G126" i="8"/>
  <c r="G125" i="8"/>
  <c r="G124" i="8"/>
  <c r="G123" i="8"/>
  <c r="G122" i="8"/>
  <c r="G121" i="8"/>
  <c r="G120" i="8"/>
  <c r="G119" i="8"/>
  <c r="G118" i="8"/>
  <c r="G117" i="8"/>
  <c r="G116" i="8"/>
  <c r="G115" i="8"/>
  <c r="G114" i="8"/>
  <c r="G113" i="8"/>
  <c r="G112" i="8"/>
  <c r="G111" i="8"/>
  <c r="G110" i="8"/>
  <c r="G109" i="8"/>
  <c r="G108" i="8"/>
  <c r="G107" i="8"/>
  <c r="G106" i="8"/>
  <c r="G105" i="8"/>
  <c r="G104" i="8"/>
  <c r="G103" i="8"/>
  <c r="G102" i="8"/>
  <c r="G101" i="8"/>
  <c r="G100" i="8"/>
  <c r="G99" i="8"/>
  <c r="G98" i="8"/>
  <c r="G97" i="8"/>
  <c r="G96" i="8"/>
  <c r="G95" i="8"/>
  <c r="G94" i="8"/>
  <c r="G93" i="8"/>
  <c r="G92" i="8"/>
  <c r="G91" i="8"/>
  <c r="G90" i="8"/>
  <c r="G89" i="8"/>
  <c r="G88" i="8"/>
  <c r="G87" i="8"/>
  <c r="G86" i="8"/>
  <c r="G85" i="8"/>
  <c r="G84" i="8"/>
  <c r="G83" i="8"/>
  <c r="G82" i="8"/>
  <c r="G81" i="8"/>
  <c r="G80" i="8"/>
  <c r="G79" i="8"/>
  <c r="G78" i="8"/>
  <c r="G77" i="8"/>
  <c r="G76" i="8"/>
  <c r="G75" i="8"/>
  <c r="G74" i="8"/>
  <c r="G73" i="8"/>
  <c r="G72" i="8"/>
  <c r="G71" i="8"/>
  <c r="G70" i="8"/>
  <c r="G69" i="8"/>
  <c r="G68" i="8"/>
  <c r="G67" i="8"/>
  <c r="G66" i="8"/>
  <c r="G65" i="8"/>
  <c r="G64" i="8"/>
  <c r="G63" i="8"/>
  <c r="G62" i="8"/>
  <c r="G61" i="8"/>
  <c r="G60" i="8"/>
  <c r="G59" i="8"/>
  <c r="G58" i="8"/>
  <c r="G57" i="8"/>
  <c r="G56" i="8"/>
  <c r="G55" i="8"/>
  <c r="G54" i="8"/>
  <c r="G53" i="8"/>
  <c r="G52" i="8"/>
  <c r="G51" i="8"/>
  <c r="G50" i="8"/>
  <c r="G49" i="8"/>
  <c r="G48" i="8"/>
  <c r="G47" i="8"/>
  <c r="G46" i="8"/>
  <c r="G45" i="8"/>
  <c r="G44" i="8"/>
  <c r="G43" i="8"/>
  <c r="G42" i="8"/>
  <c r="G41" i="8"/>
  <c r="G40" i="8"/>
  <c r="G39" i="8"/>
  <c r="G38" i="8"/>
  <c r="G37" i="8"/>
  <c r="G36" i="8"/>
  <c r="G35" i="8"/>
  <c r="G34" i="8"/>
  <c r="G33" i="8"/>
  <c r="G32" i="8"/>
  <c r="G31" i="8"/>
  <c r="G30" i="8"/>
  <c r="G29" i="8"/>
  <c r="G28" i="8"/>
  <c r="G27" i="8"/>
  <c r="G26" i="8"/>
  <c r="G25" i="8"/>
  <c r="G24" i="8"/>
  <c r="G23" i="8"/>
  <c r="G22" i="8"/>
  <c r="G21" i="8"/>
  <c r="G20" i="8"/>
  <c r="G19" i="8"/>
  <c r="G18" i="8"/>
  <c r="G17" i="8"/>
  <c r="G16" i="8"/>
  <c r="G15" i="8"/>
  <c r="G14" i="8"/>
  <c r="G13" i="8"/>
  <c r="G12" i="8"/>
  <c r="G11" i="8"/>
  <c r="G10" i="8"/>
  <c r="G9" i="8"/>
  <c r="G8" i="8"/>
  <c r="G7" i="8"/>
  <c r="G6" i="8"/>
  <c r="G5" i="8"/>
  <c r="G4" i="8"/>
  <c r="G3" i="8"/>
  <c r="G2" i="8"/>
  <c r="I115" i="7"/>
  <c r="I114" i="7"/>
  <c r="I113" i="7"/>
  <c r="I112" i="7"/>
  <c r="I111" i="7"/>
  <c r="I110" i="7"/>
  <c r="I109" i="7"/>
  <c r="I108" i="7"/>
  <c r="I107" i="7"/>
  <c r="I106" i="7"/>
  <c r="I105" i="7"/>
  <c r="I104" i="7"/>
  <c r="I103" i="7"/>
  <c r="I102" i="7"/>
  <c r="I101" i="7"/>
  <c r="I100" i="7"/>
  <c r="I99" i="7"/>
  <c r="I98" i="7"/>
  <c r="I97" i="7"/>
  <c r="I96" i="7"/>
  <c r="I95" i="7"/>
  <c r="I94" i="7"/>
  <c r="I93" i="7"/>
  <c r="I92" i="7"/>
  <c r="I91" i="7"/>
  <c r="I90" i="7"/>
  <c r="I89" i="7"/>
  <c r="I88" i="7"/>
  <c r="I87" i="7"/>
  <c r="I86" i="7"/>
  <c r="I85" i="7"/>
  <c r="I84" i="7"/>
  <c r="I83" i="7"/>
  <c r="I82" i="7"/>
  <c r="I81" i="7"/>
  <c r="I80" i="7"/>
  <c r="I79" i="7"/>
  <c r="I78" i="7"/>
  <c r="I77" i="7"/>
  <c r="I76" i="7"/>
  <c r="I75" i="7"/>
  <c r="I74" i="7"/>
  <c r="I73" i="7"/>
  <c r="I72" i="7"/>
  <c r="I71" i="7"/>
  <c r="I70" i="7"/>
  <c r="I69" i="7"/>
  <c r="I68" i="7"/>
  <c r="I67" i="7"/>
  <c r="I66" i="7"/>
  <c r="I65" i="7"/>
  <c r="I64" i="7"/>
  <c r="I63" i="7"/>
  <c r="I62" i="7"/>
  <c r="I61" i="7"/>
  <c r="I60" i="7"/>
  <c r="I59" i="7"/>
  <c r="I58" i="7"/>
  <c r="I57" i="7"/>
  <c r="I56" i="7"/>
  <c r="I55" i="7"/>
  <c r="I54" i="7"/>
  <c r="I53" i="7"/>
  <c r="I52" i="7"/>
  <c r="I51" i="7"/>
  <c r="I50" i="7"/>
  <c r="I49" i="7"/>
  <c r="I48" i="7"/>
  <c r="I47" i="7"/>
  <c r="I46" i="7"/>
  <c r="I45" i="7"/>
  <c r="I44" i="7"/>
  <c r="I43" i="7"/>
  <c r="I42" i="7"/>
  <c r="I41" i="7"/>
  <c r="I40" i="7"/>
  <c r="I39" i="7"/>
  <c r="I38" i="7"/>
  <c r="I37" i="7"/>
  <c r="I36" i="7"/>
  <c r="I35" i="7"/>
  <c r="I34" i="7"/>
  <c r="I33" i="7"/>
  <c r="I32" i="7"/>
  <c r="I31" i="7"/>
  <c r="I30" i="7"/>
  <c r="I29" i="7"/>
  <c r="I28" i="7"/>
  <c r="I27" i="7"/>
  <c r="I26" i="7"/>
  <c r="I25" i="7"/>
  <c r="I24" i="7"/>
  <c r="I23" i="7"/>
  <c r="I22" i="7"/>
  <c r="I21" i="7"/>
  <c r="I20" i="7"/>
  <c r="I19" i="7"/>
  <c r="I18" i="7"/>
  <c r="I17" i="7"/>
  <c r="I16" i="7"/>
  <c r="I15" i="7"/>
  <c r="I14" i="7"/>
  <c r="I13" i="7"/>
  <c r="I12" i="7"/>
  <c r="I11" i="7"/>
  <c r="I10" i="7"/>
  <c r="I9" i="7"/>
  <c r="I8" i="7"/>
  <c r="I7" i="7"/>
  <c r="I6" i="7"/>
  <c r="I5" i="7"/>
  <c r="I4" i="7"/>
  <c r="I3" i="7"/>
  <c r="I2" i="7"/>
  <c r="G45" i="6"/>
  <c r="G44" i="6"/>
  <c r="G43" i="6"/>
  <c r="G42" i="6"/>
  <c r="G41" i="6"/>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 r="G9" i="6"/>
  <c r="G8" i="6"/>
  <c r="G7" i="6"/>
  <c r="G6" i="6"/>
  <c r="G5" i="6"/>
  <c r="G4" i="6"/>
  <c r="G3" i="6"/>
  <c r="G2" i="6"/>
  <c r="I172" i="5"/>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M274" i="1"/>
  <c r="M273" i="1"/>
  <c r="M272" i="1"/>
  <c r="M271" i="1"/>
  <c r="M270" i="1"/>
  <c r="M269" i="1"/>
  <c r="M268" i="1"/>
  <c r="M267" i="1"/>
  <c r="M266" i="1"/>
  <c r="M265" i="1"/>
  <c r="M264" i="1"/>
  <c r="M263" i="1"/>
  <c r="M262" i="1"/>
  <c r="M261" i="1"/>
  <c r="M260" i="1"/>
  <c r="M259" i="1"/>
  <c r="M258" i="1"/>
  <c r="M257" i="1"/>
  <c r="M256" i="1"/>
  <c r="M255" i="1"/>
  <c r="M254" i="1"/>
  <c r="M253" i="1"/>
  <c r="M252" i="1"/>
  <c r="M251" i="1"/>
  <c r="M250" i="1"/>
  <c r="M249" i="1"/>
  <c r="M248" i="1"/>
  <c r="M247" i="1"/>
  <c r="M246" i="1"/>
  <c r="M245" i="1"/>
  <c r="M244" i="1"/>
  <c r="M243" i="1"/>
  <c r="M242" i="1"/>
  <c r="M241" i="1"/>
  <c r="M240" i="1"/>
  <c r="M239" i="1"/>
  <c r="M238" i="1"/>
  <c r="M237" i="1"/>
  <c r="M236" i="1"/>
  <c r="M235" i="1"/>
  <c r="M234" i="1"/>
  <c r="M233" i="1"/>
  <c r="M232" i="1"/>
  <c r="M231" i="1"/>
  <c r="M230" i="1"/>
  <c r="M229" i="1"/>
  <c r="M228" i="1"/>
  <c r="M227" i="1"/>
  <c r="M226" i="1"/>
  <c r="M225" i="1"/>
  <c r="M224" i="1"/>
  <c r="M223" i="1"/>
  <c r="M222" i="1"/>
  <c r="M221" i="1"/>
  <c r="M220" i="1"/>
  <c r="M219" i="1"/>
  <c r="M218" i="1"/>
  <c r="M217" i="1"/>
  <c r="M216" i="1"/>
  <c r="M215" i="1"/>
  <c r="M214" i="1"/>
  <c r="M213" i="1"/>
  <c r="M212" i="1"/>
  <c r="M211" i="1"/>
  <c r="M210" i="1"/>
  <c r="M209" i="1"/>
  <c r="M208" i="1"/>
  <c r="M207" i="1"/>
  <c r="M206" i="1"/>
  <c r="M205" i="1"/>
  <c r="M204" i="1"/>
  <c r="M203" i="1"/>
  <c r="M202" i="1"/>
  <c r="M201" i="1"/>
  <c r="M200" i="1"/>
  <c r="M199" i="1"/>
  <c r="M198" i="1"/>
  <c r="M197" i="1"/>
  <c r="M196" i="1"/>
  <c r="M195" i="1"/>
  <c r="M194" i="1"/>
  <c r="M193" i="1"/>
  <c r="M192" i="1"/>
  <c r="M191" i="1"/>
  <c r="M190" i="1"/>
  <c r="M189" i="1"/>
  <c r="M188" i="1"/>
  <c r="M187" i="1"/>
  <c r="M186" i="1"/>
  <c r="M185" i="1"/>
  <c r="M184" i="1"/>
  <c r="M183" i="1"/>
  <c r="M182" i="1"/>
  <c r="M181" i="1"/>
  <c r="M180" i="1"/>
  <c r="M179" i="1"/>
  <c r="M178" i="1"/>
  <c r="M177" i="1"/>
  <c r="M176" i="1"/>
  <c r="M175" i="1"/>
  <c r="M174" i="1"/>
  <c r="M173" i="1"/>
  <c r="M172" i="1"/>
  <c r="M171" i="1"/>
  <c r="M170" i="1"/>
  <c r="M169" i="1"/>
  <c r="M168" i="1"/>
  <c r="M167" i="1"/>
  <c r="M166" i="1"/>
  <c r="M165" i="1"/>
  <c r="M164" i="1"/>
  <c r="M163" i="1"/>
  <c r="M162" i="1"/>
  <c r="M161" i="1"/>
  <c r="M160" i="1"/>
  <c r="M159" i="1"/>
  <c r="M158" i="1"/>
  <c r="M157" i="1"/>
  <c r="M156" i="1"/>
  <c r="M155" i="1"/>
  <c r="M154" i="1"/>
  <c r="M153" i="1"/>
  <c r="M152" i="1"/>
  <c r="M151" i="1"/>
  <c r="M150" i="1"/>
  <c r="M149" i="1"/>
  <c r="M148" i="1"/>
  <c r="M147" i="1"/>
  <c r="M146" i="1"/>
  <c r="M145" i="1"/>
  <c r="M144" i="1"/>
  <c r="M143" i="1"/>
  <c r="M142" i="1"/>
  <c r="M141" i="1"/>
  <c r="M140" i="1"/>
  <c r="M139" i="1"/>
  <c r="M138" i="1"/>
  <c r="M137" i="1"/>
  <c r="M136" i="1"/>
  <c r="M135" i="1"/>
  <c r="M134" i="1"/>
  <c r="M133" i="1"/>
  <c r="M132" i="1"/>
  <c r="M131" i="1"/>
  <c r="M130" i="1"/>
  <c r="M129" i="1"/>
  <c r="M128" i="1"/>
  <c r="M127" i="1"/>
  <c r="M126" i="1"/>
  <c r="M125" i="1"/>
  <c r="M124" i="1"/>
  <c r="M123" i="1"/>
  <c r="M122" i="1"/>
  <c r="M121" i="1"/>
  <c r="M120" i="1"/>
  <c r="M119" i="1"/>
  <c r="M118" i="1"/>
  <c r="M117" i="1"/>
  <c r="M116" i="1"/>
  <c r="M115" i="1"/>
  <c r="M114" i="1"/>
  <c r="M113" i="1"/>
  <c r="M112" i="1"/>
  <c r="M111" i="1"/>
  <c r="M110" i="1"/>
  <c r="M109" i="1"/>
  <c r="M108" i="1"/>
  <c r="M107" i="1"/>
  <c r="M106" i="1"/>
  <c r="M105" i="1"/>
  <c r="M104" i="1"/>
  <c r="M103" i="1"/>
  <c r="M102" i="1"/>
  <c r="M101" i="1"/>
  <c r="M100" i="1"/>
  <c r="M99" i="1"/>
  <c r="M98" i="1"/>
  <c r="M97" i="1"/>
  <c r="M96" i="1"/>
  <c r="M95" i="1"/>
  <c r="M94" i="1"/>
  <c r="M93" i="1"/>
  <c r="M92" i="1"/>
  <c r="M91" i="1"/>
  <c r="M90" i="1"/>
  <c r="M89" i="1"/>
  <c r="M88" i="1"/>
  <c r="M87" i="1"/>
  <c r="M86" i="1"/>
  <c r="M85" i="1"/>
  <c r="M84" i="1"/>
  <c r="M83" i="1"/>
  <c r="M82" i="1"/>
  <c r="M81" i="1"/>
  <c r="M80" i="1"/>
  <c r="M79" i="1"/>
  <c r="M78" i="1"/>
  <c r="M77" i="1"/>
  <c r="M76" i="1"/>
  <c r="M75" i="1"/>
  <c r="M74" i="1"/>
  <c r="M73" i="1"/>
  <c r="M72" i="1"/>
  <c r="M71" i="1"/>
  <c r="M70" i="1"/>
  <c r="M69" i="1"/>
  <c r="M68" i="1"/>
  <c r="M67" i="1"/>
  <c r="M66" i="1"/>
  <c r="M65" i="1"/>
  <c r="M64" i="1"/>
  <c r="M63" i="1"/>
  <c r="M62" i="1"/>
  <c r="M61" i="1"/>
  <c r="M60" i="1"/>
  <c r="M59" i="1"/>
  <c r="M58" i="1"/>
  <c r="M57" i="1"/>
  <c r="M56" i="1"/>
  <c r="M55" i="1"/>
  <c r="M54" i="1"/>
  <c r="M53" i="1"/>
  <c r="M52" i="1"/>
  <c r="M51" i="1"/>
  <c r="M50" i="1"/>
  <c r="M49" i="1"/>
  <c r="M48" i="1"/>
  <c r="M47" i="1"/>
  <c r="M46" i="1"/>
  <c r="M45" i="1"/>
  <c r="M44" i="1"/>
  <c r="M43" i="1"/>
  <c r="M42" i="1"/>
  <c r="M41" i="1"/>
  <c r="M40" i="1"/>
  <c r="M39" i="1"/>
  <c r="M38" i="1"/>
  <c r="M37" i="1"/>
  <c r="M36" i="1"/>
  <c r="M35" i="1"/>
  <c r="M34" i="1"/>
  <c r="M33" i="1"/>
  <c r="M32" i="1"/>
  <c r="M31" i="1"/>
  <c r="M30" i="1"/>
  <c r="M29" i="1"/>
  <c r="M28" i="1"/>
  <c r="M27" i="1"/>
  <c r="M26" i="1"/>
  <c r="M25" i="1"/>
  <c r="M24" i="1"/>
  <c r="M23" i="1"/>
  <c r="M22" i="1"/>
  <c r="M21" i="1"/>
  <c r="M20" i="1"/>
  <c r="M19" i="1"/>
  <c r="M18" i="1"/>
  <c r="M17" i="1"/>
  <c r="M16" i="1"/>
  <c r="M15" i="1"/>
  <c r="M14" i="1"/>
  <c r="M13" i="1"/>
  <c r="M12" i="1"/>
  <c r="M11" i="1"/>
  <c r="M10" i="1"/>
  <c r="M9" i="1"/>
  <c r="M8" i="1"/>
  <c r="M7" i="1"/>
  <c r="M6" i="1"/>
  <c r="M5" i="1"/>
  <c r="M4" i="1"/>
  <c r="M3" i="1"/>
  <c r="M2" i="1"/>
  <c r="F95" i="3" s="1"/>
  <c r="R170" i="3"/>
  <c r="R169" i="3"/>
  <c r="R168" i="3"/>
  <c r="R167" i="3"/>
  <c r="R166" i="3"/>
  <c r="R165" i="3"/>
  <c r="R164" i="3"/>
  <c r="R163" i="3"/>
  <c r="R162" i="3"/>
  <c r="R161" i="3"/>
  <c r="R160" i="3"/>
  <c r="R159" i="3"/>
  <c r="R158" i="3"/>
  <c r="R157" i="3"/>
  <c r="R156" i="3"/>
  <c r="R155" i="3"/>
  <c r="R154" i="3"/>
  <c r="R153" i="3"/>
  <c r="R152" i="3"/>
  <c r="R151" i="3"/>
  <c r="O95" i="3"/>
  <c r="N95" i="3"/>
  <c r="M95" i="3"/>
  <c r="L95" i="3"/>
  <c r="K95" i="3"/>
  <c r="E95" i="3"/>
  <c r="O94" i="3"/>
  <c r="N94" i="3"/>
  <c r="M94" i="3"/>
  <c r="L94" i="3"/>
  <c r="K94" i="3"/>
  <c r="F94" i="3"/>
  <c r="E94" i="3"/>
  <c r="G94" i="3" s="1"/>
  <c r="O93" i="3"/>
  <c r="N93" i="3"/>
  <c r="M93" i="3"/>
  <c r="L93" i="3"/>
  <c r="K93" i="3"/>
  <c r="F93" i="3"/>
  <c r="E93" i="3"/>
  <c r="G93" i="3" s="1"/>
  <c r="O92" i="3"/>
  <c r="N92" i="3"/>
  <c r="M92" i="3"/>
  <c r="L92" i="3"/>
  <c r="K92" i="3"/>
  <c r="F92" i="3"/>
  <c r="E92" i="3"/>
  <c r="G92" i="3" s="1"/>
  <c r="O91" i="3"/>
  <c r="N91" i="3"/>
  <c r="M91" i="3"/>
  <c r="L91" i="3"/>
  <c r="K91" i="3"/>
  <c r="F91" i="3"/>
  <c r="E91" i="3"/>
  <c r="G91" i="3" s="1"/>
  <c r="O90" i="3"/>
  <c r="N90" i="3"/>
  <c r="M90" i="3"/>
  <c r="L90" i="3"/>
  <c r="K90" i="3"/>
  <c r="F90" i="3"/>
  <c r="E90" i="3"/>
  <c r="G90" i="3" s="1"/>
  <c r="E76" i="3"/>
  <c r="D76" i="3"/>
  <c r="C76" i="3"/>
  <c r="F76" i="3" s="1"/>
  <c r="E75" i="3"/>
  <c r="D75" i="3"/>
  <c r="C75" i="3"/>
  <c r="F75" i="3" s="1"/>
  <c r="E74" i="3"/>
  <c r="D74" i="3"/>
  <c r="C74" i="3"/>
  <c r="F74" i="3" s="1"/>
  <c r="E73" i="3"/>
  <c r="D73" i="3"/>
  <c r="C73" i="3"/>
  <c r="F73" i="3" s="1"/>
  <c r="F56" i="3"/>
  <c r="E64" i="3" s="1"/>
  <c r="E56" i="3"/>
  <c r="D56" i="3"/>
  <c r="C56" i="3"/>
  <c r="F55" i="3"/>
  <c r="E63" i="3" s="1"/>
  <c r="E55" i="3"/>
  <c r="D55" i="3"/>
  <c r="C55" i="3"/>
  <c r="E54" i="3"/>
  <c r="D54" i="3"/>
  <c r="C54" i="3"/>
  <c r="W106" i="3" s="1"/>
  <c r="F53" i="3"/>
  <c r="V138" i="3" s="1"/>
  <c r="E53" i="3"/>
  <c r="D53" i="3"/>
  <c r="C53" i="3"/>
  <c r="U106" i="3" s="1"/>
  <c r="E52" i="3"/>
  <c r="D52" i="3"/>
  <c r="C52" i="3"/>
  <c r="S106" i="3" s="1"/>
  <c r="E34" i="3"/>
  <c r="D34" i="3"/>
  <c r="C34" i="3"/>
  <c r="F34" i="3" s="1"/>
  <c r="E33" i="3"/>
  <c r="D33" i="3"/>
  <c r="C33" i="3"/>
  <c r="F33" i="3" s="1"/>
  <c r="E32" i="3"/>
  <c r="D32" i="3"/>
  <c r="C32" i="3"/>
  <c r="F32" i="3" s="1"/>
  <c r="E31" i="3"/>
  <c r="D31" i="3"/>
  <c r="C31" i="3"/>
  <c r="F31" i="3" s="1"/>
  <c r="E30" i="3"/>
  <c r="D30" i="3"/>
  <c r="C30" i="3"/>
  <c r="F30" i="3" s="1"/>
  <c r="E29" i="3"/>
  <c r="D29" i="3"/>
  <c r="C29" i="3"/>
  <c r="F29" i="3" s="1"/>
  <c r="F16" i="3"/>
  <c r="R134" i="3" s="1"/>
  <c r="E16" i="3"/>
  <c r="D16" i="3"/>
  <c r="C16" i="3"/>
  <c r="Q106" i="3" s="1"/>
  <c r="C9" i="3"/>
  <c r="D9" i="3" s="1"/>
  <c r="C8" i="3"/>
  <c r="D8" i="3" s="1"/>
  <c r="E80" i="3" l="1"/>
  <c r="D80" i="3"/>
  <c r="C80" i="3"/>
  <c r="D43" i="3"/>
  <c r="C43" i="3"/>
  <c r="E43" i="3"/>
  <c r="E81" i="3"/>
  <c r="D81" i="3"/>
  <c r="C81" i="3"/>
  <c r="E42" i="3"/>
  <c r="D42" i="3"/>
  <c r="C42" i="3"/>
  <c r="E38" i="3"/>
  <c r="D38" i="3"/>
  <c r="C38" i="3"/>
  <c r="E82" i="3"/>
  <c r="D82" i="3"/>
  <c r="C82" i="3"/>
  <c r="E39" i="3"/>
  <c r="D39" i="3"/>
  <c r="C39" i="3"/>
  <c r="G95" i="3"/>
  <c r="C83" i="3"/>
  <c r="E83" i="3"/>
  <c r="D83" i="3"/>
  <c r="C40" i="3"/>
  <c r="E40" i="3"/>
  <c r="D40" i="3"/>
  <c r="E41" i="3"/>
  <c r="C41" i="3"/>
  <c r="D41" i="3"/>
  <c r="V109" i="3"/>
  <c r="V114" i="3"/>
  <c r="V119" i="3"/>
  <c r="V124" i="3"/>
  <c r="V129" i="3"/>
  <c r="V134" i="3"/>
  <c r="R110" i="3"/>
  <c r="R115" i="3"/>
  <c r="R120" i="3"/>
  <c r="R125" i="3"/>
  <c r="R130" i="3"/>
  <c r="R135" i="3"/>
  <c r="D61" i="3"/>
  <c r="F52" i="3"/>
  <c r="C61" i="3"/>
  <c r="C7" i="3"/>
  <c r="D7" i="3" s="1"/>
  <c r="E61" i="3"/>
  <c r="V110" i="3"/>
  <c r="V115" i="3"/>
  <c r="V120" i="3"/>
  <c r="V125" i="3"/>
  <c r="V130" i="3"/>
  <c r="V135" i="3"/>
  <c r="R111" i="3"/>
  <c r="R116" i="3"/>
  <c r="R121" i="3"/>
  <c r="R126" i="3"/>
  <c r="R131" i="3"/>
  <c r="R136" i="3"/>
  <c r="C63" i="3"/>
  <c r="V111" i="3"/>
  <c r="V116" i="3"/>
  <c r="V121" i="3"/>
  <c r="V126" i="3"/>
  <c r="V131" i="3"/>
  <c r="V136" i="3"/>
  <c r="D63" i="3"/>
  <c r="R112" i="3"/>
  <c r="R117" i="3"/>
  <c r="R122" i="3"/>
  <c r="R127" i="3"/>
  <c r="R132" i="3"/>
  <c r="R137" i="3"/>
  <c r="F54" i="3"/>
  <c r="C64" i="3"/>
  <c r="D64" i="3"/>
  <c r="V112" i="3"/>
  <c r="V117" i="3"/>
  <c r="V122" i="3"/>
  <c r="V127" i="3"/>
  <c r="V132" i="3"/>
  <c r="V137" i="3"/>
  <c r="R108" i="3"/>
  <c r="R113" i="3"/>
  <c r="R118" i="3"/>
  <c r="R123" i="3"/>
  <c r="R128" i="3"/>
  <c r="R133" i="3"/>
  <c r="R138" i="3"/>
  <c r="D20" i="3"/>
  <c r="C20" i="3"/>
  <c r="E20" i="3"/>
  <c r="V108" i="3"/>
  <c r="V113" i="3"/>
  <c r="V118" i="3"/>
  <c r="V123" i="3"/>
  <c r="V128" i="3"/>
  <c r="V133" i="3"/>
  <c r="R109" i="3"/>
  <c r="R114" i="3"/>
  <c r="R119" i="3"/>
  <c r="R124" i="3"/>
  <c r="R129" i="3"/>
  <c r="X138" i="3" l="1"/>
  <c r="X133" i="3"/>
  <c r="X128" i="3"/>
  <c r="X123" i="3"/>
  <c r="X118" i="3"/>
  <c r="X113" i="3"/>
  <c r="X108" i="3"/>
  <c r="X137" i="3"/>
  <c r="X132" i="3"/>
  <c r="X127" i="3"/>
  <c r="X122" i="3"/>
  <c r="X117" i="3"/>
  <c r="X112" i="3"/>
  <c r="E62" i="3"/>
  <c r="X136" i="3"/>
  <c r="X131" i="3"/>
  <c r="X126" i="3"/>
  <c r="X121" i="3"/>
  <c r="X116" i="3"/>
  <c r="X111" i="3"/>
  <c r="D62" i="3"/>
  <c r="X135" i="3"/>
  <c r="X130" i="3"/>
  <c r="X125" i="3"/>
  <c r="X120" i="3"/>
  <c r="X115" i="3"/>
  <c r="X110" i="3"/>
  <c r="C62" i="3"/>
  <c r="X134" i="3"/>
  <c r="X129" i="3"/>
  <c r="X124" i="3"/>
  <c r="X119" i="3"/>
  <c r="X114" i="3"/>
  <c r="X109" i="3"/>
  <c r="T134" i="3"/>
  <c r="T129" i="3"/>
  <c r="T124" i="3"/>
  <c r="T119" i="3"/>
  <c r="T114" i="3"/>
  <c r="T109" i="3"/>
  <c r="T138" i="3"/>
  <c r="T133" i="3"/>
  <c r="T128" i="3"/>
  <c r="T123" i="3"/>
  <c r="T118" i="3"/>
  <c r="T113" i="3"/>
  <c r="T108" i="3"/>
  <c r="T137" i="3"/>
  <c r="T132" i="3"/>
  <c r="T127" i="3"/>
  <c r="T122" i="3"/>
  <c r="T117" i="3"/>
  <c r="T112" i="3"/>
  <c r="T136" i="3"/>
  <c r="T131" i="3"/>
  <c r="T126" i="3"/>
  <c r="T121" i="3"/>
  <c r="T116" i="3"/>
  <c r="T111" i="3"/>
  <c r="T135" i="3"/>
  <c r="T130" i="3"/>
  <c r="T125" i="3"/>
  <c r="T120" i="3"/>
  <c r="T115" i="3"/>
  <c r="T110" i="3"/>
  <c r="E60" i="3"/>
  <c r="D60" i="3"/>
  <c r="C60"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13" authorId="0" shapeId="0" xr:uid="{00000000-0006-0000-0400-000001000000}">
      <text>
        <r>
          <rPr>
            <sz val="11"/>
            <rFont val="Calibri"/>
          </rPr>
          <t xml:space="preserve">Ensure </t>
        </r>
        <r>
          <rPr>
            <sz val="11"/>
            <color rgb="FF000000"/>
            <rFont val="Calibri"/>
          </rPr>
          <t>'</t>
        </r>
        <r>
          <rPr>
            <b/>
            <sz val="11"/>
            <color rgb="FF000000"/>
            <rFont val="Calibri"/>
          </rPr>
          <t>Prevent per-user installation of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13" authorId="0" shapeId="0" xr:uid="{00000000-0006-0000-0400-000007000000}">
      <text>
        <r>
          <rPr>
            <sz val="11"/>
            <rFont val="Calibri"/>
          </rPr>
          <t xml:space="preserve">Ensure </t>
        </r>
        <r>
          <rPr>
            <sz val="11"/>
            <color rgb="FF000000"/>
            <rFont val="Calibri"/>
          </rPr>
          <t>'</t>
        </r>
        <r>
          <rPr>
            <b/>
            <sz val="11"/>
            <color rgb="FF000000"/>
            <rFont val="Calibri"/>
          </rPr>
          <t>Specify use of ActiveX Installer Service for installation of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13" authorId="0" shapeId="0" xr:uid="{00000000-0006-0000-0400-000002000000}">
      <text>
        <r>
          <rPr>
            <sz val="11"/>
            <rFont val="Calibri"/>
          </rPr>
          <t xml:space="preserve">Ensure </t>
        </r>
        <r>
          <rPr>
            <sz val="11"/>
            <color rgb="FF000000"/>
            <rFont val="Calibri"/>
          </rPr>
          <t>'</t>
        </r>
        <r>
          <rPr>
            <b/>
            <sz val="11"/>
            <color rgb="FF000000"/>
            <rFont val="Calibri"/>
          </rPr>
          <t>Allow software to run or install even if the signature is invalid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13" authorId="0" shapeId="0" xr:uid="{00000000-0006-0000-0400-000003000000}">
      <text>
        <r>
          <rPr>
            <sz val="11"/>
            <rFont val="Calibri"/>
          </rPr>
          <t xml:space="preserve">Ensure </t>
        </r>
        <r>
          <rPr>
            <sz val="11"/>
            <color rgb="FF000000"/>
            <rFont val="Calibri"/>
          </rPr>
          <t>'</t>
        </r>
        <r>
          <rPr>
            <b/>
            <sz val="11"/>
            <color rgb="FF000000"/>
            <rFont val="Calibri"/>
          </rPr>
          <t>Check for signatures on downloaded programs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13" authorId="0" shapeId="0" xr:uid="{00000000-0006-0000-0400-000004000000}">
      <text>
        <r>
          <rPr>
            <sz val="11"/>
            <rFont val="Calibri"/>
          </rPr>
          <t xml:space="preserve">Ensure </t>
        </r>
        <r>
          <rPr>
            <sz val="11"/>
            <color rgb="FF000000"/>
            <rFont val="Calibri"/>
          </rPr>
          <t>'</t>
        </r>
        <r>
          <rPr>
            <b/>
            <sz val="11"/>
            <color rgb="FF000000"/>
            <rFont val="Calibri"/>
          </rPr>
          <t>Remove "Run this time" button for outdated ActiveX controls in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13" authorId="0" shapeId="0" xr:uid="{00000000-0006-0000-0400-000005000000}">
      <text>
        <r>
          <rPr>
            <sz val="11"/>
            <rFont val="Calibri"/>
          </rPr>
          <t xml:space="preserve">Ensure </t>
        </r>
        <r>
          <rPr>
            <sz val="11"/>
            <color rgb="FF000000"/>
            <rFont val="Calibri"/>
          </rPr>
          <t>'</t>
        </r>
        <r>
          <rPr>
            <b/>
            <sz val="11"/>
            <color rgb="FF000000"/>
            <rFont val="Calibri"/>
          </rPr>
          <t>Turn off blocking of outdated ActiveX controls for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13" authorId="0" shapeId="0" xr:uid="{00000000-0006-0000-0400-000006000000}">
      <text>
        <r>
          <rPr>
            <sz val="11"/>
            <rFont val="Calibri"/>
          </rPr>
          <t xml:space="preserve">Ensure </t>
        </r>
        <r>
          <rPr>
            <sz val="11"/>
            <color rgb="FF000000"/>
            <rFont val="Calibri"/>
          </rPr>
          <t>'</t>
        </r>
        <r>
          <rPr>
            <b/>
            <sz val="11"/>
            <color rgb="FF000000"/>
            <rFont val="Calibri"/>
          </rPr>
          <t>Allow user control over installs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26" authorId="0" shapeId="0" xr:uid="{00000000-0006-0000-0400-000008000000}">
      <text>
        <r>
          <rPr>
            <sz val="11"/>
            <rFont val="Calibri"/>
          </rPr>
          <t xml:space="preserve">Ensure </t>
        </r>
        <r>
          <rPr>
            <sz val="11"/>
            <color rgb="FF000000"/>
            <rFont val="Calibri"/>
          </rPr>
          <t>'</t>
        </r>
        <r>
          <rPr>
            <b/>
            <sz val="11"/>
            <color rgb="FF000000"/>
            <rFont val="Calibri"/>
          </rPr>
          <t>Domain member: Digitally encrypt or sign secure channel data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26" authorId="0" shapeId="0" xr:uid="{00000000-0006-0000-0400-000017000000}">
      <text>
        <r>
          <rPr>
            <sz val="11"/>
            <rFont val="Calibri"/>
          </rPr>
          <t xml:space="preserve">Ensure </t>
        </r>
        <r>
          <rPr>
            <sz val="11"/>
            <color rgb="FF000000"/>
            <rFont val="Calibri"/>
          </rPr>
          <t>'</t>
        </r>
        <r>
          <rPr>
            <b/>
            <sz val="11"/>
            <color rgb="FF000000"/>
            <rFont val="Calibri"/>
          </rPr>
          <t>Domain member: Digitally encrypt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26" authorId="0" shapeId="0" xr:uid="{00000000-0006-0000-0400-000018000000}">
      <text>
        <r>
          <rPr>
            <sz val="11"/>
            <rFont val="Calibri"/>
          </rPr>
          <t xml:space="preserve">Ensure </t>
        </r>
        <r>
          <rPr>
            <sz val="11"/>
            <color rgb="FF000000"/>
            <rFont val="Calibri"/>
          </rPr>
          <t>'</t>
        </r>
        <r>
          <rPr>
            <b/>
            <sz val="11"/>
            <color rgb="FF000000"/>
            <rFont val="Calibri"/>
          </rPr>
          <t>Domain member: Digitally sign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26" authorId="0" shapeId="0" xr:uid="{00000000-0006-0000-0400-000019000000}">
      <text>
        <r>
          <rPr>
            <sz val="11"/>
            <rFont val="Calibri"/>
          </rPr>
          <t xml:space="preserve">Ensure </t>
        </r>
        <r>
          <rPr>
            <sz val="11"/>
            <color rgb="FF000000"/>
            <rFont val="Calibri"/>
          </rPr>
          <t>'</t>
        </r>
        <r>
          <rPr>
            <b/>
            <sz val="11"/>
            <color rgb="FF000000"/>
            <rFont val="Calibri"/>
          </rPr>
          <t>Domain member: Require strong (Windows 2000 or later) session key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26" authorId="0" shapeId="0" xr:uid="{00000000-0006-0000-0400-00001A000000}">
      <text>
        <r>
          <rPr>
            <sz val="11"/>
            <rFont val="Calibri"/>
          </rPr>
          <t xml:space="preserve">Ensure </t>
        </r>
        <r>
          <rPr>
            <sz val="11"/>
            <color rgb="FF000000"/>
            <rFont val="Calibri"/>
          </rPr>
          <t>'</t>
        </r>
        <r>
          <rPr>
            <b/>
            <sz val="11"/>
            <color rgb="FF000000"/>
            <rFont val="Calibri"/>
          </rPr>
          <t>Microsoft network client: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26" authorId="0" shapeId="0" xr:uid="{00000000-0006-0000-0400-00001B000000}">
      <text>
        <r>
          <rPr>
            <sz val="11"/>
            <rFont val="Calibri"/>
          </rPr>
          <t xml:space="preserve">Ensure </t>
        </r>
        <r>
          <rPr>
            <sz val="11"/>
            <color rgb="FF000000"/>
            <rFont val="Calibri"/>
          </rPr>
          <t>'</t>
        </r>
        <r>
          <rPr>
            <b/>
            <sz val="11"/>
            <color rgb="FF000000"/>
            <rFont val="Calibri"/>
          </rPr>
          <t>Microsoft network client: Send unencrypted password to third-party SMB servers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26" authorId="0" shapeId="0" xr:uid="{00000000-0006-0000-0400-00001C000000}">
      <text>
        <r>
          <rPr>
            <sz val="11"/>
            <rFont val="Calibri"/>
          </rPr>
          <t xml:space="preserve">Ensure </t>
        </r>
        <r>
          <rPr>
            <sz val="11"/>
            <color rgb="FF000000"/>
            <rFont val="Calibri"/>
          </rPr>
          <t>'</t>
        </r>
        <r>
          <rPr>
            <b/>
            <sz val="11"/>
            <color rgb="FF000000"/>
            <rFont val="Calibri"/>
          </rPr>
          <t>Microsoft network server: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26" authorId="0" shapeId="0" xr:uid="{00000000-0006-0000-0400-000009000000}">
      <text>
        <r>
          <rPr>
            <sz val="11"/>
            <rFont val="Calibri"/>
          </rPr>
          <t xml:space="preserve">Ensure </t>
        </r>
        <r>
          <rPr>
            <sz val="11"/>
            <color rgb="FF000000"/>
            <rFont val="Calibri"/>
          </rPr>
          <t>'</t>
        </r>
        <r>
          <rPr>
            <b/>
            <sz val="11"/>
            <color rgb="FF000000"/>
            <rFont val="Calibri"/>
          </rPr>
          <t>Network security: LDAP client signing requirements</t>
        </r>
        <r>
          <rPr>
            <sz val="11"/>
            <color rgb="FF000000"/>
            <rFont val="Calibri"/>
          </rPr>
          <t>'</t>
        </r>
        <r>
          <rPr>
            <sz val="11"/>
            <color rgb="FF000000"/>
            <rFont val="Calibri"/>
          </rPr>
          <t xml:space="preserve"> is set to </t>
        </r>
        <r>
          <rPr>
            <sz val="11"/>
            <color rgb="FF000000"/>
            <rFont val="Calibri"/>
          </rPr>
          <t>'</t>
        </r>
        <r>
          <rPr>
            <b/>
            <sz val="11"/>
            <color rgb="FF000000"/>
            <rFont val="Calibri"/>
          </rPr>
          <t>Negotiate Signing</t>
        </r>
        <r>
          <rPr>
            <sz val="11"/>
            <color rgb="FF000000"/>
            <rFont val="Calibri"/>
          </rPr>
          <t>'</t>
        </r>
      </text>
    </comment>
    <comment ref="R26" authorId="0" shapeId="0" xr:uid="{00000000-0006-0000-0400-00000A000000}">
      <text>
        <r>
          <rPr>
            <sz val="11"/>
            <rFont val="Calibri"/>
          </rPr>
          <t xml:space="preserve">Ensure </t>
        </r>
        <r>
          <rPr>
            <sz val="11"/>
            <color rgb="FF000000"/>
            <rFont val="Calibri"/>
          </rPr>
          <t>'</t>
        </r>
        <r>
          <rPr>
            <b/>
            <sz val="11"/>
            <color rgb="FF000000"/>
            <rFont val="Calibri"/>
          </rPr>
          <t>Network security: Minimum session security for NTLM SSP based (including secure RPC) clients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S26" authorId="0" shapeId="0" xr:uid="{00000000-0006-0000-0400-00000B000000}">
      <text>
        <r>
          <rPr>
            <sz val="11"/>
            <rFont val="Calibri"/>
          </rPr>
          <t xml:space="preserve">Ensure </t>
        </r>
        <r>
          <rPr>
            <sz val="11"/>
            <color rgb="FF000000"/>
            <rFont val="Calibri"/>
          </rPr>
          <t>'</t>
        </r>
        <r>
          <rPr>
            <b/>
            <sz val="11"/>
            <color rgb="FF000000"/>
            <rFont val="Calibri"/>
          </rPr>
          <t>Network security: Minimum session security for NTLM SSP based (including secure RPC) servers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T26" authorId="0" shapeId="0" xr:uid="{00000000-0006-0000-0400-00000C000000}">
      <text>
        <r>
          <rPr>
            <sz val="11"/>
            <rFont val="Calibri"/>
          </rPr>
          <t xml:space="preserve">Ensure </t>
        </r>
        <r>
          <rPr>
            <sz val="11"/>
            <color rgb="FF000000"/>
            <rFont val="Calibri"/>
          </rPr>
          <t>'</t>
        </r>
        <r>
          <rPr>
            <b/>
            <sz val="11"/>
            <color rgb="FF000000"/>
            <rFont val="Calibri"/>
          </rPr>
          <t>Hardened UNC Paths</t>
        </r>
        <r>
          <rPr>
            <sz val="11"/>
            <color rgb="FF000000"/>
            <rFont val="Calibri"/>
          </rPr>
          <t>'</t>
        </r>
        <r>
          <rPr>
            <sz val="11"/>
            <color rgb="FF000000"/>
            <rFont val="Calibri"/>
          </rPr>
          <t xml:space="preserve"> is set to </t>
        </r>
        <r>
          <rPr>
            <sz val="11"/>
            <color rgb="FF000000"/>
            <rFont val="Calibri"/>
          </rPr>
          <t>'</t>
        </r>
        <r>
          <rPr>
            <b/>
            <sz val="11"/>
            <color rgb="FF000000"/>
            <rFont val="Calibri"/>
          </rPr>
          <t>\\*\SYSVOL = RequireMutualAuthentication=1,RequireIntegrity=1; \\*\NETLOGON = RequireMutualAuthentication=1,RequireIntegrity=1</t>
        </r>
        <r>
          <rPr>
            <sz val="11"/>
            <color rgb="FF000000"/>
            <rFont val="Calibri"/>
          </rPr>
          <t>'</t>
        </r>
      </text>
    </comment>
    <comment ref="U26" authorId="0" shapeId="0" xr:uid="{00000000-0006-0000-0400-00000D000000}">
      <text>
        <r>
          <rPr>
            <sz val="11"/>
            <rFont val="Calibri"/>
          </rPr>
          <t xml:space="preserve">Ensure </t>
        </r>
        <r>
          <rPr>
            <sz val="11"/>
            <color rgb="FF000000"/>
            <rFont val="Calibri"/>
          </rPr>
          <t>'</t>
        </r>
        <r>
          <rPr>
            <b/>
            <sz val="11"/>
            <color rgb="FF000000"/>
            <rFont val="Calibri"/>
          </rPr>
          <t>Encryption Oracle Remediation</t>
        </r>
        <r>
          <rPr>
            <sz val="11"/>
            <color rgb="FF000000"/>
            <rFont val="Calibri"/>
          </rPr>
          <t>'</t>
        </r>
        <r>
          <rPr>
            <sz val="11"/>
            <color rgb="FF000000"/>
            <rFont val="Calibri"/>
          </rPr>
          <t xml:space="preserve"> is set to </t>
        </r>
        <r>
          <rPr>
            <sz val="11"/>
            <color rgb="FF000000"/>
            <rFont val="Calibri"/>
          </rPr>
          <t>'</t>
        </r>
        <r>
          <rPr>
            <b/>
            <sz val="11"/>
            <color rgb="FF000000"/>
            <rFont val="Calibri"/>
          </rPr>
          <t>Force Updated Clients</t>
        </r>
        <r>
          <rPr>
            <sz val="11"/>
            <color rgb="FF000000"/>
            <rFont val="Calibri"/>
          </rPr>
          <t>'</t>
        </r>
      </text>
    </comment>
    <comment ref="V26" authorId="0" shapeId="0" xr:uid="{00000000-0006-0000-0400-00000E000000}">
      <text>
        <r>
          <rPr>
            <sz val="11"/>
            <rFont val="Calibri"/>
          </rPr>
          <t xml:space="preserve">Ensure </t>
        </r>
        <r>
          <rPr>
            <sz val="11"/>
            <color rgb="FF000000"/>
            <rFont val="Calibri"/>
          </rPr>
          <t>'</t>
        </r>
        <r>
          <rPr>
            <b/>
            <sz val="11"/>
            <color rgb="FF000000"/>
            <rFont val="Calibri"/>
          </rPr>
          <t>Prevent ignoring certificate errors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26" authorId="0" shapeId="0" xr:uid="{00000000-0006-0000-0400-00000F000000}">
      <text>
        <r>
          <rPr>
            <sz val="11"/>
            <rFont val="Calibri"/>
          </rPr>
          <t xml:space="preserve">Ensure </t>
        </r>
        <r>
          <rPr>
            <sz val="11"/>
            <color rgb="FF000000"/>
            <rFont val="Calibri"/>
          </rPr>
          <t>'</t>
        </r>
        <r>
          <rPr>
            <b/>
            <sz val="11"/>
            <color rgb="FF000000"/>
            <rFont val="Calibri"/>
          </rPr>
          <t>Check for server certificate revocation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26" authorId="0" shapeId="0" xr:uid="{00000000-0006-0000-0400-000010000000}">
      <text>
        <r>
          <rPr>
            <sz val="11"/>
            <rFont val="Calibri"/>
          </rPr>
          <t xml:space="preserve">Ensure </t>
        </r>
        <r>
          <rPr>
            <sz val="11"/>
            <color rgb="FF000000"/>
            <rFont val="Calibri"/>
          </rPr>
          <t>'</t>
        </r>
        <r>
          <rPr>
            <b/>
            <sz val="11"/>
            <color rgb="FF000000"/>
            <rFont val="Calibri"/>
          </rPr>
          <t>Turn off encryption support</t>
        </r>
        <r>
          <rPr>
            <sz val="11"/>
            <color rgb="FF000000"/>
            <rFont val="Calibri"/>
          </rPr>
          <t>'</t>
        </r>
        <r>
          <rPr>
            <sz val="11"/>
            <color rgb="FF000000"/>
            <rFont val="Calibri"/>
          </rPr>
          <t xml:space="preserve"> is set to </t>
        </r>
        <r>
          <rPr>
            <sz val="11"/>
            <color rgb="FF000000"/>
            <rFont val="Calibri"/>
          </rPr>
          <t>'</t>
        </r>
        <r>
          <rPr>
            <b/>
            <sz val="11"/>
            <color rgb="FF000000"/>
            <rFont val="Calibri"/>
          </rPr>
          <t>Use TLS 1.1 and TLS 1.2</t>
        </r>
        <r>
          <rPr>
            <sz val="11"/>
            <color rgb="FF000000"/>
            <rFont val="Calibri"/>
          </rPr>
          <t>'</t>
        </r>
      </text>
    </comment>
    <comment ref="Y26" authorId="0" shapeId="0" xr:uid="{00000000-0006-0000-0400-000011000000}">
      <text>
        <r>
          <rPr>
            <sz val="11"/>
            <rFont val="Calibri"/>
          </rPr>
          <t xml:space="preserve">Ensure </t>
        </r>
        <r>
          <rPr>
            <sz val="11"/>
            <color rgb="FF000000"/>
            <rFont val="Calibri"/>
          </rPr>
          <t>'</t>
        </r>
        <r>
          <rPr>
            <b/>
            <sz val="11"/>
            <color rgb="FF000000"/>
            <rFont val="Calibri"/>
          </rPr>
          <t>Turn on certificate address mismatch warning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Z26" authorId="0" shapeId="0" xr:uid="{00000000-0006-0000-0400-000012000000}">
      <text>
        <r>
          <rPr>
            <sz val="11"/>
            <rFont val="Calibri"/>
          </rPr>
          <t xml:space="preserve">Ensure </t>
        </r>
        <r>
          <rPr>
            <sz val="11"/>
            <color rgb="FF000000"/>
            <rFont val="Calibri"/>
          </rPr>
          <t>'</t>
        </r>
        <r>
          <rPr>
            <b/>
            <sz val="11"/>
            <color rgb="FF000000"/>
            <rFont val="Calibri"/>
          </rPr>
          <t>Allow fallback to SSL 3.0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No Sites</t>
        </r>
        <r>
          <rPr>
            <sz val="11"/>
            <color rgb="FF000000"/>
            <rFont val="Calibri"/>
          </rPr>
          <t>'</t>
        </r>
      </text>
    </comment>
    <comment ref="AA26" authorId="0" shapeId="0" xr:uid="{00000000-0006-0000-0400-000013000000}">
      <text>
        <r>
          <rPr>
            <sz val="11"/>
            <rFont val="Calibri"/>
          </rPr>
          <t xml:space="preserve">Ensure </t>
        </r>
        <r>
          <rPr>
            <sz val="11"/>
            <color rgb="FF000000"/>
            <rFont val="Calibri"/>
          </rPr>
          <t>'</t>
        </r>
        <r>
          <rPr>
            <b/>
            <sz val="11"/>
            <color rgb="FF000000"/>
            <rFont val="Calibri"/>
          </rPr>
          <t>Require secure RPC communication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B26" authorId="0" shapeId="0" xr:uid="{00000000-0006-0000-0400-000014000000}">
      <text>
        <r>
          <rPr>
            <sz val="11"/>
            <rFont val="Calibri"/>
          </rPr>
          <t xml:space="preserve">Ensure </t>
        </r>
        <r>
          <rPr>
            <sz val="11"/>
            <color rgb="FF000000"/>
            <rFont val="Calibri"/>
          </rPr>
          <t>'</t>
        </r>
        <r>
          <rPr>
            <b/>
            <sz val="11"/>
            <color rgb="FF000000"/>
            <rFont val="Calibri"/>
          </rPr>
          <t>Set client connection encryption level</t>
        </r>
        <r>
          <rPr>
            <sz val="11"/>
            <color rgb="FF000000"/>
            <rFont val="Calibri"/>
          </rPr>
          <t>'</t>
        </r>
        <r>
          <rPr>
            <sz val="11"/>
            <color rgb="FF000000"/>
            <rFont val="Calibri"/>
          </rPr>
          <t xml:space="preserve"> is set to </t>
        </r>
        <r>
          <rPr>
            <sz val="11"/>
            <color rgb="FF000000"/>
            <rFont val="Calibri"/>
          </rPr>
          <t>'</t>
        </r>
        <r>
          <rPr>
            <b/>
            <sz val="11"/>
            <color rgb="FF000000"/>
            <rFont val="Calibri"/>
          </rPr>
          <t>High Level</t>
        </r>
        <r>
          <rPr>
            <sz val="11"/>
            <color rgb="FF000000"/>
            <rFont val="Calibri"/>
          </rPr>
          <t>'</t>
        </r>
      </text>
    </comment>
    <comment ref="AC26" authorId="0" shapeId="0" xr:uid="{00000000-0006-0000-0400-00001500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D26" authorId="0" shapeId="0" xr:uid="{00000000-0006-0000-0400-00001600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27" authorId="0" shapeId="0" xr:uid="{00000000-0006-0000-0400-00001D000000}">
      <text>
        <r>
          <rPr>
            <sz val="11"/>
            <rFont val="Calibri"/>
          </rPr>
          <t xml:space="preserve">Ensure </t>
        </r>
        <r>
          <rPr>
            <sz val="11"/>
            <color rgb="FF000000"/>
            <rFont val="Calibri"/>
          </rPr>
          <t>'</t>
        </r>
        <r>
          <rPr>
            <b/>
            <sz val="11"/>
            <color rgb="FF000000"/>
            <rFont val="Calibri"/>
          </rPr>
          <t>Store passwords using reversible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27" authorId="0" shapeId="0" xr:uid="{00000000-0006-0000-0400-00001E000000}">
      <text>
        <r>
          <rPr>
            <sz val="11"/>
            <rFont val="Calibri"/>
          </rPr>
          <t xml:space="preserve">Ensure </t>
        </r>
        <r>
          <rPr>
            <sz val="11"/>
            <color rgb="FF000000"/>
            <rFont val="Calibri"/>
          </rPr>
          <t>'</t>
        </r>
        <r>
          <rPr>
            <b/>
            <sz val="11"/>
            <color rgb="FF000000"/>
            <rFont val="Calibri"/>
          </rPr>
          <t>Network security: Do not store LAN Manager hash value on next password change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27" authorId="0" shapeId="0" xr:uid="{00000000-0006-0000-0400-00001F000000}">
      <text>
        <r>
          <rPr>
            <sz val="11"/>
            <rFont val="Calibri"/>
          </rPr>
          <t xml:space="preserve">Ensure </t>
        </r>
        <r>
          <rPr>
            <sz val="11"/>
            <color rgb="FF000000"/>
            <rFont val="Calibri"/>
          </rPr>
          <t>'</t>
        </r>
        <r>
          <rPr>
            <b/>
            <sz val="11"/>
            <color rgb="FF000000"/>
            <rFont val="Calibri"/>
          </rPr>
          <t>WDigest Authentication (disabling may require KB2871997)</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27" authorId="0" shapeId="0" xr:uid="{00000000-0006-0000-0400-000020000000}">
      <text>
        <r>
          <rPr>
            <sz val="11"/>
            <rFont val="Calibri"/>
          </rPr>
          <t xml:space="preserve">Ensure </t>
        </r>
        <r>
          <rPr>
            <sz val="11"/>
            <color rgb="FF000000"/>
            <rFont val="Calibri"/>
          </rPr>
          <t>'</t>
        </r>
        <r>
          <rPr>
            <b/>
            <sz val="11"/>
            <color rgb="FF000000"/>
            <rFont val="Calibri"/>
          </rPr>
          <t>Allow indexing of encrypted files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32" authorId="0" shapeId="0" xr:uid="{00000000-0006-0000-0400-000021000000}">
      <text>
        <r>
          <rPr>
            <sz val="11"/>
            <rFont val="Calibri"/>
          </rPr>
          <t xml:space="preserve">Ensure </t>
        </r>
        <r>
          <rPr>
            <sz val="11"/>
            <color rgb="FF000000"/>
            <rFont val="Calibri"/>
          </rPr>
          <t>'</t>
        </r>
        <r>
          <rPr>
            <b/>
            <sz val="11"/>
            <color rgb="FF000000"/>
            <rFont val="Calibri"/>
          </rPr>
          <t>Network access: Allow anonymous SID/Name translation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32" authorId="0" shapeId="0" xr:uid="{00000000-0006-0000-0400-000026000000}">
      <text>
        <r>
          <rPr>
            <sz val="11"/>
            <rFont val="Calibri"/>
          </rPr>
          <t xml:space="preserve">Ensure </t>
        </r>
        <r>
          <rPr>
            <sz val="11"/>
            <color rgb="FF000000"/>
            <rFont val="Calibri"/>
          </rPr>
          <t>'</t>
        </r>
        <r>
          <rPr>
            <b/>
            <sz val="11"/>
            <color rgb="FF000000"/>
            <rFont val="Calibri"/>
          </rPr>
          <t>Network access: Do not allow anonymous enumeration of SAM accounts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32" authorId="0" shapeId="0" xr:uid="{00000000-0006-0000-0400-000027000000}">
      <text>
        <r>
          <rPr>
            <sz val="11"/>
            <rFont val="Calibri"/>
          </rPr>
          <t xml:space="preserve">Ensure </t>
        </r>
        <r>
          <rPr>
            <sz val="11"/>
            <color rgb="FF000000"/>
            <rFont val="Calibri"/>
          </rPr>
          <t>'</t>
        </r>
        <r>
          <rPr>
            <b/>
            <sz val="11"/>
            <color rgb="FF000000"/>
            <rFont val="Calibri"/>
          </rPr>
          <t>Network access: Do not allow anonymous enumeration of SAM accounts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32" authorId="0" shapeId="0" xr:uid="{00000000-0006-0000-0400-000028000000}">
      <text>
        <r>
          <rPr>
            <sz val="11"/>
            <rFont val="Calibri"/>
          </rPr>
          <t xml:space="preserve">Ensure </t>
        </r>
        <r>
          <rPr>
            <sz val="11"/>
            <color rgb="FF000000"/>
            <rFont val="Calibri"/>
          </rPr>
          <t>'</t>
        </r>
        <r>
          <rPr>
            <b/>
            <sz val="11"/>
            <color rgb="FF000000"/>
            <rFont val="Calibri"/>
          </rPr>
          <t>Network access: Restrict anonymous access to Named Pipes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32" authorId="0" shapeId="0" xr:uid="{00000000-0006-0000-0400-000029000000}">
      <text>
        <r>
          <rPr>
            <sz val="11"/>
            <rFont val="Calibri"/>
          </rPr>
          <t xml:space="preserve">Ensure </t>
        </r>
        <r>
          <rPr>
            <sz val="11"/>
            <color rgb="FF000000"/>
            <rFont val="Calibri"/>
          </rPr>
          <t>'</t>
        </r>
        <r>
          <rPr>
            <b/>
            <sz val="11"/>
            <color rgb="FF000000"/>
            <rFont val="Calibri"/>
          </rPr>
          <t>Network access: Restrict clients allowed to make remote calls to SAM</t>
        </r>
        <r>
          <rPr>
            <sz val="11"/>
            <color rgb="FF000000"/>
            <rFont val="Calibri"/>
          </rPr>
          <t>'</t>
        </r>
        <r>
          <rPr>
            <sz val="11"/>
            <color rgb="FF000000"/>
            <rFont val="Calibri"/>
          </rPr>
          <t xml:space="preserve"> is set to </t>
        </r>
        <r>
          <rPr>
            <sz val="11"/>
            <color rgb="FF000000"/>
            <rFont val="Calibri"/>
          </rPr>
          <t>'</t>
        </r>
        <r>
          <rPr>
            <b/>
            <sz val="11"/>
            <color rgb="FF000000"/>
            <rFont val="Calibri"/>
          </rPr>
          <t>O:BAG:BAD:(A;;RC;;;BA)</t>
        </r>
        <r>
          <rPr>
            <sz val="11"/>
            <color rgb="FF000000"/>
            <rFont val="Calibri"/>
          </rPr>
          <t>'</t>
        </r>
      </text>
    </comment>
    <comment ref="O32" authorId="0" shapeId="0" xr:uid="{00000000-0006-0000-0400-00002A000000}">
      <text>
        <r>
          <rPr>
            <sz val="11"/>
            <rFont val="Calibri"/>
          </rPr>
          <t xml:space="preserve">Ensure </t>
        </r>
        <r>
          <rPr>
            <sz val="11"/>
            <color rgb="FF000000"/>
            <rFont val="Calibri"/>
          </rPr>
          <t>'</t>
        </r>
        <r>
          <rPr>
            <b/>
            <sz val="11"/>
            <color rgb="FF000000"/>
            <rFont val="Calibri"/>
          </rPr>
          <t>Network security: Allow LocalSystem NULL session fallback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32" authorId="0" shapeId="0" xr:uid="{00000000-0006-0000-0400-00002B000000}">
      <text>
        <r>
          <rPr>
            <sz val="11"/>
            <rFont val="Calibri"/>
          </rPr>
          <t xml:space="preserve">Ensure </t>
        </r>
        <r>
          <rPr>
            <sz val="11"/>
            <color rgb="FF000000"/>
            <rFont val="Calibri"/>
          </rPr>
          <t>'</t>
        </r>
        <r>
          <rPr>
            <b/>
            <sz val="11"/>
            <color rgb="FF000000"/>
            <rFont val="Calibri"/>
          </rPr>
          <t>Network security: LAN Manager authentication level</t>
        </r>
        <r>
          <rPr>
            <sz val="11"/>
            <color rgb="FF000000"/>
            <rFont val="Calibri"/>
          </rPr>
          <t>'</t>
        </r>
        <r>
          <rPr>
            <sz val="11"/>
            <color rgb="FF000000"/>
            <rFont val="Calibri"/>
          </rPr>
          <t xml:space="preserve"> is set to </t>
        </r>
        <r>
          <rPr>
            <sz val="11"/>
            <color rgb="FF000000"/>
            <rFont val="Calibri"/>
          </rPr>
          <t>'</t>
        </r>
        <r>
          <rPr>
            <b/>
            <sz val="11"/>
            <color rgb="FF000000"/>
            <rFont val="Calibri"/>
          </rPr>
          <t>Send NTLMv2 Responses only, Refuse LM and NTLM</t>
        </r>
        <r>
          <rPr>
            <sz val="11"/>
            <color rgb="FF000000"/>
            <rFont val="Calibri"/>
          </rPr>
          <t>'</t>
        </r>
      </text>
    </comment>
    <comment ref="Q32" authorId="0" shapeId="0" xr:uid="{00000000-0006-0000-0400-00002C000000}">
      <text>
        <r>
          <rPr>
            <sz val="11"/>
            <rFont val="Calibri"/>
          </rPr>
          <t xml:space="preserve">Ensure </t>
        </r>
        <r>
          <rPr>
            <sz val="11"/>
            <color rgb="FF000000"/>
            <rFont val="Calibri"/>
          </rPr>
          <t>'</t>
        </r>
        <r>
          <rPr>
            <b/>
            <sz val="11"/>
            <color rgb="FF000000"/>
            <rFont val="Calibri"/>
          </rPr>
          <t>System objects: Strengthen default permissions of internal system objects (e.g.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32" authorId="0" shapeId="0" xr:uid="{00000000-0006-0000-0400-00002D000000}">
      <text>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Authenticated Users, Administrators</t>
        </r>
        <r>
          <rPr>
            <sz val="11"/>
            <color rgb="FF000000"/>
            <rFont val="Calibri"/>
          </rPr>
          <t>'</t>
        </r>
      </text>
    </comment>
    <comment ref="S32" authorId="0" shapeId="0" xr:uid="{00000000-0006-0000-0400-00002E000000}">
      <text>
        <r>
          <rPr>
            <sz val="11"/>
            <rFont val="Calibri"/>
          </rPr>
          <t xml:space="preserve">Ensure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NT AUTHORITY\Local account and member of Administrators group</t>
        </r>
        <r>
          <rPr>
            <sz val="11"/>
            <color rgb="FF000000"/>
            <rFont val="Calibri"/>
          </rPr>
          <t>'</t>
        </r>
      </text>
    </comment>
    <comment ref="T32" authorId="0" shapeId="0" xr:uid="{00000000-0006-0000-0400-00002F000000}">
      <text>
        <r>
          <rPr>
            <sz val="11"/>
            <rFont val="Calibri"/>
          </rPr>
          <t xml:space="preserve">Ensure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NT AUTHORITY\Local Account</t>
        </r>
        <r>
          <rPr>
            <sz val="11"/>
            <color rgb="FF000000"/>
            <rFont val="Calibri"/>
          </rPr>
          <t>'</t>
        </r>
      </text>
    </comment>
    <comment ref="U32" authorId="0" shapeId="0" xr:uid="{00000000-0006-0000-0400-000030000000}">
      <text>
        <r>
          <rPr>
            <sz val="11"/>
            <rFont val="Calibri"/>
          </rPr>
          <t xml:space="preserve">Ensure </t>
        </r>
        <r>
          <rPr>
            <sz val="11"/>
            <color rgb="FF000000"/>
            <rFont val="Calibri"/>
          </rPr>
          <t>'</t>
        </r>
        <r>
          <rPr>
            <b/>
            <sz val="11"/>
            <color rgb="FF000000"/>
            <rFont val="Calibri"/>
          </rPr>
          <t>MSS: (DisableIPSourceRouting IPv6) IP source routing protection level (protects against packet spoofing)</t>
        </r>
        <r>
          <rPr>
            <sz val="11"/>
            <color rgb="FF000000"/>
            <rFont val="Calibri"/>
          </rPr>
          <t>'</t>
        </r>
        <r>
          <rPr>
            <sz val="11"/>
            <color rgb="FF000000"/>
            <rFont val="Calibri"/>
          </rPr>
          <t xml:space="preserve"> is set to </t>
        </r>
        <r>
          <rPr>
            <sz val="11"/>
            <color rgb="FF000000"/>
            <rFont val="Calibri"/>
          </rPr>
          <t>'</t>
        </r>
        <r>
          <rPr>
            <b/>
            <sz val="11"/>
            <color rgb="FF000000"/>
            <rFont val="Calibri"/>
          </rPr>
          <t>Highest protection, source routing is completely disabled</t>
        </r>
        <r>
          <rPr>
            <sz val="11"/>
            <color rgb="FF000000"/>
            <rFont val="Calibri"/>
          </rPr>
          <t>'</t>
        </r>
      </text>
    </comment>
    <comment ref="V32" authorId="0" shapeId="0" xr:uid="{00000000-0006-0000-0400-000031000000}">
      <text>
        <r>
          <rPr>
            <sz val="11"/>
            <rFont val="Calibri"/>
          </rPr>
          <t xml:space="preserve">Ensure </t>
        </r>
        <r>
          <rPr>
            <sz val="11"/>
            <color rgb="FF000000"/>
            <rFont val="Calibri"/>
          </rPr>
          <t>'</t>
        </r>
        <r>
          <rPr>
            <b/>
            <sz val="11"/>
            <color rgb="FF000000"/>
            <rFont val="Calibri"/>
          </rPr>
          <t>MSS: (DisableIPSourceRouting) IP source routing protection level (protects against packet spoofing)</t>
        </r>
        <r>
          <rPr>
            <sz val="11"/>
            <color rgb="FF000000"/>
            <rFont val="Calibri"/>
          </rPr>
          <t>'</t>
        </r>
        <r>
          <rPr>
            <sz val="11"/>
            <color rgb="FF000000"/>
            <rFont val="Calibri"/>
          </rPr>
          <t xml:space="preserve"> is set to </t>
        </r>
        <r>
          <rPr>
            <sz val="11"/>
            <color rgb="FF000000"/>
            <rFont val="Calibri"/>
          </rPr>
          <t>'</t>
        </r>
        <r>
          <rPr>
            <b/>
            <sz val="11"/>
            <color rgb="FF000000"/>
            <rFont val="Calibri"/>
          </rPr>
          <t>Highest protection, source routing is completely disabled</t>
        </r>
        <r>
          <rPr>
            <sz val="11"/>
            <color rgb="FF000000"/>
            <rFont val="Calibri"/>
          </rPr>
          <t>'</t>
        </r>
      </text>
    </comment>
    <comment ref="W32" authorId="0" shapeId="0" xr:uid="{00000000-0006-0000-0400-000032000000}">
      <text>
        <r>
          <rPr>
            <sz val="11"/>
            <rFont val="Calibri"/>
          </rPr>
          <t xml:space="preserve">Ensure </t>
        </r>
        <r>
          <rPr>
            <sz val="11"/>
            <color rgb="FF000000"/>
            <rFont val="Calibri"/>
          </rPr>
          <t>'</t>
        </r>
        <r>
          <rPr>
            <b/>
            <sz val="11"/>
            <color rgb="FF000000"/>
            <rFont val="Calibri"/>
          </rPr>
          <t>MSS: (EnableICMPRedirect) Allow ICMP redirects to override OSPF generated routes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X32" authorId="0" shapeId="0" xr:uid="{00000000-0006-0000-0400-000033000000}">
      <text>
        <r>
          <rPr>
            <sz val="11"/>
            <rFont val="Calibri"/>
          </rPr>
          <t xml:space="preserve">Ensure </t>
        </r>
        <r>
          <rPr>
            <sz val="11"/>
            <color rgb="FF000000"/>
            <rFont val="Calibri"/>
          </rPr>
          <t>'</t>
        </r>
        <r>
          <rPr>
            <b/>
            <sz val="11"/>
            <color rgb="FF000000"/>
            <rFont val="Calibri"/>
          </rPr>
          <t>MSS: (NoNameReleaseOnDemand) Allow the computer to ignore NetBIOS name release requests except from WINS servers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Y32" authorId="0" shapeId="0" xr:uid="{00000000-0006-0000-0400-000034000000}">
      <text>
        <r>
          <rPr>
            <sz val="11"/>
            <rFont val="Calibri"/>
          </rPr>
          <t xml:space="preserve">Ensure </t>
        </r>
        <r>
          <rPr>
            <sz val="11"/>
            <color rgb="FF000000"/>
            <rFont val="Calibri"/>
          </rPr>
          <t>'</t>
        </r>
        <r>
          <rPr>
            <b/>
            <sz val="11"/>
            <color rgb="FF000000"/>
            <rFont val="Calibri"/>
          </rPr>
          <t>Enable insecure guest logons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Z32" authorId="0" shapeId="0" xr:uid="{00000000-0006-0000-0400-000035000000}">
      <text>
        <r>
          <rPr>
            <sz val="11"/>
            <rFont val="Calibri"/>
          </rPr>
          <t xml:space="preserve">Ensure </t>
        </r>
        <r>
          <rPr>
            <sz val="11"/>
            <color rgb="FF000000"/>
            <rFont val="Calibri"/>
          </rPr>
          <t>'</t>
        </r>
        <r>
          <rPr>
            <b/>
            <sz val="11"/>
            <color rgb="FF000000"/>
            <rFont val="Calibri"/>
          </rPr>
          <t>Enumeration policy for external devices incompatible with Kernel DMA Protection</t>
        </r>
        <r>
          <rPr>
            <sz val="11"/>
            <color rgb="FF000000"/>
            <rFont val="Calibri"/>
          </rPr>
          <t>'</t>
        </r>
        <r>
          <rPr>
            <sz val="11"/>
            <color rgb="FF000000"/>
            <rFont val="Calibri"/>
          </rPr>
          <t xml:space="preserve"> is set to </t>
        </r>
        <r>
          <rPr>
            <sz val="11"/>
            <color rgb="FF000000"/>
            <rFont val="Calibri"/>
          </rPr>
          <t>'</t>
        </r>
        <r>
          <rPr>
            <b/>
            <sz val="11"/>
            <color rgb="FF000000"/>
            <rFont val="Calibri"/>
          </rPr>
          <t>Block all</t>
        </r>
        <r>
          <rPr>
            <sz val="11"/>
            <color rgb="FF000000"/>
            <rFont val="Calibri"/>
          </rPr>
          <t>'</t>
        </r>
      </text>
    </comment>
    <comment ref="AA32" authorId="0" shapeId="0" xr:uid="{00000000-0006-0000-0400-000036000000}">
      <text>
        <r>
          <rPr>
            <sz val="11"/>
            <rFont val="Calibri"/>
          </rPr>
          <t xml:space="preserve">Ensure </t>
        </r>
        <r>
          <rPr>
            <sz val="11"/>
            <color rgb="FF000000"/>
            <rFont val="Calibri"/>
          </rPr>
          <t>'</t>
        </r>
        <r>
          <rPr>
            <b/>
            <sz val="11"/>
            <color rgb="FF000000"/>
            <rFont val="Calibri"/>
          </rPr>
          <t>Enumerate local users on domain-joined computers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B32" authorId="0" shapeId="0" xr:uid="{00000000-0006-0000-0400-000037000000}">
      <text>
        <r>
          <rPr>
            <sz val="11"/>
            <rFont val="Calibri"/>
          </rPr>
          <t xml:space="preserve">Ensure </t>
        </r>
        <r>
          <rPr>
            <sz val="11"/>
            <color rgb="FF000000"/>
            <rFont val="Calibri"/>
          </rPr>
          <t>'</t>
        </r>
        <r>
          <rPr>
            <b/>
            <sz val="11"/>
            <color rgb="FF000000"/>
            <rFont val="Calibri"/>
          </rPr>
          <t>Restrict Unauthenticated RPC clients</t>
        </r>
        <r>
          <rPr>
            <sz val="11"/>
            <color rgb="FF000000"/>
            <rFont val="Calibri"/>
          </rPr>
          <t>'</t>
        </r>
        <r>
          <rPr>
            <sz val="11"/>
            <color rgb="FF000000"/>
            <rFont val="Calibri"/>
          </rPr>
          <t xml:space="preserve"> is set to </t>
        </r>
        <r>
          <rPr>
            <sz val="11"/>
            <color rgb="FF000000"/>
            <rFont val="Calibri"/>
          </rPr>
          <t>'</t>
        </r>
        <r>
          <rPr>
            <b/>
            <sz val="11"/>
            <color rgb="FF000000"/>
            <rFont val="Calibri"/>
          </rPr>
          <t>Authenticated</t>
        </r>
        <r>
          <rPr>
            <sz val="11"/>
            <color rgb="FF000000"/>
            <rFont val="Calibri"/>
          </rPr>
          <t>'</t>
        </r>
      </text>
    </comment>
    <comment ref="AC32" authorId="0" shapeId="0" xr:uid="{00000000-0006-0000-0400-000038000000}">
      <text>
        <r>
          <rPr>
            <sz val="11"/>
            <rFont val="Calibri"/>
          </rPr>
          <t xml:space="preserve">Ensure </t>
        </r>
        <r>
          <rPr>
            <sz val="11"/>
            <color rgb="FF000000"/>
            <rFont val="Calibri"/>
          </rPr>
          <t>'</t>
        </r>
        <r>
          <rPr>
            <b/>
            <sz val="11"/>
            <color rgb="FF000000"/>
            <rFont val="Calibri"/>
          </rPr>
          <t>Security Zones: Do not allow users to add/delete sites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D32" authorId="0" shapeId="0" xr:uid="{00000000-0006-0000-0400-000039000000}">
      <text>
        <r>
          <rPr>
            <sz val="11"/>
            <rFont val="Calibri"/>
          </rPr>
          <t xml:space="preserve">Ensure </t>
        </r>
        <r>
          <rPr>
            <sz val="11"/>
            <color rgb="FF000000"/>
            <rFont val="Calibri"/>
          </rPr>
          <t>'</t>
        </r>
        <r>
          <rPr>
            <b/>
            <sz val="11"/>
            <color rgb="FF000000"/>
            <rFont val="Calibri"/>
          </rPr>
          <t>Security Zones: Do not allow users to change policies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E32" authorId="0" shapeId="0" xr:uid="{00000000-0006-0000-0400-000022000000}">
      <text>
        <r>
          <rPr>
            <sz val="11"/>
            <rFont val="Calibri"/>
          </rPr>
          <t xml:space="preserve">Ensure </t>
        </r>
        <r>
          <rPr>
            <sz val="11"/>
            <color rgb="FF000000"/>
            <rFont val="Calibri"/>
          </rPr>
          <t>'</t>
        </r>
        <r>
          <rPr>
            <b/>
            <sz val="11"/>
            <color rgb="FF000000"/>
            <rFont val="Calibri"/>
          </rPr>
          <t>Security Zones: Use only machine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F32" authorId="0" shapeId="0" xr:uid="{00000000-0006-0000-0400-00002300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G32" authorId="0" shapeId="0" xr:uid="{00000000-0006-0000-0400-000024000000}">
      <text>
        <r>
          <rPr>
            <sz val="11"/>
            <rFont val="Calibri"/>
          </rPr>
          <t xml:space="preserve">Ensure </t>
        </r>
        <r>
          <rPr>
            <sz val="11"/>
            <color rgb="FF000000"/>
            <rFont val="Calibri"/>
          </rPr>
          <t>'</t>
        </r>
        <r>
          <rPr>
            <b/>
            <sz val="11"/>
            <color rgb="FF000000"/>
            <rFont val="Calibri"/>
          </rPr>
          <t>Disallow 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H32" authorId="0" shapeId="0" xr:uid="{00000000-0006-0000-0400-00002500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33" authorId="0" shapeId="0" xr:uid="{00000000-0006-0000-0400-00003A000000}">
      <text>
        <r>
          <rPr>
            <sz val="11"/>
            <rFont val="Calibri"/>
          </rPr>
          <t xml:space="preserve">Ensure </t>
        </r>
        <r>
          <rPr>
            <sz val="11"/>
            <color rgb="FF000000"/>
            <rFont val="Calibri"/>
          </rPr>
          <t>'</t>
        </r>
        <r>
          <rPr>
            <b/>
            <sz val="11"/>
            <color rgb="FF000000"/>
            <rFont val="Calibri"/>
          </rPr>
          <t>Configure registry policy processing</t>
        </r>
        <r>
          <rPr>
            <sz val="11"/>
            <color rgb="FF000000"/>
            <rFont val="Calibri"/>
          </rPr>
          <t>'</t>
        </r>
        <r>
          <rPr>
            <sz val="11"/>
            <color rgb="FF000000"/>
            <rFont val="Calibri"/>
          </rPr>
          <t xml:space="preserve"> is set to </t>
        </r>
        <r>
          <rPr>
            <sz val="11"/>
            <color rgb="FF000000"/>
            <rFont val="Calibri"/>
          </rPr>
          <t>'</t>
        </r>
        <r>
          <rPr>
            <b/>
            <sz val="11"/>
            <color rgb="FF000000"/>
            <rFont val="Calibri"/>
          </rPr>
          <t>Process even if the Group Policy objects have not changed = True; Do not apply during periodic background processing = False</t>
        </r>
        <r>
          <rPr>
            <sz val="11"/>
            <color rgb="FF000000"/>
            <rFont val="Calibri"/>
          </rPr>
          <t>'</t>
        </r>
      </text>
    </comment>
    <comment ref="J34" authorId="0" shapeId="0" xr:uid="{00000000-0006-0000-0400-00003B000000}">
      <text>
        <r>
          <rPr>
            <sz val="11"/>
            <rFont val="Calibri"/>
          </rPr>
          <t xml:space="preserve">Ensure </t>
        </r>
        <r>
          <rPr>
            <sz val="11"/>
            <color rgb="FF000000"/>
            <rFont val="Calibri"/>
          </rPr>
          <t>'</t>
        </r>
        <r>
          <rPr>
            <b/>
            <sz val="11"/>
            <color rgb="FF000000"/>
            <rFont val="Calibri"/>
          </rPr>
          <t>Interactive logon: Machine inactivity limit</t>
        </r>
        <r>
          <rPr>
            <sz val="11"/>
            <color rgb="FF000000"/>
            <rFont val="Calibri"/>
          </rPr>
          <t>'</t>
        </r>
        <r>
          <rPr>
            <sz val="11"/>
            <color rgb="FF000000"/>
            <rFont val="Calibri"/>
          </rPr>
          <t xml:space="preserve"> is set to </t>
        </r>
        <r>
          <rPr>
            <sz val="11"/>
            <color rgb="FF000000"/>
            <rFont val="Calibri"/>
          </rPr>
          <t>'</t>
        </r>
        <r>
          <rPr>
            <b/>
            <sz val="11"/>
            <color rgb="FF000000"/>
            <rFont val="Calibri"/>
          </rPr>
          <t>900</t>
        </r>
        <r>
          <rPr>
            <sz val="11"/>
            <color rgb="FF000000"/>
            <rFont val="Calibri"/>
          </rPr>
          <t>'</t>
        </r>
      </text>
    </comment>
    <comment ref="K34" authorId="0" shapeId="0" xr:uid="{00000000-0006-0000-0400-00003C000000}">
      <text>
        <r>
          <rPr>
            <sz val="11"/>
            <rFont val="Calibri"/>
          </rPr>
          <t xml:space="preserve">Ensure </t>
        </r>
        <r>
          <rPr>
            <sz val="11"/>
            <color rgb="FF000000"/>
            <rFont val="Calibri"/>
          </rPr>
          <t>'</t>
        </r>
        <r>
          <rPr>
            <b/>
            <sz val="11"/>
            <color rgb="FF000000"/>
            <rFont val="Calibri"/>
          </rPr>
          <t>Interactive logon: Smart card removal behavior</t>
        </r>
        <r>
          <rPr>
            <sz val="11"/>
            <color rgb="FF000000"/>
            <rFont val="Calibri"/>
          </rPr>
          <t>'</t>
        </r>
        <r>
          <rPr>
            <sz val="11"/>
            <color rgb="FF000000"/>
            <rFont val="Calibri"/>
          </rPr>
          <t xml:space="preserve"> is set to </t>
        </r>
        <r>
          <rPr>
            <sz val="11"/>
            <color rgb="FF000000"/>
            <rFont val="Calibri"/>
          </rPr>
          <t>'</t>
        </r>
        <r>
          <rPr>
            <b/>
            <sz val="11"/>
            <color rgb="FF000000"/>
            <rFont val="Calibri"/>
          </rPr>
          <t>Lock Workstation</t>
        </r>
        <r>
          <rPr>
            <sz val="11"/>
            <color rgb="FF000000"/>
            <rFont val="Calibri"/>
          </rPr>
          <t>'</t>
        </r>
      </text>
    </comment>
    <comment ref="L34" authorId="0" shapeId="0" xr:uid="{00000000-0006-0000-0400-00003D000000}">
      <text>
        <r>
          <rPr>
            <sz val="11"/>
            <rFont val="Calibri"/>
          </rPr>
          <t xml:space="preserve">Ensure </t>
        </r>
        <r>
          <rPr>
            <sz val="11"/>
            <color rgb="FF000000"/>
            <rFont val="Calibri"/>
          </rPr>
          <t>'</t>
        </r>
        <r>
          <rPr>
            <b/>
            <sz val="11"/>
            <color rgb="FF000000"/>
            <rFont val="Calibri"/>
          </rPr>
          <t>Prevent enabling lock screen camera</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34" authorId="0" shapeId="0" xr:uid="{00000000-0006-0000-0400-00003E000000}">
      <text>
        <r>
          <rPr>
            <sz val="11"/>
            <rFont val="Calibri"/>
          </rPr>
          <t xml:space="preserve">Ensure </t>
        </r>
        <r>
          <rPr>
            <sz val="11"/>
            <color rgb="FF000000"/>
            <rFont val="Calibri"/>
          </rPr>
          <t>'</t>
        </r>
        <r>
          <rPr>
            <b/>
            <sz val="11"/>
            <color rgb="FF000000"/>
            <rFont val="Calibri"/>
          </rPr>
          <t>Prevent enabling lock screen slide show</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34" authorId="0" shapeId="0" xr:uid="{00000000-0006-0000-0400-00003F000000}">
      <text>
        <r>
          <rPr>
            <sz val="11"/>
            <rFont val="Calibri"/>
          </rPr>
          <t xml:space="preserve">Ensure </t>
        </r>
        <r>
          <rPr>
            <sz val="11"/>
            <color rgb="FF000000"/>
            <rFont val="Calibri"/>
          </rPr>
          <t>'</t>
        </r>
        <r>
          <rPr>
            <b/>
            <sz val="11"/>
            <color rgb="FF000000"/>
            <rFont val="Calibri"/>
          </rPr>
          <t>Allow Windows Ink Workspace</t>
        </r>
        <r>
          <rPr>
            <sz val="11"/>
            <color rgb="FF000000"/>
            <rFont val="Calibri"/>
          </rPr>
          <t>'</t>
        </r>
        <r>
          <rPr>
            <sz val="11"/>
            <color rgb="FF000000"/>
            <rFont val="Calibri"/>
          </rPr>
          <t xml:space="preserve"> is set to </t>
        </r>
        <r>
          <rPr>
            <sz val="11"/>
            <color rgb="FF000000"/>
            <rFont val="Calibri"/>
          </rPr>
          <t>'</t>
        </r>
        <r>
          <rPr>
            <b/>
            <sz val="11"/>
            <color rgb="FF000000"/>
            <rFont val="Calibri"/>
          </rPr>
          <t>On, but disallow access above lock</t>
        </r>
        <r>
          <rPr>
            <sz val="11"/>
            <color rgb="FF000000"/>
            <rFont val="Calibri"/>
          </rPr>
          <t>'</t>
        </r>
      </text>
    </comment>
    <comment ref="O34" authorId="0" shapeId="0" xr:uid="{00000000-0006-0000-0400-000040000000}">
      <text>
        <r>
          <rPr>
            <sz val="11"/>
            <rFont val="Calibri"/>
          </rPr>
          <t xml:space="preserve">Ensure </t>
        </r>
        <r>
          <rPr>
            <sz val="11"/>
            <color rgb="FF000000"/>
            <rFont val="Calibri"/>
          </rPr>
          <t>'</t>
        </r>
        <r>
          <rPr>
            <b/>
            <sz val="11"/>
            <color rgb="FF000000"/>
            <rFont val="Calibri"/>
          </rPr>
          <t>Sign-in last interactive user automatically after a system-initiated restart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39" authorId="0" shapeId="0" xr:uid="{00000000-0006-0000-0400-000041000000}">
      <text>
        <r>
          <rPr>
            <sz val="11"/>
            <rFont val="Calibri"/>
          </rPr>
          <t xml:space="preserve">Ensure </t>
        </r>
        <r>
          <rPr>
            <sz val="11"/>
            <color rgb="FF000000"/>
            <rFont val="Calibri"/>
          </rPr>
          <t>'</t>
        </r>
        <r>
          <rPr>
            <b/>
            <sz val="11"/>
            <color rgb="FF000000"/>
            <rFont val="Calibri"/>
          </rPr>
          <t>Configure SMB v1 client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 driver (recommended)</t>
        </r>
        <r>
          <rPr>
            <sz val="11"/>
            <color rgb="FF000000"/>
            <rFont val="Calibri"/>
          </rPr>
          <t>'</t>
        </r>
      </text>
    </comment>
    <comment ref="K39" authorId="0" shapeId="0" xr:uid="{00000000-0006-0000-0400-000042000000}">
      <text>
        <r>
          <rPr>
            <sz val="11"/>
            <rFont val="Calibri"/>
          </rPr>
          <t xml:space="preserve">Ensure </t>
        </r>
        <r>
          <rPr>
            <sz val="11"/>
            <color rgb="FF000000"/>
            <rFont val="Calibri"/>
          </rPr>
          <t>'</t>
        </r>
        <r>
          <rPr>
            <b/>
            <sz val="11"/>
            <color rgb="FF000000"/>
            <rFont val="Calibri"/>
          </rPr>
          <t>Configure SMB v1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46" authorId="0" shapeId="0" xr:uid="{00000000-0006-0000-0400-000043000000}">
      <text>
        <r>
          <rPr>
            <sz val="11"/>
            <rFont val="Calibri"/>
          </rPr>
          <t xml:space="preserve">Ensure </t>
        </r>
        <r>
          <rPr>
            <sz val="11"/>
            <color rgb="FF000000"/>
            <rFont val="Calibri"/>
          </rPr>
          <t>'</t>
        </r>
        <r>
          <rPr>
            <b/>
            <sz val="11"/>
            <color rgb="FF000000"/>
            <rFont val="Calibri"/>
          </rPr>
          <t>Account lockout duration</t>
        </r>
        <r>
          <rPr>
            <sz val="11"/>
            <color rgb="FF000000"/>
            <rFont val="Calibri"/>
          </rPr>
          <t>'</t>
        </r>
        <r>
          <rPr>
            <sz val="11"/>
            <color rgb="FF000000"/>
            <rFont val="Calibri"/>
          </rPr>
          <t xml:space="preserve"> is set to </t>
        </r>
        <r>
          <rPr>
            <sz val="11"/>
            <color rgb="FF000000"/>
            <rFont val="Calibri"/>
          </rPr>
          <t>'</t>
        </r>
        <r>
          <rPr>
            <b/>
            <sz val="11"/>
            <color rgb="FF000000"/>
            <rFont val="Calibri"/>
          </rPr>
          <t>15</t>
        </r>
        <r>
          <rPr>
            <sz val="11"/>
            <color rgb="FF000000"/>
            <rFont val="Calibri"/>
          </rPr>
          <t>'</t>
        </r>
      </text>
    </comment>
    <comment ref="K46" authorId="0" shapeId="0" xr:uid="{00000000-0006-0000-0400-000044000000}">
      <text>
        <r>
          <rPr>
            <sz val="11"/>
            <rFont val="Calibri"/>
          </rPr>
          <t xml:space="preserve">Ensure </t>
        </r>
        <r>
          <rPr>
            <sz val="11"/>
            <color rgb="FF000000"/>
            <rFont val="Calibri"/>
          </rPr>
          <t>'</t>
        </r>
        <r>
          <rPr>
            <b/>
            <sz val="11"/>
            <color rgb="FF000000"/>
            <rFont val="Calibri"/>
          </rPr>
          <t>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10</t>
        </r>
        <r>
          <rPr>
            <sz val="11"/>
            <color rgb="FF000000"/>
            <rFont val="Calibri"/>
          </rPr>
          <t>'</t>
        </r>
      </text>
    </comment>
    <comment ref="L46" authorId="0" shapeId="0" xr:uid="{00000000-0006-0000-0400-000045000000}">
      <text>
        <r>
          <rPr>
            <sz val="11"/>
            <rFont val="Calibri"/>
          </rPr>
          <t xml:space="preserve">Ensure </t>
        </r>
        <r>
          <rPr>
            <sz val="11"/>
            <color rgb="FF000000"/>
            <rFont val="Calibri"/>
          </rPr>
          <t>'</t>
        </r>
        <r>
          <rPr>
            <b/>
            <sz val="11"/>
            <color rgb="FF000000"/>
            <rFont val="Calibri"/>
          </rPr>
          <t>Reset account lockout counter after</t>
        </r>
        <r>
          <rPr>
            <sz val="11"/>
            <color rgb="FF000000"/>
            <rFont val="Calibri"/>
          </rPr>
          <t>'</t>
        </r>
        <r>
          <rPr>
            <sz val="11"/>
            <color rgb="FF000000"/>
            <rFont val="Calibri"/>
          </rPr>
          <t xml:space="preserve"> is set to </t>
        </r>
        <r>
          <rPr>
            <sz val="11"/>
            <color rgb="FF000000"/>
            <rFont val="Calibri"/>
          </rPr>
          <t>'</t>
        </r>
        <r>
          <rPr>
            <b/>
            <sz val="11"/>
            <color rgb="FF000000"/>
            <rFont val="Calibri"/>
          </rPr>
          <t>15</t>
        </r>
        <r>
          <rPr>
            <sz val="11"/>
            <color rgb="FF000000"/>
            <rFont val="Calibri"/>
          </rPr>
          <t>'</t>
        </r>
      </text>
    </comment>
    <comment ref="M46" authorId="0" shapeId="0" xr:uid="{00000000-0006-0000-0400-000046000000}">
      <text>
        <r>
          <rPr>
            <sz val="11"/>
            <rFont val="Calibri"/>
          </rPr>
          <t xml:space="preserve">Ensure </t>
        </r>
        <r>
          <rPr>
            <sz val="11"/>
            <color rgb="FF000000"/>
            <rFont val="Calibri"/>
          </rPr>
          <t>'</t>
        </r>
        <r>
          <rPr>
            <b/>
            <sz val="11"/>
            <color rgb="FF000000"/>
            <rFont val="Calibri"/>
          </rPr>
          <t>Enforce password history</t>
        </r>
        <r>
          <rPr>
            <sz val="11"/>
            <color rgb="FF000000"/>
            <rFont val="Calibri"/>
          </rPr>
          <t>'</t>
        </r>
        <r>
          <rPr>
            <sz val="11"/>
            <color rgb="FF000000"/>
            <rFont val="Calibri"/>
          </rPr>
          <t xml:space="preserve"> is set to </t>
        </r>
        <r>
          <rPr>
            <sz val="11"/>
            <color rgb="FF000000"/>
            <rFont val="Calibri"/>
          </rPr>
          <t>'</t>
        </r>
        <r>
          <rPr>
            <b/>
            <sz val="11"/>
            <color rgb="FF000000"/>
            <rFont val="Calibri"/>
          </rPr>
          <t>24</t>
        </r>
        <r>
          <rPr>
            <sz val="11"/>
            <color rgb="FF000000"/>
            <rFont val="Calibri"/>
          </rPr>
          <t>'</t>
        </r>
      </text>
    </comment>
    <comment ref="N46" authorId="0" shapeId="0" xr:uid="{00000000-0006-0000-0400-000047000000}">
      <text>
        <r>
          <rPr>
            <sz val="11"/>
            <rFont val="Calibri"/>
          </rPr>
          <t xml:space="preserve">Ensure </t>
        </r>
        <r>
          <rPr>
            <sz val="11"/>
            <color rgb="FF000000"/>
            <rFont val="Calibri"/>
          </rPr>
          <t>'</t>
        </r>
        <r>
          <rPr>
            <b/>
            <sz val="11"/>
            <color rgb="FF000000"/>
            <rFont val="Calibri"/>
          </rPr>
          <t>Maximum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60</t>
        </r>
        <r>
          <rPr>
            <sz val="11"/>
            <color rgb="FF000000"/>
            <rFont val="Calibri"/>
          </rPr>
          <t>'</t>
        </r>
      </text>
    </comment>
    <comment ref="O46" authorId="0" shapeId="0" xr:uid="{00000000-0006-0000-0400-000048000000}">
      <text>
        <r>
          <rPr>
            <sz val="11"/>
            <rFont val="Calibri"/>
          </rPr>
          <t xml:space="preserve">Ensure </t>
        </r>
        <r>
          <rPr>
            <sz val="11"/>
            <color rgb="FF000000"/>
            <rFont val="Calibri"/>
          </rPr>
          <t>'</t>
        </r>
        <r>
          <rPr>
            <b/>
            <sz val="11"/>
            <color rgb="FF000000"/>
            <rFont val="Calibri"/>
          </rPr>
          <t>Minimum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1</t>
        </r>
        <r>
          <rPr>
            <sz val="11"/>
            <color rgb="FF000000"/>
            <rFont val="Calibri"/>
          </rPr>
          <t>'</t>
        </r>
      </text>
    </comment>
    <comment ref="P46" authorId="0" shapeId="0" xr:uid="{00000000-0006-0000-0400-000049000000}">
      <text>
        <r>
          <rPr>
            <sz val="11"/>
            <rFont val="Calibri"/>
          </rPr>
          <t xml:space="preserve">Ensure </t>
        </r>
        <r>
          <rPr>
            <sz val="11"/>
            <color rgb="FF000000"/>
            <rFont val="Calibri"/>
          </rPr>
          <t>'</t>
        </r>
        <r>
          <rPr>
            <b/>
            <sz val="11"/>
            <color rgb="FF000000"/>
            <rFont val="Calibri"/>
          </rPr>
          <t>Minimum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14</t>
        </r>
        <r>
          <rPr>
            <sz val="11"/>
            <color rgb="FF000000"/>
            <rFont val="Calibri"/>
          </rPr>
          <t>'</t>
        </r>
      </text>
    </comment>
    <comment ref="Q46" authorId="0" shapeId="0" xr:uid="{00000000-0006-0000-0400-00004A000000}">
      <text>
        <r>
          <rPr>
            <sz val="11"/>
            <rFont val="Calibri"/>
          </rPr>
          <t xml:space="preserve">Ensure </t>
        </r>
        <r>
          <rPr>
            <sz val="11"/>
            <color rgb="FF000000"/>
            <rFont val="Calibri"/>
          </rPr>
          <t>'</t>
        </r>
        <r>
          <rPr>
            <b/>
            <sz val="11"/>
            <color rgb="FF000000"/>
            <rFont val="Calibri"/>
          </rPr>
          <t>Password must meet complexity requirements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46" authorId="0" shapeId="0" xr:uid="{00000000-0006-0000-0400-00004B000000}">
      <text>
        <r>
          <rPr>
            <sz val="11"/>
            <rFont val="Calibri"/>
          </rPr>
          <t xml:space="preserve">Ensure </t>
        </r>
        <r>
          <rPr>
            <sz val="11"/>
            <color rgb="FF000000"/>
            <rFont val="Calibri"/>
          </rPr>
          <t>'</t>
        </r>
        <r>
          <rPr>
            <b/>
            <sz val="11"/>
            <color rgb="FF000000"/>
            <rFont val="Calibri"/>
          </rPr>
          <t>Accounts: Limit local account use of blank passwords to console logon only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46" authorId="0" shapeId="0" xr:uid="{00000000-0006-0000-0400-00004C000000}">
      <text>
        <r>
          <rPr>
            <sz val="11"/>
            <rFont val="Calibri"/>
          </rPr>
          <t xml:space="preserve">Ensure </t>
        </r>
        <r>
          <rPr>
            <sz val="11"/>
            <color rgb="FF000000"/>
            <rFont val="Calibri"/>
          </rPr>
          <t>'</t>
        </r>
        <r>
          <rPr>
            <b/>
            <sz val="11"/>
            <color rgb="FF000000"/>
            <rFont val="Calibri"/>
          </rPr>
          <t>Enable local admin password management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46" authorId="0" shapeId="0" xr:uid="{00000000-0006-0000-0400-00004D000000}">
      <text>
        <r>
          <rPr>
            <sz val="11"/>
            <rFont val="Calibri"/>
          </rPr>
          <t xml:space="preserve">Ensure </t>
        </r>
        <r>
          <rPr>
            <sz val="11"/>
            <color rgb="FF000000"/>
            <rFont val="Calibri"/>
          </rPr>
          <t>'</t>
        </r>
        <r>
          <rPr>
            <b/>
            <sz val="11"/>
            <color rgb="FF000000"/>
            <rFont val="Calibri"/>
          </rPr>
          <t>Do not allow passwords to be saved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46" authorId="0" shapeId="0" xr:uid="{00000000-0006-0000-0400-00004E000000}">
      <text>
        <r>
          <rPr>
            <sz val="11"/>
            <rFont val="Calibri"/>
          </rPr>
          <t xml:space="preserve">Ensure </t>
        </r>
        <r>
          <rPr>
            <sz val="11"/>
            <color rgb="FF000000"/>
            <rFont val="Calibri"/>
          </rPr>
          <t>'</t>
        </r>
        <r>
          <rPr>
            <b/>
            <sz val="11"/>
            <color rgb="FF000000"/>
            <rFont val="Calibri"/>
          </rPr>
          <t>Always prompt for password upon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46" authorId="0" shapeId="0" xr:uid="{00000000-0006-0000-0400-00004F000000}">
      <text>
        <r>
          <rPr>
            <sz val="11"/>
            <rFont val="Calibri"/>
          </rPr>
          <t xml:space="preserve">Ensure </t>
        </r>
        <r>
          <rPr>
            <sz val="11"/>
            <color rgb="FF000000"/>
            <rFont val="Calibri"/>
          </rPr>
          <t>'</t>
        </r>
        <r>
          <rPr>
            <b/>
            <sz val="11"/>
            <color rgb="FF000000"/>
            <rFont val="Calibri"/>
          </rPr>
          <t>Turn on the auto-complete feature for user names and passwords on forms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47" authorId="0" shapeId="0" xr:uid="{00000000-0006-0000-0400-000050000000}">
      <text>
        <r>
          <rPr>
            <sz val="11"/>
            <rFont val="Calibri"/>
          </rPr>
          <t xml:space="preserve">Ensure </t>
        </r>
        <r>
          <rPr>
            <sz val="11"/>
            <color rgb="FF000000"/>
            <rFont val="Calibri"/>
          </rPr>
          <t>'</t>
        </r>
        <r>
          <rPr>
            <b/>
            <sz val="11"/>
            <color rgb="FF000000"/>
            <rFont val="Calibri"/>
          </rPr>
          <t>Accounts: Guest account status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47" authorId="0" shapeId="0" xr:uid="{00000000-0006-0000-0400-000051000000}">
      <text>
        <r>
          <rPr>
            <sz val="11"/>
            <rFont val="Calibri"/>
          </rPr>
          <t xml:space="preserve">Ensure </t>
        </r>
        <r>
          <rPr>
            <sz val="11"/>
            <color rgb="FF000000"/>
            <rFont val="Calibri"/>
          </rPr>
          <t>'</t>
        </r>
        <r>
          <rPr>
            <b/>
            <sz val="11"/>
            <color rgb="FF000000"/>
            <rFont val="Calibri"/>
          </rPr>
          <t>Domain member: Disable machine account password changes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47" authorId="0" shapeId="0" xr:uid="{00000000-0006-0000-0400-000052000000}">
      <text>
        <r>
          <rPr>
            <sz val="11"/>
            <rFont val="Calibri"/>
          </rPr>
          <t xml:space="preserve">Ensure </t>
        </r>
        <r>
          <rPr>
            <sz val="11"/>
            <color rgb="FF000000"/>
            <rFont val="Calibri"/>
          </rPr>
          <t>'</t>
        </r>
        <r>
          <rPr>
            <b/>
            <sz val="11"/>
            <color rgb="FF000000"/>
            <rFont val="Calibri"/>
          </rPr>
          <t>Domain member: Maximum machine account password age</t>
        </r>
        <r>
          <rPr>
            <sz val="11"/>
            <color rgb="FF000000"/>
            <rFont val="Calibri"/>
          </rPr>
          <t>'</t>
        </r>
        <r>
          <rPr>
            <sz val="11"/>
            <color rgb="FF000000"/>
            <rFont val="Calibri"/>
          </rPr>
          <t xml:space="preserve"> is set to </t>
        </r>
        <r>
          <rPr>
            <sz val="11"/>
            <color rgb="FF000000"/>
            <rFont val="Calibri"/>
          </rPr>
          <t>'</t>
        </r>
        <r>
          <rPr>
            <b/>
            <sz val="11"/>
            <color rgb="FF000000"/>
            <rFont val="Calibri"/>
          </rPr>
          <t>30</t>
        </r>
        <r>
          <rPr>
            <sz val="11"/>
            <color rgb="FF000000"/>
            <rFont val="Calibri"/>
          </rPr>
          <t>'</t>
        </r>
      </text>
    </comment>
    <comment ref="J48" authorId="0" shapeId="0" xr:uid="{00000000-0006-0000-0400-000053000000}">
      <text>
        <r>
          <rPr>
            <sz val="11"/>
            <rFont val="Calibri"/>
          </rPr>
          <t xml:space="preserve">Ensure </t>
        </r>
        <r>
          <rPr>
            <sz val="11"/>
            <color rgb="FF000000"/>
            <rFont val="Calibri"/>
          </rPr>
          <t>'</t>
        </r>
        <r>
          <rPr>
            <b/>
            <sz val="11"/>
            <color rgb="FF000000"/>
            <rFont val="Calibri"/>
          </rPr>
          <t>User Account Control: Admin Approval Mode for the Built-in Administrator account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48" authorId="0" shapeId="0" xr:uid="{00000000-0006-0000-0400-000059000000}">
      <text>
        <r>
          <rPr>
            <sz val="11"/>
            <rFont val="Calibri"/>
          </rPr>
          <t xml:space="preserve">Ensure </t>
        </r>
        <r>
          <rPr>
            <sz val="11"/>
            <color rgb="FF000000"/>
            <rFont val="Calibri"/>
          </rPr>
          <t>'</t>
        </r>
        <r>
          <rPr>
            <b/>
            <sz val="11"/>
            <color rgb="FF000000"/>
            <rFont val="Calibri"/>
          </rPr>
          <t>User Account Control: Behavior of the elevation prompt for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Prompt for consent on the secure desktop</t>
        </r>
        <r>
          <rPr>
            <sz val="11"/>
            <color rgb="FF000000"/>
            <rFont val="Calibri"/>
          </rPr>
          <t>'</t>
        </r>
      </text>
    </comment>
    <comment ref="L48" authorId="0" shapeId="0" xr:uid="{00000000-0006-0000-0400-00005A000000}">
      <text>
        <r>
          <rPr>
            <sz val="11"/>
            <rFont val="Calibri"/>
          </rPr>
          <t xml:space="preserve">Ensure </t>
        </r>
        <r>
          <rPr>
            <sz val="11"/>
            <color rgb="FF000000"/>
            <rFont val="Calibri"/>
          </rPr>
          <t>'</t>
        </r>
        <r>
          <rPr>
            <b/>
            <sz val="11"/>
            <color rgb="FF000000"/>
            <rFont val="Calibri"/>
          </rPr>
          <t>User Account Control: Behavior of the elevation prompt for standard users</t>
        </r>
        <r>
          <rPr>
            <sz val="11"/>
            <color rgb="FF000000"/>
            <rFont val="Calibri"/>
          </rPr>
          <t>'</t>
        </r>
        <r>
          <rPr>
            <sz val="11"/>
            <color rgb="FF000000"/>
            <rFont val="Calibri"/>
          </rPr>
          <t xml:space="preserve"> is set to </t>
        </r>
        <r>
          <rPr>
            <sz val="11"/>
            <color rgb="FF000000"/>
            <rFont val="Calibri"/>
          </rPr>
          <t>'</t>
        </r>
        <r>
          <rPr>
            <b/>
            <sz val="11"/>
            <color rgb="FF000000"/>
            <rFont val="Calibri"/>
          </rPr>
          <t>Automatically deny elevation requests</t>
        </r>
        <r>
          <rPr>
            <sz val="11"/>
            <color rgb="FF000000"/>
            <rFont val="Calibri"/>
          </rPr>
          <t>'</t>
        </r>
      </text>
    </comment>
    <comment ref="M48" authorId="0" shapeId="0" xr:uid="{00000000-0006-0000-0400-00005B000000}">
      <text>
        <r>
          <rPr>
            <sz val="11"/>
            <rFont val="Calibri"/>
          </rPr>
          <t xml:space="preserve">Ensure </t>
        </r>
        <r>
          <rPr>
            <sz val="11"/>
            <color rgb="FF000000"/>
            <rFont val="Calibri"/>
          </rPr>
          <t>'</t>
        </r>
        <r>
          <rPr>
            <b/>
            <sz val="11"/>
            <color rgb="FF000000"/>
            <rFont val="Calibri"/>
          </rPr>
          <t>User Account Control: Detect application installations and prompt for elevation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48" authorId="0" shapeId="0" xr:uid="{00000000-0006-0000-0400-00005C000000}">
      <text>
        <r>
          <rPr>
            <sz val="11"/>
            <rFont val="Calibri"/>
          </rPr>
          <t xml:space="preserve">Ensure </t>
        </r>
        <r>
          <rPr>
            <sz val="11"/>
            <color rgb="FF000000"/>
            <rFont val="Calibri"/>
          </rPr>
          <t>'</t>
        </r>
        <r>
          <rPr>
            <b/>
            <sz val="11"/>
            <color rgb="FF000000"/>
            <rFont val="Calibri"/>
          </rPr>
          <t>User Account Control: Only elevate UIAccess applications that are installed in secure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48" authorId="0" shapeId="0" xr:uid="{00000000-0006-0000-0400-00005D000000}">
      <text>
        <r>
          <rPr>
            <sz val="11"/>
            <rFont val="Calibri"/>
          </rPr>
          <t xml:space="preserve">Ensure </t>
        </r>
        <r>
          <rPr>
            <sz val="11"/>
            <color rgb="FF000000"/>
            <rFont val="Calibri"/>
          </rPr>
          <t>'</t>
        </r>
        <r>
          <rPr>
            <b/>
            <sz val="11"/>
            <color rgb="FF000000"/>
            <rFont val="Calibri"/>
          </rPr>
          <t>User Account Control: Run all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48" authorId="0" shapeId="0" xr:uid="{00000000-0006-0000-0400-00005E000000}">
      <text>
        <r>
          <rPr>
            <sz val="11"/>
            <rFont val="Calibri"/>
          </rPr>
          <t xml:space="preserve">Ensure </t>
        </r>
        <r>
          <rPr>
            <sz val="11"/>
            <color rgb="FF000000"/>
            <rFont val="Calibri"/>
          </rPr>
          <t>'</t>
        </r>
        <r>
          <rPr>
            <b/>
            <sz val="11"/>
            <color rgb="FF000000"/>
            <rFont val="Calibri"/>
          </rPr>
          <t>User Account Control: Virtualize file and registry write failures to per-user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48" authorId="0" shapeId="0" xr:uid="{00000000-0006-0000-0400-00005F000000}">
      <text>
        <r>
          <rPr>
            <sz val="11"/>
            <rFont val="Calibri"/>
          </rPr>
          <t xml:space="preserve">Ensure </t>
        </r>
        <r>
          <rPr>
            <sz val="11"/>
            <color rgb="FF000000"/>
            <rFont val="Calibri"/>
          </rPr>
          <t>'</t>
        </r>
        <r>
          <rPr>
            <b/>
            <sz val="11"/>
            <color rgb="FF000000"/>
            <rFont val="Calibri"/>
          </rPr>
          <t>Access Credential Manager as a trusted caller</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R48" authorId="0" shapeId="0" xr:uid="{00000000-0006-0000-0400-000060000000}">
      <text>
        <r>
          <rPr>
            <sz val="11"/>
            <rFont val="Calibri"/>
          </rPr>
          <t xml:space="preserve">Ensure </t>
        </r>
        <r>
          <rPr>
            <sz val="11"/>
            <color rgb="FF000000"/>
            <rFont val="Calibri"/>
          </rPr>
          <t>'</t>
        </r>
        <r>
          <rPr>
            <b/>
            <sz val="11"/>
            <color rgb="FF000000"/>
            <rFont val="Calibri"/>
          </rPr>
          <t>Act as part of the operating system</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S48" authorId="0" shapeId="0" xr:uid="{00000000-0006-0000-0400-000061000000}">
      <text>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T48" authorId="0" shapeId="0" xr:uid="{00000000-0006-0000-0400-000062000000}">
      <text>
        <r>
          <rPr>
            <sz val="11"/>
            <rFont val="Calibri"/>
          </rPr>
          <t xml:space="preserve">Ensure </t>
        </r>
        <r>
          <rPr>
            <sz val="11"/>
            <color rgb="FF000000"/>
            <rFont val="Calibri"/>
          </rPr>
          <t>'</t>
        </r>
        <r>
          <rPr>
            <b/>
            <sz val="11"/>
            <color rgb="FF000000"/>
            <rFont val="Calibri"/>
          </rPr>
          <t>Back up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U48" authorId="0" shapeId="0" xr:uid="{00000000-0006-0000-0400-000063000000}">
      <text>
        <r>
          <rPr>
            <sz val="11"/>
            <rFont val="Calibri"/>
          </rPr>
          <t xml:space="preserve">Ensure </t>
        </r>
        <r>
          <rPr>
            <sz val="11"/>
            <color rgb="FF000000"/>
            <rFont val="Calibri"/>
          </rPr>
          <t>'</t>
        </r>
        <r>
          <rPr>
            <b/>
            <sz val="11"/>
            <color rgb="FF000000"/>
            <rFont val="Calibri"/>
          </rPr>
          <t>Create a pagefile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V48" authorId="0" shapeId="0" xr:uid="{00000000-0006-0000-0400-000064000000}">
      <text>
        <r>
          <rPr>
            <sz val="11"/>
            <rFont val="Calibri"/>
          </rPr>
          <t xml:space="preserve">Ensure </t>
        </r>
        <r>
          <rPr>
            <sz val="11"/>
            <color rgb="FF000000"/>
            <rFont val="Calibri"/>
          </rPr>
          <t>'</t>
        </r>
        <r>
          <rPr>
            <b/>
            <sz val="11"/>
            <color rgb="FF000000"/>
            <rFont val="Calibri"/>
          </rPr>
          <t>Create a token object</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W48" authorId="0" shapeId="0" xr:uid="{00000000-0006-0000-0400-000065000000}">
      <text>
        <r>
          <rPr>
            <sz val="11"/>
            <rFont val="Calibri"/>
          </rPr>
          <t xml:space="preserve">Ensure </t>
        </r>
        <r>
          <rPr>
            <sz val="11"/>
            <color rgb="FF000000"/>
            <rFont val="Calibri"/>
          </rPr>
          <t>'</t>
        </r>
        <r>
          <rPr>
            <b/>
            <sz val="11"/>
            <color rgb="FF000000"/>
            <rFont val="Calibri"/>
          </rPr>
          <t>Create global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text>
    </comment>
    <comment ref="X48" authorId="0" shapeId="0" xr:uid="{00000000-0006-0000-0400-000066000000}">
      <text>
        <r>
          <rPr>
            <sz val="11"/>
            <rFont val="Calibri"/>
          </rPr>
          <t xml:space="preserve">Ensure </t>
        </r>
        <r>
          <rPr>
            <sz val="11"/>
            <color rgb="FF000000"/>
            <rFont val="Calibri"/>
          </rPr>
          <t>'</t>
        </r>
        <r>
          <rPr>
            <b/>
            <sz val="11"/>
            <color rgb="FF000000"/>
            <rFont val="Calibri"/>
          </rPr>
          <t>Create permanent shared objects</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Y48" authorId="0" shapeId="0" xr:uid="{00000000-0006-0000-0400-000067000000}">
      <text>
        <r>
          <rPr>
            <sz val="11"/>
            <rFont val="Calibri"/>
          </rPr>
          <t xml:space="preserve">Ensure </t>
        </r>
        <r>
          <rPr>
            <sz val="11"/>
            <color rgb="FF000000"/>
            <rFont val="Calibri"/>
          </rPr>
          <t>'</t>
        </r>
        <r>
          <rPr>
            <b/>
            <sz val="11"/>
            <color rgb="FF000000"/>
            <rFont val="Calibri"/>
          </rPr>
          <t>Debug programs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Z48" authorId="0" shapeId="0" xr:uid="{00000000-0006-0000-0400-000068000000}">
      <text>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AA48" authorId="0" shapeId="0" xr:uid="{00000000-0006-0000-0400-000069000000}">
      <text>
        <r>
          <rPr>
            <sz val="11"/>
            <rFont val="Calibri"/>
          </rPr>
          <t xml:space="preserve">Ensure </t>
        </r>
        <r>
          <rPr>
            <sz val="11"/>
            <color rgb="FF000000"/>
            <rFont val="Calibri"/>
          </rPr>
          <t>'</t>
        </r>
        <r>
          <rPr>
            <b/>
            <sz val="11"/>
            <color rgb="FF000000"/>
            <rFont val="Calibri"/>
          </rPr>
          <t>Force shutdown from a remote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B48" authorId="0" shapeId="0" xr:uid="{00000000-0006-0000-0400-00006A000000}">
      <text>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SERVICE, Local Service, Network Service</t>
        </r>
        <r>
          <rPr>
            <sz val="11"/>
            <color rgb="FF000000"/>
            <rFont val="Calibri"/>
          </rPr>
          <t>'</t>
        </r>
      </text>
    </comment>
    <comment ref="AC48" authorId="0" shapeId="0" xr:uid="{00000000-0006-0000-0400-00006B000000}">
      <text>
        <r>
          <rPr>
            <sz val="11"/>
            <rFont val="Calibri"/>
          </rPr>
          <t xml:space="preserve">Ensure </t>
        </r>
        <r>
          <rPr>
            <sz val="11"/>
            <color rgb="FF000000"/>
            <rFont val="Calibri"/>
          </rPr>
          <t>'</t>
        </r>
        <r>
          <rPr>
            <b/>
            <sz val="11"/>
            <color rgb="FF000000"/>
            <rFont val="Calibri"/>
          </rPr>
          <t>Load and unload device drivers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D48" authorId="0" shapeId="0" xr:uid="{00000000-0006-0000-0400-00006C000000}">
      <text>
        <r>
          <rPr>
            <sz val="11"/>
            <rFont val="Calibri"/>
          </rPr>
          <t xml:space="preserve">Ensure </t>
        </r>
        <r>
          <rPr>
            <sz val="11"/>
            <color rgb="FF000000"/>
            <rFont val="Calibri"/>
          </rPr>
          <t>'</t>
        </r>
        <r>
          <rPr>
            <b/>
            <sz val="11"/>
            <color rgb="FF000000"/>
            <rFont val="Calibri"/>
          </rPr>
          <t>Lock pages in memory</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AE48" authorId="0" shapeId="0" xr:uid="{00000000-0006-0000-0400-00006D000000}">
      <text>
        <r>
          <rPr>
            <sz val="11"/>
            <rFont val="Calibri"/>
          </rPr>
          <t xml:space="preserve">Ensure </t>
        </r>
        <r>
          <rPr>
            <sz val="11"/>
            <color rgb="FF000000"/>
            <rFont val="Calibri"/>
          </rPr>
          <t>'</t>
        </r>
        <r>
          <rPr>
            <b/>
            <sz val="11"/>
            <color rgb="FF000000"/>
            <rFont val="Calibri"/>
          </rPr>
          <t>Modify firmware environment values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F48" authorId="0" shapeId="0" xr:uid="{00000000-0006-0000-0400-00006E000000}">
      <text>
        <r>
          <rPr>
            <sz val="11"/>
            <rFont val="Calibri"/>
          </rPr>
          <t xml:space="preserve">Ensure </t>
        </r>
        <r>
          <rPr>
            <sz val="11"/>
            <color rgb="FF000000"/>
            <rFont val="Calibri"/>
          </rPr>
          <t>'</t>
        </r>
        <r>
          <rPr>
            <b/>
            <sz val="11"/>
            <color rgb="FF000000"/>
            <rFont val="Calibri"/>
          </rPr>
          <t>Perform volume maintenance tasks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G48" authorId="0" shapeId="0" xr:uid="{00000000-0006-0000-0400-00006F000000}">
      <text>
        <r>
          <rPr>
            <sz val="11"/>
            <rFont val="Calibri"/>
          </rPr>
          <t xml:space="preserve">Ensure </t>
        </r>
        <r>
          <rPr>
            <sz val="11"/>
            <color rgb="FF000000"/>
            <rFont val="Calibri"/>
          </rPr>
          <t>'</t>
        </r>
        <r>
          <rPr>
            <b/>
            <sz val="11"/>
            <color rgb="FF000000"/>
            <rFont val="Calibri"/>
          </rPr>
          <t>Profile single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H48" authorId="0" shapeId="0" xr:uid="{00000000-0006-0000-0400-000070000000}">
      <text>
        <r>
          <rPr>
            <sz val="11"/>
            <rFont val="Calibri"/>
          </rPr>
          <t xml:space="preserve">Ensure </t>
        </r>
        <r>
          <rPr>
            <sz val="11"/>
            <color rgb="FF000000"/>
            <rFont val="Calibri"/>
          </rPr>
          <t>'</t>
        </r>
        <r>
          <rPr>
            <b/>
            <sz val="11"/>
            <color rgb="FF000000"/>
            <rFont val="Calibri"/>
          </rPr>
          <t>Restore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I48" authorId="0" shapeId="0" xr:uid="{00000000-0006-0000-0400-000054000000}">
      <text>
        <r>
          <rPr>
            <sz val="11"/>
            <rFont val="Calibri"/>
          </rPr>
          <t xml:space="preserve">Ensure </t>
        </r>
        <r>
          <rPr>
            <sz val="11"/>
            <color rgb="FF000000"/>
            <rFont val="Calibri"/>
          </rPr>
          <t>'</t>
        </r>
        <r>
          <rPr>
            <b/>
            <sz val="11"/>
            <color rgb="FF000000"/>
            <rFont val="Calibri"/>
          </rPr>
          <t>Take ownership of files or other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J48" authorId="0" shapeId="0" xr:uid="{00000000-0006-0000-0400-000055000000}">
      <text>
        <r>
          <rPr>
            <sz val="11"/>
            <rFont val="Calibri"/>
          </rPr>
          <t xml:space="preserve">Ensure </t>
        </r>
        <r>
          <rPr>
            <sz val="11"/>
            <color rgb="FF000000"/>
            <rFont val="Calibri"/>
          </rPr>
          <t>'</t>
        </r>
        <r>
          <rPr>
            <b/>
            <sz val="11"/>
            <color rgb="FF000000"/>
            <rFont val="Calibri"/>
          </rPr>
          <t>Apply UAC restrictions to local accounts on network logons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K48" authorId="0" shapeId="0" xr:uid="{00000000-0006-0000-0400-000056000000}">
      <text>
        <r>
          <rPr>
            <sz val="11"/>
            <rFont val="Calibri"/>
          </rPr>
          <t xml:space="preserve">Ensure </t>
        </r>
        <r>
          <rPr>
            <sz val="11"/>
            <color rgb="FF000000"/>
            <rFont val="Calibri"/>
          </rPr>
          <t>'</t>
        </r>
        <r>
          <rPr>
            <b/>
            <sz val="11"/>
            <color rgb="FF000000"/>
            <rFont val="Calibri"/>
          </rPr>
          <t>Remote host allows delegation of non-exportable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L48" authorId="0" shapeId="0" xr:uid="{00000000-0006-0000-0400-000057000000}">
      <text>
        <r>
          <rPr>
            <sz val="11"/>
            <rFont val="Calibri"/>
          </rPr>
          <t xml:space="preserve">Ensure </t>
        </r>
        <r>
          <rPr>
            <sz val="11"/>
            <color rgb="FF000000"/>
            <rFont val="Calibri"/>
          </rPr>
          <t>'</t>
        </r>
        <r>
          <rPr>
            <b/>
            <sz val="11"/>
            <color rgb="FF000000"/>
            <rFont val="Calibri"/>
          </rPr>
          <t>Always install with elevated privileges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M48" authorId="0" shapeId="0" xr:uid="{00000000-0006-0000-0400-000058000000}">
      <text>
        <r>
          <rPr>
            <sz val="11"/>
            <rFont val="Calibri"/>
          </rPr>
          <t xml:space="preserve">Ensure </t>
        </r>
        <r>
          <rPr>
            <sz val="11"/>
            <color rgb="FF000000"/>
            <rFont val="Calibri"/>
          </rPr>
          <t>'</t>
        </r>
        <r>
          <rPr>
            <b/>
            <sz val="11"/>
            <color rgb="FF000000"/>
            <rFont val="Calibri"/>
          </rPr>
          <t>Disallow WinRM from storing RunAs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56" authorId="0" shapeId="0" xr:uid="{00000000-0006-0000-0400-000071000000}">
      <text>
        <r>
          <rPr>
            <sz val="11"/>
            <rFont val="Calibri"/>
          </rPr>
          <t xml:space="preserve">Ensure </t>
        </r>
        <r>
          <rPr>
            <sz val="11"/>
            <color rgb="FF000000"/>
            <rFont val="Calibri"/>
          </rPr>
          <t>'</t>
        </r>
        <r>
          <rPr>
            <b/>
            <sz val="11"/>
            <color rgb="FF000000"/>
            <rFont val="Calibri"/>
          </rPr>
          <t>Configure enhanced anti-spoofing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71" authorId="0" shapeId="0" xr:uid="{00000000-0006-0000-0400-00007200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32768</t>
        </r>
        <r>
          <rPr>
            <sz val="11"/>
            <color rgb="FF000000"/>
            <rFont val="Calibri"/>
          </rPr>
          <t>'</t>
        </r>
      </text>
    </comment>
    <comment ref="K71" authorId="0" shapeId="0" xr:uid="{00000000-0006-0000-0400-00007300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196608</t>
        </r>
        <r>
          <rPr>
            <sz val="11"/>
            <color rgb="FF000000"/>
            <rFont val="Calibri"/>
          </rPr>
          <t>'</t>
        </r>
      </text>
    </comment>
    <comment ref="L71" authorId="0" shapeId="0" xr:uid="{00000000-0006-0000-0400-00007400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32768</t>
        </r>
        <r>
          <rPr>
            <sz val="11"/>
            <color rgb="FF000000"/>
            <rFont val="Calibri"/>
          </rPr>
          <t>'</t>
        </r>
      </text>
    </comment>
    <comment ref="J73" authorId="0" shapeId="0" xr:uid="{00000000-0006-0000-0400-000075000000}">
      <text>
        <r>
          <rPr>
            <sz val="11"/>
            <rFont val="Calibri"/>
          </rPr>
          <t xml:space="preserve">Ensure </t>
        </r>
        <r>
          <rPr>
            <sz val="11"/>
            <color rgb="FF000000"/>
            <rFont val="Calibri"/>
          </rPr>
          <t>'</t>
        </r>
        <r>
          <rPr>
            <b/>
            <sz val="11"/>
            <color rgb="FF000000"/>
            <rFont val="Calibri"/>
          </rPr>
          <t>Audit: Force audit policy subcategory settings (Windows Vista or later) to override audit policy category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73" authorId="0" shapeId="0" xr:uid="{00000000-0006-0000-0400-000076000000}">
      <text>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L73" authorId="0" shapeId="0" xr:uid="{00000000-0006-0000-0400-000077000000}">
      <text>
        <r>
          <rPr>
            <sz val="11"/>
            <rFont val="Calibri"/>
          </rPr>
          <t xml:space="preserve">Ensure </t>
        </r>
        <r>
          <rPr>
            <sz val="11"/>
            <color rgb="FF000000"/>
            <rFont val="Calibri"/>
          </rPr>
          <t>'</t>
        </r>
        <r>
          <rPr>
            <b/>
            <sz val="11"/>
            <color rgb="FF000000"/>
            <rFont val="Calibri"/>
          </rPr>
          <t>Audit Credential Validation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M73" authorId="0" shapeId="0" xr:uid="{00000000-0006-0000-0400-000078000000}">
      <text>
        <r>
          <rPr>
            <sz val="11"/>
            <rFont val="Calibri"/>
          </rPr>
          <t xml:space="preserve">Ensure </t>
        </r>
        <r>
          <rPr>
            <sz val="11"/>
            <color rgb="FF000000"/>
            <rFont val="Calibri"/>
          </rPr>
          <t>'</t>
        </r>
        <r>
          <rPr>
            <b/>
            <sz val="11"/>
            <color rgb="FF000000"/>
            <rFont val="Calibri"/>
          </rPr>
          <t>Audit Security Group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N73" authorId="0" shapeId="0" xr:uid="{00000000-0006-0000-0400-000079000000}">
      <text>
        <r>
          <rPr>
            <sz val="11"/>
            <rFont val="Calibri"/>
          </rPr>
          <t xml:space="preserve">Ensure </t>
        </r>
        <r>
          <rPr>
            <sz val="11"/>
            <color rgb="FF000000"/>
            <rFont val="Calibri"/>
          </rPr>
          <t>'</t>
        </r>
        <r>
          <rPr>
            <b/>
            <sz val="11"/>
            <color rgb="FF000000"/>
            <rFont val="Calibri"/>
          </rPr>
          <t>Audit User Account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O73" authorId="0" shapeId="0" xr:uid="{00000000-0006-0000-0400-00007A000000}">
      <text>
        <r>
          <rPr>
            <sz val="11"/>
            <rFont val="Calibri"/>
          </rPr>
          <t xml:space="preserve">Ensure </t>
        </r>
        <r>
          <rPr>
            <sz val="11"/>
            <color rgb="FF000000"/>
            <rFont val="Calibri"/>
          </rPr>
          <t>'</t>
        </r>
        <r>
          <rPr>
            <b/>
            <sz val="11"/>
            <color rgb="FF000000"/>
            <rFont val="Calibri"/>
          </rPr>
          <t>Audit PNP Activity</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P73" authorId="0" shapeId="0" xr:uid="{00000000-0006-0000-0400-00007B000000}">
      <text>
        <r>
          <rPr>
            <sz val="11"/>
            <rFont val="Calibri"/>
          </rPr>
          <t xml:space="preserve">Ensure </t>
        </r>
        <r>
          <rPr>
            <sz val="11"/>
            <color rgb="FF000000"/>
            <rFont val="Calibri"/>
          </rPr>
          <t>'</t>
        </r>
        <r>
          <rPr>
            <b/>
            <sz val="11"/>
            <color rgb="FF000000"/>
            <rFont val="Calibri"/>
          </rPr>
          <t>Audit Process Creation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Q73" authorId="0" shapeId="0" xr:uid="{00000000-0006-0000-0400-00007C000000}">
      <text>
        <r>
          <rPr>
            <sz val="11"/>
            <rFont val="Calibri"/>
          </rPr>
          <t xml:space="preserve">Ensure </t>
        </r>
        <r>
          <rPr>
            <sz val="11"/>
            <color rgb="FF000000"/>
            <rFont val="Calibri"/>
          </rPr>
          <t>'</t>
        </r>
        <r>
          <rPr>
            <b/>
            <sz val="11"/>
            <color rgb="FF000000"/>
            <rFont val="Calibri"/>
          </rPr>
          <t>Audit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R73" authorId="0" shapeId="0" xr:uid="{00000000-0006-0000-0400-00007D000000}">
      <text>
        <r>
          <rPr>
            <sz val="11"/>
            <rFont val="Calibri"/>
          </rPr>
          <t xml:space="preserve">Ensure </t>
        </r>
        <r>
          <rPr>
            <sz val="11"/>
            <color rgb="FF000000"/>
            <rFont val="Calibri"/>
          </rPr>
          <t>'</t>
        </r>
        <r>
          <rPr>
            <b/>
            <sz val="11"/>
            <color rgb="FF000000"/>
            <rFont val="Calibri"/>
          </rPr>
          <t>Audit Group Membership</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S73" authorId="0" shapeId="0" xr:uid="{00000000-0006-0000-0400-00007E000000}">
      <text>
        <r>
          <rPr>
            <sz val="11"/>
            <rFont val="Calibri"/>
          </rPr>
          <t xml:space="preserve">Ensure </t>
        </r>
        <r>
          <rPr>
            <sz val="11"/>
            <color rgb="FF000000"/>
            <rFont val="Calibri"/>
          </rPr>
          <t>'</t>
        </r>
        <r>
          <rPr>
            <b/>
            <sz val="11"/>
            <color rgb="FF000000"/>
            <rFont val="Calibri"/>
          </rPr>
          <t>Audit Logon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T73" authorId="0" shapeId="0" xr:uid="{00000000-0006-0000-0400-00007F000000}">
      <text>
        <r>
          <rPr>
            <sz val="11"/>
            <rFont val="Calibri"/>
          </rPr>
          <t xml:space="preserve">Ensure </t>
        </r>
        <r>
          <rPr>
            <sz val="11"/>
            <color rgb="FF000000"/>
            <rFont val="Calibri"/>
          </rPr>
          <t>'</t>
        </r>
        <r>
          <rPr>
            <b/>
            <sz val="11"/>
            <color rgb="FF000000"/>
            <rFont val="Calibri"/>
          </rPr>
          <t>Audit Other Logon/Logoff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U73" authorId="0" shapeId="0" xr:uid="{00000000-0006-0000-0400-000080000000}">
      <text>
        <r>
          <rPr>
            <sz val="11"/>
            <rFont val="Calibri"/>
          </rPr>
          <t xml:space="preserve">Ensure </t>
        </r>
        <r>
          <rPr>
            <sz val="11"/>
            <color rgb="FF000000"/>
            <rFont val="Calibri"/>
          </rPr>
          <t>'</t>
        </r>
        <r>
          <rPr>
            <b/>
            <sz val="11"/>
            <color rgb="FF000000"/>
            <rFont val="Calibri"/>
          </rPr>
          <t>Audit Special Logon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V73" authorId="0" shapeId="0" xr:uid="{00000000-0006-0000-0400-000081000000}">
      <text>
        <r>
          <rPr>
            <sz val="11"/>
            <rFont val="Calibri"/>
          </rPr>
          <t xml:space="preserve">Ensure </t>
        </r>
        <r>
          <rPr>
            <sz val="11"/>
            <color rgb="FF000000"/>
            <rFont val="Calibri"/>
          </rPr>
          <t>'</t>
        </r>
        <r>
          <rPr>
            <b/>
            <sz val="11"/>
            <color rgb="FF000000"/>
            <rFont val="Calibri"/>
          </rPr>
          <t>Audit Detailed File Share</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W73" authorId="0" shapeId="0" xr:uid="{00000000-0006-0000-0400-000082000000}">
      <text>
        <r>
          <rPr>
            <sz val="11"/>
            <rFont val="Calibri"/>
          </rPr>
          <t xml:space="preserve">Ensure </t>
        </r>
        <r>
          <rPr>
            <sz val="11"/>
            <color rgb="FF000000"/>
            <rFont val="Calibri"/>
          </rPr>
          <t>'</t>
        </r>
        <r>
          <rPr>
            <b/>
            <sz val="11"/>
            <color rgb="FF000000"/>
            <rFont val="Calibri"/>
          </rPr>
          <t>Audit File Share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X73" authorId="0" shapeId="0" xr:uid="{00000000-0006-0000-0400-000083000000}">
      <text>
        <r>
          <rPr>
            <sz val="11"/>
            <rFont val="Calibri"/>
          </rPr>
          <t xml:space="preserve">Ensure </t>
        </r>
        <r>
          <rPr>
            <sz val="11"/>
            <color rgb="FF000000"/>
            <rFont val="Calibri"/>
          </rPr>
          <t>'</t>
        </r>
        <r>
          <rPr>
            <b/>
            <sz val="11"/>
            <color rgb="FF000000"/>
            <rFont val="Calibri"/>
          </rPr>
          <t>Audit Other Object Access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Y73" authorId="0" shapeId="0" xr:uid="{00000000-0006-0000-0400-000084000000}">
      <text>
        <r>
          <rPr>
            <sz val="11"/>
            <rFont val="Calibri"/>
          </rPr>
          <t xml:space="preserve">Ensure </t>
        </r>
        <r>
          <rPr>
            <sz val="11"/>
            <color rgb="FF000000"/>
            <rFont val="Calibri"/>
          </rPr>
          <t>'</t>
        </r>
        <r>
          <rPr>
            <b/>
            <sz val="11"/>
            <color rgb="FF000000"/>
            <rFont val="Calibri"/>
          </rPr>
          <t>Audit Removable Storage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Z73" authorId="0" shapeId="0" xr:uid="{00000000-0006-0000-0400-000085000000}">
      <text>
        <r>
          <rPr>
            <sz val="11"/>
            <rFont val="Calibri"/>
          </rPr>
          <t xml:space="preserve">Ensure </t>
        </r>
        <r>
          <rPr>
            <sz val="11"/>
            <color rgb="FF000000"/>
            <rFont val="Calibri"/>
          </rPr>
          <t>'</t>
        </r>
        <r>
          <rPr>
            <b/>
            <sz val="11"/>
            <color rgb="FF000000"/>
            <rFont val="Calibri"/>
          </rPr>
          <t>Audit Audit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AA73" authorId="0" shapeId="0" xr:uid="{00000000-0006-0000-0400-000086000000}">
      <text>
        <r>
          <rPr>
            <sz val="11"/>
            <rFont val="Calibri"/>
          </rPr>
          <t xml:space="preserve">Ensure </t>
        </r>
        <r>
          <rPr>
            <sz val="11"/>
            <color rgb="FF000000"/>
            <rFont val="Calibri"/>
          </rPr>
          <t>'</t>
        </r>
        <r>
          <rPr>
            <b/>
            <sz val="11"/>
            <color rgb="FF000000"/>
            <rFont val="Calibri"/>
          </rPr>
          <t>Audit Authentication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AB73" authorId="0" shapeId="0" xr:uid="{00000000-0006-0000-0400-000087000000}">
      <text>
        <r>
          <rPr>
            <sz val="11"/>
            <rFont val="Calibri"/>
          </rPr>
          <t xml:space="preserve">Ensure </t>
        </r>
        <r>
          <rPr>
            <sz val="11"/>
            <color rgb="FF000000"/>
            <rFont val="Calibri"/>
          </rPr>
          <t>'</t>
        </r>
        <r>
          <rPr>
            <b/>
            <sz val="11"/>
            <color rgb="FF000000"/>
            <rFont val="Calibri"/>
          </rPr>
          <t>Audit MPSSVC Rule-Level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C73" authorId="0" shapeId="0" xr:uid="{00000000-0006-0000-0400-000088000000}">
      <text>
        <r>
          <rPr>
            <sz val="11"/>
            <rFont val="Calibri"/>
          </rPr>
          <t xml:space="preserve">Ensure </t>
        </r>
        <r>
          <rPr>
            <sz val="11"/>
            <color rgb="FF000000"/>
            <rFont val="Calibri"/>
          </rPr>
          <t>'</t>
        </r>
        <r>
          <rPr>
            <b/>
            <sz val="11"/>
            <color rgb="FF000000"/>
            <rFont val="Calibri"/>
          </rPr>
          <t>Audit Other Policy Change Events</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AD73" authorId="0" shapeId="0" xr:uid="{00000000-0006-0000-0400-000089000000}">
      <text>
        <r>
          <rPr>
            <sz val="11"/>
            <rFont val="Calibri"/>
          </rPr>
          <t xml:space="preserve">Ensure </t>
        </r>
        <r>
          <rPr>
            <sz val="11"/>
            <color rgb="FF000000"/>
            <rFont val="Calibri"/>
          </rPr>
          <t>'</t>
        </r>
        <r>
          <rPr>
            <b/>
            <sz val="11"/>
            <color rgb="FF000000"/>
            <rFont val="Calibri"/>
          </rPr>
          <t>Audit Sensitive Privilege Use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E73" authorId="0" shapeId="0" xr:uid="{00000000-0006-0000-0400-00008A000000}">
      <text>
        <r>
          <rPr>
            <sz val="11"/>
            <rFont val="Calibri"/>
          </rPr>
          <t xml:space="preserve">Ensure </t>
        </r>
        <r>
          <rPr>
            <sz val="11"/>
            <color rgb="FF000000"/>
            <rFont val="Calibri"/>
          </rPr>
          <t>'</t>
        </r>
        <r>
          <rPr>
            <b/>
            <sz val="11"/>
            <color rgb="FF000000"/>
            <rFont val="Calibri"/>
          </rPr>
          <t>Audit Other System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F73" authorId="0" shapeId="0" xr:uid="{00000000-0006-0000-0400-00008B000000}">
      <text>
        <r>
          <rPr>
            <sz val="11"/>
            <rFont val="Calibri"/>
          </rPr>
          <t xml:space="preserve">Ensure </t>
        </r>
        <r>
          <rPr>
            <sz val="11"/>
            <color rgb="FF000000"/>
            <rFont val="Calibri"/>
          </rPr>
          <t>'</t>
        </r>
        <r>
          <rPr>
            <b/>
            <sz val="11"/>
            <color rgb="FF000000"/>
            <rFont val="Calibri"/>
          </rPr>
          <t>Audit Security State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AG73" authorId="0" shapeId="0" xr:uid="{00000000-0006-0000-0400-00008C000000}">
      <text>
        <r>
          <rPr>
            <sz val="11"/>
            <rFont val="Calibri"/>
          </rPr>
          <t xml:space="preserve">Ensure </t>
        </r>
        <r>
          <rPr>
            <sz val="11"/>
            <color rgb="FF000000"/>
            <rFont val="Calibri"/>
          </rPr>
          <t>'</t>
        </r>
        <r>
          <rPr>
            <b/>
            <sz val="11"/>
            <color rgb="FF000000"/>
            <rFont val="Calibri"/>
          </rPr>
          <t>Audit Security System Extension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AH73" authorId="0" shapeId="0" xr:uid="{00000000-0006-0000-0400-00008D000000}">
      <text>
        <r>
          <rPr>
            <sz val="11"/>
            <rFont val="Calibri"/>
          </rPr>
          <t xml:space="preserve">Ensure </t>
        </r>
        <r>
          <rPr>
            <sz val="11"/>
            <color rgb="FF000000"/>
            <rFont val="Calibri"/>
          </rPr>
          <t>'</t>
        </r>
        <r>
          <rPr>
            <b/>
            <sz val="11"/>
            <color rgb="FF000000"/>
            <rFont val="Calibri"/>
          </rPr>
          <t>Audit System Integrity</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J76" authorId="0" shapeId="0" xr:uid="{00000000-0006-0000-0400-00008E000000}">
      <text>
        <r>
          <rPr>
            <sz val="11"/>
            <rFont val="Calibri"/>
          </rPr>
          <t xml:space="preserve">Ensure </t>
        </r>
        <r>
          <rPr>
            <sz val="11"/>
            <color rgb="FF000000"/>
            <rFont val="Calibri"/>
          </rPr>
          <t>'</t>
        </r>
        <r>
          <rPr>
            <b/>
            <sz val="11"/>
            <color rgb="FF000000"/>
            <rFont val="Calibri"/>
          </rPr>
          <t>Turn on PowerShell Script Block Logging</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Log script block invocation start / stop events = [[[delete]]]</t>
        </r>
        <r>
          <rPr>
            <sz val="11"/>
            <color rgb="FF000000"/>
            <rFont val="Calibri"/>
          </rPr>
          <t>'</t>
        </r>
      </text>
    </comment>
    <comment ref="J83" authorId="0" shapeId="0" xr:uid="{00000000-0006-0000-0400-00008F000000}">
      <text>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Pick one of the following settings = Warn and prevent bypass</t>
        </r>
        <r>
          <rPr>
            <sz val="11"/>
            <color rgb="FF000000"/>
            <rFont val="Calibri"/>
          </rPr>
          <t>'</t>
        </r>
      </text>
    </comment>
    <comment ref="K83" authorId="0" shapeId="0" xr:uid="{00000000-0006-0000-0400-00009A000000}">
      <text>
        <r>
          <rPr>
            <sz val="11"/>
            <rFont val="Calibri"/>
          </rPr>
          <t xml:space="preserve">Ensure </t>
        </r>
        <r>
          <rPr>
            <sz val="11"/>
            <color rgb="FF000000"/>
            <rFont val="Calibri"/>
          </rPr>
          <t>'</t>
        </r>
        <r>
          <rPr>
            <b/>
            <sz val="11"/>
            <color rgb="FF000000"/>
            <rFont val="Calibri"/>
          </rPr>
          <t>Prevent bypassing SmartScreen Filter warnings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83" authorId="0" shapeId="0" xr:uid="{00000000-0006-0000-0400-00009B000000}">
      <text>
        <r>
          <rPr>
            <sz val="11"/>
            <rFont val="Calibri"/>
          </rPr>
          <t xml:space="preserve">Ensure </t>
        </r>
        <r>
          <rPr>
            <sz val="11"/>
            <color rgb="FF000000"/>
            <rFont val="Calibri"/>
          </rPr>
          <t>'</t>
        </r>
        <r>
          <rPr>
            <b/>
            <sz val="11"/>
            <color rgb="FF000000"/>
            <rFont val="Calibri"/>
          </rPr>
          <t>Prevent bypassing SmartScreen Filter warnings about files that are not commonly downloaded from the Internet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83" authorId="0" shapeId="0" xr:uid="{00000000-0006-0000-0400-00009C000000}">
      <text>
        <r>
          <rPr>
            <sz val="11"/>
            <rFont val="Calibri"/>
          </rPr>
          <t xml:space="preserve">Ensure </t>
        </r>
        <r>
          <rPr>
            <sz val="11"/>
            <color rgb="FF000000"/>
            <rFont val="Calibri"/>
          </rPr>
          <t>'</t>
        </r>
        <r>
          <rPr>
            <b/>
            <sz val="11"/>
            <color rgb="FF000000"/>
            <rFont val="Calibri"/>
          </rPr>
          <t>Prevent managing SmartScreen Filter</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N83" authorId="0" shapeId="0" xr:uid="{00000000-0006-0000-0400-00009D000000}">
      <text>
        <r>
          <rPr>
            <sz val="11"/>
            <rFont val="Calibri"/>
          </rPr>
          <t xml:space="preserve">Ensure </t>
        </r>
        <r>
          <rPr>
            <sz val="11"/>
            <color rgb="FF000000"/>
            <rFont val="Calibri"/>
          </rPr>
          <t>'</t>
        </r>
        <r>
          <rPr>
            <b/>
            <sz val="11"/>
            <color rgb="FF000000"/>
            <rFont val="Calibri"/>
          </rPr>
          <t>Turn off Crash Detection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83" authorId="0" shapeId="0" xr:uid="{00000000-0006-0000-0400-00009E000000}">
      <text>
        <r>
          <rPr>
            <sz val="11"/>
            <rFont val="Calibri"/>
          </rPr>
          <t xml:space="preserve">Ensure </t>
        </r>
        <r>
          <rPr>
            <sz val="11"/>
            <color rgb="FF000000"/>
            <rFont val="Calibri"/>
          </rPr>
          <t>'</t>
        </r>
        <r>
          <rPr>
            <b/>
            <sz val="11"/>
            <color rgb="FF000000"/>
            <rFont val="Calibri"/>
          </rPr>
          <t>Turn off the Security Settings Check feature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83" authorId="0" shapeId="0" xr:uid="{00000000-0006-0000-0400-00009F000000}">
      <text>
        <r>
          <rPr>
            <sz val="11"/>
            <rFont val="Calibri"/>
          </rPr>
          <t xml:space="preserve">Ensure </t>
        </r>
        <r>
          <rPr>
            <sz val="11"/>
            <color rgb="FF000000"/>
            <rFont val="Calibri"/>
          </rPr>
          <t>'</t>
        </r>
        <r>
          <rPr>
            <b/>
            <sz val="11"/>
            <color rgb="FF000000"/>
            <rFont val="Calibri"/>
          </rPr>
          <t>Do not allow ActiveX controls to run in Protected Mode when Enhanced Protected Mode is enabled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83" authorId="0" shapeId="0" xr:uid="{00000000-0006-0000-0400-0000A0000000}">
      <text>
        <r>
          <rPr>
            <sz val="11"/>
            <rFont val="Calibri"/>
          </rPr>
          <t xml:space="preserve">Ensure </t>
        </r>
        <r>
          <rPr>
            <sz val="11"/>
            <color rgb="FF000000"/>
            <rFont val="Calibri"/>
          </rPr>
          <t>'</t>
        </r>
        <r>
          <rPr>
            <b/>
            <sz val="11"/>
            <color rgb="FF000000"/>
            <rFont val="Calibri"/>
          </rPr>
          <t>Turn on 64-bit tab processes when running in Enhanced Protected Mode on 64-bit versions of Windows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83" authorId="0" shapeId="0" xr:uid="{00000000-0006-0000-0400-0000A1000000}">
      <text>
        <r>
          <rPr>
            <sz val="11"/>
            <rFont val="Calibri"/>
          </rPr>
          <t xml:space="preserve">Ensure </t>
        </r>
        <r>
          <rPr>
            <sz val="11"/>
            <color rgb="FF000000"/>
            <rFont val="Calibri"/>
          </rPr>
          <t>'</t>
        </r>
        <r>
          <rPr>
            <b/>
            <sz val="11"/>
            <color rgb="FF000000"/>
            <rFont val="Calibri"/>
          </rPr>
          <t>Turn on Enhanced Protected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83" authorId="0" shapeId="0" xr:uid="{00000000-0006-0000-0400-0000A2000000}">
      <text>
        <r>
          <rPr>
            <sz val="11"/>
            <rFont val="Calibri"/>
          </rPr>
          <t xml:space="preserve">Ensure </t>
        </r>
        <r>
          <rPr>
            <sz val="11"/>
            <color rgb="FF000000"/>
            <rFont val="Calibri"/>
          </rPr>
          <t>'</t>
        </r>
        <r>
          <rPr>
            <b/>
            <sz val="11"/>
            <color rgb="FF000000"/>
            <rFont val="Calibri"/>
          </rPr>
          <t>Intranet Sites: Include all network paths (UNCs)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83" authorId="0" shapeId="0" xr:uid="{00000000-0006-0000-0400-0000A3000000}">
      <text>
        <r>
          <rPr>
            <sz val="11"/>
            <rFont val="Calibri"/>
          </rPr>
          <t xml:space="preserve">Ensure </t>
        </r>
        <r>
          <rPr>
            <sz val="11"/>
            <color rgb="FF000000"/>
            <rFont val="Calibri"/>
          </rPr>
          <t>'</t>
        </r>
        <r>
          <rPr>
            <b/>
            <sz val="11"/>
            <color rgb="FF000000"/>
            <rFont val="Calibri"/>
          </rPr>
          <t>Access data sources across domains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U83" authorId="0" shapeId="0" xr:uid="{00000000-0006-0000-0400-0000A4000000}">
      <text>
        <r>
          <rPr>
            <sz val="11"/>
            <rFont val="Calibri"/>
          </rPr>
          <t xml:space="preserve">Ensure </t>
        </r>
        <r>
          <rPr>
            <sz val="11"/>
            <color rgb="FF000000"/>
            <rFont val="Calibri"/>
          </rPr>
          <t>'</t>
        </r>
        <r>
          <rPr>
            <b/>
            <sz val="11"/>
            <color rgb="FF000000"/>
            <rFont val="Calibri"/>
          </rPr>
          <t>Allow cut, copy or paste operations from the clipboard via script</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V83" authorId="0" shapeId="0" xr:uid="{00000000-0006-0000-0400-0000A5000000}">
      <text>
        <r>
          <rPr>
            <sz val="11"/>
            <rFont val="Calibri"/>
          </rPr>
          <t xml:space="preserve">Ensure </t>
        </r>
        <r>
          <rPr>
            <sz val="11"/>
            <color rgb="FF000000"/>
            <rFont val="Calibri"/>
          </rPr>
          <t>'</t>
        </r>
        <r>
          <rPr>
            <b/>
            <sz val="11"/>
            <color rgb="FF000000"/>
            <rFont val="Calibri"/>
          </rPr>
          <t>Allow drag and drop or copy and paste files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W83" authorId="0" shapeId="0" xr:uid="{00000000-0006-0000-0400-0000A6000000}">
      <text>
        <r>
          <rPr>
            <sz val="11"/>
            <rFont val="Calibri"/>
          </rPr>
          <t xml:space="preserve">Ensure </t>
        </r>
        <r>
          <rPr>
            <sz val="11"/>
            <color rgb="FF000000"/>
            <rFont val="Calibri"/>
          </rPr>
          <t>'</t>
        </r>
        <r>
          <rPr>
            <b/>
            <sz val="11"/>
            <color rgb="FF000000"/>
            <rFont val="Calibri"/>
          </rPr>
          <t>Allow loading of XAML files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X83" authorId="0" shapeId="0" xr:uid="{00000000-0006-0000-0400-0000A7000000}">
      <text>
        <r>
          <rPr>
            <sz val="11"/>
            <rFont val="Calibri"/>
          </rPr>
          <t xml:space="preserve">Ensure </t>
        </r>
        <r>
          <rPr>
            <sz val="11"/>
            <color rgb="FF000000"/>
            <rFont val="Calibri"/>
          </rPr>
          <t>'</t>
        </r>
        <r>
          <rPr>
            <b/>
            <sz val="11"/>
            <color rgb="FF000000"/>
            <rFont val="Calibri"/>
          </rPr>
          <t>Allow only approved domains to use ActiveX controls without prompt</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Y83" authorId="0" shapeId="0" xr:uid="{00000000-0006-0000-0400-0000A8000000}">
      <text>
        <r>
          <rPr>
            <sz val="11"/>
            <rFont val="Calibri"/>
          </rPr>
          <t xml:space="preserve">Ensure </t>
        </r>
        <r>
          <rPr>
            <sz val="11"/>
            <color rgb="FF000000"/>
            <rFont val="Calibri"/>
          </rPr>
          <t>'</t>
        </r>
        <r>
          <rPr>
            <b/>
            <sz val="11"/>
            <color rgb="FF000000"/>
            <rFont val="Calibri"/>
          </rPr>
          <t>Allow only approved domains to use the TDC ActiveX control</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Z83" authorId="0" shapeId="0" xr:uid="{00000000-0006-0000-0400-0000A9000000}">
      <text>
        <r>
          <rPr>
            <sz val="11"/>
            <rFont val="Calibri"/>
          </rPr>
          <t xml:space="preserve">Ensure </t>
        </r>
        <r>
          <rPr>
            <sz val="11"/>
            <color rgb="FF000000"/>
            <rFont val="Calibri"/>
          </rPr>
          <t>'</t>
        </r>
        <r>
          <rPr>
            <b/>
            <sz val="11"/>
            <color rgb="FF000000"/>
            <rFont val="Calibri"/>
          </rPr>
          <t>Allow scripting of Internet Explorer WebBrowser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A83" authorId="0" shapeId="0" xr:uid="{00000000-0006-0000-0400-0000AA000000}">
      <text>
        <r>
          <rPr>
            <sz val="11"/>
            <rFont val="Calibri"/>
          </rPr>
          <t xml:space="preserve">Ensure </t>
        </r>
        <r>
          <rPr>
            <sz val="11"/>
            <color rgb="FF000000"/>
            <rFont val="Calibri"/>
          </rPr>
          <t>'</t>
        </r>
        <r>
          <rPr>
            <b/>
            <sz val="11"/>
            <color rgb="FF000000"/>
            <rFont val="Calibri"/>
          </rPr>
          <t>Allow script-initiated windows without size or position constraints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B83" authorId="0" shapeId="0" xr:uid="{00000000-0006-0000-0400-0000AB000000}">
      <text>
        <r>
          <rPr>
            <sz val="11"/>
            <rFont val="Calibri"/>
          </rPr>
          <t xml:space="preserve">Ensure </t>
        </r>
        <r>
          <rPr>
            <sz val="11"/>
            <color rgb="FF000000"/>
            <rFont val="Calibri"/>
          </rPr>
          <t>'</t>
        </r>
        <r>
          <rPr>
            <b/>
            <sz val="11"/>
            <color rgb="FF000000"/>
            <rFont val="Calibri"/>
          </rPr>
          <t>Allow scriptlets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C83" authorId="0" shapeId="0" xr:uid="{00000000-0006-0000-0400-0000AC000000}">
      <text>
        <r>
          <rPr>
            <sz val="11"/>
            <rFont val="Calibri"/>
          </rPr>
          <t xml:space="preserve">Ensure </t>
        </r>
        <r>
          <rPr>
            <sz val="11"/>
            <color rgb="FF000000"/>
            <rFont val="Calibri"/>
          </rPr>
          <t>'</t>
        </r>
        <r>
          <rPr>
            <b/>
            <sz val="11"/>
            <color rgb="FF000000"/>
            <rFont val="Calibri"/>
          </rPr>
          <t>Allow updates to status bar via script</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D83" authorId="0" shapeId="0" xr:uid="{00000000-0006-0000-0400-0000AD000000}">
      <text>
        <r>
          <rPr>
            <sz val="11"/>
            <rFont val="Calibri"/>
          </rPr>
          <t xml:space="preserve">Ensure </t>
        </r>
        <r>
          <rPr>
            <sz val="11"/>
            <color rgb="FF000000"/>
            <rFont val="Calibri"/>
          </rPr>
          <t>'</t>
        </r>
        <r>
          <rPr>
            <b/>
            <sz val="11"/>
            <color rgb="FF000000"/>
            <rFont val="Calibri"/>
          </rPr>
          <t>Allow VBScript to run in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E83" authorId="0" shapeId="0" xr:uid="{00000000-0006-0000-0400-0000AE000000}">
      <text>
        <r>
          <rPr>
            <sz val="11"/>
            <rFont val="Calibri"/>
          </rPr>
          <t xml:space="preserve">Ensure </t>
        </r>
        <r>
          <rPr>
            <sz val="11"/>
            <color rgb="FF000000"/>
            <rFont val="Calibri"/>
          </rPr>
          <t>'</t>
        </r>
        <r>
          <rPr>
            <b/>
            <sz val="11"/>
            <color rgb="FF000000"/>
            <rFont val="Calibri"/>
          </rPr>
          <t>Automatic prompting for file downloads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F83" authorId="0" shapeId="0" xr:uid="{00000000-0006-0000-0400-0000AF000000}">
      <text>
        <r>
          <rPr>
            <sz val="11"/>
            <rFont val="Calibri"/>
          </rPr>
          <t xml:space="preserve">Ensure </t>
        </r>
        <r>
          <rPr>
            <sz val="11"/>
            <color rgb="FF000000"/>
            <rFont val="Calibri"/>
          </rPr>
          <t>'</t>
        </r>
        <r>
          <rPr>
            <b/>
            <sz val="11"/>
            <color rgb="FF000000"/>
            <rFont val="Calibri"/>
          </rPr>
          <t>Don't run antimalware programs against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G83" authorId="0" shapeId="0" xr:uid="{00000000-0006-0000-0400-0000B0000000}">
      <text>
        <r>
          <rPr>
            <sz val="11"/>
            <rFont val="Calibri"/>
          </rPr>
          <t xml:space="preserve">Ensure </t>
        </r>
        <r>
          <rPr>
            <sz val="11"/>
            <color rgb="FF000000"/>
            <rFont val="Calibri"/>
          </rPr>
          <t>'</t>
        </r>
        <r>
          <rPr>
            <b/>
            <sz val="11"/>
            <color rgb="FF000000"/>
            <rFont val="Calibri"/>
          </rPr>
          <t>Download signed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H83" authorId="0" shapeId="0" xr:uid="{00000000-0006-0000-0400-0000B1000000}">
      <text>
        <r>
          <rPr>
            <sz val="11"/>
            <rFont val="Calibri"/>
          </rPr>
          <t xml:space="preserve">Ensure </t>
        </r>
        <r>
          <rPr>
            <sz val="11"/>
            <color rgb="FF000000"/>
            <rFont val="Calibri"/>
          </rPr>
          <t>'</t>
        </r>
        <r>
          <rPr>
            <b/>
            <sz val="11"/>
            <color rgb="FF000000"/>
            <rFont val="Calibri"/>
          </rPr>
          <t>Download unsigned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I83" authorId="0" shapeId="0" xr:uid="{00000000-0006-0000-0400-0000B2000000}">
      <text>
        <r>
          <rPr>
            <sz val="11"/>
            <rFont val="Calibri"/>
          </rPr>
          <t xml:space="preserve">Ensure </t>
        </r>
        <r>
          <rPr>
            <sz val="11"/>
            <color rgb="FF000000"/>
            <rFont val="Calibri"/>
          </rPr>
          <t>'</t>
        </r>
        <r>
          <rPr>
            <b/>
            <sz val="11"/>
            <color rgb="FF000000"/>
            <rFont val="Calibri"/>
          </rPr>
          <t>Enable dragging of content from different domains across windows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J83" authorId="0" shapeId="0" xr:uid="{00000000-0006-0000-0400-0000B3000000}">
      <text>
        <r>
          <rPr>
            <sz val="11"/>
            <rFont val="Calibri"/>
          </rPr>
          <t xml:space="preserve">Ensure </t>
        </r>
        <r>
          <rPr>
            <sz val="11"/>
            <color rgb="FF000000"/>
            <rFont val="Calibri"/>
          </rPr>
          <t>'</t>
        </r>
        <r>
          <rPr>
            <b/>
            <sz val="11"/>
            <color rgb="FF000000"/>
            <rFont val="Calibri"/>
          </rPr>
          <t>Enable dragging of content from different domains within a window</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K83" authorId="0" shapeId="0" xr:uid="{00000000-0006-0000-0400-0000B4000000}">
      <text>
        <r>
          <rPr>
            <sz val="11"/>
            <rFont val="Calibri"/>
          </rPr>
          <t xml:space="preserve">Ensure </t>
        </r>
        <r>
          <rPr>
            <sz val="11"/>
            <color rgb="FF000000"/>
            <rFont val="Calibri"/>
          </rPr>
          <t>'</t>
        </r>
        <r>
          <rPr>
            <b/>
            <sz val="11"/>
            <color rgb="FF000000"/>
            <rFont val="Calibri"/>
          </rPr>
          <t>Include local path when user is uploading files to a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L83" authorId="0" shapeId="0" xr:uid="{00000000-0006-0000-0400-0000B5000000}">
      <text>
        <r>
          <rPr>
            <sz val="11"/>
            <rFont val="Calibri"/>
          </rPr>
          <t xml:space="preserve">Ensure </t>
        </r>
        <r>
          <rPr>
            <sz val="11"/>
            <color rgb="FF000000"/>
            <rFont val="Calibri"/>
          </rPr>
          <t>'</t>
        </r>
        <r>
          <rPr>
            <b/>
            <sz val="11"/>
            <color rgb="FF000000"/>
            <rFont val="Calibri"/>
          </rPr>
          <t>Initialize and script ActiveX controls not marked as safe</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M83" authorId="0" shapeId="0" xr:uid="{00000000-0006-0000-0400-0000B6000000}">
      <text>
        <r>
          <rPr>
            <sz val="11"/>
            <rFont val="Calibri"/>
          </rPr>
          <t xml:space="preserve">Ensure </t>
        </r>
        <r>
          <rPr>
            <sz val="11"/>
            <color rgb="FF000000"/>
            <rFont val="Calibri"/>
          </rPr>
          <t>'</t>
        </r>
        <r>
          <rPr>
            <b/>
            <sz val="11"/>
            <color rgb="FF000000"/>
            <rFont val="Calibri"/>
          </rPr>
          <t>Java permissions</t>
        </r>
        <r>
          <rPr>
            <sz val="11"/>
            <color rgb="FF000000"/>
            <rFont val="Calibri"/>
          </rPr>
          <t>'</t>
        </r>
        <r>
          <rPr>
            <sz val="11"/>
            <color rgb="FF000000"/>
            <rFont val="Calibri"/>
          </rPr>
          <t xml:space="preserve"> is set to </t>
        </r>
        <r>
          <rPr>
            <sz val="11"/>
            <color rgb="FF000000"/>
            <rFont val="Calibri"/>
          </rPr>
          <t>'</t>
        </r>
        <r>
          <rPr>
            <b/>
            <sz val="11"/>
            <color rgb="FF000000"/>
            <rFont val="Calibri"/>
          </rPr>
          <t>Disable Java</t>
        </r>
        <r>
          <rPr>
            <sz val="11"/>
            <color rgb="FF000000"/>
            <rFont val="Calibri"/>
          </rPr>
          <t>'</t>
        </r>
      </text>
    </comment>
    <comment ref="AN83" authorId="0" shapeId="0" xr:uid="{00000000-0006-0000-0400-000090000000}">
      <text>
        <r>
          <rPr>
            <sz val="11"/>
            <rFont val="Calibri"/>
          </rPr>
          <t xml:space="preserve">Ensure </t>
        </r>
        <r>
          <rPr>
            <sz val="11"/>
            <color rgb="FF000000"/>
            <rFont val="Calibri"/>
          </rPr>
          <t>'</t>
        </r>
        <r>
          <rPr>
            <b/>
            <sz val="11"/>
            <color rgb="FF000000"/>
            <rFont val="Calibri"/>
          </rPr>
          <t>Launching applications and files in an IFRAME</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O83" authorId="0" shapeId="0" xr:uid="{00000000-0006-0000-0400-000091000000}">
      <text>
        <r>
          <rPr>
            <sz val="11"/>
            <rFont val="Calibri"/>
          </rPr>
          <t xml:space="preserve">Ensure </t>
        </r>
        <r>
          <rPr>
            <sz val="11"/>
            <color rgb="FF000000"/>
            <rFont val="Calibri"/>
          </rPr>
          <t>'</t>
        </r>
        <r>
          <rPr>
            <b/>
            <sz val="11"/>
            <color rgb="FF000000"/>
            <rFont val="Calibri"/>
          </rPr>
          <t>Logon options</t>
        </r>
        <r>
          <rPr>
            <sz val="11"/>
            <color rgb="FF000000"/>
            <rFont val="Calibri"/>
          </rPr>
          <t>'</t>
        </r>
        <r>
          <rPr>
            <sz val="11"/>
            <color rgb="FF000000"/>
            <rFont val="Calibri"/>
          </rPr>
          <t xml:space="preserve"> is set to </t>
        </r>
        <r>
          <rPr>
            <sz val="11"/>
            <color rgb="FF000000"/>
            <rFont val="Calibri"/>
          </rPr>
          <t>'</t>
        </r>
        <r>
          <rPr>
            <b/>
            <sz val="11"/>
            <color rgb="FF000000"/>
            <rFont val="Calibri"/>
          </rPr>
          <t>Prompt for user name and password</t>
        </r>
        <r>
          <rPr>
            <sz val="11"/>
            <color rgb="FF000000"/>
            <rFont val="Calibri"/>
          </rPr>
          <t>'</t>
        </r>
      </text>
    </comment>
    <comment ref="AP83" authorId="0" shapeId="0" xr:uid="{00000000-0006-0000-0400-000092000000}">
      <text>
        <r>
          <rPr>
            <sz val="11"/>
            <rFont val="Calibri"/>
          </rPr>
          <t xml:space="preserve">Ensure </t>
        </r>
        <r>
          <rPr>
            <sz val="11"/>
            <color rgb="FF000000"/>
            <rFont val="Calibri"/>
          </rPr>
          <t>'</t>
        </r>
        <r>
          <rPr>
            <b/>
            <sz val="11"/>
            <color rgb="FF000000"/>
            <rFont val="Calibri"/>
          </rPr>
          <t>Navigate windows and frames across different domains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Q83" authorId="0" shapeId="0" xr:uid="{00000000-0006-0000-0400-000093000000}">
      <text>
        <r>
          <rPr>
            <sz val="11"/>
            <rFont val="Calibri"/>
          </rPr>
          <t xml:space="preserve">Ensure </t>
        </r>
        <r>
          <rPr>
            <sz val="11"/>
            <color rgb="FF000000"/>
            <rFont val="Calibri"/>
          </rPr>
          <t>'</t>
        </r>
        <r>
          <rPr>
            <b/>
            <sz val="11"/>
            <color rgb="FF000000"/>
            <rFont val="Calibri"/>
          </rPr>
          <t>Run .NET Framework-reliant components not signed with Authenticode</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R83" authorId="0" shapeId="0" xr:uid="{00000000-0006-0000-0400-000094000000}">
      <text>
        <r>
          <rPr>
            <sz val="11"/>
            <rFont val="Calibri"/>
          </rPr>
          <t xml:space="preserve">Ensure </t>
        </r>
        <r>
          <rPr>
            <sz val="11"/>
            <color rgb="FF000000"/>
            <rFont val="Calibri"/>
          </rPr>
          <t>'</t>
        </r>
        <r>
          <rPr>
            <b/>
            <sz val="11"/>
            <color rgb="FF000000"/>
            <rFont val="Calibri"/>
          </rPr>
          <t>Run .NET Framework-reliant components signed with Authenticode</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S83" authorId="0" shapeId="0" xr:uid="{00000000-0006-0000-0400-000095000000}">
      <text>
        <r>
          <rPr>
            <sz val="11"/>
            <rFont val="Calibri"/>
          </rPr>
          <t xml:space="preserve">Ensure </t>
        </r>
        <r>
          <rPr>
            <sz val="11"/>
            <color rgb="FF000000"/>
            <rFont val="Calibri"/>
          </rPr>
          <t>'</t>
        </r>
        <r>
          <rPr>
            <b/>
            <sz val="11"/>
            <color rgb="FF000000"/>
            <rFont val="Calibri"/>
          </rPr>
          <t>Show security warning for potentially unsafe files</t>
        </r>
        <r>
          <rPr>
            <sz val="11"/>
            <color rgb="FF000000"/>
            <rFont val="Calibri"/>
          </rPr>
          <t>'</t>
        </r>
        <r>
          <rPr>
            <sz val="11"/>
            <color rgb="FF000000"/>
            <rFont val="Calibri"/>
          </rPr>
          <t xml:space="preserve"> is set to </t>
        </r>
        <r>
          <rPr>
            <sz val="11"/>
            <color rgb="FF000000"/>
            <rFont val="Calibri"/>
          </rPr>
          <t>'</t>
        </r>
        <r>
          <rPr>
            <b/>
            <sz val="11"/>
            <color rgb="FF000000"/>
            <rFont val="Calibri"/>
          </rPr>
          <t>Prompt</t>
        </r>
        <r>
          <rPr>
            <sz val="11"/>
            <color rgb="FF000000"/>
            <rFont val="Calibri"/>
          </rPr>
          <t>'</t>
        </r>
      </text>
    </comment>
    <comment ref="AT83" authorId="0" shapeId="0" xr:uid="{00000000-0006-0000-0400-000096000000}">
      <text>
        <r>
          <rPr>
            <sz val="11"/>
            <rFont val="Calibri"/>
          </rPr>
          <t xml:space="preserve">Ensure </t>
        </r>
        <r>
          <rPr>
            <sz val="11"/>
            <color rgb="FF000000"/>
            <rFont val="Calibri"/>
          </rPr>
          <t>'</t>
        </r>
        <r>
          <rPr>
            <b/>
            <sz val="11"/>
            <color rgb="FF000000"/>
            <rFont val="Calibri"/>
          </rPr>
          <t>Turn on Cross-Site Scripting Filter</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AU83" authorId="0" shapeId="0" xr:uid="{00000000-0006-0000-0400-000097000000}">
      <text>
        <r>
          <rPr>
            <sz val="11"/>
            <rFont val="Calibri"/>
          </rPr>
          <t xml:space="preserve">Ensure </t>
        </r>
        <r>
          <rPr>
            <sz val="11"/>
            <color rgb="FF000000"/>
            <rFont val="Calibri"/>
          </rPr>
          <t>'</t>
        </r>
        <r>
          <rPr>
            <b/>
            <sz val="11"/>
            <color rgb="FF000000"/>
            <rFont val="Calibri"/>
          </rPr>
          <t>Turn on Protected Mode</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AV83" authorId="0" shapeId="0" xr:uid="{00000000-0006-0000-0400-000098000000}">
      <text>
        <r>
          <rPr>
            <sz val="11"/>
            <rFont val="Calibri"/>
          </rPr>
          <t xml:space="preserve">Ensure </t>
        </r>
        <r>
          <rPr>
            <sz val="11"/>
            <color rgb="FF000000"/>
            <rFont val="Calibri"/>
          </rPr>
          <t>'</t>
        </r>
        <r>
          <rPr>
            <b/>
            <sz val="11"/>
            <color rgb="FF000000"/>
            <rFont val="Calibri"/>
          </rPr>
          <t>Turn on SmartScreen Filter scan</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AW83" authorId="0" shapeId="0" xr:uid="{00000000-0006-0000-0400-000099000000}">
      <text>
        <r>
          <rPr>
            <sz val="11"/>
            <rFont val="Calibri"/>
          </rPr>
          <t xml:space="preserve">Ensure </t>
        </r>
        <r>
          <rPr>
            <sz val="11"/>
            <color rgb="FF000000"/>
            <rFont val="Calibri"/>
          </rPr>
          <t>'</t>
        </r>
        <r>
          <rPr>
            <b/>
            <sz val="11"/>
            <color rgb="FF000000"/>
            <rFont val="Calibri"/>
          </rPr>
          <t>Use Pop-up Blocker</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J84" authorId="0" shapeId="0" xr:uid="{00000000-0006-0000-0400-0000B7000000}">
      <text>
        <r>
          <rPr>
            <sz val="11"/>
            <rFont val="Calibri"/>
          </rPr>
          <t xml:space="preserve">Ensure </t>
        </r>
        <r>
          <rPr>
            <sz val="11"/>
            <color rgb="FF000000"/>
            <rFont val="Calibri"/>
          </rPr>
          <t>'</t>
        </r>
        <r>
          <rPr>
            <b/>
            <sz val="11"/>
            <color rgb="FF000000"/>
            <rFont val="Calibri"/>
          </rPr>
          <t>Prevent users and apps from accessing dangerous websites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J90" authorId="0" shapeId="0" xr:uid="{00000000-0006-0000-0400-0000B8000000}">
      <text>
        <r>
          <rPr>
            <sz val="11"/>
            <rFont val="Calibri"/>
          </rPr>
          <t xml:space="preserve">Ensure </t>
        </r>
        <r>
          <rPr>
            <sz val="11"/>
            <color rgb="FF000000"/>
            <rFont val="Calibri"/>
          </rPr>
          <t>'</t>
        </r>
        <r>
          <rPr>
            <b/>
            <sz val="11"/>
            <color rgb="FF000000"/>
            <rFont val="Calibri"/>
          </rPr>
          <t>Configure detection for potentially unwanted applications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K90" authorId="0" shapeId="0" xr:uid="{00000000-0006-0000-0400-0000B9000000}">
      <text>
        <r>
          <rPr>
            <sz val="11"/>
            <rFont val="Calibri"/>
          </rPr>
          <t xml:space="preserve">Ensure </t>
        </r>
        <r>
          <rPr>
            <sz val="11"/>
            <color rgb="FF000000"/>
            <rFont val="Calibri"/>
          </rPr>
          <t>'</t>
        </r>
        <r>
          <rPr>
            <b/>
            <sz val="11"/>
            <color rgb="FF000000"/>
            <rFont val="Calibri"/>
          </rPr>
          <t>Join Microsoft MAPS</t>
        </r>
        <r>
          <rPr>
            <sz val="11"/>
            <color rgb="FF000000"/>
            <rFont val="Calibri"/>
          </rPr>
          <t>'</t>
        </r>
        <r>
          <rPr>
            <sz val="11"/>
            <color rgb="FF000000"/>
            <rFont val="Calibri"/>
          </rPr>
          <t xml:space="preserve"> is set to </t>
        </r>
        <r>
          <rPr>
            <sz val="11"/>
            <color rgb="FF000000"/>
            <rFont val="Calibri"/>
          </rPr>
          <t>'</t>
        </r>
        <r>
          <rPr>
            <b/>
            <sz val="11"/>
            <color rgb="FF000000"/>
            <rFont val="Calibri"/>
          </rPr>
          <t>Advanced MAPS</t>
        </r>
        <r>
          <rPr>
            <sz val="11"/>
            <color rgb="FF000000"/>
            <rFont val="Calibri"/>
          </rPr>
          <t>'</t>
        </r>
      </text>
    </comment>
    <comment ref="L90" authorId="0" shapeId="0" xr:uid="{00000000-0006-0000-0400-0000BA000000}">
      <text>
        <r>
          <rPr>
            <sz val="11"/>
            <rFont val="Calibri"/>
          </rPr>
          <t xml:space="preserve">Ensure </t>
        </r>
        <r>
          <rPr>
            <sz val="11"/>
            <color rgb="FF000000"/>
            <rFont val="Calibri"/>
          </rPr>
          <t>'</t>
        </r>
        <r>
          <rPr>
            <b/>
            <sz val="11"/>
            <color rgb="FF000000"/>
            <rFont val="Calibri"/>
          </rPr>
          <t>Send file samples when further analysis is required</t>
        </r>
        <r>
          <rPr>
            <sz val="11"/>
            <color rgb="FF000000"/>
            <rFont val="Calibri"/>
          </rPr>
          <t>'</t>
        </r>
        <r>
          <rPr>
            <sz val="11"/>
            <color rgb="FF000000"/>
            <rFont val="Calibri"/>
          </rPr>
          <t xml:space="preserve"> is set to </t>
        </r>
        <r>
          <rPr>
            <sz val="11"/>
            <color rgb="FF000000"/>
            <rFont val="Calibri"/>
          </rPr>
          <t>'</t>
        </r>
        <r>
          <rPr>
            <b/>
            <sz val="11"/>
            <color rgb="FF000000"/>
            <rFont val="Calibri"/>
          </rPr>
          <t>Send safe samples</t>
        </r>
        <r>
          <rPr>
            <sz val="11"/>
            <color rgb="FF000000"/>
            <rFont val="Calibri"/>
          </rPr>
          <t>'</t>
        </r>
      </text>
    </comment>
    <comment ref="M90" authorId="0" shapeId="0" xr:uid="{00000000-0006-0000-0400-0000BB000000}">
      <text>
        <r>
          <rPr>
            <sz val="11"/>
            <rFont val="Calibri"/>
          </rPr>
          <t xml:space="preserve">Ensure </t>
        </r>
        <r>
          <rPr>
            <sz val="11"/>
            <color rgb="FF000000"/>
            <rFont val="Calibri"/>
          </rPr>
          <t>'</t>
        </r>
        <r>
          <rPr>
            <b/>
            <sz val="11"/>
            <color rgb="FF000000"/>
            <rFont val="Calibri"/>
          </rPr>
          <t>Turn on behavior monitoring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90" authorId="0" shapeId="0" xr:uid="{00000000-0006-0000-0400-0000BC000000}">
      <text>
        <r>
          <rPr>
            <sz val="11"/>
            <rFont val="Calibri"/>
          </rPr>
          <t xml:space="preserve">Ensure </t>
        </r>
        <r>
          <rPr>
            <sz val="11"/>
            <color rgb="FF000000"/>
            <rFont val="Calibri"/>
          </rPr>
          <t>'</t>
        </r>
        <r>
          <rPr>
            <b/>
            <sz val="11"/>
            <color rgb="FF000000"/>
            <rFont val="Calibri"/>
          </rPr>
          <t>Scan removable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91" authorId="0" shapeId="0" xr:uid="{00000000-0006-0000-0400-0000BD000000}">
      <text>
        <r>
          <rPr>
            <sz val="11"/>
            <rFont val="Calibri"/>
          </rPr>
          <t xml:space="preserve">Ensure </t>
        </r>
        <r>
          <rPr>
            <sz val="11"/>
            <color rgb="FF000000"/>
            <rFont val="Calibri"/>
          </rPr>
          <t>'</t>
        </r>
        <r>
          <rPr>
            <b/>
            <sz val="11"/>
            <color rgb="FF000000"/>
            <rFont val="Calibri"/>
          </rPr>
          <t>Turn on e-mail scanning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92" authorId="0" shapeId="0" xr:uid="{00000000-0006-0000-0400-0000BE000000}">
      <text>
        <r>
          <rPr>
            <sz val="11"/>
            <rFont val="Calibri"/>
          </rPr>
          <t xml:space="preserve">Ensure </t>
        </r>
        <r>
          <rPr>
            <sz val="11"/>
            <color rgb="FF000000"/>
            <rFont val="Calibri"/>
          </rPr>
          <t>'</t>
        </r>
        <r>
          <rPr>
            <b/>
            <sz val="11"/>
            <color rgb="FF000000"/>
            <rFont val="Calibri"/>
          </rPr>
          <t>Disallow Autoplay for non-volume devices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92" authorId="0" shapeId="0" xr:uid="{00000000-0006-0000-0400-0000BF000000}">
      <text>
        <r>
          <rPr>
            <sz val="11"/>
            <rFont val="Calibri"/>
          </rPr>
          <t xml:space="preserve">Ensure </t>
        </r>
        <r>
          <rPr>
            <sz val="11"/>
            <color rgb="FF000000"/>
            <rFont val="Calibri"/>
          </rPr>
          <t>'</t>
        </r>
        <r>
          <rPr>
            <b/>
            <sz val="11"/>
            <color rgb="FF000000"/>
            <rFont val="Calibri"/>
          </rPr>
          <t>Set the default behavior for AutoRun</t>
        </r>
        <r>
          <rPr>
            <sz val="11"/>
            <color rgb="FF000000"/>
            <rFont val="Calibri"/>
          </rPr>
          <t>'</t>
        </r>
        <r>
          <rPr>
            <sz val="11"/>
            <color rgb="FF000000"/>
            <rFont val="Calibri"/>
          </rPr>
          <t xml:space="preserve"> is set to </t>
        </r>
        <r>
          <rPr>
            <sz val="11"/>
            <color rgb="FF000000"/>
            <rFont val="Calibri"/>
          </rPr>
          <t>'</t>
        </r>
        <r>
          <rPr>
            <b/>
            <sz val="11"/>
            <color rgb="FF000000"/>
            <rFont val="Calibri"/>
          </rPr>
          <t>Do not execute any autorun commands</t>
        </r>
        <r>
          <rPr>
            <sz val="11"/>
            <color rgb="FF000000"/>
            <rFont val="Calibri"/>
          </rPr>
          <t>'</t>
        </r>
      </text>
    </comment>
    <comment ref="L92" authorId="0" shapeId="0" xr:uid="{00000000-0006-0000-0400-0000C0000000}">
      <text>
        <r>
          <rPr>
            <sz val="11"/>
            <rFont val="Calibri"/>
          </rPr>
          <t xml:space="preserve">Ensure </t>
        </r>
        <r>
          <rPr>
            <sz val="11"/>
            <color rgb="FF000000"/>
            <rFont val="Calibri"/>
          </rPr>
          <t>'</t>
        </r>
        <r>
          <rPr>
            <b/>
            <sz val="11"/>
            <color rgb="FF000000"/>
            <rFont val="Calibri"/>
          </rPr>
          <t>Turn off Autoplay</t>
        </r>
        <r>
          <rPr>
            <sz val="11"/>
            <color rgb="FF000000"/>
            <rFont val="Calibri"/>
          </rPr>
          <t>'</t>
        </r>
        <r>
          <rPr>
            <sz val="11"/>
            <color rgb="FF000000"/>
            <rFont val="Calibri"/>
          </rPr>
          <t xml:space="preserve"> is set to </t>
        </r>
        <r>
          <rPr>
            <sz val="11"/>
            <color rgb="FF000000"/>
            <rFont val="Calibri"/>
          </rPr>
          <t>'</t>
        </r>
        <r>
          <rPr>
            <b/>
            <sz val="11"/>
            <color rgb="FF000000"/>
            <rFont val="Calibri"/>
          </rPr>
          <t>All drives</t>
        </r>
        <r>
          <rPr>
            <sz val="11"/>
            <color rgb="FF000000"/>
            <rFont val="Calibri"/>
          </rPr>
          <t>'</t>
        </r>
      </text>
    </comment>
    <comment ref="J94" authorId="0" shapeId="0" xr:uid="{00000000-0006-0000-0400-0000C1000000}">
      <text>
        <r>
          <rPr>
            <sz val="11"/>
            <rFont val="Calibri"/>
          </rPr>
          <t xml:space="preserve">Ensure </t>
        </r>
        <r>
          <rPr>
            <sz val="11"/>
            <color rgb="FF000000"/>
            <rFont val="Calibri"/>
          </rPr>
          <t>'</t>
        </r>
        <r>
          <rPr>
            <b/>
            <sz val="11"/>
            <color rgb="FF000000"/>
            <rFont val="Calibri"/>
          </rPr>
          <t>Enable Structured Exception Handling Overwrite Protection (SEHOP)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94" authorId="0" shapeId="0" xr:uid="{00000000-0006-0000-0400-0000C2000000}">
      <text>
        <r>
          <rPr>
            <sz val="11"/>
            <rFont val="Calibri"/>
          </rPr>
          <t xml:space="preserve">Ensure </t>
        </r>
        <r>
          <rPr>
            <sz val="11"/>
            <color rgb="FF000000"/>
            <rFont val="Calibri"/>
          </rPr>
          <t>'</t>
        </r>
        <r>
          <rPr>
            <b/>
            <sz val="11"/>
            <color rgb="FF000000"/>
            <rFont val="Calibri"/>
          </rPr>
          <t>Turn On Virtualization Based Security</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Virtualization Based Protection of Code Integrity = Enabled with UEFI lock; Credential Guard Configuration = Enabled with UEFI lock; Select Platform Security Level = Secure Boot; Secure Launch Configuration = Enabled; Require UEFI Memory Attributes Table = False</t>
        </r>
        <r>
          <rPr>
            <sz val="11"/>
            <color rgb="FF000000"/>
            <rFont val="Calibri"/>
          </rPr>
          <t>'</t>
        </r>
      </text>
    </comment>
    <comment ref="L94" authorId="0" shapeId="0" xr:uid="{00000000-0006-0000-0400-0000C3000000}">
      <text>
        <r>
          <rPr>
            <sz val="11"/>
            <rFont val="Calibri"/>
          </rPr>
          <t xml:space="preserve">Ensure </t>
        </r>
        <r>
          <rPr>
            <sz val="11"/>
            <color rgb="FF000000"/>
            <rFont val="Calibri"/>
          </rPr>
          <t>'</t>
        </r>
        <r>
          <rPr>
            <b/>
            <sz val="11"/>
            <color rgb="FF000000"/>
            <rFont val="Calibri"/>
          </rPr>
          <t>Boot-Start Driver Initialization Policy</t>
        </r>
        <r>
          <rPr>
            <sz val="11"/>
            <color rgb="FF000000"/>
            <rFont val="Calibri"/>
          </rPr>
          <t>'</t>
        </r>
        <r>
          <rPr>
            <sz val="11"/>
            <color rgb="FF000000"/>
            <rFont val="Calibri"/>
          </rPr>
          <t xml:space="preserve"> is set to </t>
        </r>
        <r>
          <rPr>
            <sz val="11"/>
            <color rgb="FF000000"/>
            <rFont val="Calibri"/>
          </rPr>
          <t>'</t>
        </r>
        <r>
          <rPr>
            <b/>
            <sz val="11"/>
            <color rgb="FF000000"/>
            <rFont val="Calibri"/>
          </rPr>
          <t>Good, unknown and bad but critical</t>
        </r>
        <r>
          <rPr>
            <sz val="11"/>
            <color rgb="FF000000"/>
            <rFont val="Calibri"/>
          </rPr>
          <t>'</t>
        </r>
      </text>
    </comment>
    <comment ref="M94" authorId="0" shapeId="0" xr:uid="{00000000-0006-0000-0400-0000C4000000}">
      <text>
        <r>
          <rPr>
            <sz val="11"/>
            <rFont val="Calibri"/>
          </rPr>
          <t xml:space="preserve">Ensure </t>
        </r>
        <r>
          <rPr>
            <sz val="11"/>
            <color rgb="FF000000"/>
            <rFont val="Calibri"/>
          </rPr>
          <t>'</t>
        </r>
        <r>
          <rPr>
            <b/>
            <sz val="11"/>
            <color rgb="FF000000"/>
            <rFont val="Calibri"/>
          </rPr>
          <t>Turn off Data Execution Prevention for Explorer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94" authorId="0" shapeId="0" xr:uid="{00000000-0006-0000-0400-0000C5000000}">
      <text>
        <r>
          <rPr>
            <sz val="11"/>
            <rFont val="Calibri"/>
          </rPr>
          <t xml:space="preserve">Ensure </t>
        </r>
        <r>
          <rPr>
            <sz val="11"/>
            <color rgb="FF000000"/>
            <rFont val="Calibri"/>
          </rPr>
          <t>'</t>
        </r>
        <r>
          <rPr>
            <b/>
            <sz val="11"/>
            <color rgb="FF000000"/>
            <rFont val="Calibri"/>
          </rPr>
          <t>Turn off heap termination on corruption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94" authorId="0" shapeId="0" xr:uid="{00000000-0006-0000-0400-0000C6000000}">
      <text>
        <r>
          <rPr>
            <sz val="11"/>
            <rFont val="Calibri"/>
          </rPr>
          <t xml:space="preserve">Ensure </t>
        </r>
        <r>
          <rPr>
            <sz val="11"/>
            <color rgb="FF000000"/>
            <rFont val="Calibri"/>
          </rPr>
          <t>'</t>
        </r>
        <r>
          <rPr>
            <b/>
            <sz val="11"/>
            <color rgb="FF000000"/>
            <rFont val="Calibri"/>
          </rPr>
          <t>Configure Attack Surface Reduction rules</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be9ba2d9-53ea-4cdc-84e5-9b1eeee46550 = 1; b2b3f03d-6a65-4f7b-a9c7-1c7ef74a9ba4 = 1; 9e6c4e1f-7d60-472f-ba1a-a39ef669e4b2 = 1; d4f940ab-401b-4efc-aadc-ad5f3c50688a = 1; d3e037e1-3eb8-44c8-a917-57927947596d = 1; 5beb7efe-fd9a-4556-801d-275e5ffc04cc = 1; 3b576869-a4ec-4529-8536-b80a7769e899 = 1; 26190899-1602-49e8-8b27-eb1d0a1ce869 = 1; 92E97FA1-2EDF-4476-BDD6-9DD0B4DDDC7B = 1; 7674ba52-37eb-4a4f-a9a1-f0f9a1619a2c = 1; 75668c1f-73b5-4cf0-bb93-3ecf5cb7cc84 = 1</t>
        </r>
        <r>
          <rPr>
            <sz val="11"/>
            <color rgb="FF000000"/>
            <rFont val="Calibri"/>
          </rPr>
          <t>'</t>
        </r>
      </text>
    </comment>
    <comment ref="J105" authorId="0" shapeId="0" xr:uid="{00000000-0006-0000-0400-0000C7000000}">
      <text>
        <r>
          <rPr>
            <sz val="11"/>
            <rFont val="Calibri"/>
          </rPr>
          <t xml:space="preserve">Ensure </t>
        </r>
        <r>
          <rPr>
            <sz val="11"/>
            <color rgb="FF000000"/>
            <rFont val="Calibri"/>
          </rPr>
          <t>'</t>
        </r>
        <r>
          <rPr>
            <b/>
            <sz val="11"/>
            <color rgb="FF000000"/>
            <rFont val="Calibri"/>
          </rPr>
          <t>Windows Firewall: Domain: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K105" authorId="0" shapeId="0" xr:uid="{00000000-0006-0000-0400-0000C8000000}">
      <text>
        <r>
          <rPr>
            <sz val="11"/>
            <rFont val="Calibri"/>
          </rPr>
          <t xml:space="preserve">Ensure </t>
        </r>
        <r>
          <rPr>
            <sz val="11"/>
            <color rgb="FF000000"/>
            <rFont val="Calibri"/>
          </rPr>
          <t>'</t>
        </r>
        <r>
          <rPr>
            <b/>
            <sz val="11"/>
            <color rgb="FF000000"/>
            <rFont val="Calibri"/>
          </rPr>
          <t>Windows Firewall: Domain: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L105" authorId="0" shapeId="0" xr:uid="{00000000-0006-0000-0400-0000C9000000}">
      <text>
        <r>
          <rPr>
            <sz val="11"/>
            <rFont val="Calibri"/>
          </rPr>
          <t xml:space="preserve">Ensure </t>
        </r>
        <r>
          <rPr>
            <sz val="11"/>
            <color rgb="FF000000"/>
            <rFont val="Calibri"/>
          </rPr>
          <t>'</t>
        </r>
        <r>
          <rPr>
            <b/>
            <sz val="11"/>
            <color rgb="FF000000"/>
            <rFont val="Calibri"/>
          </rPr>
          <t>Windows Firewall: Domain: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M105" authorId="0" shapeId="0" xr:uid="{00000000-0006-0000-0400-0000CA000000}">
      <text>
        <r>
          <rPr>
            <sz val="11"/>
            <rFont val="Calibri"/>
          </rPr>
          <t xml:space="preserve">Ensure </t>
        </r>
        <r>
          <rPr>
            <sz val="11"/>
            <color rgb="FF000000"/>
            <rFont val="Calibri"/>
          </rPr>
          <t>'</t>
        </r>
        <r>
          <rPr>
            <b/>
            <sz val="11"/>
            <color rgb="FF000000"/>
            <rFont val="Calibri"/>
          </rPr>
          <t>Windows Firewall: Private: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N105" authorId="0" shapeId="0" xr:uid="{00000000-0006-0000-0400-0000CB000000}">
      <text>
        <r>
          <rPr>
            <sz val="11"/>
            <rFont val="Calibri"/>
          </rPr>
          <t xml:space="preserve">Ensure </t>
        </r>
        <r>
          <rPr>
            <sz val="11"/>
            <color rgb="FF000000"/>
            <rFont val="Calibri"/>
          </rPr>
          <t>'</t>
        </r>
        <r>
          <rPr>
            <b/>
            <sz val="11"/>
            <color rgb="FF000000"/>
            <rFont val="Calibri"/>
          </rPr>
          <t>Windows Firewall: Private: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O105" authorId="0" shapeId="0" xr:uid="{00000000-0006-0000-0400-0000CC000000}">
      <text>
        <r>
          <rPr>
            <sz val="11"/>
            <rFont val="Calibri"/>
          </rPr>
          <t xml:space="preserve">Ensure </t>
        </r>
        <r>
          <rPr>
            <sz val="11"/>
            <color rgb="FF000000"/>
            <rFont val="Calibri"/>
          </rPr>
          <t>'</t>
        </r>
        <r>
          <rPr>
            <b/>
            <sz val="11"/>
            <color rgb="FF000000"/>
            <rFont val="Calibri"/>
          </rPr>
          <t>Windows Firewall: Private: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P105" authorId="0" shapeId="0" xr:uid="{00000000-0006-0000-0400-0000CD000000}">
      <text>
        <r>
          <rPr>
            <sz val="11"/>
            <rFont val="Calibri"/>
          </rPr>
          <t xml:space="preserve">Ensure </t>
        </r>
        <r>
          <rPr>
            <sz val="11"/>
            <color rgb="FF000000"/>
            <rFont val="Calibri"/>
          </rPr>
          <t>'</t>
        </r>
        <r>
          <rPr>
            <b/>
            <sz val="11"/>
            <color rgb="FF000000"/>
            <rFont val="Calibri"/>
          </rPr>
          <t>Windows Firewall: Public: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Q105" authorId="0" shapeId="0" xr:uid="{00000000-0006-0000-0400-0000CE000000}">
      <text>
        <r>
          <rPr>
            <sz val="11"/>
            <rFont val="Calibri"/>
          </rPr>
          <t xml:space="preserve">Ensure </t>
        </r>
        <r>
          <rPr>
            <sz val="11"/>
            <color rgb="FF000000"/>
            <rFont val="Calibri"/>
          </rPr>
          <t>'</t>
        </r>
        <r>
          <rPr>
            <b/>
            <sz val="11"/>
            <color rgb="FF000000"/>
            <rFont val="Calibri"/>
          </rPr>
          <t>Windows Firewall: Public: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R105" authorId="0" shapeId="0" xr:uid="{00000000-0006-0000-0400-0000CF000000}">
      <text>
        <r>
          <rPr>
            <sz val="11"/>
            <rFont val="Calibri"/>
          </rPr>
          <t xml:space="preserve">Ensure </t>
        </r>
        <r>
          <rPr>
            <sz val="11"/>
            <color rgb="FF000000"/>
            <rFont val="Calibri"/>
          </rPr>
          <t>'</t>
        </r>
        <r>
          <rPr>
            <b/>
            <sz val="11"/>
            <color rgb="FF000000"/>
            <rFont val="Calibri"/>
          </rPr>
          <t>Windows Firewall: Public: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J115" authorId="0" shapeId="0" xr:uid="{00000000-0006-0000-0400-0000D0000000}">
      <text>
        <r>
          <rPr>
            <sz val="11"/>
            <rFont val="Calibri"/>
          </rPr>
          <t xml:space="preserve">Ensure </t>
        </r>
        <r>
          <rPr>
            <sz val="11"/>
            <color rgb="FF000000"/>
            <rFont val="Calibri"/>
          </rPr>
          <t>'</t>
        </r>
        <r>
          <rPr>
            <b/>
            <sz val="11"/>
            <color rgb="FF000000"/>
            <rFont val="Calibri"/>
          </rPr>
          <t>Do not allow drive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 authorId="0" shapeId="0" xr:uid="{00000000-0006-0000-0500-000001000000}">
      <text>
        <r>
          <rPr>
            <sz val="11"/>
            <rFont val="Calibri"/>
          </rPr>
          <t xml:space="preserve">Ensure </t>
        </r>
        <r>
          <rPr>
            <sz val="11"/>
            <color rgb="FF000000"/>
            <rFont val="Calibri"/>
          </rPr>
          <t>'</t>
        </r>
        <r>
          <rPr>
            <b/>
            <sz val="11"/>
            <color rgb="FF000000"/>
            <rFont val="Calibri"/>
          </rPr>
          <t>Account lockout duration</t>
        </r>
        <r>
          <rPr>
            <sz val="11"/>
            <color rgb="FF000000"/>
            <rFont val="Calibri"/>
          </rPr>
          <t>'</t>
        </r>
        <r>
          <rPr>
            <sz val="11"/>
            <color rgb="FF000000"/>
            <rFont val="Calibri"/>
          </rPr>
          <t xml:space="preserve"> is set to </t>
        </r>
        <r>
          <rPr>
            <sz val="11"/>
            <color rgb="FF000000"/>
            <rFont val="Calibri"/>
          </rPr>
          <t>'</t>
        </r>
        <r>
          <rPr>
            <b/>
            <sz val="11"/>
            <color rgb="FF000000"/>
            <rFont val="Calibri"/>
          </rPr>
          <t>15</t>
        </r>
        <r>
          <rPr>
            <sz val="11"/>
            <color rgb="FF000000"/>
            <rFont val="Calibri"/>
          </rPr>
          <t>'</t>
        </r>
      </text>
    </comment>
    <comment ref="I2" authorId="0" shapeId="0" xr:uid="{00000000-0006-0000-0500-000004000000}">
      <text>
        <r>
          <rPr>
            <sz val="11"/>
            <rFont val="Calibri"/>
          </rPr>
          <t xml:space="preserve">Ensure </t>
        </r>
        <r>
          <rPr>
            <sz val="11"/>
            <color rgb="FF000000"/>
            <rFont val="Calibri"/>
          </rPr>
          <t>'</t>
        </r>
        <r>
          <rPr>
            <b/>
            <sz val="11"/>
            <color rgb="FF000000"/>
            <rFont val="Calibri"/>
          </rPr>
          <t>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10</t>
        </r>
        <r>
          <rPr>
            <sz val="11"/>
            <color rgb="FF000000"/>
            <rFont val="Calibri"/>
          </rPr>
          <t>'</t>
        </r>
      </text>
    </comment>
    <comment ref="J2" authorId="0" shapeId="0" xr:uid="{00000000-0006-0000-0500-000002000000}">
      <text>
        <r>
          <rPr>
            <sz val="11"/>
            <rFont val="Calibri"/>
          </rPr>
          <t xml:space="preserve">Ensure </t>
        </r>
        <r>
          <rPr>
            <sz val="11"/>
            <color rgb="FF000000"/>
            <rFont val="Calibri"/>
          </rPr>
          <t>'</t>
        </r>
        <r>
          <rPr>
            <b/>
            <sz val="11"/>
            <color rgb="FF000000"/>
            <rFont val="Calibri"/>
          </rPr>
          <t>Reset account lockout counter after</t>
        </r>
        <r>
          <rPr>
            <sz val="11"/>
            <color rgb="FF000000"/>
            <rFont val="Calibri"/>
          </rPr>
          <t>'</t>
        </r>
        <r>
          <rPr>
            <sz val="11"/>
            <color rgb="FF000000"/>
            <rFont val="Calibri"/>
          </rPr>
          <t xml:space="preserve"> is set to </t>
        </r>
        <r>
          <rPr>
            <sz val="11"/>
            <color rgb="FF000000"/>
            <rFont val="Calibri"/>
          </rPr>
          <t>'</t>
        </r>
        <r>
          <rPr>
            <b/>
            <sz val="11"/>
            <color rgb="FF000000"/>
            <rFont val="Calibri"/>
          </rPr>
          <t>15</t>
        </r>
        <r>
          <rPr>
            <sz val="11"/>
            <color rgb="FF000000"/>
            <rFont val="Calibri"/>
          </rPr>
          <t>'</t>
        </r>
      </text>
    </comment>
    <comment ref="K2" authorId="0" shapeId="0" xr:uid="{00000000-0006-0000-0500-000003000000}">
      <text>
        <r>
          <rPr>
            <sz val="11"/>
            <rFont val="Calibri"/>
          </rPr>
          <t xml:space="preserve">Ensure </t>
        </r>
        <r>
          <rPr>
            <sz val="11"/>
            <color rgb="FF000000"/>
            <rFont val="Calibri"/>
          </rPr>
          <t>'</t>
        </r>
        <r>
          <rPr>
            <b/>
            <sz val="11"/>
            <color rgb="FF000000"/>
            <rFont val="Calibri"/>
          </rPr>
          <t>Always prompt for password upon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4" authorId="0" shapeId="0" xr:uid="{00000000-0006-0000-0500-000005000000}">
      <text>
        <r>
          <rPr>
            <sz val="11"/>
            <rFont val="Calibri"/>
          </rPr>
          <t xml:space="preserve">Ensure </t>
        </r>
        <r>
          <rPr>
            <sz val="11"/>
            <color rgb="FF000000"/>
            <rFont val="Calibri"/>
          </rPr>
          <t>'</t>
        </r>
        <r>
          <rPr>
            <b/>
            <sz val="11"/>
            <color rgb="FF000000"/>
            <rFont val="Calibri"/>
          </rPr>
          <t>Boot-Start Driver Initialization Policy</t>
        </r>
        <r>
          <rPr>
            <sz val="11"/>
            <color rgb="FF000000"/>
            <rFont val="Calibri"/>
          </rPr>
          <t>'</t>
        </r>
        <r>
          <rPr>
            <sz val="11"/>
            <color rgb="FF000000"/>
            <rFont val="Calibri"/>
          </rPr>
          <t xml:space="preserve"> is set to </t>
        </r>
        <r>
          <rPr>
            <sz val="11"/>
            <color rgb="FF000000"/>
            <rFont val="Calibri"/>
          </rPr>
          <t>'</t>
        </r>
        <r>
          <rPr>
            <b/>
            <sz val="11"/>
            <color rgb="FF000000"/>
            <rFont val="Calibri"/>
          </rPr>
          <t>Good, unknown and bad but critical</t>
        </r>
        <r>
          <rPr>
            <sz val="11"/>
            <color rgb="FF000000"/>
            <rFont val="Calibri"/>
          </rPr>
          <t>'</t>
        </r>
      </text>
    </comment>
    <comment ref="I4" authorId="0" shapeId="0" xr:uid="{00000000-0006-0000-0500-000011000000}">
      <text>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Pick one of the following settings = Warn and prevent bypass</t>
        </r>
        <r>
          <rPr>
            <sz val="11"/>
            <color rgb="FF000000"/>
            <rFont val="Calibri"/>
          </rPr>
          <t>'</t>
        </r>
      </text>
    </comment>
    <comment ref="J4" authorId="0" shapeId="0" xr:uid="{00000000-0006-0000-0500-000012000000}">
      <text>
        <r>
          <rPr>
            <sz val="11"/>
            <rFont val="Calibri"/>
          </rPr>
          <t xml:space="preserve">Ensure </t>
        </r>
        <r>
          <rPr>
            <sz val="11"/>
            <color rgb="FF000000"/>
            <rFont val="Calibri"/>
          </rPr>
          <t>'</t>
        </r>
        <r>
          <rPr>
            <b/>
            <sz val="11"/>
            <color rgb="FF000000"/>
            <rFont val="Calibri"/>
          </rPr>
          <t>Prevent bypassing SmartScreen Filter warnings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4" authorId="0" shapeId="0" xr:uid="{00000000-0006-0000-0500-000013000000}">
      <text>
        <r>
          <rPr>
            <sz val="11"/>
            <rFont val="Calibri"/>
          </rPr>
          <t xml:space="preserve">Ensure </t>
        </r>
        <r>
          <rPr>
            <sz val="11"/>
            <color rgb="FF000000"/>
            <rFont val="Calibri"/>
          </rPr>
          <t>'</t>
        </r>
        <r>
          <rPr>
            <b/>
            <sz val="11"/>
            <color rgb="FF000000"/>
            <rFont val="Calibri"/>
          </rPr>
          <t>Prevent bypassing SmartScreen Filter warnings about files that are not commonly downloaded from the Internet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4" authorId="0" shapeId="0" xr:uid="{00000000-0006-0000-0500-000006000000}">
      <text>
        <r>
          <rPr>
            <sz val="11"/>
            <rFont val="Calibri"/>
          </rPr>
          <t xml:space="preserve">Ensure </t>
        </r>
        <r>
          <rPr>
            <sz val="11"/>
            <color rgb="FF000000"/>
            <rFont val="Calibri"/>
          </rPr>
          <t>'</t>
        </r>
        <r>
          <rPr>
            <b/>
            <sz val="11"/>
            <color rgb="FF000000"/>
            <rFont val="Calibri"/>
          </rPr>
          <t>Prevent managing SmartScreen Filter</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M4" authorId="0" shapeId="0" xr:uid="{00000000-0006-0000-0500-000007000000}">
      <text>
        <r>
          <rPr>
            <sz val="11"/>
            <rFont val="Calibri"/>
          </rPr>
          <t xml:space="preserve">Ensure </t>
        </r>
        <r>
          <rPr>
            <sz val="11"/>
            <color rgb="FF000000"/>
            <rFont val="Calibri"/>
          </rPr>
          <t>'</t>
        </r>
        <r>
          <rPr>
            <b/>
            <sz val="11"/>
            <color rgb="FF000000"/>
            <rFont val="Calibri"/>
          </rPr>
          <t>Prevent downloading of enclosures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4" authorId="0" shapeId="0" xr:uid="{00000000-0006-0000-0500-000008000000}">
      <text>
        <r>
          <rPr>
            <sz val="11"/>
            <rFont val="Calibri"/>
          </rPr>
          <t xml:space="preserve">Ensure </t>
        </r>
        <r>
          <rPr>
            <sz val="11"/>
            <color rgb="FF000000"/>
            <rFont val="Calibri"/>
          </rPr>
          <t>'</t>
        </r>
        <r>
          <rPr>
            <b/>
            <sz val="11"/>
            <color rgb="FF000000"/>
            <rFont val="Calibri"/>
          </rPr>
          <t>Configure detection for potentially unwanted applications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O4" authorId="0" shapeId="0" xr:uid="{00000000-0006-0000-0500-000009000000}">
      <text>
        <r>
          <rPr>
            <sz val="11"/>
            <rFont val="Calibri"/>
          </rPr>
          <t xml:space="preserve">Ensure </t>
        </r>
        <r>
          <rPr>
            <sz val="11"/>
            <color rgb="FF000000"/>
            <rFont val="Calibri"/>
          </rPr>
          <t>'</t>
        </r>
        <r>
          <rPr>
            <b/>
            <sz val="11"/>
            <color rgb="FF000000"/>
            <rFont val="Calibri"/>
          </rPr>
          <t>Join Microsoft MAPS</t>
        </r>
        <r>
          <rPr>
            <sz val="11"/>
            <color rgb="FF000000"/>
            <rFont val="Calibri"/>
          </rPr>
          <t>'</t>
        </r>
        <r>
          <rPr>
            <sz val="11"/>
            <color rgb="FF000000"/>
            <rFont val="Calibri"/>
          </rPr>
          <t xml:space="preserve"> is set to </t>
        </r>
        <r>
          <rPr>
            <sz val="11"/>
            <color rgb="FF000000"/>
            <rFont val="Calibri"/>
          </rPr>
          <t>'</t>
        </r>
        <r>
          <rPr>
            <b/>
            <sz val="11"/>
            <color rgb="FF000000"/>
            <rFont val="Calibri"/>
          </rPr>
          <t>Advanced MAPS</t>
        </r>
        <r>
          <rPr>
            <sz val="11"/>
            <color rgb="FF000000"/>
            <rFont val="Calibri"/>
          </rPr>
          <t>'</t>
        </r>
      </text>
    </comment>
    <comment ref="P4" authorId="0" shapeId="0" xr:uid="{00000000-0006-0000-0500-00000A000000}">
      <text>
        <r>
          <rPr>
            <sz val="11"/>
            <rFont val="Calibri"/>
          </rPr>
          <t xml:space="preserve">Ensure </t>
        </r>
        <r>
          <rPr>
            <sz val="11"/>
            <color rgb="FF000000"/>
            <rFont val="Calibri"/>
          </rPr>
          <t>'</t>
        </r>
        <r>
          <rPr>
            <b/>
            <sz val="11"/>
            <color rgb="FF000000"/>
            <rFont val="Calibri"/>
          </rPr>
          <t>Send file samples when further analysis is required</t>
        </r>
        <r>
          <rPr>
            <sz val="11"/>
            <color rgb="FF000000"/>
            <rFont val="Calibri"/>
          </rPr>
          <t>'</t>
        </r>
        <r>
          <rPr>
            <sz val="11"/>
            <color rgb="FF000000"/>
            <rFont val="Calibri"/>
          </rPr>
          <t xml:space="preserve"> is set to </t>
        </r>
        <r>
          <rPr>
            <sz val="11"/>
            <color rgb="FF000000"/>
            <rFont val="Calibri"/>
          </rPr>
          <t>'</t>
        </r>
        <r>
          <rPr>
            <b/>
            <sz val="11"/>
            <color rgb="FF000000"/>
            <rFont val="Calibri"/>
          </rPr>
          <t>Send safe samples</t>
        </r>
        <r>
          <rPr>
            <sz val="11"/>
            <color rgb="FF000000"/>
            <rFont val="Calibri"/>
          </rPr>
          <t>'</t>
        </r>
      </text>
    </comment>
    <comment ref="Q4" authorId="0" shapeId="0" xr:uid="{00000000-0006-0000-0500-00000B000000}">
      <text>
        <r>
          <rPr>
            <sz val="11"/>
            <rFont val="Calibri"/>
          </rPr>
          <t xml:space="preserve">Ensure </t>
        </r>
        <r>
          <rPr>
            <sz val="11"/>
            <color rgb="FF000000"/>
            <rFont val="Calibri"/>
          </rPr>
          <t>'</t>
        </r>
        <r>
          <rPr>
            <b/>
            <sz val="11"/>
            <color rgb="FF000000"/>
            <rFont val="Calibri"/>
          </rPr>
          <t>Turn on behavior monitoring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4" authorId="0" shapeId="0" xr:uid="{00000000-0006-0000-0500-00000C000000}">
      <text>
        <r>
          <rPr>
            <sz val="11"/>
            <rFont val="Calibri"/>
          </rPr>
          <t xml:space="preserve">Ensure </t>
        </r>
        <r>
          <rPr>
            <sz val="11"/>
            <color rgb="FF000000"/>
            <rFont val="Calibri"/>
          </rPr>
          <t>'</t>
        </r>
        <r>
          <rPr>
            <b/>
            <sz val="11"/>
            <color rgb="FF000000"/>
            <rFont val="Calibri"/>
          </rPr>
          <t>Scan removable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4" authorId="0" shapeId="0" xr:uid="{00000000-0006-0000-0500-00000D000000}">
      <text>
        <r>
          <rPr>
            <sz val="11"/>
            <rFont val="Calibri"/>
          </rPr>
          <t xml:space="preserve">Ensure </t>
        </r>
        <r>
          <rPr>
            <sz val="11"/>
            <color rgb="FF000000"/>
            <rFont val="Calibri"/>
          </rPr>
          <t>'</t>
        </r>
        <r>
          <rPr>
            <b/>
            <sz val="11"/>
            <color rgb="FF000000"/>
            <rFont val="Calibri"/>
          </rPr>
          <t>Turn on e-mail scanning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4" authorId="0" shapeId="0" xr:uid="{00000000-0006-0000-0500-00000E000000}">
      <text>
        <r>
          <rPr>
            <sz val="11"/>
            <rFont val="Calibri"/>
          </rPr>
          <t xml:space="preserve">Ensure </t>
        </r>
        <r>
          <rPr>
            <sz val="11"/>
            <color rgb="FF000000"/>
            <rFont val="Calibri"/>
          </rPr>
          <t>'</t>
        </r>
        <r>
          <rPr>
            <b/>
            <sz val="11"/>
            <color rgb="FF000000"/>
            <rFont val="Calibri"/>
          </rPr>
          <t>Configure Attack Surface Reduction rules</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be9ba2d9-53ea-4cdc-84e5-9b1eeee46550 = 1; b2b3f03d-6a65-4f7b-a9c7-1c7ef74a9ba4 = 1; 9e6c4e1f-7d60-472f-ba1a-a39ef669e4b2 = 1; d4f940ab-401b-4efc-aadc-ad5f3c50688a = 1; d3e037e1-3eb8-44c8-a917-57927947596d = 1; 5beb7efe-fd9a-4556-801d-275e5ffc04cc = 1; 3b576869-a4ec-4529-8536-b80a7769e899 = 1; 26190899-1602-49e8-8b27-eb1d0a1ce869 = 1; 92E97FA1-2EDF-4476-BDD6-9DD0B4DDDC7B = 1; 7674ba52-37eb-4a4f-a9a1-f0f9a1619a2c = 1; 75668c1f-73b5-4cf0-bb93-3ecf5cb7cc84 = 1</t>
        </r>
        <r>
          <rPr>
            <sz val="11"/>
            <color rgb="FF000000"/>
            <rFont val="Calibri"/>
          </rPr>
          <t>'</t>
        </r>
      </text>
    </comment>
    <comment ref="U4" authorId="0" shapeId="0" xr:uid="{00000000-0006-0000-0500-00000F000000}">
      <text>
        <r>
          <rPr>
            <sz val="11"/>
            <rFont val="Calibri"/>
          </rPr>
          <t xml:space="preserve">Ensure </t>
        </r>
        <r>
          <rPr>
            <sz val="11"/>
            <color rgb="FF000000"/>
            <rFont val="Calibri"/>
          </rPr>
          <t>'</t>
        </r>
        <r>
          <rPr>
            <b/>
            <sz val="11"/>
            <color rgb="FF000000"/>
            <rFont val="Calibri"/>
          </rPr>
          <t>Prevent users and apps from accessing dangerous websites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V4" authorId="0" shapeId="0" xr:uid="{00000000-0006-0000-0500-000010000000}">
      <text>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Pick one of the following settings = Warn and prevent bypass</t>
        </r>
        <r>
          <rPr>
            <sz val="11"/>
            <color rgb="FF000000"/>
            <rFont val="Calibri"/>
          </rPr>
          <t>'</t>
        </r>
      </text>
    </comment>
    <comment ref="H10" authorId="0" shapeId="0" xr:uid="{00000000-0006-0000-0500-000014000000}">
      <text>
        <r>
          <rPr>
            <sz val="11"/>
            <rFont val="Calibri"/>
          </rPr>
          <t xml:space="preserve">Ensure </t>
        </r>
        <r>
          <rPr>
            <sz val="11"/>
            <color rgb="FF000000"/>
            <rFont val="Calibri"/>
          </rPr>
          <t>'</t>
        </r>
        <r>
          <rPr>
            <b/>
            <sz val="11"/>
            <color rgb="FF000000"/>
            <rFont val="Calibri"/>
          </rPr>
          <t>Prevent per-user installation of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10" authorId="0" shapeId="0" xr:uid="{00000000-0006-0000-0500-000015000000}">
      <text>
        <r>
          <rPr>
            <sz val="11"/>
            <rFont val="Calibri"/>
          </rPr>
          <t xml:space="preserve">Ensure </t>
        </r>
        <r>
          <rPr>
            <sz val="11"/>
            <color rgb="FF000000"/>
            <rFont val="Calibri"/>
          </rPr>
          <t>'</t>
        </r>
        <r>
          <rPr>
            <b/>
            <sz val="11"/>
            <color rgb="FF000000"/>
            <rFont val="Calibri"/>
          </rPr>
          <t>Specify use of ActiveX Installer Service for installation of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10" authorId="0" shapeId="0" xr:uid="{00000000-0006-0000-0500-000016000000}">
      <text>
        <r>
          <rPr>
            <sz val="11"/>
            <rFont val="Calibri"/>
          </rPr>
          <t xml:space="preserve">Ensure </t>
        </r>
        <r>
          <rPr>
            <sz val="11"/>
            <color rgb="FF000000"/>
            <rFont val="Calibri"/>
          </rPr>
          <t>'</t>
        </r>
        <r>
          <rPr>
            <b/>
            <sz val="11"/>
            <color rgb="FF000000"/>
            <rFont val="Calibri"/>
          </rPr>
          <t>Allow software to run or install even if the signature is invalid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10" authorId="0" shapeId="0" xr:uid="{00000000-0006-0000-0500-000017000000}">
      <text>
        <r>
          <rPr>
            <sz val="11"/>
            <rFont val="Calibri"/>
          </rPr>
          <t xml:space="preserve">Ensure </t>
        </r>
        <r>
          <rPr>
            <sz val="11"/>
            <color rgb="FF000000"/>
            <rFont val="Calibri"/>
          </rPr>
          <t>'</t>
        </r>
        <r>
          <rPr>
            <b/>
            <sz val="11"/>
            <color rgb="FF000000"/>
            <rFont val="Calibri"/>
          </rPr>
          <t>Check for signatures on downloaded programs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10" authorId="0" shapeId="0" xr:uid="{00000000-0006-0000-0500-000018000000}">
      <text>
        <r>
          <rPr>
            <sz val="11"/>
            <rFont val="Calibri"/>
          </rPr>
          <t xml:space="preserve">Ensure </t>
        </r>
        <r>
          <rPr>
            <sz val="11"/>
            <color rgb="FF000000"/>
            <rFont val="Calibri"/>
          </rPr>
          <t>'</t>
        </r>
        <r>
          <rPr>
            <b/>
            <sz val="11"/>
            <color rgb="FF000000"/>
            <rFont val="Calibri"/>
          </rPr>
          <t>Remove "Run this time" button for outdated ActiveX controls in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10" authorId="0" shapeId="0" xr:uid="{00000000-0006-0000-0500-000019000000}">
      <text>
        <r>
          <rPr>
            <sz val="11"/>
            <rFont val="Calibri"/>
          </rPr>
          <t xml:space="preserve">Ensure </t>
        </r>
        <r>
          <rPr>
            <sz val="11"/>
            <color rgb="FF000000"/>
            <rFont val="Calibri"/>
          </rPr>
          <t>'</t>
        </r>
        <r>
          <rPr>
            <b/>
            <sz val="11"/>
            <color rgb="FF000000"/>
            <rFont val="Calibri"/>
          </rPr>
          <t>Turn off blocking of outdated ActiveX controls for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11" authorId="0" shapeId="0" xr:uid="{00000000-0006-0000-0500-00001A000000}">
      <text>
        <r>
          <rPr>
            <sz val="11"/>
            <rFont val="Calibri"/>
          </rPr>
          <t xml:space="preserve">Ensure </t>
        </r>
        <r>
          <rPr>
            <sz val="11"/>
            <color rgb="FF000000"/>
            <rFont val="Calibri"/>
          </rPr>
          <t>'</t>
        </r>
        <r>
          <rPr>
            <b/>
            <sz val="11"/>
            <color rgb="FF000000"/>
            <rFont val="Calibri"/>
          </rPr>
          <t>WDigest Authentication (disabling may require KB2871997)</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11" authorId="0" shapeId="0" xr:uid="{00000000-0006-0000-0500-00001B000000}">
      <text>
        <r>
          <rPr>
            <sz val="11"/>
            <rFont val="Calibri"/>
          </rPr>
          <t xml:space="preserve">Ensure </t>
        </r>
        <r>
          <rPr>
            <sz val="11"/>
            <color rgb="FF000000"/>
            <rFont val="Calibri"/>
          </rPr>
          <t>'</t>
        </r>
        <r>
          <rPr>
            <b/>
            <sz val="11"/>
            <color rgb="FF000000"/>
            <rFont val="Calibri"/>
          </rPr>
          <t>Remote host allows delegation of non-exportable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11" authorId="0" shapeId="0" xr:uid="{00000000-0006-0000-0500-00001C000000}">
      <text>
        <r>
          <rPr>
            <sz val="11"/>
            <rFont val="Calibri"/>
          </rPr>
          <t xml:space="preserve">Ensure </t>
        </r>
        <r>
          <rPr>
            <sz val="11"/>
            <color rgb="FF000000"/>
            <rFont val="Calibri"/>
          </rPr>
          <t>'</t>
        </r>
        <r>
          <rPr>
            <b/>
            <sz val="11"/>
            <color rgb="FF000000"/>
            <rFont val="Calibri"/>
          </rPr>
          <t>Turn On Virtualization Based Security</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Virtualization Based Protection of Code Integrity = Enabled with UEFI lock; Credential Guard Configuration = Enabled with UEFI lock; Select Platform Security Level = Secure Boot; Secure Launch Configuration = Enabled; Require UEFI Memory Attributes Table = False</t>
        </r>
        <r>
          <rPr>
            <sz val="11"/>
            <color rgb="FF000000"/>
            <rFont val="Calibri"/>
          </rPr>
          <t>'</t>
        </r>
      </text>
    </comment>
    <comment ref="H14" authorId="0" shapeId="0" xr:uid="{00000000-0006-0000-0500-00001D000000}">
      <text>
        <r>
          <rPr>
            <sz val="11"/>
            <rFont val="Calibri"/>
          </rPr>
          <t xml:space="preserve">Ensure </t>
        </r>
        <r>
          <rPr>
            <sz val="11"/>
            <color rgb="FF000000"/>
            <rFont val="Calibri"/>
          </rPr>
          <t>'</t>
        </r>
        <r>
          <rPr>
            <b/>
            <sz val="11"/>
            <color rgb="FF000000"/>
            <rFont val="Calibri"/>
          </rPr>
          <t>Configure SMB v1 client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 driver (recommended)</t>
        </r>
        <r>
          <rPr>
            <sz val="11"/>
            <color rgb="FF000000"/>
            <rFont val="Calibri"/>
          </rPr>
          <t>'</t>
        </r>
      </text>
    </comment>
    <comment ref="I14" authorId="0" shapeId="0" xr:uid="{00000000-0006-0000-0500-00001E000000}">
      <text>
        <r>
          <rPr>
            <sz val="11"/>
            <rFont val="Calibri"/>
          </rPr>
          <t xml:space="preserve">Ensure </t>
        </r>
        <r>
          <rPr>
            <sz val="11"/>
            <color rgb="FF000000"/>
            <rFont val="Calibri"/>
          </rPr>
          <t>'</t>
        </r>
        <r>
          <rPr>
            <b/>
            <sz val="11"/>
            <color rgb="FF000000"/>
            <rFont val="Calibri"/>
          </rPr>
          <t>Configure SMB v1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14" authorId="0" shapeId="0" xr:uid="{00000000-0006-0000-0500-00001F000000}">
      <text>
        <r>
          <rPr>
            <sz val="11"/>
            <rFont val="Calibri"/>
          </rPr>
          <t xml:space="preserve">Ensure </t>
        </r>
        <r>
          <rPr>
            <sz val="11"/>
            <color rgb="FF000000"/>
            <rFont val="Calibri"/>
          </rPr>
          <t>'</t>
        </r>
        <r>
          <rPr>
            <b/>
            <sz val="11"/>
            <color rgb="FF000000"/>
            <rFont val="Calibri"/>
          </rPr>
          <t>Disallow Autoplay for non-volume devices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14" authorId="0" shapeId="0" xr:uid="{00000000-0006-0000-0500-000020000000}">
      <text>
        <r>
          <rPr>
            <sz val="11"/>
            <rFont val="Calibri"/>
          </rPr>
          <t xml:space="preserve">Ensure </t>
        </r>
        <r>
          <rPr>
            <sz val="11"/>
            <color rgb="FF000000"/>
            <rFont val="Calibri"/>
          </rPr>
          <t>'</t>
        </r>
        <r>
          <rPr>
            <b/>
            <sz val="11"/>
            <color rgb="FF000000"/>
            <rFont val="Calibri"/>
          </rPr>
          <t>Set the default behavior for AutoRun</t>
        </r>
        <r>
          <rPr>
            <sz val="11"/>
            <color rgb="FF000000"/>
            <rFont val="Calibri"/>
          </rPr>
          <t>'</t>
        </r>
        <r>
          <rPr>
            <sz val="11"/>
            <color rgb="FF000000"/>
            <rFont val="Calibri"/>
          </rPr>
          <t xml:space="preserve"> is set to </t>
        </r>
        <r>
          <rPr>
            <sz val="11"/>
            <color rgb="FF000000"/>
            <rFont val="Calibri"/>
          </rPr>
          <t>'</t>
        </r>
        <r>
          <rPr>
            <b/>
            <sz val="11"/>
            <color rgb="FF000000"/>
            <rFont val="Calibri"/>
          </rPr>
          <t>Do not execute any autorun commands</t>
        </r>
        <r>
          <rPr>
            <sz val="11"/>
            <color rgb="FF000000"/>
            <rFont val="Calibri"/>
          </rPr>
          <t>'</t>
        </r>
      </text>
    </comment>
    <comment ref="L14" authorId="0" shapeId="0" xr:uid="{00000000-0006-0000-0500-000021000000}">
      <text>
        <r>
          <rPr>
            <sz val="11"/>
            <rFont val="Calibri"/>
          </rPr>
          <t xml:space="preserve">Ensure </t>
        </r>
        <r>
          <rPr>
            <sz val="11"/>
            <color rgb="FF000000"/>
            <rFont val="Calibri"/>
          </rPr>
          <t>'</t>
        </r>
        <r>
          <rPr>
            <b/>
            <sz val="11"/>
            <color rgb="FF000000"/>
            <rFont val="Calibri"/>
          </rPr>
          <t>Turn off Autoplay</t>
        </r>
        <r>
          <rPr>
            <sz val="11"/>
            <color rgb="FF000000"/>
            <rFont val="Calibri"/>
          </rPr>
          <t>'</t>
        </r>
        <r>
          <rPr>
            <sz val="11"/>
            <color rgb="FF000000"/>
            <rFont val="Calibri"/>
          </rPr>
          <t xml:space="preserve"> is set to </t>
        </r>
        <r>
          <rPr>
            <sz val="11"/>
            <color rgb="FF000000"/>
            <rFont val="Calibri"/>
          </rPr>
          <t>'</t>
        </r>
        <r>
          <rPr>
            <b/>
            <sz val="11"/>
            <color rgb="FF000000"/>
            <rFont val="Calibri"/>
          </rPr>
          <t>All drives</t>
        </r>
        <r>
          <rPr>
            <sz val="11"/>
            <color rgb="FF000000"/>
            <rFont val="Calibri"/>
          </rPr>
          <t>'</t>
        </r>
      </text>
    </comment>
    <comment ref="H19" authorId="0" shapeId="0" xr:uid="{00000000-0006-0000-0500-000022000000}">
      <text>
        <r>
          <rPr>
            <sz val="11"/>
            <rFont val="Calibri"/>
          </rPr>
          <t xml:space="preserve">Ensure </t>
        </r>
        <r>
          <rPr>
            <sz val="11"/>
            <color rgb="FF000000"/>
            <rFont val="Calibri"/>
          </rPr>
          <t>'</t>
        </r>
        <r>
          <rPr>
            <b/>
            <sz val="11"/>
            <color rgb="FF000000"/>
            <rFont val="Calibri"/>
          </rPr>
          <t>Enable Structured Exception Handling Overwrite Protection (SEHOP)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19" authorId="0" shapeId="0" xr:uid="{00000000-0006-0000-0500-000023000000}">
      <text>
        <r>
          <rPr>
            <sz val="11"/>
            <rFont val="Calibri"/>
          </rPr>
          <t xml:space="preserve">Ensure </t>
        </r>
        <r>
          <rPr>
            <sz val="11"/>
            <color rgb="FF000000"/>
            <rFont val="Calibri"/>
          </rPr>
          <t>'</t>
        </r>
        <r>
          <rPr>
            <b/>
            <sz val="11"/>
            <color rgb="FF000000"/>
            <rFont val="Calibri"/>
          </rPr>
          <t>Turn off Data Execution Prevention for Explorer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19" authorId="0" shapeId="0" xr:uid="{00000000-0006-0000-0500-000024000000}">
      <text>
        <r>
          <rPr>
            <sz val="11"/>
            <rFont val="Calibri"/>
          </rPr>
          <t xml:space="preserve">Ensure </t>
        </r>
        <r>
          <rPr>
            <sz val="11"/>
            <color rgb="FF000000"/>
            <rFont val="Calibri"/>
          </rPr>
          <t>'</t>
        </r>
        <r>
          <rPr>
            <b/>
            <sz val="11"/>
            <color rgb="FF000000"/>
            <rFont val="Calibri"/>
          </rPr>
          <t>Turn off heap termination on corruption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20" authorId="0" shapeId="0" xr:uid="{00000000-0006-0000-0500-000025000000}">
      <text>
        <r>
          <rPr>
            <sz val="11"/>
            <rFont val="Calibri"/>
          </rPr>
          <t xml:space="preserve">Ensure </t>
        </r>
        <r>
          <rPr>
            <sz val="11"/>
            <color rgb="FF000000"/>
            <rFont val="Calibri"/>
          </rPr>
          <t>'</t>
        </r>
        <r>
          <rPr>
            <b/>
            <sz val="11"/>
            <color rgb="FF000000"/>
            <rFont val="Calibri"/>
          </rPr>
          <t>Domain member: Digitally encrypt or sign secure channel data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20" authorId="0" shapeId="0" xr:uid="{00000000-0006-0000-0500-000029000000}">
      <text>
        <r>
          <rPr>
            <sz val="11"/>
            <rFont val="Calibri"/>
          </rPr>
          <t xml:space="preserve">Ensure </t>
        </r>
        <r>
          <rPr>
            <sz val="11"/>
            <color rgb="FF000000"/>
            <rFont val="Calibri"/>
          </rPr>
          <t>'</t>
        </r>
        <r>
          <rPr>
            <b/>
            <sz val="11"/>
            <color rgb="FF000000"/>
            <rFont val="Calibri"/>
          </rPr>
          <t>Domain member: Digitally encrypt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20" authorId="0" shapeId="0" xr:uid="{00000000-0006-0000-0500-00002A000000}">
      <text>
        <r>
          <rPr>
            <sz val="11"/>
            <rFont val="Calibri"/>
          </rPr>
          <t xml:space="preserve">Ensure </t>
        </r>
        <r>
          <rPr>
            <sz val="11"/>
            <color rgb="FF000000"/>
            <rFont val="Calibri"/>
          </rPr>
          <t>'</t>
        </r>
        <r>
          <rPr>
            <b/>
            <sz val="11"/>
            <color rgb="FF000000"/>
            <rFont val="Calibri"/>
          </rPr>
          <t>Domain member: Digitally sign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20" authorId="0" shapeId="0" xr:uid="{00000000-0006-0000-0500-00002B000000}">
      <text>
        <r>
          <rPr>
            <sz val="11"/>
            <rFont val="Calibri"/>
          </rPr>
          <t xml:space="preserve">Ensure </t>
        </r>
        <r>
          <rPr>
            <sz val="11"/>
            <color rgb="FF000000"/>
            <rFont val="Calibri"/>
          </rPr>
          <t>'</t>
        </r>
        <r>
          <rPr>
            <b/>
            <sz val="11"/>
            <color rgb="FF000000"/>
            <rFont val="Calibri"/>
          </rPr>
          <t>Microsoft network client: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20" authorId="0" shapeId="0" xr:uid="{00000000-0006-0000-0500-00002C000000}">
      <text>
        <r>
          <rPr>
            <sz val="11"/>
            <rFont val="Calibri"/>
          </rPr>
          <t xml:space="preserve">Ensure </t>
        </r>
        <r>
          <rPr>
            <sz val="11"/>
            <color rgb="FF000000"/>
            <rFont val="Calibri"/>
          </rPr>
          <t>'</t>
        </r>
        <r>
          <rPr>
            <b/>
            <sz val="11"/>
            <color rgb="FF000000"/>
            <rFont val="Calibri"/>
          </rPr>
          <t>Microsoft network server: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20" authorId="0" shapeId="0" xr:uid="{00000000-0006-0000-0500-00002D000000}">
      <text>
        <r>
          <rPr>
            <sz val="11"/>
            <rFont val="Calibri"/>
          </rPr>
          <t xml:space="preserve">Ensure </t>
        </r>
        <r>
          <rPr>
            <sz val="11"/>
            <color rgb="FF000000"/>
            <rFont val="Calibri"/>
          </rPr>
          <t>'</t>
        </r>
        <r>
          <rPr>
            <b/>
            <sz val="11"/>
            <color rgb="FF000000"/>
            <rFont val="Calibri"/>
          </rPr>
          <t>Network security: LDAP client signing requirements</t>
        </r>
        <r>
          <rPr>
            <sz val="11"/>
            <color rgb="FF000000"/>
            <rFont val="Calibri"/>
          </rPr>
          <t>'</t>
        </r>
        <r>
          <rPr>
            <sz val="11"/>
            <color rgb="FF000000"/>
            <rFont val="Calibri"/>
          </rPr>
          <t xml:space="preserve"> is set to </t>
        </r>
        <r>
          <rPr>
            <sz val="11"/>
            <color rgb="FF000000"/>
            <rFont val="Calibri"/>
          </rPr>
          <t>'</t>
        </r>
        <r>
          <rPr>
            <b/>
            <sz val="11"/>
            <color rgb="FF000000"/>
            <rFont val="Calibri"/>
          </rPr>
          <t>Negotiate Signing</t>
        </r>
        <r>
          <rPr>
            <sz val="11"/>
            <color rgb="FF000000"/>
            <rFont val="Calibri"/>
          </rPr>
          <t>'</t>
        </r>
      </text>
    </comment>
    <comment ref="N20" authorId="0" shapeId="0" xr:uid="{00000000-0006-0000-0500-00002E000000}">
      <text>
        <r>
          <rPr>
            <sz val="11"/>
            <rFont val="Calibri"/>
          </rPr>
          <t xml:space="preserve">Ensure </t>
        </r>
        <r>
          <rPr>
            <sz val="11"/>
            <color rgb="FF000000"/>
            <rFont val="Calibri"/>
          </rPr>
          <t>'</t>
        </r>
        <r>
          <rPr>
            <b/>
            <sz val="11"/>
            <color rgb="FF000000"/>
            <rFont val="Calibri"/>
          </rPr>
          <t>Network security: Minimum session security for NTLM SSP based (including secure RPC) clients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O20" authorId="0" shapeId="0" xr:uid="{00000000-0006-0000-0500-00002F000000}">
      <text>
        <r>
          <rPr>
            <sz val="11"/>
            <rFont val="Calibri"/>
          </rPr>
          <t xml:space="preserve">Ensure </t>
        </r>
        <r>
          <rPr>
            <sz val="11"/>
            <color rgb="FF000000"/>
            <rFont val="Calibri"/>
          </rPr>
          <t>'</t>
        </r>
        <r>
          <rPr>
            <b/>
            <sz val="11"/>
            <color rgb="FF000000"/>
            <rFont val="Calibri"/>
          </rPr>
          <t>Network security: Minimum session security for NTLM SSP based (including secure RPC) servers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P20" authorId="0" shapeId="0" xr:uid="{00000000-0006-0000-0500-000030000000}">
      <text>
        <r>
          <rPr>
            <sz val="11"/>
            <rFont val="Calibri"/>
          </rPr>
          <t xml:space="preserve">Ensure </t>
        </r>
        <r>
          <rPr>
            <sz val="11"/>
            <color rgb="FF000000"/>
            <rFont val="Calibri"/>
          </rPr>
          <t>'</t>
        </r>
        <r>
          <rPr>
            <b/>
            <sz val="11"/>
            <color rgb="FF000000"/>
            <rFont val="Calibri"/>
          </rPr>
          <t>MSS: (DisableIPSourceRouting IPv6) IP source routing protection level (protects against packet spoofing)</t>
        </r>
        <r>
          <rPr>
            <sz val="11"/>
            <color rgb="FF000000"/>
            <rFont val="Calibri"/>
          </rPr>
          <t>'</t>
        </r>
        <r>
          <rPr>
            <sz val="11"/>
            <color rgb="FF000000"/>
            <rFont val="Calibri"/>
          </rPr>
          <t xml:space="preserve"> is set to </t>
        </r>
        <r>
          <rPr>
            <sz val="11"/>
            <color rgb="FF000000"/>
            <rFont val="Calibri"/>
          </rPr>
          <t>'</t>
        </r>
        <r>
          <rPr>
            <b/>
            <sz val="11"/>
            <color rgb="FF000000"/>
            <rFont val="Calibri"/>
          </rPr>
          <t>Highest protection, source routing is completely disabled</t>
        </r>
        <r>
          <rPr>
            <sz val="11"/>
            <color rgb="FF000000"/>
            <rFont val="Calibri"/>
          </rPr>
          <t>'</t>
        </r>
      </text>
    </comment>
    <comment ref="Q20" authorId="0" shapeId="0" xr:uid="{00000000-0006-0000-0500-000031000000}">
      <text>
        <r>
          <rPr>
            <sz val="11"/>
            <rFont val="Calibri"/>
          </rPr>
          <t xml:space="preserve">Ensure </t>
        </r>
        <r>
          <rPr>
            <sz val="11"/>
            <color rgb="FF000000"/>
            <rFont val="Calibri"/>
          </rPr>
          <t>'</t>
        </r>
        <r>
          <rPr>
            <b/>
            <sz val="11"/>
            <color rgb="FF000000"/>
            <rFont val="Calibri"/>
          </rPr>
          <t>MSS: (DisableIPSourceRouting) IP source routing protection level (protects against packet spoofing)</t>
        </r>
        <r>
          <rPr>
            <sz val="11"/>
            <color rgb="FF000000"/>
            <rFont val="Calibri"/>
          </rPr>
          <t>'</t>
        </r>
        <r>
          <rPr>
            <sz val="11"/>
            <color rgb="FF000000"/>
            <rFont val="Calibri"/>
          </rPr>
          <t xml:space="preserve"> is set to </t>
        </r>
        <r>
          <rPr>
            <sz val="11"/>
            <color rgb="FF000000"/>
            <rFont val="Calibri"/>
          </rPr>
          <t>'</t>
        </r>
        <r>
          <rPr>
            <b/>
            <sz val="11"/>
            <color rgb="FF000000"/>
            <rFont val="Calibri"/>
          </rPr>
          <t>Highest protection, source routing is completely disabled</t>
        </r>
        <r>
          <rPr>
            <sz val="11"/>
            <color rgb="FF000000"/>
            <rFont val="Calibri"/>
          </rPr>
          <t>'</t>
        </r>
      </text>
    </comment>
    <comment ref="R20" authorId="0" shapeId="0" xr:uid="{00000000-0006-0000-0500-000032000000}">
      <text>
        <r>
          <rPr>
            <sz val="11"/>
            <rFont val="Calibri"/>
          </rPr>
          <t xml:space="preserve">Ensure </t>
        </r>
        <r>
          <rPr>
            <sz val="11"/>
            <color rgb="FF000000"/>
            <rFont val="Calibri"/>
          </rPr>
          <t>'</t>
        </r>
        <r>
          <rPr>
            <b/>
            <sz val="11"/>
            <color rgb="FF000000"/>
            <rFont val="Calibri"/>
          </rPr>
          <t>MSS: (EnableICMPRedirect) Allow ICMP redirects to override OSPF generated routes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S20" authorId="0" shapeId="0" xr:uid="{00000000-0006-0000-0500-000033000000}">
      <text>
        <r>
          <rPr>
            <sz val="11"/>
            <rFont val="Calibri"/>
          </rPr>
          <t xml:space="preserve">Ensure </t>
        </r>
        <r>
          <rPr>
            <sz val="11"/>
            <color rgb="FF000000"/>
            <rFont val="Calibri"/>
          </rPr>
          <t>'</t>
        </r>
        <r>
          <rPr>
            <b/>
            <sz val="11"/>
            <color rgb="FF000000"/>
            <rFont val="Calibri"/>
          </rPr>
          <t>MSS: (NoNameReleaseOnDemand) Allow the computer to ignore NetBIOS name release requests except from WINS servers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20" authorId="0" shapeId="0" xr:uid="{00000000-0006-0000-0500-000034000000}">
      <text>
        <r>
          <rPr>
            <sz val="11"/>
            <rFont val="Calibri"/>
          </rPr>
          <t xml:space="preserve">Ensure </t>
        </r>
        <r>
          <rPr>
            <sz val="11"/>
            <color rgb="FF000000"/>
            <rFont val="Calibri"/>
          </rPr>
          <t>'</t>
        </r>
        <r>
          <rPr>
            <b/>
            <sz val="11"/>
            <color rgb="FF000000"/>
            <rFont val="Calibri"/>
          </rPr>
          <t>Hardened UNC Paths</t>
        </r>
        <r>
          <rPr>
            <sz val="11"/>
            <color rgb="FF000000"/>
            <rFont val="Calibri"/>
          </rPr>
          <t>'</t>
        </r>
        <r>
          <rPr>
            <sz val="11"/>
            <color rgb="FF000000"/>
            <rFont val="Calibri"/>
          </rPr>
          <t xml:space="preserve"> is set to </t>
        </r>
        <r>
          <rPr>
            <sz val="11"/>
            <color rgb="FF000000"/>
            <rFont val="Calibri"/>
          </rPr>
          <t>'</t>
        </r>
        <r>
          <rPr>
            <b/>
            <sz val="11"/>
            <color rgb="FF000000"/>
            <rFont val="Calibri"/>
          </rPr>
          <t>\\*\SYSVOL = RequireMutualAuthentication=1,RequireIntegrity=1; \\*\NETLOGON = RequireMutualAuthentication=1,RequireIntegrity=1</t>
        </r>
        <r>
          <rPr>
            <sz val="11"/>
            <color rgb="FF000000"/>
            <rFont val="Calibri"/>
          </rPr>
          <t>'</t>
        </r>
      </text>
    </comment>
    <comment ref="U20" authorId="0" shapeId="0" xr:uid="{00000000-0006-0000-0500-000035000000}">
      <text>
        <r>
          <rPr>
            <sz val="11"/>
            <rFont val="Calibri"/>
          </rPr>
          <t xml:space="preserve">Ensure </t>
        </r>
        <r>
          <rPr>
            <sz val="11"/>
            <color rgb="FF000000"/>
            <rFont val="Calibri"/>
          </rPr>
          <t>'</t>
        </r>
        <r>
          <rPr>
            <b/>
            <sz val="11"/>
            <color rgb="FF000000"/>
            <rFont val="Calibri"/>
          </rPr>
          <t>Encryption Oracle Remediation</t>
        </r>
        <r>
          <rPr>
            <sz val="11"/>
            <color rgb="FF000000"/>
            <rFont val="Calibri"/>
          </rPr>
          <t>'</t>
        </r>
        <r>
          <rPr>
            <sz val="11"/>
            <color rgb="FF000000"/>
            <rFont val="Calibri"/>
          </rPr>
          <t xml:space="preserve"> is set to </t>
        </r>
        <r>
          <rPr>
            <sz val="11"/>
            <color rgb="FF000000"/>
            <rFont val="Calibri"/>
          </rPr>
          <t>'</t>
        </r>
        <r>
          <rPr>
            <b/>
            <sz val="11"/>
            <color rgb="FF000000"/>
            <rFont val="Calibri"/>
          </rPr>
          <t>Force Updated Clients</t>
        </r>
        <r>
          <rPr>
            <sz val="11"/>
            <color rgb="FF000000"/>
            <rFont val="Calibri"/>
          </rPr>
          <t>'</t>
        </r>
      </text>
    </comment>
    <comment ref="V20" authorId="0" shapeId="0" xr:uid="{00000000-0006-0000-0500-000036000000}">
      <text>
        <r>
          <rPr>
            <sz val="11"/>
            <rFont val="Calibri"/>
          </rPr>
          <t xml:space="preserve">Ensure </t>
        </r>
        <r>
          <rPr>
            <sz val="11"/>
            <color rgb="FF000000"/>
            <rFont val="Calibri"/>
          </rPr>
          <t>'</t>
        </r>
        <r>
          <rPr>
            <b/>
            <sz val="11"/>
            <color rgb="FF000000"/>
            <rFont val="Calibri"/>
          </rPr>
          <t>Require secure RPC communication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20" authorId="0" shapeId="0" xr:uid="{00000000-0006-0000-0500-000026000000}">
      <text>
        <r>
          <rPr>
            <sz val="11"/>
            <rFont val="Calibri"/>
          </rPr>
          <t xml:space="preserve">Ensure </t>
        </r>
        <r>
          <rPr>
            <sz val="11"/>
            <color rgb="FF000000"/>
            <rFont val="Calibri"/>
          </rPr>
          <t>'</t>
        </r>
        <r>
          <rPr>
            <b/>
            <sz val="11"/>
            <color rgb="FF000000"/>
            <rFont val="Calibri"/>
          </rPr>
          <t>Set client connection encryption level</t>
        </r>
        <r>
          <rPr>
            <sz val="11"/>
            <color rgb="FF000000"/>
            <rFont val="Calibri"/>
          </rPr>
          <t>'</t>
        </r>
        <r>
          <rPr>
            <sz val="11"/>
            <color rgb="FF000000"/>
            <rFont val="Calibri"/>
          </rPr>
          <t xml:space="preserve"> is set to </t>
        </r>
        <r>
          <rPr>
            <sz val="11"/>
            <color rgb="FF000000"/>
            <rFont val="Calibri"/>
          </rPr>
          <t>'</t>
        </r>
        <r>
          <rPr>
            <b/>
            <sz val="11"/>
            <color rgb="FF000000"/>
            <rFont val="Calibri"/>
          </rPr>
          <t>High Level</t>
        </r>
        <r>
          <rPr>
            <sz val="11"/>
            <color rgb="FF000000"/>
            <rFont val="Calibri"/>
          </rPr>
          <t>'</t>
        </r>
      </text>
    </comment>
    <comment ref="X20" authorId="0" shapeId="0" xr:uid="{00000000-0006-0000-0500-00002700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Y20" authorId="0" shapeId="0" xr:uid="{00000000-0006-0000-0500-00002800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24" authorId="0" shapeId="0" xr:uid="{00000000-0006-0000-0500-000037000000}">
      <text>
        <r>
          <rPr>
            <sz val="11"/>
            <rFont val="Calibri"/>
          </rPr>
          <t xml:space="preserve">Ensure </t>
        </r>
        <r>
          <rPr>
            <sz val="11"/>
            <color rgb="FF000000"/>
            <rFont val="Calibri"/>
          </rPr>
          <t>'</t>
        </r>
        <r>
          <rPr>
            <b/>
            <sz val="11"/>
            <color rgb="FF000000"/>
            <rFont val="Calibri"/>
          </rPr>
          <t>Configure enhanced anti-spoofing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6" authorId="0" shapeId="0" xr:uid="{00000000-0006-0000-0500-000038000000}">
      <text>
        <r>
          <rPr>
            <sz val="11"/>
            <rFont val="Calibri"/>
          </rPr>
          <t xml:space="preserve">Ensure </t>
        </r>
        <r>
          <rPr>
            <sz val="11"/>
            <color rgb="FF000000"/>
            <rFont val="Calibri"/>
          </rPr>
          <t>'</t>
        </r>
        <r>
          <rPr>
            <b/>
            <sz val="11"/>
            <color rgb="FF000000"/>
            <rFont val="Calibri"/>
          </rPr>
          <t>Windows Firewall: Domain: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I26" authorId="0" shapeId="0" xr:uid="{00000000-0006-0000-0500-000039000000}">
      <text>
        <r>
          <rPr>
            <sz val="11"/>
            <rFont val="Calibri"/>
          </rPr>
          <t xml:space="preserve">Ensure </t>
        </r>
        <r>
          <rPr>
            <sz val="11"/>
            <color rgb="FF000000"/>
            <rFont val="Calibri"/>
          </rPr>
          <t>'</t>
        </r>
        <r>
          <rPr>
            <b/>
            <sz val="11"/>
            <color rgb="FF000000"/>
            <rFont val="Calibri"/>
          </rPr>
          <t>Windows Firewall: Domain: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J26" authorId="0" shapeId="0" xr:uid="{00000000-0006-0000-0500-00003A000000}">
      <text>
        <r>
          <rPr>
            <sz val="11"/>
            <rFont val="Calibri"/>
          </rPr>
          <t xml:space="preserve">Ensure </t>
        </r>
        <r>
          <rPr>
            <sz val="11"/>
            <color rgb="FF000000"/>
            <rFont val="Calibri"/>
          </rPr>
          <t>'</t>
        </r>
        <r>
          <rPr>
            <b/>
            <sz val="11"/>
            <color rgb="FF000000"/>
            <rFont val="Calibri"/>
          </rPr>
          <t>Windows Firewall: Domain: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K26" authorId="0" shapeId="0" xr:uid="{00000000-0006-0000-0500-00003B000000}">
      <text>
        <r>
          <rPr>
            <sz val="11"/>
            <rFont val="Calibri"/>
          </rPr>
          <t xml:space="preserve">Ensure </t>
        </r>
        <r>
          <rPr>
            <sz val="11"/>
            <color rgb="FF000000"/>
            <rFont val="Calibri"/>
          </rPr>
          <t>'</t>
        </r>
        <r>
          <rPr>
            <b/>
            <sz val="11"/>
            <color rgb="FF000000"/>
            <rFont val="Calibri"/>
          </rPr>
          <t>Windows Firewall: Private: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L26" authorId="0" shapeId="0" xr:uid="{00000000-0006-0000-0500-00003C000000}">
      <text>
        <r>
          <rPr>
            <sz val="11"/>
            <rFont val="Calibri"/>
          </rPr>
          <t xml:space="preserve">Ensure </t>
        </r>
        <r>
          <rPr>
            <sz val="11"/>
            <color rgb="FF000000"/>
            <rFont val="Calibri"/>
          </rPr>
          <t>'</t>
        </r>
        <r>
          <rPr>
            <b/>
            <sz val="11"/>
            <color rgb="FF000000"/>
            <rFont val="Calibri"/>
          </rPr>
          <t>Windows Firewall: Private: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M26" authorId="0" shapeId="0" xr:uid="{00000000-0006-0000-0500-00003D000000}">
      <text>
        <r>
          <rPr>
            <sz val="11"/>
            <rFont val="Calibri"/>
          </rPr>
          <t xml:space="preserve">Ensure </t>
        </r>
        <r>
          <rPr>
            <sz val="11"/>
            <color rgb="FF000000"/>
            <rFont val="Calibri"/>
          </rPr>
          <t>'</t>
        </r>
        <r>
          <rPr>
            <b/>
            <sz val="11"/>
            <color rgb="FF000000"/>
            <rFont val="Calibri"/>
          </rPr>
          <t>Windows Firewall: Private: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N26" authorId="0" shapeId="0" xr:uid="{00000000-0006-0000-0500-00003E000000}">
      <text>
        <r>
          <rPr>
            <sz val="11"/>
            <rFont val="Calibri"/>
          </rPr>
          <t xml:space="preserve">Ensure </t>
        </r>
        <r>
          <rPr>
            <sz val="11"/>
            <color rgb="FF000000"/>
            <rFont val="Calibri"/>
          </rPr>
          <t>'</t>
        </r>
        <r>
          <rPr>
            <b/>
            <sz val="11"/>
            <color rgb="FF000000"/>
            <rFont val="Calibri"/>
          </rPr>
          <t>Windows Firewall: Public: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O26" authorId="0" shapeId="0" xr:uid="{00000000-0006-0000-0500-00003F000000}">
      <text>
        <r>
          <rPr>
            <sz val="11"/>
            <rFont val="Calibri"/>
          </rPr>
          <t xml:space="preserve">Ensure </t>
        </r>
        <r>
          <rPr>
            <sz val="11"/>
            <color rgb="FF000000"/>
            <rFont val="Calibri"/>
          </rPr>
          <t>'</t>
        </r>
        <r>
          <rPr>
            <b/>
            <sz val="11"/>
            <color rgb="FF000000"/>
            <rFont val="Calibri"/>
          </rPr>
          <t>Windows Firewall: Public: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P26" authorId="0" shapeId="0" xr:uid="{00000000-0006-0000-0500-000040000000}">
      <text>
        <r>
          <rPr>
            <sz val="11"/>
            <rFont val="Calibri"/>
          </rPr>
          <t xml:space="preserve">Ensure </t>
        </r>
        <r>
          <rPr>
            <sz val="11"/>
            <color rgb="FF000000"/>
            <rFont val="Calibri"/>
          </rPr>
          <t>'</t>
        </r>
        <r>
          <rPr>
            <b/>
            <sz val="11"/>
            <color rgb="FF000000"/>
            <rFont val="Calibri"/>
          </rPr>
          <t>Windows Firewall: Public: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Q26" authorId="0" shapeId="0" xr:uid="{00000000-0006-0000-0500-000041000000}">
      <text>
        <r>
          <rPr>
            <sz val="11"/>
            <rFont val="Calibri"/>
          </rPr>
          <t xml:space="preserve">Ensure </t>
        </r>
        <r>
          <rPr>
            <sz val="11"/>
            <color rgb="FF000000"/>
            <rFont val="Calibri"/>
          </rPr>
          <t>'</t>
        </r>
        <r>
          <rPr>
            <b/>
            <sz val="11"/>
            <color rgb="FF000000"/>
            <rFont val="Calibri"/>
          </rPr>
          <t>Enumeration policy for external devices incompatible with Kernel DMA Protection</t>
        </r>
        <r>
          <rPr>
            <sz val="11"/>
            <color rgb="FF000000"/>
            <rFont val="Calibri"/>
          </rPr>
          <t>'</t>
        </r>
        <r>
          <rPr>
            <sz val="11"/>
            <color rgb="FF000000"/>
            <rFont val="Calibri"/>
          </rPr>
          <t xml:space="preserve"> is set to </t>
        </r>
        <r>
          <rPr>
            <sz val="11"/>
            <color rgb="FF000000"/>
            <rFont val="Calibri"/>
          </rPr>
          <t>'</t>
        </r>
        <r>
          <rPr>
            <b/>
            <sz val="11"/>
            <color rgb="FF000000"/>
            <rFont val="Calibri"/>
          </rPr>
          <t>Block all</t>
        </r>
        <r>
          <rPr>
            <sz val="11"/>
            <color rgb="FF000000"/>
            <rFont val="Calibri"/>
          </rPr>
          <t>'</t>
        </r>
      </text>
    </comment>
    <comment ref="H27" authorId="0" shapeId="0" xr:uid="{00000000-0006-0000-0500-000042000000}">
      <text>
        <r>
          <rPr>
            <sz val="11"/>
            <rFont val="Calibri"/>
          </rPr>
          <t xml:space="preserve">Ensure </t>
        </r>
        <r>
          <rPr>
            <sz val="11"/>
            <color rgb="FF000000"/>
            <rFont val="Calibri"/>
          </rPr>
          <t>'</t>
        </r>
        <r>
          <rPr>
            <b/>
            <sz val="11"/>
            <color rgb="FF000000"/>
            <rFont val="Calibri"/>
          </rPr>
          <t>Network access: Allow anonymous SID/Name translation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27" authorId="0" shapeId="0" xr:uid="{00000000-0006-0000-0500-000043000000}">
      <text>
        <r>
          <rPr>
            <sz val="11"/>
            <rFont val="Calibri"/>
          </rPr>
          <t xml:space="preserve">Ensure </t>
        </r>
        <r>
          <rPr>
            <sz val="11"/>
            <color rgb="FF000000"/>
            <rFont val="Calibri"/>
          </rPr>
          <t>'</t>
        </r>
        <r>
          <rPr>
            <b/>
            <sz val="11"/>
            <color rgb="FF000000"/>
            <rFont val="Calibri"/>
          </rPr>
          <t>Network access: Do not allow anonymous enumeration of SAM accounts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27" authorId="0" shapeId="0" xr:uid="{00000000-0006-0000-0500-000044000000}">
      <text>
        <r>
          <rPr>
            <sz val="11"/>
            <rFont val="Calibri"/>
          </rPr>
          <t xml:space="preserve">Ensure </t>
        </r>
        <r>
          <rPr>
            <sz val="11"/>
            <color rgb="FF000000"/>
            <rFont val="Calibri"/>
          </rPr>
          <t>'</t>
        </r>
        <r>
          <rPr>
            <b/>
            <sz val="11"/>
            <color rgb="FF000000"/>
            <rFont val="Calibri"/>
          </rPr>
          <t>Network access: Do not allow anonymous enumeration of SAM accounts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27" authorId="0" shapeId="0" xr:uid="{00000000-0006-0000-0500-000045000000}">
      <text>
        <r>
          <rPr>
            <sz val="11"/>
            <rFont val="Calibri"/>
          </rPr>
          <t xml:space="preserve">Ensure </t>
        </r>
        <r>
          <rPr>
            <sz val="11"/>
            <color rgb="FF000000"/>
            <rFont val="Calibri"/>
          </rPr>
          <t>'</t>
        </r>
        <r>
          <rPr>
            <b/>
            <sz val="11"/>
            <color rgb="FF000000"/>
            <rFont val="Calibri"/>
          </rPr>
          <t>Network access: Restrict anonymous access to Named Pipes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27" authorId="0" shapeId="0" xr:uid="{00000000-0006-0000-0500-000046000000}">
      <text>
        <r>
          <rPr>
            <sz val="11"/>
            <rFont val="Calibri"/>
          </rPr>
          <t xml:space="preserve">Ensure </t>
        </r>
        <r>
          <rPr>
            <sz val="11"/>
            <color rgb="FF000000"/>
            <rFont val="Calibri"/>
          </rPr>
          <t>'</t>
        </r>
        <r>
          <rPr>
            <b/>
            <sz val="11"/>
            <color rgb="FF000000"/>
            <rFont val="Calibri"/>
          </rPr>
          <t>Network access: Restrict clients allowed to make remote calls to SAM</t>
        </r>
        <r>
          <rPr>
            <sz val="11"/>
            <color rgb="FF000000"/>
            <rFont val="Calibri"/>
          </rPr>
          <t>'</t>
        </r>
        <r>
          <rPr>
            <sz val="11"/>
            <color rgb="FF000000"/>
            <rFont val="Calibri"/>
          </rPr>
          <t xml:space="preserve"> is set to </t>
        </r>
        <r>
          <rPr>
            <sz val="11"/>
            <color rgb="FF000000"/>
            <rFont val="Calibri"/>
          </rPr>
          <t>'</t>
        </r>
        <r>
          <rPr>
            <b/>
            <sz val="11"/>
            <color rgb="FF000000"/>
            <rFont val="Calibri"/>
          </rPr>
          <t>O:BAG:BAD:(A;;RC;;;BA)</t>
        </r>
        <r>
          <rPr>
            <sz val="11"/>
            <color rgb="FF000000"/>
            <rFont val="Calibri"/>
          </rPr>
          <t>'</t>
        </r>
      </text>
    </comment>
    <comment ref="M27" authorId="0" shapeId="0" xr:uid="{00000000-0006-0000-0500-000047000000}">
      <text>
        <r>
          <rPr>
            <sz val="11"/>
            <rFont val="Calibri"/>
          </rPr>
          <t xml:space="preserve">Ensure </t>
        </r>
        <r>
          <rPr>
            <sz val="11"/>
            <color rgb="FF000000"/>
            <rFont val="Calibri"/>
          </rPr>
          <t>'</t>
        </r>
        <r>
          <rPr>
            <b/>
            <sz val="11"/>
            <color rgb="FF000000"/>
            <rFont val="Calibri"/>
          </rPr>
          <t>Network security: Allow LocalSystem NULL session fallback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27" authorId="0" shapeId="0" xr:uid="{00000000-0006-0000-0500-000048000000}">
      <text>
        <r>
          <rPr>
            <sz val="11"/>
            <rFont val="Calibri"/>
          </rPr>
          <t xml:space="preserve">Ensure </t>
        </r>
        <r>
          <rPr>
            <sz val="11"/>
            <color rgb="FF000000"/>
            <rFont val="Calibri"/>
          </rPr>
          <t>'</t>
        </r>
        <r>
          <rPr>
            <b/>
            <sz val="11"/>
            <color rgb="FF000000"/>
            <rFont val="Calibri"/>
          </rPr>
          <t>Network security: LAN Manager authentication level</t>
        </r>
        <r>
          <rPr>
            <sz val="11"/>
            <color rgb="FF000000"/>
            <rFont val="Calibri"/>
          </rPr>
          <t>'</t>
        </r>
        <r>
          <rPr>
            <sz val="11"/>
            <color rgb="FF000000"/>
            <rFont val="Calibri"/>
          </rPr>
          <t xml:space="preserve"> is set to </t>
        </r>
        <r>
          <rPr>
            <sz val="11"/>
            <color rgb="FF000000"/>
            <rFont val="Calibri"/>
          </rPr>
          <t>'</t>
        </r>
        <r>
          <rPr>
            <b/>
            <sz val="11"/>
            <color rgb="FF000000"/>
            <rFont val="Calibri"/>
          </rPr>
          <t>Send NTLMv2 Responses only, Refuse LM and NTLM</t>
        </r>
        <r>
          <rPr>
            <sz val="11"/>
            <color rgb="FF000000"/>
            <rFont val="Calibri"/>
          </rPr>
          <t>'</t>
        </r>
      </text>
    </comment>
    <comment ref="O27" authorId="0" shapeId="0" xr:uid="{00000000-0006-0000-0500-000049000000}">
      <text>
        <r>
          <rPr>
            <sz val="11"/>
            <rFont val="Calibri"/>
          </rPr>
          <t xml:space="preserve">Ensure </t>
        </r>
        <r>
          <rPr>
            <sz val="11"/>
            <color rgb="FF000000"/>
            <rFont val="Calibri"/>
          </rPr>
          <t>'</t>
        </r>
        <r>
          <rPr>
            <b/>
            <sz val="11"/>
            <color rgb="FF000000"/>
            <rFont val="Calibri"/>
          </rPr>
          <t>System objects: Strengthen default permissions of internal system objects (e.g.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27" authorId="0" shapeId="0" xr:uid="{00000000-0006-0000-0500-00004A000000}">
      <text>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Authenticated Users, Administrators</t>
        </r>
        <r>
          <rPr>
            <sz val="11"/>
            <color rgb="FF000000"/>
            <rFont val="Calibri"/>
          </rPr>
          <t>'</t>
        </r>
      </text>
    </comment>
    <comment ref="Q27" authorId="0" shapeId="0" xr:uid="{00000000-0006-0000-0500-00004B000000}">
      <text>
        <r>
          <rPr>
            <sz val="11"/>
            <rFont val="Calibri"/>
          </rPr>
          <t xml:space="preserve">Ensure </t>
        </r>
        <r>
          <rPr>
            <sz val="11"/>
            <color rgb="FF000000"/>
            <rFont val="Calibri"/>
          </rPr>
          <t>'</t>
        </r>
        <r>
          <rPr>
            <b/>
            <sz val="11"/>
            <color rgb="FF000000"/>
            <rFont val="Calibri"/>
          </rPr>
          <t>Enable insecure guest logons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27" authorId="0" shapeId="0" xr:uid="{00000000-0006-0000-0500-00004C000000}">
      <text>
        <r>
          <rPr>
            <sz val="11"/>
            <rFont val="Calibri"/>
          </rPr>
          <t xml:space="preserve">Ensure </t>
        </r>
        <r>
          <rPr>
            <sz val="11"/>
            <color rgb="FF000000"/>
            <rFont val="Calibri"/>
          </rPr>
          <t>'</t>
        </r>
        <r>
          <rPr>
            <b/>
            <sz val="11"/>
            <color rgb="FF000000"/>
            <rFont val="Calibri"/>
          </rPr>
          <t>Enumerate local users on domain-joined computers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S27" authorId="0" shapeId="0" xr:uid="{00000000-0006-0000-0500-00004D000000}">
      <text>
        <r>
          <rPr>
            <sz val="11"/>
            <rFont val="Calibri"/>
          </rPr>
          <t xml:space="preserve">Ensure </t>
        </r>
        <r>
          <rPr>
            <sz val="11"/>
            <color rgb="FF000000"/>
            <rFont val="Calibri"/>
          </rPr>
          <t>'</t>
        </r>
        <r>
          <rPr>
            <b/>
            <sz val="11"/>
            <color rgb="FF000000"/>
            <rFont val="Calibri"/>
          </rPr>
          <t>Restrict Unauthenticated RPC clients</t>
        </r>
        <r>
          <rPr>
            <sz val="11"/>
            <color rgb="FF000000"/>
            <rFont val="Calibri"/>
          </rPr>
          <t>'</t>
        </r>
        <r>
          <rPr>
            <sz val="11"/>
            <color rgb="FF000000"/>
            <rFont val="Calibri"/>
          </rPr>
          <t xml:space="preserve"> is set to </t>
        </r>
        <r>
          <rPr>
            <sz val="11"/>
            <color rgb="FF000000"/>
            <rFont val="Calibri"/>
          </rPr>
          <t>'</t>
        </r>
        <r>
          <rPr>
            <b/>
            <sz val="11"/>
            <color rgb="FF000000"/>
            <rFont val="Calibri"/>
          </rPr>
          <t>Authenticated</t>
        </r>
        <r>
          <rPr>
            <sz val="11"/>
            <color rgb="FF000000"/>
            <rFont val="Calibri"/>
          </rPr>
          <t>'</t>
        </r>
      </text>
    </comment>
    <comment ref="T27" authorId="0" shapeId="0" xr:uid="{00000000-0006-0000-0500-00004E00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U27" authorId="0" shapeId="0" xr:uid="{00000000-0006-0000-0500-00004F000000}">
      <text>
        <r>
          <rPr>
            <sz val="11"/>
            <rFont val="Calibri"/>
          </rPr>
          <t xml:space="preserve">Ensure </t>
        </r>
        <r>
          <rPr>
            <sz val="11"/>
            <color rgb="FF000000"/>
            <rFont val="Calibri"/>
          </rPr>
          <t>'</t>
        </r>
        <r>
          <rPr>
            <b/>
            <sz val="11"/>
            <color rgb="FF000000"/>
            <rFont val="Calibri"/>
          </rPr>
          <t>Disallow 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27" authorId="0" shapeId="0" xr:uid="{00000000-0006-0000-0500-00005000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29" authorId="0" shapeId="0" xr:uid="{00000000-0006-0000-0500-000051000000}">
      <text>
        <r>
          <rPr>
            <sz val="11"/>
            <rFont val="Calibri"/>
          </rPr>
          <t xml:space="preserve">Ensure </t>
        </r>
        <r>
          <rPr>
            <sz val="11"/>
            <color rgb="FF000000"/>
            <rFont val="Calibri"/>
          </rPr>
          <t>'</t>
        </r>
        <r>
          <rPr>
            <b/>
            <sz val="11"/>
            <color rgb="FF000000"/>
            <rFont val="Calibri"/>
          </rPr>
          <t>Enforce password history</t>
        </r>
        <r>
          <rPr>
            <sz val="11"/>
            <color rgb="FF000000"/>
            <rFont val="Calibri"/>
          </rPr>
          <t>'</t>
        </r>
        <r>
          <rPr>
            <sz val="11"/>
            <color rgb="FF000000"/>
            <rFont val="Calibri"/>
          </rPr>
          <t xml:space="preserve"> is set to </t>
        </r>
        <r>
          <rPr>
            <sz val="11"/>
            <color rgb="FF000000"/>
            <rFont val="Calibri"/>
          </rPr>
          <t>'</t>
        </r>
        <r>
          <rPr>
            <b/>
            <sz val="11"/>
            <color rgb="FF000000"/>
            <rFont val="Calibri"/>
          </rPr>
          <t>24</t>
        </r>
        <r>
          <rPr>
            <sz val="11"/>
            <color rgb="FF000000"/>
            <rFont val="Calibri"/>
          </rPr>
          <t>'</t>
        </r>
      </text>
    </comment>
    <comment ref="I29" authorId="0" shapeId="0" xr:uid="{00000000-0006-0000-0500-000052000000}">
      <text>
        <r>
          <rPr>
            <sz val="11"/>
            <rFont val="Calibri"/>
          </rPr>
          <t xml:space="preserve">Ensure </t>
        </r>
        <r>
          <rPr>
            <sz val="11"/>
            <color rgb="FF000000"/>
            <rFont val="Calibri"/>
          </rPr>
          <t>'</t>
        </r>
        <r>
          <rPr>
            <b/>
            <sz val="11"/>
            <color rgb="FF000000"/>
            <rFont val="Calibri"/>
          </rPr>
          <t>Maximum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60</t>
        </r>
        <r>
          <rPr>
            <sz val="11"/>
            <color rgb="FF000000"/>
            <rFont val="Calibri"/>
          </rPr>
          <t>'</t>
        </r>
      </text>
    </comment>
    <comment ref="J29" authorId="0" shapeId="0" xr:uid="{00000000-0006-0000-0500-000053000000}">
      <text>
        <r>
          <rPr>
            <sz val="11"/>
            <rFont val="Calibri"/>
          </rPr>
          <t xml:space="preserve">Ensure </t>
        </r>
        <r>
          <rPr>
            <sz val="11"/>
            <color rgb="FF000000"/>
            <rFont val="Calibri"/>
          </rPr>
          <t>'</t>
        </r>
        <r>
          <rPr>
            <b/>
            <sz val="11"/>
            <color rgb="FF000000"/>
            <rFont val="Calibri"/>
          </rPr>
          <t>Minimum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1</t>
        </r>
        <r>
          <rPr>
            <sz val="11"/>
            <color rgb="FF000000"/>
            <rFont val="Calibri"/>
          </rPr>
          <t>'</t>
        </r>
      </text>
    </comment>
    <comment ref="K29" authorId="0" shapeId="0" xr:uid="{00000000-0006-0000-0500-000054000000}">
      <text>
        <r>
          <rPr>
            <sz val="11"/>
            <rFont val="Calibri"/>
          </rPr>
          <t xml:space="preserve">Ensure </t>
        </r>
        <r>
          <rPr>
            <sz val="11"/>
            <color rgb="FF000000"/>
            <rFont val="Calibri"/>
          </rPr>
          <t>'</t>
        </r>
        <r>
          <rPr>
            <b/>
            <sz val="11"/>
            <color rgb="FF000000"/>
            <rFont val="Calibri"/>
          </rPr>
          <t>Minimum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14</t>
        </r>
        <r>
          <rPr>
            <sz val="11"/>
            <color rgb="FF000000"/>
            <rFont val="Calibri"/>
          </rPr>
          <t>'</t>
        </r>
      </text>
    </comment>
    <comment ref="L29" authorId="0" shapeId="0" xr:uid="{00000000-0006-0000-0500-000055000000}">
      <text>
        <r>
          <rPr>
            <sz val="11"/>
            <rFont val="Calibri"/>
          </rPr>
          <t xml:space="preserve">Ensure </t>
        </r>
        <r>
          <rPr>
            <sz val="11"/>
            <color rgb="FF000000"/>
            <rFont val="Calibri"/>
          </rPr>
          <t>'</t>
        </r>
        <r>
          <rPr>
            <b/>
            <sz val="11"/>
            <color rgb="FF000000"/>
            <rFont val="Calibri"/>
          </rPr>
          <t>Password must meet complexity requirements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29" authorId="0" shapeId="0" xr:uid="{00000000-0006-0000-0500-000056000000}">
      <text>
        <r>
          <rPr>
            <sz val="11"/>
            <rFont val="Calibri"/>
          </rPr>
          <t xml:space="preserve">Ensure </t>
        </r>
        <r>
          <rPr>
            <sz val="11"/>
            <color rgb="FF000000"/>
            <rFont val="Calibri"/>
          </rPr>
          <t>'</t>
        </r>
        <r>
          <rPr>
            <b/>
            <sz val="11"/>
            <color rgb="FF000000"/>
            <rFont val="Calibri"/>
          </rPr>
          <t>Store passwords using reversible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29" authorId="0" shapeId="0" xr:uid="{00000000-0006-0000-0500-000057000000}">
      <text>
        <r>
          <rPr>
            <sz val="11"/>
            <rFont val="Calibri"/>
          </rPr>
          <t xml:space="preserve">Ensure </t>
        </r>
        <r>
          <rPr>
            <sz val="11"/>
            <color rgb="FF000000"/>
            <rFont val="Calibri"/>
          </rPr>
          <t>'</t>
        </r>
        <r>
          <rPr>
            <b/>
            <sz val="11"/>
            <color rgb="FF000000"/>
            <rFont val="Calibri"/>
          </rPr>
          <t>Accounts: Limit local account use of blank passwords to console logon only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29" authorId="0" shapeId="0" xr:uid="{00000000-0006-0000-0500-000058000000}">
      <text>
        <r>
          <rPr>
            <sz val="11"/>
            <rFont val="Calibri"/>
          </rPr>
          <t xml:space="preserve">Ensure </t>
        </r>
        <r>
          <rPr>
            <sz val="11"/>
            <color rgb="FF000000"/>
            <rFont val="Calibri"/>
          </rPr>
          <t>'</t>
        </r>
        <r>
          <rPr>
            <b/>
            <sz val="11"/>
            <color rgb="FF000000"/>
            <rFont val="Calibri"/>
          </rPr>
          <t>Domain member: Disable machine account password changes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29" authorId="0" shapeId="0" xr:uid="{00000000-0006-0000-0500-000059000000}">
      <text>
        <r>
          <rPr>
            <sz val="11"/>
            <rFont val="Calibri"/>
          </rPr>
          <t xml:space="preserve">Ensure </t>
        </r>
        <r>
          <rPr>
            <sz val="11"/>
            <color rgb="FF000000"/>
            <rFont val="Calibri"/>
          </rPr>
          <t>'</t>
        </r>
        <r>
          <rPr>
            <b/>
            <sz val="11"/>
            <color rgb="FF000000"/>
            <rFont val="Calibri"/>
          </rPr>
          <t>Domain member: Maximum machine account password age</t>
        </r>
        <r>
          <rPr>
            <sz val="11"/>
            <color rgb="FF000000"/>
            <rFont val="Calibri"/>
          </rPr>
          <t>'</t>
        </r>
        <r>
          <rPr>
            <sz val="11"/>
            <color rgb="FF000000"/>
            <rFont val="Calibri"/>
          </rPr>
          <t xml:space="preserve"> is set to </t>
        </r>
        <r>
          <rPr>
            <sz val="11"/>
            <color rgb="FF000000"/>
            <rFont val="Calibri"/>
          </rPr>
          <t>'</t>
        </r>
        <r>
          <rPr>
            <b/>
            <sz val="11"/>
            <color rgb="FF000000"/>
            <rFont val="Calibri"/>
          </rPr>
          <t>30</t>
        </r>
        <r>
          <rPr>
            <sz val="11"/>
            <color rgb="FF000000"/>
            <rFont val="Calibri"/>
          </rPr>
          <t>'</t>
        </r>
      </text>
    </comment>
    <comment ref="Q29" authorId="0" shapeId="0" xr:uid="{00000000-0006-0000-0500-00005A000000}">
      <text>
        <r>
          <rPr>
            <sz val="11"/>
            <rFont val="Calibri"/>
          </rPr>
          <t xml:space="preserve">Ensure </t>
        </r>
        <r>
          <rPr>
            <sz val="11"/>
            <color rgb="FF000000"/>
            <rFont val="Calibri"/>
          </rPr>
          <t>'</t>
        </r>
        <r>
          <rPr>
            <b/>
            <sz val="11"/>
            <color rgb="FF000000"/>
            <rFont val="Calibri"/>
          </rPr>
          <t>Microsoft network client: Send unencrypted password to third-party SMB servers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29" authorId="0" shapeId="0" xr:uid="{00000000-0006-0000-0500-00005B000000}">
      <text>
        <r>
          <rPr>
            <sz val="11"/>
            <rFont val="Calibri"/>
          </rPr>
          <t xml:space="preserve">Ensure </t>
        </r>
        <r>
          <rPr>
            <sz val="11"/>
            <color rgb="FF000000"/>
            <rFont val="Calibri"/>
          </rPr>
          <t>'</t>
        </r>
        <r>
          <rPr>
            <b/>
            <sz val="11"/>
            <color rgb="FF000000"/>
            <rFont val="Calibri"/>
          </rPr>
          <t>Network security: Do not store LAN Manager hash value on next password change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29" authorId="0" shapeId="0" xr:uid="{00000000-0006-0000-0500-00005C000000}">
      <text>
        <r>
          <rPr>
            <sz val="11"/>
            <rFont val="Calibri"/>
          </rPr>
          <t xml:space="preserve">Ensure </t>
        </r>
        <r>
          <rPr>
            <sz val="11"/>
            <color rgb="FF000000"/>
            <rFont val="Calibri"/>
          </rPr>
          <t>'</t>
        </r>
        <r>
          <rPr>
            <b/>
            <sz val="11"/>
            <color rgb="FF000000"/>
            <rFont val="Calibri"/>
          </rPr>
          <t>Enable local admin password management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29" authorId="0" shapeId="0" xr:uid="{00000000-0006-0000-0500-00005D000000}">
      <text>
        <r>
          <rPr>
            <sz val="11"/>
            <rFont val="Calibri"/>
          </rPr>
          <t xml:space="preserve">Ensure </t>
        </r>
        <r>
          <rPr>
            <sz val="11"/>
            <color rgb="FF000000"/>
            <rFont val="Calibri"/>
          </rPr>
          <t>'</t>
        </r>
        <r>
          <rPr>
            <b/>
            <sz val="11"/>
            <color rgb="FF000000"/>
            <rFont val="Calibri"/>
          </rPr>
          <t>Do not allow passwords to be saved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29" authorId="0" shapeId="0" xr:uid="{00000000-0006-0000-0500-00005E000000}">
      <text>
        <r>
          <rPr>
            <sz val="11"/>
            <rFont val="Calibri"/>
          </rPr>
          <t xml:space="preserve">Ensure </t>
        </r>
        <r>
          <rPr>
            <sz val="11"/>
            <color rgb="FF000000"/>
            <rFont val="Calibri"/>
          </rPr>
          <t>'</t>
        </r>
        <r>
          <rPr>
            <b/>
            <sz val="11"/>
            <color rgb="FF000000"/>
            <rFont val="Calibri"/>
          </rPr>
          <t>Turn on the auto-complete feature for user names and passwords on forms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31" authorId="0" shapeId="0" xr:uid="{00000000-0006-0000-0500-00005F000000}">
      <text>
        <r>
          <rPr>
            <sz val="11"/>
            <rFont val="Calibri"/>
          </rPr>
          <t xml:space="preserve">Ensure </t>
        </r>
        <r>
          <rPr>
            <sz val="11"/>
            <color rgb="FF000000"/>
            <rFont val="Calibri"/>
          </rPr>
          <t>'</t>
        </r>
        <r>
          <rPr>
            <b/>
            <sz val="11"/>
            <color rgb="FF000000"/>
            <rFont val="Calibri"/>
          </rPr>
          <t>Accounts: Guest account status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31" authorId="0" shapeId="0" xr:uid="{00000000-0006-0000-0500-000070000000}">
      <text>
        <r>
          <rPr>
            <sz val="11"/>
            <rFont val="Calibri"/>
          </rPr>
          <t xml:space="preserve">Ensure </t>
        </r>
        <r>
          <rPr>
            <sz val="11"/>
            <color rgb="FF000000"/>
            <rFont val="Calibri"/>
          </rPr>
          <t>'</t>
        </r>
        <r>
          <rPr>
            <b/>
            <sz val="11"/>
            <color rgb="FF000000"/>
            <rFont val="Calibri"/>
          </rPr>
          <t>User Account Control: Admin Approval Mode for the Built-in Administrator account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31" authorId="0" shapeId="0" xr:uid="{00000000-0006-0000-0500-000071000000}">
      <text>
        <r>
          <rPr>
            <sz val="11"/>
            <rFont val="Calibri"/>
          </rPr>
          <t xml:space="preserve">Ensure </t>
        </r>
        <r>
          <rPr>
            <sz val="11"/>
            <color rgb="FF000000"/>
            <rFont val="Calibri"/>
          </rPr>
          <t>'</t>
        </r>
        <r>
          <rPr>
            <b/>
            <sz val="11"/>
            <color rgb="FF000000"/>
            <rFont val="Calibri"/>
          </rPr>
          <t>User Account Control: Behavior of the elevation prompt for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Prompt for consent on the secure desktop</t>
        </r>
        <r>
          <rPr>
            <sz val="11"/>
            <color rgb="FF000000"/>
            <rFont val="Calibri"/>
          </rPr>
          <t>'</t>
        </r>
      </text>
    </comment>
    <comment ref="K31" authorId="0" shapeId="0" xr:uid="{00000000-0006-0000-0500-000072000000}">
      <text>
        <r>
          <rPr>
            <sz val="11"/>
            <rFont val="Calibri"/>
          </rPr>
          <t xml:space="preserve">Ensure </t>
        </r>
        <r>
          <rPr>
            <sz val="11"/>
            <color rgb="FF000000"/>
            <rFont val="Calibri"/>
          </rPr>
          <t>'</t>
        </r>
        <r>
          <rPr>
            <b/>
            <sz val="11"/>
            <color rgb="FF000000"/>
            <rFont val="Calibri"/>
          </rPr>
          <t>User Account Control: Behavior of the elevation prompt for standard users</t>
        </r>
        <r>
          <rPr>
            <sz val="11"/>
            <color rgb="FF000000"/>
            <rFont val="Calibri"/>
          </rPr>
          <t>'</t>
        </r>
        <r>
          <rPr>
            <sz val="11"/>
            <color rgb="FF000000"/>
            <rFont val="Calibri"/>
          </rPr>
          <t xml:space="preserve"> is set to </t>
        </r>
        <r>
          <rPr>
            <sz val="11"/>
            <color rgb="FF000000"/>
            <rFont val="Calibri"/>
          </rPr>
          <t>'</t>
        </r>
        <r>
          <rPr>
            <b/>
            <sz val="11"/>
            <color rgb="FF000000"/>
            <rFont val="Calibri"/>
          </rPr>
          <t>Automatically deny elevation requests</t>
        </r>
        <r>
          <rPr>
            <sz val="11"/>
            <color rgb="FF000000"/>
            <rFont val="Calibri"/>
          </rPr>
          <t>'</t>
        </r>
      </text>
    </comment>
    <comment ref="L31" authorId="0" shapeId="0" xr:uid="{00000000-0006-0000-0500-000073000000}">
      <text>
        <r>
          <rPr>
            <sz val="11"/>
            <rFont val="Calibri"/>
          </rPr>
          <t xml:space="preserve">Ensure </t>
        </r>
        <r>
          <rPr>
            <sz val="11"/>
            <color rgb="FF000000"/>
            <rFont val="Calibri"/>
          </rPr>
          <t>'</t>
        </r>
        <r>
          <rPr>
            <b/>
            <sz val="11"/>
            <color rgb="FF000000"/>
            <rFont val="Calibri"/>
          </rPr>
          <t>User Account Control: Detect application installations and prompt for elevation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31" authorId="0" shapeId="0" xr:uid="{00000000-0006-0000-0500-000074000000}">
      <text>
        <r>
          <rPr>
            <sz val="11"/>
            <rFont val="Calibri"/>
          </rPr>
          <t xml:space="preserve">Ensure </t>
        </r>
        <r>
          <rPr>
            <sz val="11"/>
            <color rgb="FF000000"/>
            <rFont val="Calibri"/>
          </rPr>
          <t>'</t>
        </r>
        <r>
          <rPr>
            <b/>
            <sz val="11"/>
            <color rgb="FF000000"/>
            <rFont val="Calibri"/>
          </rPr>
          <t>User Account Control: Only elevate UIAccess applications that are installed in secure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31" authorId="0" shapeId="0" xr:uid="{00000000-0006-0000-0500-000075000000}">
      <text>
        <r>
          <rPr>
            <sz val="11"/>
            <rFont val="Calibri"/>
          </rPr>
          <t xml:space="preserve">Ensure </t>
        </r>
        <r>
          <rPr>
            <sz val="11"/>
            <color rgb="FF000000"/>
            <rFont val="Calibri"/>
          </rPr>
          <t>'</t>
        </r>
        <r>
          <rPr>
            <b/>
            <sz val="11"/>
            <color rgb="FF000000"/>
            <rFont val="Calibri"/>
          </rPr>
          <t>User Account Control: Run all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31" authorId="0" shapeId="0" xr:uid="{00000000-0006-0000-0500-000076000000}">
      <text>
        <r>
          <rPr>
            <sz val="11"/>
            <rFont val="Calibri"/>
          </rPr>
          <t xml:space="preserve">Ensure </t>
        </r>
        <r>
          <rPr>
            <sz val="11"/>
            <color rgb="FF000000"/>
            <rFont val="Calibri"/>
          </rPr>
          <t>'</t>
        </r>
        <r>
          <rPr>
            <b/>
            <sz val="11"/>
            <color rgb="FF000000"/>
            <rFont val="Calibri"/>
          </rPr>
          <t>User Account Control: Virtualize file and registry write failures to per-user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31" authorId="0" shapeId="0" xr:uid="{00000000-0006-0000-0500-000077000000}">
      <text>
        <r>
          <rPr>
            <sz val="11"/>
            <rFont val="Calibri"/>
          </rPr>
          <t xml:space="preserve">Ensure </t>
        </r>
        <r>
          <rPr>
            <sz val="11"/>
            <color rgb="FF000000"/>
            <rFont val="Calibri"/>
          </rPr>
          <t>'</t>
        </r>
        <r>
          <rPr>
            <b/>
            <sz val="11"/>
            <color rgb="FF000000"/>
            <rFont val="Calibri"/>
          </rPr>
          <t>Access Credential Manager as a trusted caller</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Q31" authorId="0" shapeId="0" xr:uid="{00000000-0006-0000-0500-000078000000}">
      <text>
        <r>
          <rPr>
            <sz val="11"/>
            <rFont val="Calibri"/>
          </rPr>
          <t xml:space="preserve">Ensure </t>
        </r>
        <r>
          <rPr>
            <sz val="11"/>
            <color rgb="FF000000"/>
            <rFont val="Calibri"/>
          </rPr>
          <t>'</t>
        </r>
        <r>
          <rPr>
            <b/>
            <sz val="11"/>
            <color rgb="FF000000"/>
            <rFont val="Calibri"/>
          </rPr>
          <t>Act as part of the operating system</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R31" authorId="0" shapeId="0" xr:uid="{00000000-0006-0000-0500-000079000000}">
      <text>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S31" authorId="0" shapeId="0" xr:uid="{00000000-0006-0000-0500-00007A000000}">
      <text>
        <r>
          <rPr>
            <sz val="11"/>
            <rFont val="Calibri"/>
          </rPr>
          <t xml:space="preserve">Ensure </t>
        </r>
        <r>
          <rPr>
            <sz val="11"/>
            <color rgb="FF000000"/>
            <rFont val="Calibri"/>
          </rPr>
          <t>'</t>
        </r>
        <r>
          <rPr>
            <b/>
            <sz val="11"/>
            <color rgb="FF000000"/>
            <rFont val="Calibri"/>
          </rPr>
          <t>Back up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T31" authorId="0" shapeId="0" xr:uid="{00000000-0006-0000-0500-00007B000000}">
      <text>
        <r>
          <rPr>
            <sz val="11"/>
            <rFont val="Calibri"/>
          </rPr>
          <t xml:space="preserve">Ensure </t>
        </r>
        <r>
          <rPr>
            <sz val="11"/>
            <color rgb="FF000000"/>
            <rFont val="Calibri"/>
          </rPr>
          <t>'</t>
        </r>
        <r>
          <rPr>
            <b/>
            <sz val="11"/>
            <color rgb="FF000000"/>
            <rFont val="Calibri"/>
          </rPr>
          <t>Create a pagefile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U31" authorId="0" shapeId="0" xr:uid="{00000000-0006-0000-0500-00007C000000}">
      <text>
        <r>
          <rPr>
            <sz val="11"/>
            <rFont val="Calibri"/>
          </rPr>
          <t xml:space="preserve">Ensure </t>
        </r>
        <r>
          <rPr>
            <sz val="11"/>
            <color rgb="FF000000"/>
            <rFont val="Calibri"/>
          </rPr>
          <t>'</t>
        </r>
        <r>
          <rPr>
            <b/>
            <sz val="11"/>
            <color rgb="FF000000"/>
            <rFont val="Calibri"/>
          </rPr>
          <t>Create a token object</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V31" authorId="0" shapeId="0" xr:uid="{00000000-0006-0000-0500-00007D000000}">
      <text>
        <r>
          <rPr>
            <sz val="11"/>
            <rFont val="Calibri"/>
          </rPr>
          <t xml:space="preserve">Ensure </t>
        </r>
        <r>
          <rPr>
            <sz val="11"/>
            <color rgb="FF000000"/>
            <rFont val="Calibri"/>
          </rPr>
          <t>'</t>
        </r>
        <r>
          <rPr>
            <b/>
            <sz val="11"/>
            <color rgb="FF000000"/>
            <rFont val="Calibri"/>
          </rPr>
          <t>Create global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text>
    </comment>
    <comment ref="W31" authorId="0" shapeId="0" xr:uid="{00000000-0006-0000-0500-00007E000000}">
      <text>
        <r>
          <rPr>
            <sz val="11"/>
            <rFont val="Calibri"/>
          </rPr>
          <t xml:space="preserve">Ensure </t>
        </r>
        <r>
          <rPr>
            <sz val="11"/>
            <color rgb="FF000000"/>
            <rFont val="Calibri"/>
          </rPr>
          <t>'</t>
        </r>
        <r>
          <rPr>
            <b/>
            <sz val="11"/>
            <color rgb="FF000000"/>
            <rFont val="Calibri"/>
          </rPr>
          <t>Create permanent shared objects</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X31" authorId="0" shapeId="0" xr:uid="{00000000-0006-0000-0500-00007F000000}">
      <text>
        <r>
          <rPr>
            <sz val="11"/>
            <rFont val="Calibri"/>
          </rPr>
          <t xml:space="preserve">Ensure </t>
        </r>
        <r>
          <rPr>
            <sz val="11"/>
            <color rgb="FF000000"/>
            <rFont val="Calibri"/>
          </rPr>
          <t>'</t>
        </r>
        <r>
          <rPr>
            <b/>
            <sz val="11"/>
            <color rgb="FF000000"/>
            <rFont val="Calibri"/>
          </rPr>
          <t>Debug programs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Y31" authorId="0" shapeId="0" xr:uid="{00000000-0006-0000-0500-000080000000}">
      <text>
        <r>
          <rPr>
            <sz val="11"/>
            <rFont val="Calibri"/>
          </rPr>
          <t xml:space="preserve">Ensure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NT AUTHORITY\Local account and member of Administrators group</t>
        </r>
        <r>
          <rPr>
            <sz val="11"/>
            <color rgb="FF000000"/>
            <rFont val="Calibri"/>
          </rPr>
          <t>'</t>
        </r>
      </text>
    </comment>
    <comment ref="Z31" authorId="0" shapeId="0" xr:uid="{00000000-0006-0000-0500-000060000000}">
      <text>
        <r>
          <rPr>
            <sz val="11"/>
            <rFont val="Calibri"/>
          </rPr>
          <t xml:space="preserve">Ensure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NT AUTHORITY\Local Account</t>
        </r>
        <r>
          <rPr>
            <sz val="11"/>
            <color rgb="FF000000"/>
            <rFont val="Calibri"/>
          </rPr>
          <t>'</t>
        </r>
      </text>
    </comment>
    <comment ref="AA31" authorId="0" shapeId="0" xr:uid="{00000000-0006-0000-0500-000061000000}">
      <text>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AB31" authorId="0" shapeId="0" xr:uid="{00000000-0006-0000-0500-000062000000}">
      <text>
        <r>
          <rPr>
            <sz val="11"/>
            <rFont val="Calibri"/>
          </rPr>
          <t xml:space="preserve">Ensure </t>
        </r>
        <r>
          <rPr>
            <sz val="11"/>
            <color rgb="FF000000"/>
            <rFont val="Calibri"/>
          </rPr>
          <t>'</t>
        </r>
        <r>
          <rPr>
            <b/>
            <sz val="11"/>
            <color rgb="FF000000"/>
            <rFont val="Calibri"/>
          </rPr>
          <t>Force shutdown from a remote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C31" authorId="0" shapeId="0" xr:uid="{00000000-0006-0000-0500-000063000000}">
      <text>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SERVICE, Local Service, Network Service</t>
        </r>
        <r>
          <rPr>
            <sz val="11"/>
            <color rgb="FF000000"/>
            <rFont val="Calibri"/>
          </rPr>
          <t>'</t>
        </r>
      </text>
    </comment>
    <comment ref="AD31" authorId="0" shapeId="0" xr:uid="{00000000-0006-0000-0500-000064000000}">
      <text>
        <r>
          <rPr>
            <sz val="11"/>
            <rFont val="Calibri"/>
          </rPr>
          <t xml:space="preserve">Ensure </t>
        </r>
        <r>
          <rPr>
            <sz val="11"/>
            <color rgb="FF000000"/>
            <rFont val="Calibri"/>
          </rPr>
          <t>'</t>
        </r>
        <r>
          <rPr>
            <b/>
            <sz val="11"/>
            <color rgb="FF000000"/>
            <rFont val="Calibri"/>
          </rPr>
          <t>Load and unload device drivers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E31" authorId="0" shapeId="0" xr:uid="{00000000-0006-0000-0500-000065000000}">
      <text>
        <r>
          <rPr>
            <sz val="11"/>
            <rFont val="Calibri"/>
          </rPr>
          <t xml:space="preserve">Ensure </t>
        </r>
        <r>
          <rPr>
            <sz val="11"/>
            <color rgb="FF000000"/>
            <rFont val="Calibri"/>
          </rPr>
          <t>'</t>
        </r>
        <r>
          <rPr>
            <b/>
            <sz val="11"/>
            <color rgb="FF000000"/>
            <rFont val="Calibri"/>
          </rPr>
          <t>Lock pages in memory</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AF31" authorId="0" shapeId="0" xr:uid="{00000000-0006-0000-0500-000066000000}">
      <text>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G31" authorId="0" shapeId="0" xr:uid="{00000000-0006-0000-0500-000067000000}">
      <text>
        <r>
          <rPr>
            <sz val="11"/>
            <rFont val="Calibri"/>
          </rPr>
          <t xml:space="preserve">Ensure </t>
        </r>
        <r>
          <rPr>
            <sz val="11"/>
            <color rgb="FF000000"/>
            <rFont val="Calibri"/>
          </rPr>
          <t>'</t>
        </r>
        <r>
          <rPr>
            <b/>
            <sz val="11"/>
            <color rgb="FF000000"/>
            <rFont val="Calibri"/>
          </rPr>
          <t>Modify firmware environment values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H31" authorId="0" shapeId="0" xr:uid="{00000000-0006-0000-0500-000068000000}">
      <text>
        <r>
          <rPr>
            <sz val="11"/>
            <rFont val="Calibri"/>
          </rPr>
          <t xml:space="preserve">Ensure </t>
        </r>
        <r>
          <rPr>
            <sz val="11"/>
            <color rgb="FF000000"/>
            <rFont val="Calibri"/>
          </rPr>
          <t>'</t>
        </r>
        <r>
          <rPr>
            <b/>
            <sz val="11"/>
            <color rgb="FF000000"/>
            <rFont val="Calibri"/>
          </rPr>
          <t>Perform volume maintenance tasks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I31" authorId="0" shapeId="0" xr:uid="{00000000-0006-0000-0500-000069000000}">
      <text>
        <r>
          <rPr>
            <sz val="11"/>
            <rFont val="Calibri"/>
          </rPr>
          <t xml:space="preserve">Ensure </t>
        </r>
        <r>
          <rPr>
            <sz val="11"/>
            <color rgb="FF000000"/>
            <rFont val="Calibri"/>
          </rPr>
          <t>'</t>
        </r>
        <r>
          <rPr>
            <b/>
            <sz val="11"/>
            <color rgb="FF000000"/>
            <rFont val="Calibri"/>
          </rPr>
          <t>Profile single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J31" authorId="0" shapeId="0" xr:uid="{00000000-0006-0000-0500-00006A000000}">
      <text>
        <r>
          <rPr>
            <sz val="11"/>
            <rFont val="Calibri"/>
          </rPr>
          <t xml:space="preserve">Ensure </t>
        </r>
        <r>
          <rPr>
            <sz val="11"/>
            <color rgb="FF000000"/>
            <rFont val="Calibri"/>
          </rPr>
          <t>'</t>
        </r>
        <r>
          <rPr>
            <b/>
            <sz val="11"/>
            <color rgb="FF000000"/>
            <rFont val="Calibri"/>
          </rPr>
          <t>Restore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K31" authorId="0" shapeId="0" xr:uid="{00000000-0006-0000-0500-00006B000000}">
      <text>
        <r>
          <rPr>
            <sz val="11"/>
            <rFont val="Calibri"/>
          </rPr>
          <t xml:space="preserve">Ensure </t>
        </r>
        <r>
          <rPr>
            <sz val="11"/>
            <color rgb="FF000000"/>
            <rFont val="Calibri"/>
          </rPr>
          <t>'</t>
        </r>
        <r>
          <rPr>
            <b/>
            <sz val="11"/>
            <color rgb="FF000000"/>
            <rFont val="Calibri"/>
          </rPr>
          <t>Take ownership of files or other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L31" authorId="0" shapeId="0" xr:uid="{00000000-0006-0000-0500-00006C000000}">
      <text>
        <r>
          <rPr>
            <sz val="11"/>
            <rFont val="Calibri"/>
          </rPr>
          <t xml:space="preserve">Ensure </t>
        </r>
        <r>
          <rPr>
            <sz val="11"/>
            <color rgb="FF000000"/>
            <rFont val="Calibri"/>
          </rPr>
          <t>'</t>
        </r>
        <r>
          <rPr>
            <b/>
            <sz val="11"/>
            <color rgb="FF000000"/>
            <rFont val="Calibri"/>
          </rPr>
          <t>Apply UAC restrictions to local accounts on network logons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M31" authorId="0" shapeId="0" xr:uid="{00000000-0006-0000-0500-00006D000000}">
      <text>
        <r>
          <rPr>
            <sz val="11"/>
            <rFont val="Calibri"/>
          </rPr>
          <t xml:space="preserve">Ensure </t>
        </r>
        <r>
          <rPr>
            <sz val="11"/>
            <color rgb="FF000000"/>
            <rFont val="Calibri"/>
          </rPr>
          <t>'</t>
        </r>
        <r>
          <rPr>
            <b/>
            <sz val="11"/>
            <color rgb="FF000000"/>
            <rFont val="Calibri"/>
          </rPr>
          <t>Allow user control over installs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N31" authorId="0" shapeId="0" xr:uid="{00000000-0006-0000-0500-00006E000000}">
      <text>
        <r>
          <rPr>
            <sz val="11"/>
            <rFont val="Calibri"/>
          </rPr>
          <t xml:space="preserve">Ensure </t>
        </r>
        <r>
          <rPr>
            <sz val="11"/>
            <color rgb="FF000000"/>
            <rFont val="Calibri"/>
          </rPr>
          <t>'</t>
        </r>
        <r>
          <rPr>
            <b/>
            <sz val="11"/>
            <color rgb="FF000000"/>
            <rFont val="Calibri"/>
          </rPr>
          <t>Always install with elevated privileges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O31" authorId="0" shapeId="0" xr:uid="{00000000-0006-0000-0500-00006F000000}">
      <text>
        <r>
          <rPr>
            <sz val="11"/>
            <rFont val="Calibri"/>
          </rPr>
          <t xml:space="preserve">Ensure </t>
        </r>
        <r>
          <rPr>
            <sz val="11"/>
            <color rgb="FF000000"/>
            <rFont val="Calibri"/>
          </rPr>
          <t>'</t>
        </r>
        <r>
          <rPr>
            <b/>
            <sz val="11"/>
            <color rgb="FF000000"/>
            <rFont val="Calibri"/>
          </rPr>
          <t>Disallow WinRM from storing RunAs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3" authorId="0" shapeId="0" xr:uid="{00000000-0006-0000-0600-000001000000}">
      <text>
        <r>
          <rPr>
            <sz val="11"/>
            <rFont val="Calibri"/>
          </rPr>
          <t xml:space="preserve">Ensure </t>
        </r>
        <r>
          <rPr>
            <sz val="11"/>
            <color rgb="FF000000"/>
            <rFont val="Calibri"/>
          </rPr>
          <t>'</t>
        </r>
        <r>
          <rPr>
            <b/>
            <sz val="11"/>
            <color rgb="FF000000"/>
            <rFont val="Calibri"/>
          </rPr>
          <t>Network access: Allow anonymous SID/Name translation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3" authorId="0" shapeId="0" xr:uid="{00000000-0006-0000-0600-00000A000000}">
      <text>
        <r>
          <rPr>
            <sz val="11"/>
            <rFont val="Calibri"/>
          </rPr>
          <t xml:space="preserve">Ensure </t>
        </r>
        <r>
          <rPr>
            <sz val="11"/>
            <color rgb="FF000000"/>
            <rFont val="Calibri"/>
          </rPr>
          <t>'</t>
        </r>
        <r>
          <rPr>
            <b/>
            <sz val="11"/>
            <color rgb="FF000000"/>
            <rFont val="Calibri"/>
          </rPr>
          <t>Network access: Do not allow anonymous enumeration of SAM accounts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3" authorId="0" shapeId="0" xr:uid="{00000000-0006-0000-0600-000002000000}">
      <text>
        <r>
          <rPr>
            <sz val="11"/>
            <rFont val="Calibri"/>
          </rPr>
          <t xml:space="preserve">Ensure </t>
        </r>
        <r>
          <rPr>
            <sz val="11"/>
            <color rgb="FF000000"/>
            <rFont val="Calibri"/>
          </rPr>
          <t>'</t>
        </r>
        <r>
          <rPr>
            <b/>
            <sz val="11"/>
            <color rgb="FF000000"/>
            <rFont val="Calibri"/>
          </rPr>
          <t>Network access: Do not allow anonymous enumeration of SAM accounts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3" authorId="0" shapeId="0" xr:uid="{00000000-0006-0000-0600-000003000000}">
      <text>
        <r>
          <rPr>
            <sz val="11"/>
            <rFont val="Calibri"/>
          </rPr>
          <t xml:space="preserve">Ensure </t>
        </r>
        <r>
          <rPr>
            <sz val="11"/>
            <color rgb="FF000000"/>
            <rFont val="Calibri"/>
          </rPr>
          <t>'</t>
        </r>
        <r>
          <rPr>
            <b/>
            <sz val="11"/>
            <color rgb="FF000000"/>
            <rFont val="Calibri"/>
          </rPr>
          <t>Network access: Restrict anonymous access to Named Pipes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3" authorId="0" shapeId="0" xr:uid="{00000000-0006-0000-0600-000004000000}">
      <text>
        <r>
          <rPr>
            <sz val="11"/>
            <rFont val="Calibri"/>
          </rPr>
          <t xml:space="preserve">Ensure </t>
        </r>
        <r>
          <rPr>
            <sz val="11"/>
            <color rgb="FF000000"/>
            <rFont val="Calibri"/>
          </rPr>
          <t>'</t>
        </r>
        <r>
          <rPr>
            <b/>
            <sz val="11"/>
            <color rgb="FF000000"/>
            <rFont val="Calibri"/>
          </rPr>
          <t>Network access: Restrict clients allowed to make remote calls to SAM</t>
        </r>
        <r>
          <rPr>
            <sz val="11"/>
            <color rgb="FF000000"/>
            <rFont val="Calibri"/>
          </rPr>
          <t>'</t>
        </r>
        <r>
          <rPr>
            <sz val="11"/>
            <color rgb="FF000000"/>
            <rFont val="Calibri"/>
          </rPr>
          <t xml:space="preserve"> is set to </t>
        </r>
        <r>
          <rPr>
            <sz val="11"/>
            <color rgb="FF000000"/>
            <rFont val="Calibri"/>
          </rPr>
          <t>'</t>
        </r>
        <r>
          <rPr>
            <b/>
            <sz val="11"/>
            <color rgb="FF000000"/>
            <rFont val="Calibri"/>
          </rPr>
          <t>O:BAG:BAD:(A;;RC;;;BA)</t>
        </r>
        <r>
          <rPr>
            <sz val="11"/>
            <color rgb="FF000000"/>
            <rFont val="Calibri"/>
          </rPr>
          <t>'</t>
        </r>
      </text>
    </comment>
    <comment ref="O3" authorId="0" shapeId="0" xr:uid="{00000000-0006-0000-0600-000005000000}">
      <text>
        <r>
          <rPr>
            <sz val="11"/>
            <rFont val="Calibri"/>
          </rPr>
          <t xml:space="preserve">Ensure </t>
        </r>
        <r>
          <rPr>
            <sz val="11"/>
            <color rgb="FF000000"/>
            <rFont val="Calibri"/>
          </rPr>
          <t>'</t>
        </r>
        <r>
          <rPr>
            <b/>
            <sz val="11"/>
            <color rgb="FF000000"/>
            <rFont val="Calibri"/>
          </rPr>
          <t>System objects: Strengthen default permissions of internal system objects (e.g.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3" authorId="0" shapeId="0" xr:uid="{00000000-0006-0000-0600-000006000000}">
      <text>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Authenticated Users, Administrators</t>
        </r>
        <r>
          <rPr>
            <sz val="11"/>
            <color rgb="FF000000"/>
            <rFont val="Calibri"/>
          </rPr>
          <t>'</t>
        </r>
      </text>
    </comment>
    <comment ref="Q3" authorId="0" shapeId="0" xr:uid="{00000000-0006-0000-0600-000007000000}">
      <text>
        <r>
          <rPr>
            <sz val="11"/>
            <rFont val="Calibri"/>
          </rPr>
          <t xml:space="preserve">Ensure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NT AUTHORITY\Local account and member of Administrators group</t>
        </r>
        <r>
          <rPr>
            <sz val="11"/>
            <color rgb="FF000000"/>
            <rFont val="Calibri"/>
          </rPr>
          <t>'</t>
        </r>
      </text>
    </comment>
    <comment ref="R3" authorId="0" shapeId="0" xr:uid="{00000000-0006-0000-0600-000008000000}">
      <text>
        <r>
          <rPr>
            <sz val="11"/>
            <rFont val="Calibri"/>
          </rPr>
          <t xml:space="preserve">Ensure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NT AUTHORITY\Local Account</t>
        </r>
        <r>
          <rPr>
            <sz val="11"/>
            <color rgb="FF000000"/>
            <rFont val="Calibri"/>
          </rPr>
          <t>'</t>
        </r>
      </text>
    </comment>
    <comment ref="S3" authorId="0" shapeId="0" xr:uid="{00000000-0006-0000-0600-000009000000}">
      <text>
        <r>
          <rPr>
            <sz val="11"/>
            <rFont val="Calibri"/>
          </rPr>
          <t xml:space="preserve">Ensure </t>
        </r>
        <r>
          <rPr>
            <sz val="11"/>
            <color rgb="FF000000"/>
            <rFont val="Calibri"/>
          </rPr>
          <t>'</t>
        </r>
        <r>
          <rPr>
            <b/>
            <sz val="11"/>
            <color rgb="FF000000"/>
            <rFont val="Calibri"/>
          </rPr>
          <t>Enumerate local users on domain-joined computers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7" authorId="0" shapeId="0" xr:uid="{00000000-0006-0000-0600-00000B000000}">
      <text>
        <r>
          <rPr>
            <sz val="11"/>
            <rFont val="Calibri"/>
          </rPr>
          <t xml:space="preserve">Ensure </t>
        </r>
        <r>
          <rPr>
            <sz val="11"/>
            <color rgb="FF000000"/>
            <rFont val="Calibri"/>
          </rPr>
          <t>'</t>
        </r>
        <r>
          <rPr>
            <b/>
            <sz val="11"/>
            <color rgb="FF000000"/>
            <rFont val="Calibri"/>
          </rPr>
          <t>User Account Control: Admin Approval Mode for the Built-in Administrator account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7" authorId="0" shapeId="0" xr:uid="{00000000-0006-0000-0600-00001E000000}">
      <text>
        <r>
          <rPr>
            <sz val="11"/>
            <rFont val="Calibri"/>
          </rPr>
          <t xml:space="preserve">Ensure </t>
        </r>
        <r>
          <rPr>
            <sz val="11"/>
            <color rgb="FF000000"/>
            <rFont val="Calibri"/>
          </rPr>
          <t>'</t>
        </r>
        <r>
          <rPr>
            <b/>
            <sz val="11"/>
            <color rgb="FF000000"/>
            <rFont val="Calibri"/>
          </rPr>
          <t>User Account Control: Behavior of the elevation prompt for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Prompt for consent on the secure desktop</t>
        </r>
        <r>
          <rPr>
            <sz val="11"/>
            <color rgb="FF000000"/>
            <rFont val="Calibri"/>
          </rPr>
          <t>'</t>
        </r>
      </text>
    </comment>
    <comment ref="L7" authorId="0" shapeId="0" xr:uid="{00000000-0006-0000-0600-00001F000000}">
      <text>
        <r>
          <rPr>
            <sz val="11"/>
            <rFont val="Calibri"/>
          </rPr>
          <t xml:space="preserve">Ensure </t>
        </r>
        <r>
          <rPr>
            <sz val="11"/>
            <color rgb="FF000000"/>
            <rFont val="Calibri"/>
          </rPr>
          <t>'</t>
        </r>
        <r>
          <rPr>
            <b/>
            <sz val="11"/>
            <color rgb="FF000000"/>
            <rFont val="Calibri"/>
          </rPr>
          <t>User Account Control: Behavior of the elevation prompt for standard users</t>
        </r>
        <r>
          <rPr>
            <sz val="11"/>
            <color rgb="FF000000"/>
            <rFont val="Calibri"/>
          </rPr>
          <t>'</t>
        </r>
        <r>
          <rPr>
            <sz val="11"/>
            <color rgb="FF000000"/>
            <rFont val="Calibri"/>
          </rPr>
          <t xml:space="preserve"> is set to </t>
        </r>
        <r>
          <rPr>
            <sz val="11"/>
            <color rgb="FF000000"/>
            <rFont val="Calibri"/>
          </rPr>
          <t>'</t>
        </r>
        <r>
          <rPr>
            <b/>
            <sz val="11"/>
            <color rgb="FF000000"/>
            <rFont val="Calibri"/>
          </rPr>
          <t>Automatically deny elevation requests</t>
        </r>
        <r>
          <rPr>
            <sz val="11"/>
            <color rgb="FF000000"/>
            <rFont val="Calibri"/>
          </rPr>
          <t>'</t>
        </r>
      </text>
    </comment>
    <comment ref="M7" authorId="0" shapeId="0" xr:uid="{00000000-0006-0000-0600-000020000000}">
      <text>
        <r>
          <rPr>
            <sz val="11"/>
            <rFont val="Calibri"/>
          </rPr>
          <t xml:space="preserve">Ensure </t>
        </r>
        <r>
          <rPr>
            <sz val="11"/>
            <color rgb="FF000000"/>
            <rFont val="Calibri"/>
          </rPr>
          <t>'</t>
        </r>
        <r>
          <rPr>
            <b/>
            <sz val="11"/>
            <color rgb="FF000000"/>
            <rFont val="Calibri"/>
          </rPr>
          <t>User Account Control: Detect application installations and prompt for elevation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7" authorId="0" shapeId="0" xr:uid="{00000000-0006-0000-0600-000021000000}">
      <text>
        <r>
          <rPr>
            <sz val="11"/>
            <rFont val="Calibri"/>
          </rPr>
          <t xml:space="preserve">Ensure </t>
        </r>
        <r>
          <rPr>
            <sz val="11"/>
            <color rgb="FF000000"/>
            <rFont val="Calibri"/>
          </rPr>
          <t>'</t>
        </r>
        <r>
          <rPr>
            <b/>
            <sz val="11"/>
            <color rgb="FF000000"/>
            <rFont val="Calibri"/>
          </rPr>
          <t>User Account Control: Only elevate UIAccess applications that are installed in secure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7" authorId="0" shapeId="0" xr:uid="{00000000-0006-0000-0600-000022000000}">
      <text>
        <r>
          <rPr>
            <sz val="11"/>
            <rFont val="Calibri"/>
          </rPr>
          <t xml:space="preserve">Ensure </t>
        </r>
        <r>
          <rPr>
            <sz val="11"/>
            <color rgb="FF000000"/>
            <rFont val="Calibri"/>
          </rPr>
          <t>'</t>
        </r>
        <r>
          <rPr>
            <b/>
            <sz val="11"/>
            <color rgb="FF000000"/>
            <rFont val="Calibri"/>
          </rPr>
          <t>User Account Control: Run all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7" authorId="0" shapeId="0" xr:uid="{00000000-0006-0000-0600-000023000000}">
      <text>
        <r>
          <rPr>
            <sz val="11"/>
            <rFont val="Calibri"/>
          </rPr>
          <t xml:space="preserve">Ensure </t>
        </r>
        <r>
          <rPr>
            <sz val="11"/>
            <color rgb="FF000000"/>
            <rFont val="Calibri"/>
          </rPr>
          <t>'</t>
        </r>
        <r>
          <rPr>
            <b/>
            <sz val="11"/>
            <color rgb="FF000000"/>
            <rFont val="Calibri"/>
          </rPr>
          <t>User Account Control: Virtualize file and registry write failures to per-user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7" authorId="0" shapeId="0" xr:uid="{00000000-0006-0000-0600-000024000000}">
      <text>
        <r>
          <rPr>
            <sz val="11"/>
            <rFont val="Calibri"/>
          </rPr>
          <t xml:space="preserve">Ensure </t>
        </r>
        <r>
          <rPr>
            <sz val="11"/>
            <color rgb="FF000000"/>
            <rFont val="Calibri"/>
          </rPr>
          <t>'</t>
        </r>
        <r>
          <rPr>
            <b/>
            <sz val="11"/>
            <color rgb="FF000000"/>
            <rFont val="Calibri"/>
          </rPr>
          <t>Access Credential Manager as a trusted caller</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R7" authorId="0" shapeId="0" xr:uid="{00000000-0006-0000-0600-000025000000}">
      <text>
        <r>
          <rPr>
            <sz val="11"/>
            <rFont val="Calibri"/>
          </rPr>
          <t xml:space="preserve">Ensure </t>
        </r>
        <r>
          <rPr>
            <sz val="11"/>
            <color rgb="FF000000"/>
            <rFont val="Calibri"/>
          </rPr>
          <t>'</t>
        </r>
        <r>
          <rPr>
            <b/>
            <sz val="11"/>
            <color rgb="FF000000"/>
            <rFont val="Calibri"/>
          </rPr>
          <t>Act as part of the operating system</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S7" authorId="0" shapeId="0" xr:uid="{00000000-0006-0000-0600-000026000000}">
      <text>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T7" authorId="0" shapeId="0" xr:uid="{00000000-0006-0000-0600-00000C000000}">
      <text>
        <r>
          <rPr>
            <sz val="11"/>
            <rFont val="Calibri"/>
          </rPr>
          <t xml:space="preserve">Ensure </t>
        </r>
        <r>
          <rPr>
            <sz val="11"/>
            <color rgb="FF000000"/>
            <rFont val="Calibri"/>
          </rPr>
          <t>'</t>
        </r>
        <r>
          <rPr>
            <b/>
            <sz val="11"/>
            <color rgb="FF000000"/>
            <rFont val="Calibri"/>
          </rPr>
          <t>Back up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U7" authorId="0" shapeId="0" xr:uid="{00000000-0006-0000-0600-00000D000000}">
      <text>
        <r>
          <rPr>
            <sz val="11"/>
            <rFont val="Calibri"/>
          </rPr>
          <t xml:space="preserve">Ensure </t>
        </r>
        <r>
          <rPr>
            <sz val="11"/>
            <color rgb="FF000000"/>
            <rFont val="Calibri"/>
          </rPr>
          <t>'</t>
        </r>
        <r>
          <rPr>
            <b/>
            <sz val="11"/>
            <color rgb="FF000000"/>
            <rFont val="Calibri"/>
          </rPr>
          <t>Create a pagefile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V7" authorId="0" shapeId="0" xr:uid="{00000000-0006-0000-0600-00000E000000}">
      <text>
        <r>
          <rPr>
            <sz val="11"/>
            <rFont val="Calibri"/>
          </rPr>
          <t xml:space="preserve">Ensure </t>
        </r>
        <r>
          <rPr>
            <sz val="11"/>
            <color rgb="FF000000"/>
            <rFont val="Calibri"/>
          </rPr>
          <t>'</t>
        </r>
        <r>
          <rPr>
            <b/>
            <sz val="11"/>
            <color rgb="FF000000"/>
            <rFont val="Calibri"/>
          </rPr>
          <t>Create a token object</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W7" authorId="0" shapeId="0" xr:uid="{00000000-0006-0000-0600-00000F000000}">
      <text>
        <r>
          <rPr>
            <sz val="11"/>
            <rFont val="Calibri"/>
          </rPr>
          <t xml:space="preserve">Ensure </t>
        </r>
        <r>
          <rPr>
            <sz val="11"/>
            <color rgb="FF000000"/>
            <rFont val="Calibri"/>
          </rPr>
          <t>'</t>
        </r>
        <r>
          <rPr>
            <b/>
            <sz val="11"/>
            <color rgb="FF000000"/>
            <rFont val="Calibri"/>
          </rPr>
          <t>Create global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text>
    </comment>
    <comment ref="X7" authorId="0" shapeId="0" xr:uid="{00000000-0006-0000-0600-000010000000}">
      <text>
        <r>
          <rPr>
            <sz val="11"/>
            <rFont val="Calibri"/>
          </rPr>
          <t xml:space="preserve">Ensure </t>
        </r>
        <r>
          <rPr>
            <sz val="11"/>
            <color rgb="FF000000"/>
            <rFont val="Calibri"/>
          </rPr>
          <t>'</t>
        </r>
        <r>
          <rPr>
            <b/>
            <sz val="11"/>
            <color rgb="FF000000"/>
            <rFont val="Calibri"/>
          </rPr>
          <t>Create permanent shared objects</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Y7" authorId="0" shapeId="0" xr:uid="{00000000-0006-0000-0600-000011000000}">
      <text>
        <r>
          <rPr>
            <sz val="11"/>
            <rFont val="Calibri"/>
          </rPr>
          <t xml:space="preserve">Ensure </t>
        </r>
        <r>
          <rPr>
            <sz val="11"/>
            <color rgb="FF000000"/>
            <rFont val="Calibri"/>
          </rPr>
          <t>'</t>
        </r>
        <r>
          <rPr>
            <b/>
            <sz val="11"/>
            <color rgb="FF000000"/>
            <rFont val="Calibri"/>
          </rPr>
          <t>Debug programs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Z7" authorId="0" shapeId="0" xr:uid="{00000000-0006-0000-0600-000012000000}">
      <text>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AA7" authorId="0" shapeId="0" xr:uid="{00000000-0006-0000-0600-000013000000}">
      <text>
        <r>
          <rPr>
            <sz val="11"/>
            <rFont val="Calibri"/>
          </rPr>
          <t xml:space="preserve">Ensure </t>
        </r>
        <r>
          <rPr>
            <sz val="11"/>
            <color rgb="FF000000"/>
            <rFont val="Calibri"/>
          </rPr>
          <t>'</t>
        </r>
        <r>
          <rPr>
            <b/>
            <sz val="11"/>
            <color rgb="FF000000"/>
            <rFont val="Calibri"/>
          </rPr>
          <t>Force shutdown from a remote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B7" authorId="0" shapeId="0" xr:uid="{00000000-0006-0000-0600-000014000000}">
      <text>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SERVICE, Local Service, Network Service</t>
        </r>
        <r>
          <rPr>
            <sz val="11"/>
            <color rgb="FF000000"/>
            <rFont val="Calibri"/>
          </rPr>
          <t>'</t>
        </r>
      </text>
    </comment>
    <comment ref="AC7" authorId="0" shapeId="0" xr:uid="{00000000-0006-0000-0600-000015000000}">
      <text>
        <r>
          <rPr>
            <sz val="11"/>
            <rFont val="Calibri"/>
          </rPr>
          <t xml:space="preserve">Ensure </t>
        </r>
        <r>
          <rPr>
            <sz val="11"/>
            <color rgb="FF000000"/>
            <rFont val="Calibri"/>
          </rPr>
          <t>'</t>
        </r>
        <r>
          <rPr>
            <b/>
            <sz val="11"/>
            <color rgb="FF000000"/>
            <rFont val="Calibri"/>
          </rPr>
          <t>Load and unload device drivers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D7" authorId="0" shapeId="0" xr:uid="{00000000-0006-0000-0600-000016000000}">
      <text>
        <r>
          <rPr>
            <sz val="11"/>
            <rFont val="Calibri"/>
          </rPr>
          <t xml:space="preserve">Ensure </t>
        </r>
        <r>
          <rPr>
            <sz val="11"/>
            <color rgb="FF000000"/>
            <rFont val="Calibri"/>
          </rPr>
          <t>'</t>
        </r>
        <r>
          <rPr>
            <b/>
            <sz val="11"/>
            <color rgb="FF000000"/>
            <rFont val="Calibri"/>
          </rPr>
          <t>Lock pages in memory</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AE7" authorId="0" shapeId="0" xr:uid="{00000000-0006-0000-0600-000017000000}">
      <text>
        <r>
          <rPr>
            <sz val="11"/>
            <rFont val="Calibri"/>
          </rPr>
          <t xml:space="preserve">Ensure </t>
        </r>
        <r>
          <rPr>
            <sz val="11"/>
            <color rgb="FF000000"/>
            <rFont val="Calibri"/>
          </rPr>
          <t>'</t>
        </r>
        <r>
          <rPr>
            <b/>
            <sz val="11"/>
            <color rgb="FF000000"/>
            <rFont val="Calibri"/>
          </rPr>
          <t>Modify firmware environment values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F7" authorId="0" shapeId="0" xr:uid="{00000000-0006-0000-0600-000018000000}">
      <text>
        <r>
          <rPr>
            <sz val="11"/>
            <rFont val="Calibri"/>
          </rPr>
          <t xml:space="preserve">Ensure </t>
        </r>
        <r>
          <rPr>
            <sz val="11"/>
            <color rgb="FF000000"/>
            <rFont val="Calibri"/>
          </rPr>
          <t>'</t>
        </r>
        <r>
          <rPr>
            <b/>
            <sz val="11"/>
            <color rgb="FF000000"/>
            <rFont val="Calibri"/>
          </rPr>
          <t>Perform volume maintenance tasks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G7" authorId="0" shapeId="0" xr:uid="{00000000-0006-0000-0600-000019000000}">
      <text>
        <r>
          <rPr>
            <sz val="11"/>
            <rFont val="Calibri"/>
          </rPr>
          <t xml:space="preserve">Ensure </t>
        </r>
        <r>
          <rPr>
            <sz val="11"/>
            <color rgb="FF000000"/>
            <rFont val="Calibri"/>
          </rPr>
          <t>'</t>
        </r>
        <r>
          <rPr>
            <b/>
            <sz val="11"/>
            <color rgb="FF000000"/>
            <rFont val="Calibri"/>
          </rPr>
          <t>Profile single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H7" authorId="0" shapeId="0" xr:uid="{00000000-0006-0000-0600-00001A000000}">
      <text>
        <r>
          <rPr>
            <sz val="11"/>
            <rFont val="Calibri"/>
          </rPr>
          <t xml:space="preserve">Ensure </t>
        </r>
        <r>
          <rPr>
            <sz val="11"/>
            <color rgb="FF000000"/>
            <rFont val="Calibri"/>
          </rPr>
          <t>'</t>
        </r>
        <r>
          <rPr>
            <b/>
            <sz val="11"/>
            <color rgb="FF000000"/>
            <rFont val="Calibri"/>
          </rPr>
          <t>Restore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I7" authorId="0" shapeId="0" xr:uid="{00000000-0006-0000-0600-00001B000000}">
      <text>
        <r>
          <rPr>
            <sz val="11"/>
            <rFont val="Calibri"/>
          </rPr>
          <t xml:space="preserve">Ensure </t>
        </r>
        <r>
          <rPr>
            <sz val="11"/>
            <color rgb="FF000000"/>
            <rFont val="Calibri"/>
          </rPr>
          <t>'</t>
        </r>
        <r>
          <rPr>
            <b/>
            <sz val="11"/>
            <color rgb="FF000000"/>
            <rFont val="Calibri"/>
          </rPr>
          <t>Take ownership of files or other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J7" authorId="0" shapeId="0" xr:uid="{00000000-0006-0000-0600-00001C000000}">
      <text>
        <r>
          <rPr>
            <sz val="11"/>
            <rFont val="Calibri"/>
          </rPr>
          <t xml:space="preserve">Ensure </t>
        </r>
        <r>
          <rPr>
            <sz val="11"/>
            <color rgb="FF000000"/>
            <rFont val="Calibri"/>
          </rPr>
          <t>'</t>
        </r>
        <r>
          <rPr>
            <b/>
            <sz val="11"/>
            <color rgb="FF000000"/>
            <rFont val="Calibri"/>
          </rPr>
          <t>Apply UAC restrictions to local accounts on network logons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K7" authorId="0" shapeId="0" xr:uid="{00000000-0006-0000-0600-00001D000000}">
      <text>
        <r>
          <rPr>
            <sz val="11"/>
            <rFont val="Calibri"/>
          </rPr>
          <t xml:space="preserve">Ensure </t>
        </r>
        <r>
          <rPr>
            <sz val="11"/>
            <color rgb="FF000000"/>
            <rFont val="Calibri"/>
          </rPr>
          <t>'</t>
        </r>
        <r>
          <rPr>
            <b/>
            <sz val="11"/>
            <color rgb="FF000000"/>
            <rFont val="Calibri"/>
          </rPr>
          <t>Always install with elevated privileges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10" authorId="0" shapeId="0" xr:uid="{00000000-0006-0000-0600-000027000000}">
      <text>
        <r>
          <rPr>
            <sz val="11"/>
            <rFont val="Calibri"/>
          </rPr>
          <t xml:space="preserve">Ensure </t>
        </r>
        <r>
          <rPr>
            <sz val="11"/>
            <color rgb="FF000000"/>
            <rFont val="Calibri"/>
          </rPr>
          <t>'</t>
        </r>
        <r>
          <rPr>
            <b/>
            <sz val="11"/>
            <color rgb="FF000000"/>
            <rFont val="Calibri"/>
          </rPr>
          <t>Account lockout duration</t>
        </r>
        <r>
          <rPr>
            <sz val="11"/>
            <color rgb="FF000000"/>
            <rFont val="Calibri"/>
          </rPr>
          <t>'</t>
        </r>
        <r>
          <rPr>
            <sz val="11"/>
            <color rgb="FF000000"/>
            <rFont val="Calibri"/>
          </rPr>
          <t xml:space="preserve"> is set to </t>
        </r>
        <r>
          <rPr>
            <sz val="11"/>
            <color rgb="FF000000"/>
            <rFont val="Calibri"/>
          </rPr>
          <t>'</t>
        </r>
        <r>
          <rPr>
            <b/>
            <sz val="11"/>
            <color rgb="FF000000"/>
            <rFont val="Calibri"/>
          </rPr>
          <t>15</t>
        </r>
        <r>
          <rPr>
            <sz val="11"/>
            <color rgb="FF000000"/>
            <rFont val="Calibri"/>
          </rPr>
          <t>'</t>
        </r>
      </text>
    </comment>
    <comment ref="K10" authorId="0" shapeId="0" xr:uid="{00000000-0006-0000-0600-000028000000}">
      <text>
        <r>
          <rPr>
            <sz val="11"/>
            <rFont val="Calibri"/>
          </rPr>
          <t xml:space="preserve">Ensure </t>
        </r>
        <r>
          <rPr>
            <sz val="11"/>
            <color rgb="FF000000"/>
            <rFont val="Calibri"/>
          </rPr>
          <t>'</t>
        </r>
        <r>
          <rPr>
            <b/>
            <sz val="11"/>
            <color rgb="FF000000"/>
            <rFont val="Calibri"/>
          </rPr>
          <t>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10</t>
        </r>
        <r>
          <rPr>
            <sz val="11"/>
            <color rgb="FF000000"/>
            <rFont val="Calibri"/>
          </rPr>
          <t>'</t>
        </r>
      </text>
    </comment>
    <comment ref="L10" authorId="0" shapeId="0" xr:uid="{00000000-0006-0000-0600-000029000000}">
      <text>
        <r>
          <rPr>
            <sz val="11"/>
            <rFont val="Calibri"/>
          </rPr>
          <t xml:space="preserve">Ensure </t>
        </r>
        <r>
          <rPr>
            <sz val="11"/>
            <color rgb="FF000000"/>
            <rFont val="Calibri"/>
          </rPr>
          <t>'</t>
        </r>
        <r>
          <rPr>
            <b/>
            <sz val="11"/>
            <color rgb="FF000000"/>
            <rFont val="Calibri"/>
          </rPr>
          <t>Reset account lockout counter after</t>
        </r>
        <r>
          <rPr>
            <sz val="11"/>
            <color rgb="FF000000"/>
            <rFont val="Calibri"/>
          </rPr>
          <t>'</t>
        </r>
        <r>
          <rPr>
            <sz val="11"/>
            <color rgb="FF000000"/>
            <rFont val="Calibri"/>
          </rPr>
          <t xml:space="preserve"> is set to </t>
        </r>
        <r>
          <rPr>
            <sz val="11"/>
            <color rgb="FF000000"/>
            <rFont val="Calibri"/>
          </rPr>
          <t>'</t>
        </r>
        <r>
          <rPr>
            <b/>
            <sz val="11"/>
            <color rgb="FF000000"/>
            <rFont val="Calibri"/>
          </rPr>
          <t>15</t>
        </r>
        <r>
          <rPr>
            <sz val="11"/>
            <color rgb="FF000000"/>
            <rFont val="Calibri"/>
          </rPr>
          <t>'</t>
        </r>
      </text>
    </comment>
    <comment ref="J12" authorId="0" shapeId="0" xr:uid="{00000000-0006-0000-0600-00002A000000}">
      <text>
        <r>
          <rPr>
            <sz val="11"/>
            <rFont val="Calibri"/>
          </rPr>
          <t xml:space="preserve">Ensure </t>
        </r>
        <r>
          <rPr>
            <sz val="11"/>
            <color rgb="FF000000"/>
            <rFont val="Calibri"/>
          </rPr>
          <t>'</t>
        </r>
        <r>
          <rPr>
            <b/>
            <sz val="11"/>
            <color rgb="FF000000"/>
            <rFont val="Calibri"/>
          </rPr>
          <t>Interactive logon: Machine inactivity limit</t>
        </r>
        <r>
          <rPr>
            <sz val="11"/>
            <color rgb="FF000000"/>
            <rFont val="Calibri"/>
          </rPr>
          <t>'</t>
        </r>
        <r>
          <rPr>
            <sz val="11"/>
            <color rgb="FF000000"/>
            <rFont val="Calibri"/>
          </rPr>
          <t xml:space="preserve"> is set to </t>
        </r>
        <r>
          <rPr>
            <sz val="11"/>
            <color rgb="FF000000"/>
            <rFont val="Calibri"/>
          </rPr>
          <t>'</t>
        </r>
        <r>
          <rPr>
            <b/>
            <sz val="11"/>
            <color rgb="FF000000"/>
            <rFont val="Calibri"/>
          </rPr>
          <t>900</t>
        </r>
        <r>
          <rPr>
            <sz val="11"/>
            <color rgb="FF000000"/>
            <rFont val="Calibri"/>
          </rPr>
          <t>'</t>
        </r>
      </text>
    </comment>
    <comment ref="K12" authorId="0" shapeId="0" xr:uid="{00000000-0006-0000-0600-00002B000000}">
      <text>
        <r>
          <rPr>
            <sz val="11"/>
            <rFont val="Calibri"/>
          </rPr>
          <t xml:space="preserve">Ensure </t>
        </r>
        <r>
          <rPr>
            <sz val="11"/>
            <color rgb="FF000000"/>
            <rFont val="Calibri"/>
          </rPr>
          <t>'</t>
        </r>
        <r>
          <rPr>
            <b/>
            <sz val="11"/>
            <color rgb="FF000000"/>
            <rFont val="Calibri"/>
          </rPr>
          <t>Interactive logon: Smart card removal behavior</t>
        </r>
        <r>
          <rPr>
            <sz val="11"/>
            <color rgb="FF000000"/>
            <rFont val="Calibri"/>
          </rPr>
          <t>'</t>
        </r>
        <r>
          <rPr>
            <sz val="11"/>
            <color rgb="FF000000"/>
            <rFont val="Calibri"/>
          </rPr>
          <t xml:space="preserve"> is set to </t>
        </r>
        <r>
          <rPr>
            <sz val="11"/>
            <color rgb="FF000000"/>
            <rFont val="Calibri"/>
          </rPr>
          <t>'</t>
        </r>
        <r>
          <rPr>
            <b/>
            <sz val="11"/>
            <color rgb="FF000000"/>
            <rFont val="Calibri"/>
          </rPr>
          <t>Lock Workstation</t>
        </r>
        <r>
          <rPr>
            <sz val="11"/>
            <color rgb="FF000000"/>
            <rFont val="Calibri"/>
          </rPr>
          <t>'</t>
        </r>
      </text>
    </comment>
    <comment ref="L12" authorId="0" shapeId="0" xr:uid="{00000000-0006-0000-0600-00002C000000}">
      <text>
        <r>
          <rPr>
            <sz val="11"/>
            <rFont val="Calibri"/>
          </rPr>
          <t xml:space="preserve">Ensure </t>
        </r>
        <r>
          <rPr>
            <sz val="11"/>
            <color rgb="FF000000"/>
            <rFont val="Calibri"/>
          </rPr>
          <t>'</t>
        </r>
        <r>
          <rPr>
            <b/>
            <sz val="11"/>
            <color rgb="FF000000"/>
            <rFont val="Calibri"/>
          </rPr>
          <t>Prevent enabling lock screen camera</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12" authorId="0" shapeId="0" xr:uid="{00000000-0006-0000-0600-00002D000000}">
      <text>
        <r>
          <rPr>
            <sz val="11"/>
            <rFont val="Calibri"/>
          </rPr>
          <t xml:space="preserve">Ensure </t>
        </r>
        <r>
          <rPr>
            <sz val="11"/>
            <color rgb="FF000000"/>
            <rFont val="Calibri"/>
          </rPr>
          <t>'</t>
        </r>
        <r>
          <rPr>
            <b/>
            <sz val="11"/>
            <color rgb="FF000000"/>
            <rFont val="Calibri"/>
          </rPr>
          <t>Prevent enabling lock screen slide show</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12" authorId="0" shapeId="0" xr:uid="{00000000-0006-0000-0600-00002E000000}">
      <text>
        <r>
          <rPr>
            <sz val="11"/>
            <rFont val="Calibri"/>
          </rPr>
          <t xml:space="preserve">Ensure </t>
        </r>
        <r>
          <rPr>
            <sz val="11"/>
            <color rgb="FF000000"/>
            <rFont val="Calibri"/>
          </rPr>
          <t>'</t>
        </r>
        <r>
          <rPr>
            <b/>
            <sz val="11"/>
            <color rgb="FF000000"/>
            <rFont val="Calibri"/>
          </rPr>
          <t>Allow Windows Ink Workspace</t>
        </r>
        <r>
          <rPr>
            <sz val="11"/>
            <color rgb="FF000000"/>
            <rFont val="Calibri"/>
          </rPr>
          <t>'</t>
        </r>
        <r>
          <rPr>
            <sz val="11"/>
            <color rgb="FF000000"/>
            <rFont val="Calibri"/>
          </rPr>
          <t xml:space="preserve"> is set to </t>
        </r>
        <r>
          <rPr>
            <sz val="11"/>
            <color rgb="FF000000"/>
            <rFont val="Calibri"/>
          </rPr>
          <t>'</t>
        </r>
        <r>
          <rPr>
            <b/>
            <sz val="11"/>
            <color rgb="FF000000"/>
            <rFont val="Calibri"/>
          </rPr>
          <t>On, but disallow access above lock</t>
        </r>
        <r>
          <rPr>
            <sz val="11"/>
            <color rgb="FF000000"/>
            <rFont val="Calibri"/>
          </rPr>
          <t>'</t>
        </r>
      </text>
    </comment>
    <comment ref="O12" authorId="0" shapeId="0" xr:uid="{00000000-0006-0000-0600-00002F000000}">
      <text>
        <r>
          <rPr>
            <sz val="11"/>
            <rFont val="Calibri"/>
          </rPr>
          <t xml:space="preserve">Ensure </t>
        </r>
        <r>
          <rPr>
            <sz val="11"/>
            <color rgb="FF000000"/>
            <rFont val="Calibri"/>
          </rPr>
          <t>'</t>
        </r>
        <r>
          <rPr>
            <b/>
            <sz val="11"/>
            <color rgb="FF000000"/>
            <rFont val="Calibri"/>
          </rPr>
          <t>Sign-in last interactive user automatically after a system-initiated restart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23" authorId="0" shapeId="0" xr:uid="{00000000-0006-0000-0600-000030000000}">
      <text>
        <r>
          <rPr>
            <sz val="11"/>
            <rFont val="Calibri"/>
          </rPr>
          <t xml:space="preserve">Ensure </t>
        </r>
        <r>
          <rPr>
            <sz val="11"/>
            <color rgb="FF000000"/>
            <rFont val="Calibri"/>
          </rPr>
          <t>'</t>
        </r>
        <r>
          <rPr>
            <b/>
            <sz val="11"/>
            <color rgb="FF000000"/>
            <rFont val="Calibri"/>
          </rPr>
          <t>Audit: Force audit policy subcategory settings (Windows Vista or later) to override audit policy category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23" authorId="0" shapeId="0" xr:uid="{00000000-0006-0000-0600-000031000000}">
      <text>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L23" authorId="0" shapeId="0" xr:uid="{00000000-0006-0000-0600-000032000000}">
      <text>
        <r>
          <rPr>
            <sz val="11"/>
            <rFont val="Calibri"/>
          </rPr>
          <t xml:space="preserve">Ensure </t>
        </r>
        <r>
          <rPr>
            <sz val="11"/>
            <color rgb="FF000000"/>
            <rFont val="Calibri"/>
          </rPr>
          <t>'</t>
        </r>
        <r>
          <rPr>
            <b/>
            <sz val="11"/>
            <color rgb="FF000000"/>
            <rFont val="Calibri"/>
          </rPr>
          <t>Audit Credential Validation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M23" authorId="0" shapeId="0" xr:uid="{00000000-0006-0000-0600-000033000000}">
      <text>
        <r>
          <rPr>
            <sz val="11"/>
            <rFont val="Calibri"/>
          </rPr>
          <t xml:space="preserve">Ensure </t>
        </r>
        <r>
          <rPr>
            <sz val="11"/>
            <color rgb="FF000000"/>
            <rFont val="Calibri"/>
          </rPr>
          <t>'</t>
        </r>
        <r>
          <rPr>
            <b/>
            <sz val="11"/>
            <color rgb="FF000000"/>
            <rFont val="Calibri"/>
          </rPr>
          <t>Audit Security Group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N23" authorId="0" shapeId="0" xr:uid="{00000000-0006-0000-0600-000034000000}">
      <text>
        <r>
          <rPr>
            <sz val="11"/>
            <rFont val="Calibri"/>
          </rPr>
          <t xml:space="preserve">Ensure </t>
        </r>
        <r>
          <rPr>
            <sz val="11"/>
            <color rgb="FF000000"/>
            <rFont val="Calibri"/>
          </rPr>
          <t>'</t>
        </r>
        <r>
          <rPr>
            <b/>
            <sz val="11"/>
            <color rgb="FF000000"/>
            <rFont val="Calibri"/>
          </rPr>
          <t>Audit User Account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O23" authorId="0" shapeId="0" xr:uid="{00000000-0006-0000-0600-000035000000}">
      <text>
        <r>
          <rPr>
            <sz val="11"/>
            <rFont val="Calibri"/>
          </rPr>
          <t xml:space="preserve">Ensure </t>
        </r>
        <r>
          <rPr>
            <sz val="11"/>
            <color rgb="FF000000"/>
            <rFont val="Calibri"/>
          </rPr>
          <t>'</t>
        </r>
        <r>
          <rPr>
            <b/>
            <sz val="11"/>
            <color rgb="FF000000"/>
            <rFont val="Calibri"/>
          </rPr>
          <t>Audit PNP Activity</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P23" authorId="0" shapeId="0" xr:uid="{00000000-0006-0000-0600-000036000000}">
      <text>
        <r>
          <rPr>
            <sz val="11"/>
            <rFont val="Calibri"/>
          </rPr>
          <t xml:space="preserve">Ensure </t>
        </r>
        <r>
          <rPr>
            <sz val="11"/>
            <color rgb="FF000000"/>
            <rFont val="Calibri"/>
          </rPr>
          <t>'</t>
        </r>
        <r>
          <rPr>
            <b/>
            <sz val="11"/>
            <color rgb="FF000000"/>
            <rFont val="Calibri"/>
          </rPr>
          <t>Audit Process Creation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Q23" authorId="0" shapeId="0" xr:uid="{00000000-0006-0000-0600-000037000000}">
      <text>
        <r>
          <rPr>
            <sz val="11"/>
            <rFont val="Calibri"/>
          </rPr>
          <t xml:space="preserve">Ensure </t>
        </r>
        <r>
          <rPr>
            <sz val="11"/>
            <color rgb="FF000000"/>
            <rFont val="Calibri"/>
          </rPr>
          <t>'</t>
        </r>
        <r>
          <rPr>
            <b/>
            <sz val="11"/>
            <color rgb="FF000000"/>
            <rFont val="Calibri"/>
          </rPr>
          <t>Audit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R23" authorId="0" shapeId="0" xr:uid="{00000000-0006-0000-0600-000038000000}">
      <text>
        <r>
          <rPr>
            <sz val="11"/>
            <rFont val="Calibri"/>
          </rPr>
          <t xml:space="preserve">Ensure </t>
        </r>
        <r>
          <rPr>
            <sz val="11"/>
            <color rgb="FF000000"/>
            <rFont val="Calibri"/>
          </rPr>
          <t>'</t>
        </r>
        <r>
          <rPr>
            <b/>
            <sz val="11"/>
            <color rgb="FF000000"/>
            <rFont val="Calibri"/>
          </rPr>
          <t>Audit Group Membership</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S23" authorId="0" shapeId="0" xr:uid="{00000000-0006-0000-0600-000039000000}">
      <text>
        <r>
          <rPr>
            <sz val="11"/>
            <rFont val="Calibri"/>
          </rPr>
          <t xml:space="preserve">Ensure </t>
        </r>
        <r>
          <rPr>
            <sz val="11"/>
            <color rgb="FF000000"/>
            <rFont val="Calibri"/>
          </rPr>
          <t>'</t>
        </r>
        <r>
          <rPr>
            <b/>
            <sz val="11"/>
            <color rgb="FF000000"/>
            <rFont val="Calibri"/>
          </rPr>
          <t>Audit Logon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T23" authorId="0" shapeId="0" xr:uid="{00000000-0006-0000-0600-00003A000000}">
      <text>
        <r>
          <rPr>
            <sz val="11"/>
            <rFont val="Calibri"/>
          </rPr>
          <t xml:space="preserve">Ensure </t>
        </r>
        <r>
          <rPr>
            <sz val="11"/>
            <color rgb="FF000000"/>
            <rFont val="Calibri"/>
          </rPr>
          <t>'</t>
        </r>
        <r>
          <rPr>
            <b/>
            <sz val="11"/>
            <color rgb="FF000000"/>
            <rFont val="Calibri"/>
          </rPr>
          <t>Audit Other Logon/Logoff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U23" authorId="0" shapeId="0" xr:uid="{00000000-0006-0000-0600-00003B000000}">
      <text>
        <r>
          <rPr>
            <sz val="11"/>
            <rFont val="Calibri"/>
          </rPr>
          <t xml:space="preserve">Ensure </t>
        </r>
        <r>
          <rPr>
            <sz val="11"/>
            <color rgb="FF000000"/>
            <rFont val="Calibri"/>
          </rPr>
          <t>'</t>
        </r>
        <r>
          <rPr>
            <b/>
            <sz val="11"/>
            <color rgb="FF000000"/>
            <rFont val="Calibri"/>
          </rPr>
          <t>Audit Special Logon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V23" authorId="0" shapeId="0" xr:uid="{00000000-0006-0000-0600-00003C000000}">
      <text>
        <r>
          <rPr>
            <sz val="11"/>
            <rFont val="Calibri"/>
          </rPr>
          <t xml:space="preserve">Ensure </t>
        </r>
        <r>
          <rPr>
            <sz val="11"/>
            <color rgb="FF000000"/>
            <rFont val="Calibri"/>
          </rPr>
          <t>'</t>
        </r>
        <r>
          <rPr>
            <b/>
            <sz val="11"/>
            <color rgb="FF000000"/>
            <rFont val="Calibri"/>
          </rPr>
          <t>Audit Detailed File Share</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W23" authorId="0" shapeId="0" xr:uid="{00000000-0006-0000-0600-00003D000000}">
      <text>
        <r>
          <rPr>
            <sz val="11"/>
            <rFont val="Calibri"/>
          </rPr>
          <t xml:space="preserve">Ensure </t>
        </r>
        <r>
          <rPr>
            <sz val="11"/>
            <color rgb="FF000000"/>
            <rFont val="Calibri"/>
          </rPr>
          <t>'</t>
        </r>
        <r>
          <rPr>
            <b/>
            <sz val="11"/>
            <color rgb="FF000000"/>
            <rFont val="Calibri"/>
          </rPr>
          <t>Audit File Share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X23" authorId="0" shapeId="0" xr:uid="{00000000-0006-0000-0600-00003E000000}">
      <text>
        <r>
          <rPr>
            <sz val="11"/>
            <rFont val="Calibri"/>
          </rPr>
          <t xml:space="preserve">Ensure </t>
        </r>
        <r>
          <rPr>
            <sz val="11"/>
            <color rgb="FF000000"/>
            <rFont val="Calibri"/>
          </rPr>
          <t>'</t>
        </r>
        <r>
          <rPr>
            <b/>
            <sz val="11"/>
            <color rgb="FF000000"/>
            <rFont val="Calibri"/>
          </rPr>
          <t>Audit Other Object Access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Y23" authorId="0" shapeId="0" xr:uid="{00000000-0006-0000-0600-00003F000000}">
      <text>
        <r>
          <rPr>
            <sz val="11"/>
            <rFont val="Calibri"/>
          </rPr>
          <t xml:space="preserve">Ensure </t>
        </r>
        <r>
          <rPr>
            <sz val="11"/>
            <color rgb="FF000000"/>
            <rFont val="Calibri"/>
          </rPr>
          <t>'</t>
        </r>
        <r>
          <rPr>
            <b/>
            <sz val="11"/>
            <color rgb="FF000000"/>
            <rFont val="Calibri"/>
          </rPr>
          <t>Audit Removable Storage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Z23" authorId="0" shapeId="0" xr:uid="{00000000-0006-0000-0600-000040000000}">
      <text>
        <r>
          <rPr>
            <sz val="11"/>
            <rFont val="Calibri"/>
          </rPr>
          <t xml:space="preserve">Ensure </t>
        </r>
        <r>
          <rPr>
            <sz val="11"/>
            <color rgb="FF000000"/>
            <rFont val="Calibri"/>
          </rPr>
          <t>'</t>
        </r>
        <r>
          <rPr>
            <b/>
            <sz val="11"/>
            <color rgb="FF000000"/>
            <rFont val="Calibri"/>
          </rPr>
          <t>Audit Audit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AA23" authorId="0" shapeId="0" xr:uid="{00000000-0006-0000-0600-000041000000}">
      <text>
        <r>
          <rPr>
            <sz val="11"/>
            <rFont val="Calibri"/>
          </rPr>
          <t xml:space="preserve">Ensure </t>
        </r>
        <r>
          <rPr>
            <sz val="11"/>
            <color rgb="FF000000"/>
            <rFont val="Calibri"/>
          </rPr>
          <t>'</t>
        </r>
        <r>
          <rPr>
            <b/>
            <sz val="11"/>
            <color rgb="FF000000"/>
            <rFont val="Calibri"/>
          </rPr>
          <t>Audit Authentication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AB23" authorId="0" shapeId="0" xr:uid="{00000000-0006-0000-0600-000042000000}">
      <text>
        <r>
          <rPr>
            <sz val="11"/>
            <rFont val="Calibri"/>
          </rPr>
          <t xml:space="preserve">Ensure </t>
        </r>
        <r>
          <rPr>
            <sz val="11"/>
            <color rgb="FF000000"/>
            <rFont val="Calibri"/>
          </rPr>
          <t>'</t>
        </r>
        <r>
          <rPr>
            <b/>
            <sz val="11"/>
            <color rgb="FF000000"/>
            <rFont val="Calibri"/>
          </rPr>
          <t>Audit MPSSVC Rule-Level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C23" authorId="0" shapeId="0" xr:uid="{00000000-0006-0000-0600-000043000000}">
      <text>
        <r>
          <rPr>
            <sz val="11"/>
            <rFont val="Calibri"/>
          </rPr>
          <t xml:space="preserve">Ensure </t>
        </r>
        <r>
          <rPr>
            <sz val="11"/>
            <color rgb="FF000000"/>
            <rFont val="Calibri"/>
          </rPr>
          <t>'</t>
        </r>
        <r>
          <rPr>
            <b/>
            <sz val="11"/>
            <color rgb="FF000000"/>
            <rFont val="Calibri"/>
          </rPr>
          <t>Audit Other Policy Change Events</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AD23" authorId="0" shapeId="0" xr:uid="{00000000-0006-0000-0600-000044000000}">
      <text>
        <r>
          <rPr>
            <sz val="11"/>
            <rFont val="Calibri"/>
          </rPr>
          <t xml:space="preserve">Ensure </t>
        </r>
        <r>
          <rPr>
            <sz val="11"/>
            <color rgb="FF000000"/>
            <rFont val="Calibri"/>
          </rPr>
          <t>'</t>
        </r>
        <r>
          <rPr>
            <b/>
            <sz val="11"/>
            <color rgb="FF000000"/>
            <rFont val="Calibri"/>
          </rPr>
          <t>Audit Sensitive Privilege Use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E23" authorId="0" shapeId="0" xr:uid="{00000000-0006-0000-0600-000045000000}">
      <text>
        <r>
          <rPr>
            <sz val="11"/>
            <rFont val="Calibri"/>
          </rPr>
          <t xml:space="preserve">Ensure </t>
        </r>
        <r>
          <rPr>
            <sz val="11"/>
            <color rgb="FF000000"/>
            <rFont val="Calibri"/>
          </rPr>
          <t>'</t>
        </r>
        <r>
          <rPr>
            <b/>
            <sz val="11"/>
            <color rgb="FF000000"/>
            <rFont val="Calibri"/>
          </rPr>
          <t>Audit Other System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F23" authorId="0" shapeId="0" xr:uid="{00000000-0006-0000-0600-000046000000}">
      <text>
        <r>
          <rPr>
            <sz val="11"/>
            <rFont val="Calibri"/>
          </rPr>
          <t xml:space="preserve">Ensure </t>
        </r>
        <r>
          <rPr>
            <sz val="11"/>
            <color rgb="FF000000"/>
            <rFont val="Calibri"/>
          </rPr>
          <t>'</t>
        </r>
        <r>
          <rPr>
            <b/>
            <sz val="11"/>
            <color rgb="FF000000"/>
            <rFont val="Calibri"/>
          </rPr>
          <t>Audit Security State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AG23" authorId="0" shapeId="0" xr:uid="{00000000-0006-0000-0600-000047000000}">
      <text>
        <r>
          <rPr>
            <sz val="11"/>
            <rFont val="Calibri"/>
          </rPr>
          <t xml:space="preserve">Ensure </t>
        </r>
        <r>
          <rPr>
            <sz val="11"/>
            <color rgb="FF000000"/>
            <rFont val="Calibri"/>
          </rPr>
          <t>'</t>
        </r>
        <r>
          <rPr>
            <b/>
            <sz val="11"/>
            <color rgb="FF000000"/>
            <rFont val="Calibri"/>
          </rPr>
          <t>Audit Security System Extension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AH23" authorId="0" shapeId="0" xr:uid="{00000000-0006-0000-0600-000048000000}">
      <text>
        <r>
          <rPr>
            <sz val="11"/>
            <rFont val="Calibri"/>
          </rPr>
          <t xml:space="preserve">Ensure </t>
        </r>
        <r>
          <rPr>
            <sz val="11"/>
            <color rgb="FF000000"/>
            <rFont val="Calibri"/>
          </rPr>
          <t>'</t>
        </r>
        <r>
          <rPr>
            <b/>
            <sz val="11"/>
            <color rgb="FF000000"/>
            <rFont val="Calibri"/>
          </rPr>
          <t>Audit System Integrity</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I23" authorId="0" shapeId="0" xr:uid="{00000000-0006-0000-0600-000049000000}">
      <text>
        <r>
          <rPr>
            <sz val="11"/>
            <rFont val="Calibri"/>
          </rPr>
          <t xml:space="preserve">Ensure </t>
        </r>
        <r>
          <rPr>
            <sz val="11"/>
            <color rgb="FF000000"/>
            <rFont val="Calibri"/>
          </rPr>
          <t>'</t>
        </r>
        <r>
          <rPr>
            <b/>
            <sz val="11"/>
            <color rgb="FF000000"/>
            <rFont val="Calibri"/>
          </rPr>
          <t>Turn on PowerShell Script Block Logging</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Log script block invocation start / stop events = [[[delete]]]</t>
        </r>
        <r>
          <rPr>
            <sz val="11"/>
            <color rgb="FF000000"/>
            <rFont val="Calibri"/>
          </rPr>
          <t>'</t>
        </r>
      </text>
    </comment>
    <comment ref="J25" authorId="0" shapeId="0" xr:uid="{00000000-0006-0000-0600-00004A00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32768</t>
        </r>
        <r>
          <rPr>
            <sz val="11"/>
            <color rgb="FF000000"/>
            <rFont val="Calibri"/>
          </rPr>
          <t>'</t>
        </r>
      </text>
    </comment>
    <comment ref="K25" authorId="0" shapeId="0" xr:uid="{00000000-0006-0000-0600-00004B00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196608</t>
        </r>
        <r>
          <rPr>
            <sz val="11"/>
            <color rgb="FF000000"/>
            <rFont val="Calibri"/>
          </rPr>
          <t>'</t>
        </r>
      </text>
    </comment>
    <comment ref="L25" authorId="0" shapeId="0" xr:uid="{00000000-0006-0000-0600-00004C00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32768</t>
        </r>
        <r>
          <rPr>
            <sz val="11"/>
            <color rgb="FF000000"/>
            <rFont val="Calibri"/>
          </rPr>
          <t>'</t>
        </r>
      </text>
    </comment>
    <comment ref="J32" authorId="0" shapeId="0" xr:uid="{00000000-0006-0000-0600-00004D000000}">
      <text>
        <r>
          <rPr>
            <sz val="11"/>
            <rFont val="Calibri"/>
          </rPr>
          <t xml:space="preserve">Ensure </t>
        </r>
        <r>
          <rPr>
            <sz val="11"/>
            <color rgb="FF000000"/>
            <rFont val="Calibri"/>
          </rPr>
          <t>'</t>
        </r>
        <r>
          <rPr>
            <b/>
            <sz val="11"/>
            <color rgb="FF000000"/>
            <rFont val="Calibri"/>
          </rPr>
          <t>Configure registry policy processing</t>
        </r>
        <r>
          <rPr>
            <sz val="11"/>
            <color rgb="FF000000"/>
            <rFont val="Calibri"/>
          </rPr>
          <t>'</t>
        </r>
        <r>
          <rPr>
            <sz val="11"/>
            <color rgb="FF000000"/>
            <rFont val="Calibri"/>
          </rPr>
          <t xml:space="preserve"> is set to </t>
        </r>
        <r>
          <rPr>
            <sz val="11"/>
            <color rgb="FF000000"/>
            <rFont val="Calibri"/>
          </rPr>
          <t>'</t>
        </r>
        <r>
          <rPr>
            <b/>
            <sz val="11"/>
            <color rgb="FF000000"/>
            <rFont val="Calibri"/>
          </rPr>
          <t>Process even if the Group Policy objects have not changed = True; Do not apply during periodic background processing = False</t>
        </r>
        <r>
          <rPr>
            <sz val="11"/>
            <color rgb="FF000000"/>
            <rFont val="Calibri"/>
          </rPr>
          <t>'</t>
        </r>
      </text>
    </comment>
    <comment ref="K32" authorId="0" shapeId="0" xr:uid="{00000000-0006-0000-0600-00004E000000}">
      <text>
        <r>
          <rPr>
            <sz val="11"/>
            <rFont val="Calibri"/>
          </rPr>
          <t xml:space="preserve">Ensure </t>
        </r>
        <r>
          <rPr>
            <sz val="11"/>
            <color rgb="FF000000"/>
            <rFont val="Calibri"/>
          </rPr>
          <t>'</t>
        </r>
        <r>
          <rPr>
            <b/>
            <sz val="11"/>
            <color rgb="FF000000"/>
            <rFont val="Calibri"/>
          </rPr>
          <t>Security Zones: Do not allow users to add/delete sites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32" authorId="0" shapeId="0" xr:uid="{00000000-0006-0000-0600-00004F000000}">
      <text>
        <r>
          <rPr>
            <sz val="11"/>
            <rFont val="Calibri"/>
          </rPr>
          <t xml:space="preserve">Ensure </t>
        </r>
        <r>
          <rPr>
            <sz val="11"/>
            <color rgb="FF000000"/>
            <rFont val="Calibri"/>
          </rPr>
          <t>'</t>
        </r>
        <r>
          <rPr>
            <b/>
            <sz val="11"/>
            <color rgb="FF000000"/>
            <rFont val="Calibri"/>
          </rPr>
          <t>Security Zones: Do not allow users to change policies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32" authorId="0" shapeId="0" xr:uid="{00000000-0006-0000-0600-000050000000}">
      <text>
        <r>
          <rPr>
            <sz val="11"/>
            <rFont val="Calibri"/>
          </rPr>
          <t xml:space="preserve">Ensure </t>
        </r>
        <r>
          <rPr>
            <sz val="11"/>
            <color rgb="FF000000"/>
            <rFont val="Calibri"/>
          </rPr>
          <t>'</t>
        </r>
        <r>
          <rPr>
            <b/>
            <sz val="11"/>
            <color rgb="FF000000"/>
            <rFont val="Calibri"/>
          </rPr>
          <t>Security Zones: Use only machine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37" authorId="0" shapeId="0" xr:uid="{00000000-0006-0000-0600-000051000000}">
      <text>
        <r>
          <rPr>
            <sz val="11"/>
            <rFont val="Calibri"/>
          </rPr>
          <t xml:space="preserve">Ensure </t>
        </r>
        <r>
          <rPr>
            <sz val="11"/>
            <color rgb="FF000000"/>
            <rFont val="Calibri"/>
          </rPr>
          <t>'</t>
        </r>
        <r>
          <rPr>
            <b/>
            <sz val="11"/>
            <color rgb="FF000000"/>
            <rFont val="Calibri"/>
          </rPr>
          <t>Configure SMB v1 client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 driver (recommended)</t>
        </r>
        <r>
          <rPr>
            <sz val="11"/>
            <color rgb="FF000000"/>
            <rFont val="Calibri"/>
          </rPr>
          <t>'</t>
        </r>
      </text>
    </comment>
    <comment ref="K37" authorId="0" shapeId="0" xr:uid="{00000000-0006-0000-0600-000052000000}">
      <text>
        <r>
          <rPr>
            <sz val="11"/>
            <rFont val="Calibri"/>
          </rPr>
          <t xml:space="preserve">Ensure </t>
        </r>
        <r>
          <rPr>
            <sz val="11"/>
            <color rgb="FF000000"/>
            <rFont val="Calibri"/>
          </rPr>
          <t>'</t>
        </r>
        <r>
          <rPr>
            <b/>
            <sz val="11"/>
            <color rgb="FF000000"/>
            <rFont val="Calibri"/>
          </rPr>
          <t>Configure SMB v1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38" authorId="0" shapeId="0" xr:uid="{00000000-0006-0000-0600-000053000000}">
      <text>
        <r>
          <rPr>
            <sz val="11"/>
            <rFont val="Calibri"/>
          </rPr>
          <t xml:space="preserve">Ensure </t>
        </r>
        <r>
          <rPr>
            <sz val="11"/>
            <color rgb="FF000000"/>
            <rFont val="Calibri"/>
          </rPr>
          <t>'</t>
        </r>
        <r>
          <rPr>
            <b/>
            <sz val="11"/>
            <color rgb="FF000000"/>
            <rFont val="Calibri"/>
          </rPr>
          <t>Prevent per-user installation of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38" authorId="0" shapeId="0" xr:uid="{00000000-0006-0000-0600-000054000000}">
      <text>
        <r>
          <rPr>
            <sz val="11"/>
            <rFont val="Calibri"/>
          </rPr>
          <t xml:space="preserve">Ensure </t>
        </r>
        <r>
          <rPr>
            <sz val="11"/>
            <color rgb="FF000000"/>
            <rFont val="Calibri"/>
          </rPr>
          <t>'</t>
        </r>
        <r>
          <rPr>
            <b/>
            <sz val="11"/>
            <color rgb="FF000000"/>
            <rFont val="Calibri"/>
          </rPr>
          <t>Specify use of ActiveX Installer Service for installation of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38" authorId="0" shapeId="0" xr:uid="{00000000-0006-0000-0600-000055000000}">
      <text>
        <r>
          <rPr>
            <sz val="11"/>
            <rFont val="Calibri"/>
          </rPr>
          <t xml:space="preserve">Ensure </t>
        </r>
        <r>
          <rPr>
            <sz val="11"/>
            <color rgb="FF000000"/>
            <rFont val="Calibri"/>
          </rPr>
          <t>'</t>
        </r>
        <r>
          <rPr>
            <b/>
            <sz val="11"/>
            <color rgb="FF000000"/>
            <rFont val="Calibri"/>
          </rPr>
          <t>Allow software to run or install even if the signature is invalid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38" authorId="0" shapeId="0" xr:uid="{00000000-0006-0000-0600-000056000000}">
      <text>
        <r>
          <rPr>
            <sz val="11"/>
            <rFont val="Calibri"/>
          </rPr>
          <t xml:space="preserve">Ensure </t>
        </r>
        <r>
          <rPr>
            <sz val="11"/>
            <color rgb="FF000000"/>
            <rFont val="Calibri"/>
          </rPr>
          <t>'</t>
        </r>
        <r>
          <rPr>
            <b/>
            <sz val="11"/>
            <color rgb="FF000000"/>
            <rFont val="Calibri"/>
          </rPr>
          <t>Check for signatures on downloaded programs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38" authorId="0" shapeId="0" xr:uid="{00000000-0006-0000-0600-000057000000}">
      <text>
        <r>
          <rPr>
            <sz val="11"/>
            <rFont val="Calibri"/>
          </rPr>
          <t xml:space="preserve">Ensure </t>
        </r>
        <r>
          <rPr>
            <sz val="11"/>
            <color rgb="FF000000"/>
            <rFont val="Calibri"/>
          </rPr>
          <t>'</t>
        </r>
        <r>
          <rPr>
            <b/>
            <sz val="11"/>
            <color rgb="FF000000"/>
            <rFont val="Calibri"/>
          </rPr>
          <t>Remove "Run this time" button for outdated ActiveX controls in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38" authorId="0" shapeId="0" xr:uid="{00000000-0006-0000-0600-000058000000}">
      <text>
        <r>
          <rPr>
            <sz val="11"/>
            <rFont val="Calibri"/>
          </rPr>
          <t xml:space="preserve">Ensure </t>
        </r>
        <r>
          <rPr>
            <sz val="11"/>
            <color rgb="FF000000"/>
            <rFont val="Calibri"/>
          </rPr>
          <t>'</t>
        </r>
        <r>
          <rPr>
            <b/>
            <sz val="11"/>
            <color rgb="FF000000"/>
            <rFont val="Calibri"/>
          </rPr>
          <t>Turn off blocking of outdated ActiveX controls for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38" authorId="0" shapeId="0" xr:uid="{00000000-0006-0000-0600-000059000000}">
      <text>
        <r>
          <rPr>
            <sz val="11"/>
            <rFont val="Calibri"/>
          </rPr>
          <t xml:space="preserve">Ensure </t>
        </r>
        <r>
          <rPr>
            <sz val="11"/>
            <color rgb="FF000000"/>
            <rFont val="Calibri"/>
          </rPr>
          <t>'</t>
        </r>
        <r>
          <rPr>
            <b/>
            <sz val="11"/>
            <color rgb="FF000000"/>
            <rFont val="Calibri"/>
          </rPr>
          <t>Allow user control over installs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43" authorId="0" shapeId="0" xr:uid="{00000000-0006-0000-0600-00005A000000}">
      <text>
        <r>
          <rPr>
            <sz val="11"/>
            <rFont val="Calibri"/>
          </rPr>
          <t xml:space="preserve">Ensure </t>
        </r>
        <r>
          <rPr>
            <sz val="11"/>
            <color rgb="FF000000"/>
            <rFont val="Calibri"/>
          </rPr>
          <t>'</t>
        </r>
        <r>
          <rPr>
            <b/>
            <sz val="11"/>
            <color rgb="FF000000"/>
            <rFont val="Calibri"/>
          </rPr>
          <t>Network security: Allow LocalSystem NULL session fallback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43" authorId="0" shapeId="0" xr:uid="{00000000-0006-0000-0600-00005B000000}">
      <text>
        <r>
          <rPr>
            <sz val="11"/>
            <rFont val="Calibri"/>
          </rPr>
          <t xml:space="preserve">Ensure </t>
        </r>
        <r>
          <rPr>
            <sz val="11"/>
            <color rgb="FF000000"/>
            <rFont val="Calibri"/>
          </rPr>
          <t>'</t>
        </r>
        <r>
          <rPr>
            <b/>
            <sz val="11"/>
            <color rgb="FF000000"/>
            <rFont val="Calibri"/>
          </rPr>
          <t>Network security: LAN Manager authentication level</t>
        </r>
        <r>
          <rPr>
            <sz val="11"/>
            <color rgb="FF000000"/>
            <rFont val="Calibri"/>
          </rPr>
          <t>'</t>
        </r>
        <r>
          <rPr>
            <sz val="11"/>
            <color rgb="FF000000"/>
            <rFont val="Calibri"/>
          </rPr>
          <t xml:space="preserve"> is set to </t>
        </r>
        <r>
          <rPr>
            <sz val="11"/>
            <color rgb="FF000000"/>
            <rFont val="Calibri"/>
          </rPr>
          <t>'</t>
        </r>
        <r>
          <rPr>
            <b/>
            <sz val="11"/>
            <color rgb="FF000000"/>
            <rFont val="Calibri"/>
          </rPr>
          <t>Send NTLMv2 Responses only, Refuse LM and NTLM</t>
        </r>
        <r>
          <rPr>
            <sz val="11"/>
            <color rgb="FF000000"/>
            <rFont val="Calibri"/>
          </rPr>
          <t>'</t>
        </r>
      </text>
    </comment>
    <comment ref="L43" authorId="0" shapeId="0" xr:uid="{00000000-0006-0000-0600-00005C000000}">
      <text>
        <r>
          <rPr>
            <sz val="11"/>
            <rFont val="Calibri"/>
          </rPr>
          <t xml:space="preserve">Ensure </t>
        </r>
        <r>
          <rPr>
            <sz val="11"/>
            <color rgb="FF000000"/>
            <rFont val="Calibri"/>
          </rPr>
          <t>'</t>
        </r>
        <r>
          <rPr>
            <b/>
            <sz val="11"/>
            <color rgb="FF000000"/>
            <rFont val="Calibri"/>
          </rPr>
          <t>Enable insecure guest logons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43" authorId="0" shapeId="0" xr:uid="{00000000-0006-0000-0600-00005D000000}">
      <text>
        <r>
          <rPr>
            <sz val="11"/>
            <rFont val="Calibri"/>
          </rPr>
          <t xml:space="preserve">Ensure </t>
        </r>
        <r>
          <rPr>
            <sz val="11"/>
            <color rgb="FF000000"/>
            <rFont val="Calibri"/>
          </rPr>
          <t>'</t>
        </r>
        <r>
          <rPr>
            <b/>
            <sz val="11"/>
            <color rgb="FF000000"/>
            <rFont val="Calibri"/>
          </rPr>
          <t>Restrict Unauthenticated RPC clients</t>
        </r>
        <r>
          <rPr>
            <sz val="11"/>
            <color rgb="FF000000"/>
            <rFont val="Calibri"/>
          </rPr>
          <t>'</t>
        </r>
        <r>
          <rPr>
            <sz val="11"/>
            <color rgb="FF000000"/>
            <rFont val="Calibri"/>
          </rPr>
          <t xml:space="preserve"> is set to </t>
        </r>
        <r>
          <rPr>
            <sz val="11"/>
            <color rgb="FF000000"/>
            <rFont val="Calibri"/>
          </rPr>
          <t>'</t>
        </r>
        <r>
          <rPr>
            <b/>
            <sz val="11"/>
            <color rgb="FF000000"/>
            <rFont val="Calibri"/>
          </rPr>
          <t>Authenticated</t>
        </r>
        <r>
          <rPr>
            <sz val="11"/>
            <color rgb="FF000000"/>
            <rFont val="Calibri"/>
          </rPr>
          <t>'</t>
        </r>
      </text>
    </comment>
    <comment ref="N43" authorId="0" shapeId="0" xr:uid="{00000000-0006-0000-0600-00005E000000}">
      <text>
        <r>
          <rPr>
            <sz val="11"/>
            <rFont val="Calibri"/>
          </rPr>
          <t xml:space="preserve">Ensure </t>
        </r>
        <r>
          <rPr>
            <sz val="11"/>
            <color rgb="FF000000"/>
            <rFont val="Calibri"/>
          </rPr>
          <t>'</t>
        </r>
        <r>
          <rPr>
            <b/>
            <sz val="11"/>
            <color rgb="FF000000"/>
            <rFont val="Calibri"/>
          </rPr>
          <t>Always prompt for password upon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43" authorId="0" shapeId="0" xr:uid="{00000000-0006-0000-0600-00005F00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43" authorId="0" shapeId="0" xr:uid="{00000000-0006-0000-0600-000060000000}">
      <text>
        <r>
          <rPr>
            <sz val="11"/>
            <rFont val="Calibri"/>
          </rPr>
          <t xml:space="preserve">Ensure </t>
        </r>
        <r>
          <rPr>
            <sz val="11"/>
            <color rgb="FF000000"/>
            <rFont val="Calibri"/>
          </rPr>
          <t>'</t>
        </r>
        <r>
          <rPr>
            <b/>
            <sz val="11"/>
            <color rgb="FF000000"/>
            <rFont val="Calibri"/>
          </rPr>
          <t>Disallow 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43" authorId="0" shapeId="0" xr:uid="{00000000-0006-0000-0600-00006100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45" authorId="0" shapeId="0" xr:uid="{00000000-0006-0000-0600-000062000000}">
      <text>
        <r>
          <rPr>
            <sz val="11"/>
            <rFont val="Calibri"/>
          </rPr>
          <t xml:space="preserve">Ensure </t>
        </r>
        <r>
          <rPr>
            <sz val="11"/>
            <color rgb="FF000000"/>
            <rFont val="Calibri"/>
          </rPr>
          <t>'</t>
        </r>
        <r>
          <rPr>
            <b/>
            <sz val="11"/>
            <color rgb="FF000000"/>
            <rFont val="Calibri"/>
          </rPr>
          <t>Configure enhanced anti-spoofing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47" authorId="0" shapeId="0" xr:uid="{00000000-0006-0000-0600-000063000000}">
      <text>
        <r>
          <rPr>
            <sz val="11"/>
            <rFont val="Calibri"/>
          </rPr>
          <t xml:space="preserve">Ensure </t>
        </r>
        <r>
          <rPr>
            <sz val="11"/>
            <color rgb="FF000000"/>
            <rFont val="Calibri"/>
          </rPr>
          <t>'</t>
        </r>
        <r>
          <rPr>
            <b/>
            <sz val="11"/>
            <color rgb="FF000000"/>
            <rFont val="Calibri"/>
          </rPr>
          <t>Accounts: Guest account status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48" authorId="0" shapeId="0" xr:uid="{00000000-0006-0000-0600-000064000000}">
      <text>
        <r>
          <rPr>
            <sz val="11"/>
            <rFont val="Calibri"/>
          </rPr>
          <t xml:space="preserve">Ensure </t>
        </r>
        <r>
          <rPr>
            <sz val="11"/>
            <color rgb="FF000000"/>
            <rFont val="Calibri"/>
          </rPr>
          <t>'</t>
        </r>
        <r>
          <rPr>
            <b/>
            <sz val="11"/>
            <color rgb="FF000000"/>
            <rFont val="Calibri"/>
          </rPr>
          <t>Enforce password history</t>
        </r>
        <r>
          <rPr>
            <sz val="11"/>
            <color rgb="FF000000"/>
            <rFont val="Calibri"/>
          </rPr>
          <t>'</t>
        </r>
        <r>
          <rPr>
            <sz val="11"/>
            <color rgb="FF000000"/>
            <rFont val="Calibri"/>
          </rPr>
          <t xml:space="preserve"> is set to </t>
        </r>
        <r>
          <rPr>
            <sz val="11"/>
            <color rgb="FF000000"/>
            <rFont val="Calibri"/>
          </rPr>
          <t>'</t>
        </r>
        <r>
          <rPr>
            <b/>
            <sz val="11"/>
            <color rgb="FF000000"/>
            <rFont val="Calibri"/>
          </rPr>
          <t>24</t>
        </r>
        <r>
          <rPr>
            <sz val="11"/>
            <color rgb="FF000000"/>
            <rFont val="Calibri"/>
          </rPr>
          <t>'</t>
        </r>
      </text>
    </comment>
    <comment ref="K48" authorId="0" shapeId="0" xr:uid="{00000000-0006-0000-0600-000065000000}">
      <text>
        <r>
          <rPr>
            <sz val="11"/>
            <rFont val="Calibri"/>
          </rPr>
          <t xml:space="preserve">Ensure </t>
        </r>
        <r>
          <rPr>
            <sz val="11"/>
            <color rgb="FF000000"/>
            <rFont val="Calibri"/>
          </rPr>
          <t>'</t>
        </r>
        <r>
          <rPr>
            <b/>
            <sz val="11"/>
            <color rgb="FF000000"/>
            <rFont val="Calibri"/>
          </rPr>
          <t>Maximum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60</t>
        </r>
        <r>
          <rPr>
            <sz val="11"/>
            <color rgb="FF000000"/>
            <rFont val="Calibri"/>
          </rPr>
          <t>'</t>
        </r>
      </text>
    </comment>
    <comment ref="L48" authorId="0" shapeId="0" xr:uid="{00000000-0006-0000-0600-000066000000}">
      <text>
        <r>
          <rPr>
            <sz val="11"/>
            <rFont val="Calibri"/>
          </rPr>
          <t xml:space="preserve">Ensure </t>
        </r>
        <r>
          <rPr>
            <sz val="11"/>
            <color rgb="FF000000"/>
            <rFont val="Calibri"/>
          </rPr>
          <t>'</t>
        </r>
        <r>
          <rPr>
            <b/>
            <sz val="11"/>
            <color rgb="FF000000"/>
            <rFont val="Calibri"/>
          </rPr>
          <t>Minimum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1</t>
        </r>
        <r>
          <rPr>
            <sz val="11"/>
            <color rgb="FF000000"/>
            <rFont val="Calibri"/>
          </rPr>
          <t>'</t>
        </r>
      </text>
    </comment>
    <comment ref="M48" authorId="0" shapeId="0" xr:uid="{00000000-0006-0000-0600-000067000000}">
      <text>
        <r>
          <rPr>
            <sz val="11"/>
            <rFont val="Calibri"/>
          </rPr>
          <t xml:space="preserve">Ensure </t>
        </r>
        <r>
          <rPr>
            <sz val="11"/>
            <color rgb="FF000000"/>
            <rFont val="Calibri"/>
          </rPr>
          <t>'</t>
        </r>
        <r>
          <rPr>
            <b/>
            <sz val="11"/>
            <color rgb="FF000000"/>
            <rFont val="Calibri"/>
          </rPr>
          <t>Minimum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14</t>
        </r>
        <r>
          <rPr>
            <sz val="11"/>
            <color rgb="FF000000"/>
            <rFont val="Calibri"/>
          </rPr>
          <t>'</t>
        </r>
      </text>
    </comment>
    <comment ref="N48" authorId="0" shapeId="0" xr:uid="{00000000-0006-0000-0600-000068000000}">
      <text>
        <r>
          <rPr>
            <sz val="11"/>
            <rFont val="Calibri"/>
          </rPr>
          <t xml:space="preserve">Ensure </t>
        </r>
        <r>
          <rPr>
            <sz val="11"/>
            <color rgb="FF000000"/>
            <rFont val="Calibri"/>
          </rPr>
          <t>'</t>
        </r>
        <r>
          <rPr>
            <b/>
            <sz val="11"/>
            <color rgb="FF000000"/>
            <rFont val="Calibri"/>
          </rPr>
          <t>Password must meet complexity requirements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48" authorId="0" shapeId="0" xr:uid="{00000000-0006-0000-0600-000069000000}">
      <text>
        <r>
          <rPr>
            <sz val="11"/>
            <rFont val="Calibri"/>
          </rPr>
          <t xml:space="preserve">Ensure </t>
        </r>
        <r>
          <rPr>
            <sz val="11"/>
            <color rgb="FF000000"/>
            <rFont val="Calibri"/>
          </rPr>
          <t>'</t>
        </r>
        <r>
          <rPr>
            <b/>
            <sz val="11"/>
            <color rgb="FF000000"/>
            <rFont val="Calibri"/>
          </rPr>
          <t>Accounts: Limit local account use of blank passwords to console logon only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50" authorId="0" shapeId="0" xr:uid="{00000000-0006-0000-0600-00006A000000}">
      <text>
        <r>
          <rPr>
            <sz val="11"/>
            <rFont val="Calibri"/>
          </rPr>
          <t xml:space="preserve">Ensure </t>
        </r>
        <r>
          <rPr>
            <sz val="11"/>
            <color rgb="FF000000"/>
            <rFont val="Calibri"/>
          </rPr>
          <t>'</t>
        </r>
        <r>
          <rPr>
            <b/>
            <sz val="11"/>
            <color rgb="FF000000"/>
            <rFont val="Calibri"/>
          </rPr>
          <t>Store passwords using reversible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50" authorId="0" shapeId="0" xr:uid="{00000000-0006-0000-0600-00006B000000}">
      <text>
        <r>
          <rPr>
            <sz val="11"/>
            <rFont val="Calibri"/>
          </rPr>
          <t xml:space="preserve">Ensure </t>
        </r>
        <r>
          <rPr>
            <sz val="11"/>
            <color rgb="FF000000"/>
            <rFont val="Calibri"/>
          </rPr>
          <t>'</t>
        </r>
        <r>
          <rPr>
            <b/>
            <sz val="11"/>
            <color rgb="FF000000"/>
            <rFont val="Calibri"/>
          </rPr>
          <t>Domain member: Disable machine account password changes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50" authorId="0" shapeId="0" xr:uid="{00000000-0006-0000-0600-00006C000000}">
      <text>
        <r>
          <rPr>
            <sz val="11"/>
            <rFont val="Calibri"/>
          </rPr>
          <t xml:space="preserve">Ensure </t>
        </r>
        <r>
          <rPr>
            <sz val="11"/>
            <color rgb="FF000000"/>
            <rFont val="Calibri"/>
          </rPr>
          <t>'</t>
        </r>
        <r>
          <rPr>
            <b/>
            <sz val="11"/>
            <color rgb="FF000000"/>
            <rFont val="Calibri"/>
          </rPr>
          <t>Domain member: Maximum machine account password age</t>
        </r>
        <r>
          <rPr>
            <sz val="11"/>
            <color rgb="FF000000"/>
            <rFont val="Calibri"/>
          </rPr>
          <t>'</t>
        </r>
        <r>
          <rPr>
            <sz val="11"/>
            <color rgb="FF000000"/>
            <rFont val="Calibri"/>
          </rPr>
          <t xml:space="preserve"> is set to </t>
        </r>
        <r>
          <rPr>
            <sz val="11"/>
            <color rgb="FF000000"/>
            <rFont val="Calibri"/>
          </rPr>
          <t>'</t>
        </r>
        <r>
          <rPr>
            <b/>
            <sz val="11"/>
            <color rgb="FF000000"/>
            <rFont val="Calibri"/>
          </rPr>
          <t>30</t>
        </r>
        <r>
          <rPr>
            <sz val="11"/>
            <color rgb="FF000000"/>
            <rFont val="Calibri"/>
          </rPr>
          <t>'</t>
        </r>
      </text>
    </comment>
    <comment ref="M50" authorId="0" shapeId="0" xr:uid="{00000000-0006-0000-0600-00006D000000}">
      <text>
        <r>
          <rPr>
            <sz val="11"/>
            <rFont val="Calibri"/>
          </rPr>
          <t xml:space="preserve">Ensure </t>
        </r>
        <r>
          <rPr>
            <sz val="11"/>
            <color rgb="FF000000"/>
            <rFont val="Calibri"/>
          </rPr>
          <t>'</t>
        </r>
        <r>
          <rPr>
            <b/>
            <sz val="11"/>
            <color rgb="FF000000"/>
            <rFont val="Calibri"/>
          </rPr>
          <t>Network security: Do not store LAN Manager hash value on next password change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50" authorId="0" shapeId="0" xr:uid="{00000000-0006-0000-0600-00006E000000}">
      <text>
        <r>
          <rPr>
            <sz val="11"/>
            <rFont val="Calibri"/>
          </rPr>
          <t xml:space="preserve">Ensure </t>
        </r>
        <r>
          <rPr>
            <sz val="11"/>
            <color rgb="FF000000"/>
            <rFont val="Calibri"/>
          </rPr>
          <t>'</t>
        </r>
        <r>
          <rPr>
            <b/>
            <sz val="11"/>
            <color rgb="FF000000"/>
            <rFont val="Calibri"/>
          </rPr>
          <t>Enable local admin password management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50" authorId="0" shapeId="0" xr:uid="{00000000-0006-0000-0600-00006F000000}">
      <text>
        <r>
          <rPr>
            <sz val="11"/>
            <rFont val="Calibri"/>
          </rPr>
          <t xml:space="preserve">Ensure </t>
        </r>
        <r>
          <rPr>
            <sz val="11"/>
            <color rgb="FF000000"/>
            <rFont val="Calibri"/>
          </rPr>
          <t>'</t>
        </r>
        <r>
          <rPr>
            <b/>
            <sz val="11"/>
            <color rgb="FF000000"/>
            <rFont val="Calibri"/>
          </rPr>
          <t>WDigest Authentication (disabling may require KB2871997)</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50" authorId="0" shapeId="0" xr:uid="{00000000-0006-0000-0600-000070000000}">
      <text>
        <r>
          <rPr>
            <sz val="11"/>
            <rFont val="Calibri"/>
          </rPr>
          <t xml:space="preserve">Ensure </t>
        </r>
        <r>
          <rPr>
            <sz val="11"/>
            <color rgb="FF000000"/>
            <rFont val="Calibri"/>
          </rPr>
          <t>'</t>
        </r>
        <r>
          <rPr>
            <b/>
            <sz val="11"/>
            <color rgb="FF000000"/>
            <rFont val="Calibri"/>
          </rPr>
          <t>Remote host allows delegation of non-exportable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50" authorId="0" shapeId="0" xr:uid="{00000000-0006-0000-0600-000071000000}">
      <text>
        <r>
          <rPr>
            <sz val="11"/>
            <rFont val="Calibri"/>
          </rPr>
          <t xml:space="preserve">Ensure </t>
        </r>
        <r>
          <rPr>
            <sz val="11"/>
            <color rgb="FF000000"/>
            <rFont val="Calibri"/>
          </rPr>
          <t>'</t>
        </r>
        <r>
          <rPr>
            <b/>
            <sz val="11"/>
            <color rgb="FF000000"/>
            <rFont val="Calibri"/>
          </rPr>
          <t>Turn On Virtualization Based Security</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Virtualization Based Protection of Code Integrity = Enabled with UEFI lock; Credential Guard Configuration = Enabled with UEFI lock; Select Platform Security Level = Secure Boot; Secure Launch Configuration = Enabled; Require UEFI Memory Attributes Table = False</t>
        </r>
        <r>
          <rPr>
            <sz val="11"/>
            <color rgb="FF000000"/>
            <rFont val="Calibri"/>
          </rPr>
          <t>'</t>
        </r>
      </text>
    </comment>
    <comment ref="R50" authorId="0" shapeId="0" xr:uid="{00000000-0006-0000-0600-000072000000}">
      <text>
        <r>
          <rPr>
            <sz val="11"/>
            <rFont val="Calibri"/>
          </rPr>
          <t xml:space="preserve">Ensure </t>
        </r>
        <r>
          <rPr>
            <sz val="11"/>
            <color rgb="FF000000"/>
            <rFont val="Calibri"/>
          </rPr>
          <t>'</t>
        </r>
        <r>
          <rPr>
            <b/>
            <sz val="11"/>
            <color rgb="FF000000"/>
            <rFont val="Calibri"/>
          </rPr>
          <t>Do not allow passwords to be saved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50" authorId="0" shapeId="0" xr:uid="{00000000-0006-0000-0600-000073000000}">
      <text>
        <r>
          <rPr>
            <sz val="11"/>
            <rFont val="Calibri"/>
          </rPr>
          <t xml:space="preserve">Ensure </t>
        </r>
        <r>
          <rPr>
            <sz val="11"/>
            <color rgb="FF000000"/>
            <rFont val="Calibri"/>
          </rPr>
          <t>'</t>
        </r>
        <r>
          <rPr>
            <b/>
            <sz val="11"/>
            <color rgb="FF000000"/>
            <rFont val="Calibri"/>
          </rPr>
          <t>Disallow WinRM from storing RunAs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50" authorId="0" shapeId="0" xr:uid="{00000000-0006-0000-0600-000074000000}">
      <text>
        <r>
          <rPr>
            <sz val="11"/>
            <rFont val="Calibri"/>
          </rPr>
          <t xml:space="preserve">Ensure </t>
        </r>
        <r>
          <rPr>
            <sz val="11"/>
            <color rgb="FF000000"/>
            <rFont val="Calibri"/>
          </rPr>
          <t>'</t>
        </r>
        <r>
          <rPr>
            <b/>
            <sz val="11"/>
            <color rgb="FF000000"/>
            <rFont val="Calibri"/>
          </rPr>
          <t>Turn on the auto-complete feature for user names and passwords on forms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67" authorId="0" shapeId="0" xr:uid="{00000000-0006-0000-0600-000075000000}">
      <text>
        <r>
          <rPr>
            <sz val="11"/>
            <rFont val="Calibri"/>
          </rPr>
          <t xml:space="preserve">Ensure </t>
        </r>
        <r>
          <rPr>
            <sz val="11"/>
            <color rgb="FF000000"/>
            <rFont val="Calibri"/>
          </rPr>
          <t>'</t>
        </r>
        <r>
          <rPr>
            <b/>
            <sz val="11"/>
            <color rgb="FF000000"/>
            <rFont val="Calibri"/>
          </rPr>
          <t>Enumeration policy for external devices incompatible with Kernel DMA Protection</t>
        </r>
        <r>
          <rPr>
            <sz val="11"/>
            <color rgb="FF000000"/>
            <rFont val="Calibri"/>
          </rPr>
          <t>'</t>
        </r>
        <r>
          <rPr>
            <sz val="11"/>
            <color rgb="FF000000"/>
            <rFont val="Calibri"/>
          </rPr>
          <t xml:space="preserve"> is set to </t>
        </r>
        <r>
          <rPr>
            <sz val="11"/>
            <color rgb="FF000000"/>
            <rFont val="Calibri"/>
          </rPr>
          <t>'</t>
        </r>
        <r>
          <rPr>
            <b/>
            <sz val="11"/>
            <color rgb="FF000000"/>
            <rFont val="Calibri"/>
          </rPr>
          <t>Block all</t>
        </r>
        <r>
          <rPr>
            <sz val="11"/>
            <color rgb="FF000000"/>
            <rFont val="Calibri"/>
          </rPr>
          <t>'</t>
        </r>
      </text>
    </comment>
    <comment ref="K67" authorId="0" shapeId="0" xr:uid="{00000000-0006-0000-0600-000076000000}">
      <text>
        <r>
          <rPr>
            <sz val="11"/>
            <rFont val="Calibri"/>
          </rPr>
          <t xml:space="preserve">Ensure </t>
        </r>
        <r>
          <rPr>
            <sz val="11"/>
            <color rgb="FF000000"/>
            <rFont val="Calibri"/>
          </rPr>
          <t>'</t>
        </r>
        <r>
          <rPr>
            <b/>
            <sz val="11"/>
            <color rgb="FF000000"/>
            <rFont val="Calibri"/>
          </rPr>
          <t>Do not allow drive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88" authorId="0" shapeId="0" xr:uid="{00000000-0006-0000-0600-000077000000}">
      <text>
        <r>
          <rPr>
            <sz val="11"/>
            <rFont val="Calibri"/>
          </rPr>
          <t xml:space="preserve">Ensure </t>
        </r>
        <r>
          <rPr>
            <sz val="11"/>
            <color rgb="FF000000"/>
            <rFont val="Calibri"/>
          </rPr>
          <t>'</t>
        </r>
        <r>
          <rPr>
            <b/>
            <sz val="11"/>
            <color rgb="FF000000"/>
            <rFont val="Calibri"/>
          </rPr>
          <t>MSS: (NoNameReleaseOnDemand) Allow the computer to ignore NetBIOS name release requests except from WINS servers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90" authorId="0" shapeId="0" xr:uid="{00000000-0006-0000-0600-000078000000}">
      <text>
        <r>
          <rPr>
            <sz val="11"/>
            <rFont val="Calibri"/>
          </rPr>
          <t xml:space="preserve">Ensure </t>
        </r>
        <r>
          <rPr>
            <sz val="11"/>
            <color rgb="FF000000"/>
            <rFont val="Calibri"/>
          </rPr>
          <t>'</t>
        </r>
        <r>
          <rPr>
            <b/>
            <sz val="11"/>
            <color rgb="FF000000"/>
            <rFont val="Calibri"/>
          </rPr>
          <t>Windows Firewall: Domain: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K90" authorId="0" shapeId="0" xr:uid="{00000000-0006-0000-0600-000079000000}">
      <text>
        <r>
          <rPr>
            <sz val="11"/>
            <rFont val="Calibri"/>
          </rPr>
          <t xml:space="preserve">Ensure </t>
        </r>
        <r>
          <rPr>
            <sz val="11"/>
            <color rgb="FF000000"/>
            <rFont val="Calibri"/>
          </rPr>
          <t>'</t>
        </r>
        <r>
          <rPr>
            <b/>
            <sz val="11"/>
            <color rgb="FF000000"/>
            <rFont val="Calibri"/>
          </rPr>
          <t>Windows Firewall: Domain: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L90" authorId="0" shapeId="0" xr:uid="{00000000-0006-0000-0600-00007A000000}">
      <text>
        <r>
          <rPr>
            <sz val="11"/>
            <rFont val="Calibri"/>
          </rPr>
          <t xml:space="preserve">Ensure </t>
        </r>
        <r>
          <rPr>
            <sz val="11"/>
            <color rgb="FF000000"/>
            <rFont val="Calibri"/>
          </rPr>
          <t>'</t>
        </r>
        <r>
          <rPr>
            <b/>
            <sz val="11"/>
            <color rgb="FF000000"/>
            <rFont val="Calibri"/>
          </rPr>
          <t>Windows Firewall: Domain: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M90" authorId="0" shapeId="0" xr:uid="{00000000-0006-0000-0600-00007B000000}">
      <text>
        <r>
          <rPr>
            <sz val="11"/>
            <rFont val="Calibri"/>
          </rPr>
          <t xml:space="preserve">Ensure </t>
        </r>
        <r>
          <rPr>
            <sz val="11"/>
            <color rgb="FF000000"/>
            <rFont val="Calibri"/>
          </rPr>
          <t>'</t>
        </r>
        <r>
          <rPr>
            <b/>
            <sz val="11"/>
            <color rgb="FF000000"/>
            <rFont val="Calibri"/>
          </rPr>
          <t>Windows Firewall: Private: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N90" authorId="0" shapeId="0" xr:uid="{00000000-0006-0000-0600-00007C000000}">
      <text>
        <r>
          <rPr>
            <sz val="11"/>
            <rFont val="Calibri"/>
          </rPr>
          <t xml:space="preserve">Ensure </t>
        </r>
        <r>
          <rPr>
            <sz val="11"/>
            <color rgb="FF000000"/>
            <rFont val="Calibri"/>
          </rPr>
          <t>'</t>
        </r>
        <r>
          <rPr>
            <b/>
            <sz val="11"/>
            <color rgb="FF000000"/>
            <rFont val="Calibri"/>
          </rPr>
          <t>Windows Firewall: Private: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O90" authorId="0" shapeId="0" xr:uid="{00000000-0006-0000-0600-00007D000000}">
      <text>
        <r>
          <rPr>
            <sz val="11"/>
            <rFont val="Calibri"/>
          </rPr>
          <t xml:space="preserve">Ensure </t>
        </r>
        <r>
          <rPr>
            <sz val="11"/>
            <color rgb="FF000000"/>
            <rFont val="Calibri"/>
          </rPr>
          <t>'</t>
        </r>
        <r>
          <rPr>
            <b/>
            <sz val="11"/>
            <color rgb="FF000000"/>
            <rFont val="Calibri"/>
          </rPr>
          <t>Windows Firewall: Private: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P90" authorId="0" shapeId="0" xr:uid="{00000000-0006-0000-0600-00007E000000}">
      <text>
        <r>
          <rPr>
            <sz val="11"/>
            <rFont val="Calibri"/>
          </rPr>
          <t xml:space="preserve">Ensure </t>
        </r>
        <r>
          <rPr>
            <sz val="11"/>
            <color rgb="FF000000"/>
            <rFont val="Calibri"/>
          </rPr>
          <t>'</t>
        </r>
        <r>
          <rPr>
            <b/>
            <sz val="11"/>
            <color rgb="FF000000"/>
            <rFont val="Calibri"/>
          </rPr>
          <t>Windows Firewall: Public: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Q90" authorId="0" shapeId="0" xr:uid="{00000000-0006-0000-0600-00007F000000}">
      <text>
        <r>
          <rPr>
            <sz val="11"/>
            <rFont val="Calibri"/>
          </rPr>
          <t xml:space="preserve">Ensure </t>
        </r>
        <r>
          <rPr>
            <sz val="11"/>
            <color rgb="FF000000"/>
            <rFont val="Calibri"/>
          </rPr>
          <t>'</t>
        </r>
        <r>
          <rPr>
            <b/>
            <sz val="11"/>
            <color rgb="FF000000"/>
            <rFont val="Calibri"/>
          </rPr>
          <t>Windows Firewall: Public: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R90" authorId="0" shapeId="0" xr:uid="{00000000-0006-0000-0600-000080000000}">
      <text>
        <r>
          <rPr>
            <sz val="11"/>
            <rFont val="Calibri"/>
          </rPr>
          <t xml:space="preserve">Ensure </t>
        </r>
        <r>
          <rPr>
            <sz val="11"/>
            <color rgb="FF000000"/>
            <rFont val="Calibri"/>
          </rPr>
          <t>'</t>
        </r>
        <r>
          <rPr>
            <b/>
            <sz val="11"/>
            <color rgb="FF000000"/>
            <rFont val="Calibri"/>
          </rPr>
          <t>Windows Firewall: Public: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S90" authorId="0" shapeId="0" xr:uid="{00000000-0006-0000-0600-000081000000}">
      <text>
        <r>
          <rPr>
            <sz val="11"/>
            <rFont val="Calibri"/>
          </rPr>
          <t xml:space="preserve">Ensure </t>
        </r>
        <r>
          <rPr>
            <sz val="11"/>
            <color rgb="FF000000"/>
            <rFont val="Calibri"/>
          </rPr>
          <t>'</t>
        </r>
        <r>
          <rPr>
            <b/>
            <sz val="11"/>
            <color rgb="FF000000"/>
            <rFont val="Calibri"/>
          </rPr>
          <t>MSS: (DisableIPSourceRouting IPv6) IP source routing protection level (protects against packet spoofing)</t>
        </r>
        <r>
          <rPr>
            <sz val="11"/>
            <color rgb="FF000000"/>
            <rFont val="Calibri"/>
          </rPr>
          <t>'</t>
        </r>
        <r>
          <rPr>
            <sz val="11"/>
            <color rgb="FF000000"/>
            <rFont val="Calibri"/>
          </rPr>
          <t xml:space="preserve"> is set to </t>
        </r>
        <r>
          <rPr>
            <sz val="11"/>
            <color rgb="FF000000"/>
            <rFont val="Calibri"/>
          </rPr>
          <t>'</t>
        </r>
        <r>
          <rPr>
            <b/>
            <sz val="11"/>
            <color rgb="FF000000"/>
            <rFont val="Calibri"/>
          </rPr>
          <t>Highest protection, source routing is completely disabled</t>
        </r>
        <r>
          <rPr>
            <sz val="11"/>
            <color rgb="FF000000"/>
            <rFont val="Calibri"/>
          </rPr>
          <t>'</t>
        </r>
      </text>
    </comment>
    <comment ref="T90" authorId="0" shapeId="0" xr:uid="{00000000-0006-0000-0600-000082000000}">
      <text>
        <r>
          <rPr>
            <sz val="11"/>
            <rFont val="Calibri"/>
          </rPr>
          <t xml:space="preserve">Ensure </t>
        </r>
        <r>
          <rPr>
            <sz val="11"/>
            <color rgb="FF000000"/>
            <rFont val="Calibri"/>
          </rPr>
          <t>'</t>
        </r>
        <r>
          <rPr>
            <b/>
            <sz val="11"/>
            <color rgb="FF000000"/>
            <rFont val="Calibri"/>
          </rPr>
          <t>MSS: (DisableIPSourceRouting) IP source routing protection level (protects against packet spoofing)</t>
        </r>
        <r>
          <rPr>
            <sz val="11"/>
            <color rgb="FF000000"/>
            <rFont val="Calibri"/>
          </rPr>
          <t>'</t>
        </r>
        <r>
          <rPr>
            <sz val="11"/>
            <color rgb="FF000000"/>
            <rFont val="Calibri"/>
          </rPr>
          <t xml:space="preserve"> is set to </t>
        </r>
        <r>
          <rPr>
            <sz val="11"/>
            <color rgb="FF000000"/>
            <rFont val="Calibri"/>
          </rPr>
          <t>'</t>
        </r>
        <r>
          <rPr>
            <b/>
            <sz val="11"/>
            <color rgb="FF000000"/>
            <rFont val="Calibri"/>
          </rPr>
          <t>Highest protection, source routing is completely disabled</t>
        </r>
        <r>
          <rPr>
            <sz val="11"/>
            <color rgb="FF000000"/>
            <rFont val="Calibri"/>
          </rPr>
          <t>'</t>
        </r>
      </text>
    </comment>
    <comment ref="U90" authorId="0" shapeId="0" xr:uid="{00000000-0006-0000-0600-000083000000}">
      <text>
        <r>
          <rPr>
            <sz val="11"/>
            <rFont val="Calibri"/>
          </rPr>
          <t xml:space="preserve">Ensure </t>
        </r>
        <r>
          <rPr>
            <sz val="11"/>
            <color rgb="FF000000"/>
            <rFont val="Calibri"/>
          </rPr>
          <t>'</t>
        </r>
        <r>
          <rPr>
            <b/>
            <sz val="11"/>
            <color rgb="FF000000"/>
            <rFont val="Calibri"/>
          </rPr>
          <t>MSS: (EnableICMPRedirect) Allow ICMP redirects to override OSPF generated routes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91" authorId="0" shapeId="0" xr:uid="{00000000-0006-0000-0600-000084000000}">
      <text>
        <r>
          <rPr>
            <sz val="11"/>
            <rFont val="Calibri"/>
          </rPr>
          <t xml:space="preserve">Ensure </t>
        </r>
        <r>
          <rPr>
            <sz val="11"/>
            <color rgb="FF000000"/>
            <rFont val="Calibri"/>
          </rPr>
          <t>'</t>
        </r>
        <r>
          <rPr>
            <b/>
            <sz val="11"/>
            <color rgb="FF000000"/>
            <rFont val="Calibri"/>
          </rPr>
          <t>Domain member: Digitally encrypt or sign secure channel data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91" authorId="0" shapeId="0" xr:uid="{00000000-0006-0000-0600-000085000000}">
      <text>
        <r>
          <rPr>
            <sz val="11"/>
            <rFont val="Calibri"/>
          </rPr>
          <t xml:space="preserve">Ensure </t>
        </r>
        <r>
          <rPr>
            <sz val="11"/>
            <color rgb="FF000000"/>
            <rFont val="Calibri"/>
          </rPr>
          <t>'</t>
        </r>
        <r>
          <rPr>
            <b/>
            <sz val="11"/>
            <color rgb="FF000000"/>
            <rFont val="Calibri"/>
          </rPr>
          <t>Domain member: Digitally encrypt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91" authorId="0" shapeId="0" xr:uid="{00000000-0006-0000-0600-000086000000}">
      <text>
        <r>
          <rPr>
            <sz val="11"/>
            <rFont val="Calibri"/>
          </rPr>
          <t xml:space="preserve">Ensure </t>
        </r>
        <r>
          <rPr>
            <sz val="11"/>
            <color rgb="FF000000"/>
            <rFont val="Calibri"/>
          </rPr>
          <t>'</t>
        </r>
        <r>
          <rPr>
            <b/>
            <sz val="11"/>
            <color rgb="FF000000"/>
            <rFont val="Calibri"/>
          </rPr>
          <t>Domain member: Digitally sign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91" authorId="0" shapeId="0" xr:uid="{00000000-0006-0000-0600-000087000000}">
      <text>
        <r>
          <rPr>
            <sz val="11"/>
            <rFont val="Calibri"/>
          </rPr>
          <t xml:space="preserve">Ensure </t>
        </r>
        <r>
          <rPr>
            <sz val="11"/>
            <color rgb="FF000000"/>
            <rFont val="Calibri"/>
          </rPr>
          <t>'</t>
        </r>
        <r>
          <rPr>
            <b/>
            <sz val="11"/>
            <color rgb="FF000000"/>
            <rFont val="Calibri"/>
          </rPr>
          <t>Domain member: Require strong (Windows 2000 or later) session key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91" authorId="0" shapeId="0" xr:uid="{00000000-0006-0000-0600-000088000000}">
      <text>
        <r>
          <rPr>
            <sz val="11"/>
            <rFont val="Calibri"/>
          </rPr>
          <t xml:space="preserve">Ensure </t>
        </r>
        <r>
          <rPr>
            <sz val="11"/>
            <color rgb="FF000000"/>
            <rFont val="Calibri"/>
          </rPr>
          <t>'</t>
        </r>
        <r>
          <rPr>
            <b/>
            <sz val="11"/>
            <color rgb="FF000000"/>
            <rFont val="Calibri"/>
          </rPr>
          <t>Microsoft network client: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91" authorId="0" shapeId="0" xr:uid="{00000000-0006-0000-0600-000089000000}">
      <text>
        <r>
          <rPr>
            <sz val="11"/>
            <rFont val="Calibri"/>
          </rPr>
          <t xml:space="preserve">Ensure </t>
        </r>
        <r>
          <rPr>
            <sz val="11"/>
            <color rgb="FF000000"/>
            <rFont val="Calibri"/>
          </rPr>
          <t>'</t>
        </r>
        <r>
          <rPr>
            <b/>
            <sz val="11"/>
            <color rgb="FF000000"/>
            <rFont val="Calibri"/>
          </rPr>
          <t>Microsoft network client: Send unencrypted password to third-party SMB servers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91" authorId="0" shapeId="0" xr:uid="{00000000-0006-0000-0600-00008A000000}">
      <text>
        <r>
          <rPr>
            <sz val="11"/>
            <rFont val="Calibri"/>
          </rPr>
          <t xml:space="preserve">Ensure </t>
        </r>
        <r>
          <rPr>
            <sz val="11"/>
            <color rgb="FF000000"/>
            <rFont val="Calibri"/>
          </rPr>
          <t>'</t>
        </r>
        <r>
          <rPr>
            <b/>
            <sz val="11"/>
            <color rgb="FF000000"/>
            <rFont val="Calibri"/>
          </rPr>
          <t>Microsoft network server: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91" authorId="0" shapeId="0" xr:uid="{00000000-0006-0000-0600-00008B000000}">
      <text>
        <r>
          <rPr>
            <sz val="11"/>
            <rFont val="Calibri"/>
          </rPr>
          <t xml:space="preserve">Ensure </t>
        </r>
        <r>
          <rPr>
            <sz val="11"/>
            <color rgb="FF000000"/>
            <rFont val="Calibri"/>
          </rPr>
          <t>'</t>
        </r>
        <r>
          <rPr>
            <b/>
            <sz val="11"/>
            <color rgb="FF000000"/>
            <rFont val="Calibri"/>
          </rPr>
          <t>Network security: LDAP client signing requirements</t>
        </r>
        <r>
          <rPr>
            <sz val="11"/>
            <color rgb="FF000000"/>
            <rFont val="Calibri"/>
          </rPr>
          <t>'</t>
        </r>
        <r>
          <rPr>
            <sz val="11"/>
            <color rgb="FF000000"/>
            <rFont val="Calibri"/>
          </rPr>
          <t xml:space="preserve"> is set to </t>
        </r>
        <r>
          <rPr>
            <sz val="11"/>
            <color rgb="FF000000"/>
            <rFont val="Calibri"/>
          </rPr>
          <t>'</t>
        </r>
        <r>
          <rPr>
            <b/>
            <sz val="11"/>
            <color rgb="FF000000"/>
            <rFont val="Calibri"/>
          </rPr>
          <t>Negotiate Signing</t>
        </r>
        <r>
          <rPr>
            <sz val="11"/>
            <color rgb="FF000000"/>
            <rFont val="Calibri"/>
          </rPr>
          <t>'</t>
        </r>
      </text>
    </comment>
    <comment ref="R91" authorId="0" shapeId="0" xr:uid="{00000000-0006-0000-0600-00008C000000}">
      <text>
        <r>
          <rPr>
            <sz val="11"/>
            <rFont val="Calibri"/>
          </rPr>
          <t xml:space="preserve">Ensure </t>
        </r>
        <r>
          <rPr>
            <sz val="11"/>
            <color rgb="FF000000"/>
            <rFont val="Calibri"/>
          </rPr>
          <t>'</t>
        </r>
        <r>
          <rPr>
            <b/>
            <sz val="11"/>
            <color rgb="FF000000"/>
            <rFont val="Calibri"/>
          </rPr>
          <t>Network security: Minimum session security for NTLM SSP based (including secure RPC) clients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S91" authorId="0" shapeId="0" xr:uid="{00000000-0006-0000-0600-00008D000000}">
      <text>
        <r>
          <rPr>
            <sz val="11"/>
            <rFont val="Calibri"/>
          </rPr>
          <t xml:space="preserve">Ensure </t>
        </r>
        <r>
          <rPr>
            <sz val="11"/>
            <color rgb="FF000000"/>
            <rFont val="Calibri"/>
          </rPr>
          <t>'</t>
        </r>
        <r>
          <rPr>
            <b/>
            <sz val="11"/>
            <color rgb="FF000000"/>
            <rFont val="Calibri"/>
          </rPr>
          <t>Network security: Minimum session security for NTLM SSP based (including secure RPC) servers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T91" authorId="0" shapeId="0" xr:uid="{00000000-0006-0000-0600-00008E000000}">
      <text>
        <r>
          <rPr>
            <sz val="11"/>
            <rFont val="Calibri"/>
          </rPr>
          <t xml:space="preserve">Ensure </t>
        </r>
        <r>
          <rPr>
            <sz val="11"/>
            <color rgb="FF000000"/>
            <rFont val="Calibri"/>
          </rPr>
          <t>'</t>
        </r>
        <r>
          <rPr>
            <b/>
            <sz val="11"/>
            <color rgb="FF000000"/>
            <rFont val="Calibri"/>
          </rPr>
          <t>Hardened UNC Paths</t>
        </r>
        <r>
          <rPr>
            <sz val="11"/>
            <color rgb="FF000000"/>
            <rFont val="Calibri"/>
          </rPr>
          <t>'</t>
        </r>
        <r>
          <rPr>
            <sz val="11"/>
            <color rgb="FF000000"/>
            <rFont val="Calibri"/>
          </rPr>
          <t xml:space="preserve"> is set to </t>
        </r>
        <r>
          <rPr>
            <sz val="11"/>
            <color rgb="FF000000"/>
            <rFont val="Calibri"/>
          </rPr>
          <t>'</t>
        </r>
        <r>
          <rPr>
            <b/>
            <sz val="11"/>
            <color rgb="FF000000"/>
            <rFont val="Calibri"/>
          </rPr>
          <t>\\*\SYSVOL = RequireMutualAuthentication=1,RequireIntegrity=1; \\*\NETLOGON = RequireMutualAuthentication=1,RequireIntegrity=1</t>
        </r>
        <r>
          <rPr>
            <sz val="11"/>
            <color rgb="FF000000"/>
            <rFont val="Calibri"/>
          </rPr>
          <t>'</t>
        </r>
      </text>
    </comment>
    <comment ref="U91" authorId="0" shapeId="0" xr:uid="{00000000-0006-0000-0600-00008F000000}">
      <text>
        <r>
          <rPr>
            <sz val="11"/>
            <rFont val="Calibri"/>
          </rPr>
          <t xml:space="preserve">Ensure </t>
        </r>
        <r>
          <rPr>
            <sz val="11"/>
            <color rgb="FF000000"/>
            <rFont val="Calibri"/>
          </rPr>
          <t>'</t>
        </r>
        <r>
          <rPr>
            <b/>
            <sz val="11"/>
            <color rgb="FF000000"/>
            <rFont val="Calibri"/>
          </rPr>
          <t>Encryption Oracle Remediation</t>
        </r>
        <r>
          <rPr>
            <sz val="11"/>
            <color rgb="FF000000"/>
            <rFont val="Calibri"/>
          </rPr>
          <t>'</t>
        </r>
        <r>
          <rPr>
            <sz val="11"/>
            <color rgb="FF000000"/>
            <rFont val="Calibri"/>
          </rPr>
          <t xml:space="preserve"> is set to </t>
        </r>
        <r>
          <rPr>
            <sz val="11"/>
            <color rgb="FF000000"/>
            <rFont val="Calibri"/>
          </rPr>
          <t>'</t>
        </r>
        <r>
          <rPr>
            <b/>
            <sz val="11"/>
            <color rgb="FF000000"/>
            <rFont val="Calibri"/>
          </rPr>
          <t>Force Updated Clients</t>
        </r>
        <r>
          <rPr>
            <sz val="11"/>
            <color rgb="FF000000"/>
            <rFont val="Calibri"/>
          </rPr>
          <t>'</t>
        </r>
      </text>
    </comment>
    <comment ref="V91" authorId="0" shapeId="0" xr:uid="{00000000-0006-0000-0600-000090000000}">
      <text>
        <r>
          <rPr>
            <sz val="11"/>
            <rFont val="Calibri"/>
          </rPr>
          <t xml:space="preserve">Ensure </t>
        </r>
        <r>
          <rPr>
            <sz val="11"/>
            <color rgb="FF000000"/>
            <rFont val="Calibri"/>
          </rPr>
          <t>'</t>
        </r>
        <r>
          <rPr>
            <b/>
            <sz val="11"/>
            <color rgb="FF000000"/>
            <rFont val="Calibri"/>
          </rPr>
          <t>Prevent ignoring certificate errors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91" authorId="0" shapeId="0" xr:uid="{00000000-0006-0000-0600-000091000000}">
      <text>
        <r>
          <rPr>
            <sz val="11"/>
            <rFont val="Calibri"/>
          </rPr>
          <t xml:space="preserve">Ensure </t>
        </r>
        <r>
          <rPr>
            <sz val="11"/>
            <color rgb="FF000000"/>
            <rFont val="Calibri"/>
          </rPr>
          <t>'</t>
        </r>
        <r>
          <rPr>
            <b/>
            <sz val="11"/>
            <color rgb="FF000000"/>
            <rFont val="Calibri"/>
          </rPr>
          <t>Check for server certificate revocation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91" authorId="0" shapeId="0" xr:uid="{00000000-0006-0000-0600-000092000000}">
      <text>
        <r>
          <rPr>
            <sz val="11"/>
            <rFont val="Calibri"/>
          </rPr>
          <t xml:space="preserve">Ensure </t>
        </r>
        <r>
          <rPr>
            <sz val="11"/>
            <color rgb="FF000000"/>
            <rFont val="Calibri"/>
          </rPr>
          <t>'</t>
        </r>
        <r>
          <rPr>
            <b/>
            <sz val="11"/>
            <color rgb="FF000000"/>
            <rFont val="Calibri"/>
          </rPr>
          <t>Turn off encryption support</t>
        </r>
        <r>
          <rPr>
            <sz val="11"/>
            <color rgb="FF000000"/>
            <rFont val="Calibri"/>
          </rPr>
          <t>'</t>
        </r>
        <r>
          <rPr>
            <sz val="11"/>
            <color rgb="FF000000"/>
            <rFont val="Calibri"/>
          </rPr>
          <t xml:space="preserve"> is set to </t>
        </r>
        <r>
          <rPr>
            <sz val="11"/>
            <color rgb="FF000000"/>
            <rFont val="Calibri"/>
          </rPr>
          <t>'</t>
        </r>
        <r>
          <rPr>
            <b/>
            <sz val="11"/>
            <color rgb="FF000000"/>
            <rFont val="Calibri"/>
          </rPr>
          <t>Use TLS 1.1 and TLS 1.2</t>
        </r>
        <r>
          <rPr>
            <sz val="11"/>
            <color rgb="FF000000"/>
            <rFont val="Calibri"/>
          </rPr>
          <t>'</t>
        </r>
      </text>
    </comment>
    <comment ref="Y91" authorId="0" shapeId="0" xr:uid="{00000000-0006-0000-0600-000093000000}">
      <text>
        <r>
          <rPr>
            <sz val="11"/>
            <rFont val="Calibri"/>
          </rPr>
          <t xml:space="preserve">Ensure </t>
        </r>
        <r>
          <rPr>
            <sz val="11"/>
            <color rgb="FF000000"/>
            <rFont val="Calibri"/>
          </rPr>
          <t>'</t>
        </r>
        <r>
          <rPr>
            <b/>
            <sz val="11"/>
            <color rgb="FF000000"/>
            <rFont val="Calibri"/>
          </rPr>
          <t>Turn on certificate address mismatch warning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Z91" authorId="0" shapeId="0" xr:uid="{00000000-0006-0000-0600-000094000000}">
      <text>
        <r>
          <rPr>
            <sz val="11"/>
            <rFont val="Calibri"/>
          </rPr>
          <t xml:space="preserve">Ensure </t>
        </r>
        <r>
          <rPr>
            <sz val="11"/>
            <color rgb="FF000000"/>
            <rFont val="Calibri"/>
          </rPr>
          <t>'</t>
        </r>
        <r>
          <rPr>
            <b/>
            <sz val="11"/>
            <color rgb="FF000000"/>
            <rFont val="Calibri"/>
          </rPr>
          <t>Allow fallback to SSL 3.0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No Sites</t>
        </r>
        <r>
          <rPr>
            <sz val="11"/>
            <color rgb="FF000000"/>
            <rFont val="Calibri"/>
          </rPr>
          <t>'</t>
        </r>
      </text>
    </comment>
    <comment ref="AA91" authorId="0" shapeId="0" xr:uid="{00000000-0006-0000-0600-000095000000}">
      <text>
        <r>
          <rPr>
            <sz val="11"/>
            <rFont val="Calibri"/>
          </rPr>
          <t xml:space="preserve">Ensure </t>
        </r>
        <r>
          <rPr>
            <sz val="11"/>
            <color rgb="FF000000"/>
            <rFont val="Calibri"/>
          </rPr>
          <t>'</t>
        </r>
        <r>
          <rPr>
            <b/>
            <sz val="11"/>
            <color rgb="FF000000"/>
            <rFont val="Calibri"/>
          </rPr>
          <t>Require secure RPC communication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B91" authorId="0" shapeId="0" xr:uid="{00000000-0006-0000-0600-000096000000}">
      <text>
        <r>
          <rPr>
            <sz val="11"/>
            <rFont val="Calibri"/>
          </rPr>
          <t xml:space="preserve">Ensure </t>
        </r>
        <r>
          <rPr>
            <sz val="11"/>
            <color rgb="FF000000"/>
            <rFont val="Calibri"/>
          </rPr>
          <t>'</t>
        </r>
        <r>
          <rPr>
            <b/>
            <sz val="11"/>
            <color rgb="FF000000"/>
            <rFont val="Calibri"/>
          </rPr>
          <t>Set client connection encryption level</t>
        </r>
        <r>
          <rPr>
            <sz val="11"/>
            <color rgb="FF000000"/>
            <rFont val="Calibri"/>
          </rPr>
          <t>'</t>
        </r>
        <r>
          <rPr>
            <sz val="11"/>
            <color rgb="FF000000"/>
            <rFont val="Calibri"/>
          </rPr>
          <t xml:space="preserve"> is set to </t>
        </r>
        <r>
          <rPr>
            <sz val="11"/>
            <color rgb="FF000000"/>
            <rFont val="Calibri"/>
          </rPr>
          <t>'</t>
        </r>
        <r>
          <rPr>
            <b/>
            <sz val="11"/>
            <color rgb="FF000000"/>
            <rFont val="Calibri"/>
          </rPr>
          <t>High Level</t>
        </r>
        <r>
          <rPr>
            <sz val="11"/>
            <color rgb="FF000000"/>
            <rFont val="Calibri"/>
          </rPr>
          <t>'</t>
        </r>
      </text>
    </comment>
    <comment ref="AC91" authorId="0" shapeId="0" xr:uid="{00000000-0006-0000-0600-00009700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D91" authorId="0" shapeId="0" xr:uid="{00000000-0006-0000-0600-00009800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93" authorId="0" shapeId="0" xr:uid="{00000000-0006-0000-0600-000099000000}">
      <text>
        <r>
          <rPr>
            <sz val="11"/>
            <rFont val="Calibri"/>
          </rPr>
          <t xml:space="preserve">Ensure </t>
        </r>
        <r>
          <rPr>
            <sz val="11"/>
            <color rgb="FF000000"/>
            <rFont val="Calibri"/>
          </rPr>
          <t>'</t>
        </r>
        <r>
          <rPr>
            <b/>
            <sz val="11"/>
            <color rgb="FF000000"/>
            <rFont val="Calibri"/>
          </rPr>
          <t>Allow indexing of encrypted files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99" authorId="0" shapeId="0" xr:uid="{00000000-0006-0000-0600-00009A000000}">
      <text>
        <r>
          <rPr>
            <sz val="11"/>
            <rFont val="Calibri"/>
          </rPr>
          <t xml:space="preserve">Ensure </t>
        </r>
        <r>
          <rPr>
            <sz val="11"/>
            <color rgb="FF000000"/>
            <rFont val="Calibri"/>
          </rPr>
          <t>'</t>
        </r>
        <r>
          <rPr>
            <b/>
            <sz val="11"/>
            <color rgb="FF000000"/>
            <rFont val="Calibri"/>
          </rPr>
          <t>Enable Structured Exception Handling Overwrite Protection (SEHOP)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99" authorId="0" shapeId="0" xr:uid="{00000000-0006-0000-0600-00009B000000}">
      <text>
        <r>
          <rPr>
            <sz val="11"/>
            <rFont val="Calibri"/>
          </rPr>
          <t xml:space="preserve">Ensure </t>
        </r>
        <r>
          <rPr>
            <sz val="11"/>
            <color rgb="FF000000"/>
            <rFont val="Calibri"/>
          </rPr>
          <t>'</t>
        </r>
        <r>
          <rPr>
            <b/>
            <sz val="11"/>
            <color rgb="FF000000"/>
            <rFont val="Calibri"/>
          </rPr>
          <t>Turn off Data Execution Prevention for Explorer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99" authorId="0" shapeId="0" xr:uid="{00000000-0006-0000-0600-00009C000000}">
      <text>
        <r>
          <rPr>
            <sz val="11"/>
            <rFont val="Calibri"/>
          </rPr>
          <t xml:space="preserve">Ensure </t>
        </r>
        <r>
          <rPr>
            <sz val="11"/>
            <color rgb="FF000000"/>
            <rFont val="Calibri"/>
          </rPr>
          <t>'</t>
        </r>
        <r>
          <rPr>
            <b/>
            <sz val="11"/>
            <color rgb="FF000000"/>
            <rFont val="Calibri"/>
          </rPr>
          <t>Turn off heap termination on corruption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100" authorId="0" shapeId="0" xr:uid="{00000000-0006-0000-0600-00009D000000}">
      <text>
        <r>
          <rPr>
            <sz val="11"/>
            <rFont val="Calibri"/>
          </rPr>
          <t xml:space="preserve">Ensure </t>
        </r>
        <r>
          <rPr>
            <sz val="11"/>
            <color rgb="FF000000"/>
            <rFont val="Calibri"/>
          </rPr>
          <t>'</t>
        </r>
        <r>
          <rPr>
            <b/>
            <sz val="11"/>
            <color rgb="FF000000"/>
            <rFont val="Calibri"/>
          </rPr>
          <t>Boot-Start Driver Initialization Policy</t>
        </r>
        <r>
          <rPr>
            <sz val="11"/>
            <color rgb="FF000000"/>
            <rFont val="Calibri"/>
          </rPr>
          <t>'</t>
        </r>
        <r>
          <rPr>
            <sz val="11"/>
            <color rgb="FF000000"/>
            <rFont val="Calibri"/>
          </rPr>
          <t xml:space="preserve"> is set to </t>
        </r>
        <r>
          <rPr>
            <sz val="11"/>
            <color rgb="FF000000"/>
            <rFont val="Calibri"/>
          </rPr>
          <t>'</t>
        </r>
        <r>
          <rPr>
            <b/>
            <sz val="11"/>
            <color rgb="FF000000"/>
            <rFont val="Calibri"/>
          </rPr>
          <t>Good, unknown and bad but critical</t>
        </r>
        <r>
          <rPr>
            <sz val="11"/>
            <color rgb="FF000000"/>
            <rFont val="Calibri"/>
          </rPr>
          <t>'</t>
        </r>
      </text>
    </comment>
    <comment ref="K100" authorId="0" shapeId="0" xr:uid="{00000000-0006-0000-0600-0000AA000000}">
      <text>
        <r>
          <rPr>
            <sz val="11"/>
            <rFont val="Calibri"/>
          </rPr>
          <t xml:space="preserve">Ensure </t>
        </r>
        <r>
          <rPr>
            <sz val="11"/>
            <color rgb="FF000000"/>
            <rFont val="Calibri"/>
          </rPr>
          <t>'</t>
        </r>
        <r>
          <rPr>
            <b/>
            <sz val="11"/>
            <color rgb="FF000000"/>
            <rFont val="Calibri"/>
          </rPr>
          <t>Disallow Autoplay for non-volume devices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100" authorId="0" shapeId="0" xr:uid="{00000000-0006-0000-0600-0000AB000000}">
      <text>
        <r>
          <rPr>
            <sz val="11"/>
            <rFont val="Calibri"/>
          </rPr>
          <t xml:space="preserve">Ensure </t>
        </r>
        <r>
          <rPr>
            <sz val="11"/>
            <color rgb="FF000000"/>
            <rFont val="Calibri"/>
          </rPr>
          <t>'</t>
        </r>
        <r>
          <rPr>
            <b/>
            <sz val="11"/>
            <color rgb="FF000000"/>
            <rFont val="Calibri"/>
          </rPr>
          <t>Set the default behavior for AutoRun</t>
        </r>
        <r>
          <rPr>
            <sz val="11"/>
            <color rgb="FF000000"/>
            <rFont val="Calibri"/>
          </rPr>
          <t>'</t>
        </r>
        <r>
          <rPr>
            <sz val="11"/>
            <color rgb="FF000000"/>
            <rFont val="Calibri"/>
          </rPr>
          <t xml:space="preserve"> is set to </t>
        </r>
        <r>
          <rPr>
            <sz val="11"/>
            <color rgb="FF000000"/>
            <rFont val="Calibri"/>
          </rPr>
          <t>'</t>
        </r>
        <r>
          <rPr>
            <b/>
            <sz val="11"/>
            <color rgb="FF000000"/>
            <rFont val="Calibri"/>
          </rPr>
          <t>Do not execute any autorun commands</t>
        </r>
        <r>
          <rPr>
            <sz val="11"/>
            <color rgb="FF000000"/>
            <rFont val="Calibri"/>
          </rPr>
          <t>'</t>
        </r>
      </text>
    </comment>
    <comment ref="M100" authorId="0" shapeId="0" xr:uid="{00000000-0006-0000-0600-0000AC000000}">
      <text>
        <r>
          <rPr>
            <sz val="11"/>
            <rFont val="Calibri"/>
          </rPr>
          <t xml:space="preserve">Ensure </t>
        </r>
        <r>
          <rPr>
            <sz val="11"/>
            <color rgb="FF000000"/>
            <rFont val="Calibri"/>
          </rPr>
          <t>'</t>
        </r>
        <r>
          <rPr>
            <b/>
            <sz val="11"/>
            <color rgb="FF000000"/>
            <rFont val="Calibri"/>
          </rPr>
          <t>Turn off Autoplay</t>
        </r>
        <r>
          <rPr>
            <sz val="11"/>
            <color rgb="FF000000"/>
            <rFont val="Calibri"/>
          </rPr>
          <t>'</t>
        </r>
        <r>
          <rPr>
            <sz val="11"/>
            <color rgb="FF000000"/>
            <rFont val="Calibri"/>
          </rPr>
          <t xml:space="preserve"> is set to </t>
        </r>
        <r>
          <rPr>
            <sz val="11"/>
            <color rgb="FF000000"/>
            <rFont val="Calibri"/>
          </rPr>
          <t>'</t>
        </r>
        <r>
          <rPr>
            <b/>
            <sz val="11"/>
            <color rgb="FF000000"/>
            <rFont val="Calibri"/>
          </rPr>
          <t>All drives</t>
        </r>
        <r>
          <rPr>
            <sz val="11"/>
            <color rgb="FF000000"/>
            <rFont val="Calibri"/>
          </rPr>
          <t>'</t>
        </r>
      </text>
    </comment>
    <comment ref="N100" authorId="0" shapeId="0" xr:uid="{00000000-0006-0000-0600-0000AD000000}">
      <text>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Pick one of the following settings = Warn and prevent bypass</t>
        </r>
        <r>
          <rPr>
            <sz val="11"/>
            <color rgb="FF000000"/>
            <rFont val="Calibri"/>
          </rPr>
          <t>'</t>
        </r>
      </text>
    </comment>
    <comment ref="O100" authorId="0" shapeId="0" xr:uid="{00000000-0006-0000-0600-0000AE000000}">
      <text>
        <r>
          <rPr>
            <sz val="11"/>
            <rFont val="Calibri"/>
          </rPr>
          <t xml:space="preserve">Ensure </t>
        </r>
        <r>
          <rPr>
            <sz val="11"/>
            <color rgb="FF000000"/>
            <rFont val="Calibri"/>
          </rPr>
          <t>'</t>
        </r>
        <r>
          <rPr>
            <b/>
            <sz val="11"/>
            <color rgb="FF000000"/>
            <rFont val="Calibri"/>
          </rPr>
          <t>Prevent bypassing SmartScreen Filter warnings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100" authorId="0" shapeId="0" xr:uid="{00000000-0006-0000-0600-0000AF000000}">
      <text>
        <r>
          <rPr>
            <sz val="11"/>
            <rFont val="Calibri"/>
          </rPr>
          <t xml:space="preserve">Ensure </t>
        </r>
        <r>
          <rPr>
            <sz val="11"/>
            <color rgb="FF000000"/>
            <rFont val="Calibri"/>
          </rPr>
          <t>'</t>
        </r>
        <r>
          <rPr>
            <b/>
            <sz val="11"/>
            <color rgb="FF000000"/>
            <rFont val="Calibri"/>
          </rPr>
          <t>Prevent bypassing SmartScreen Filter warnings about files that are not commonly downloaded from the Internet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100" authorId="0" shapeId="0" xr:uid="{00000000-0006-0000-0600-0000B0000000}">
      <text>
        <r>
          <rPr>
            <sz val="11"/>
            <rFont val="Calibri"/>
          </rPr>
          <t xml:space="preserve">Ensure </t>
        </r>
        <r>
          <rPr>
            <sz val="11"/>
            <color rgb="FF000000"/>
            <rFont val="Calibri"/>
          </rPr>
          <t>'</t>
        </r>
        <r>
          <rPr>
            <b/>
            <sz val="11"/>
            <color rgb="FF000000"/>
            <rFont val="Calibri"/>
          </rPr>
          <t>Prevent managing SmartScreen Filter</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R100" authorId="0" shapeId="0" xr:uid="{00000000-0006-0000-0600-0000B1000000}">
      <text>
        <r>
          <rPr>
            <sz val="11"/>
            <rFont val="Calibri"/>
          </rPr>
          <t xml:space="preserve">Ensure </t>
        </r>
        <r>
          <rPr>
            <sz val="11"/>
            <color rgb="FF000000"/>
            <rFont val="Calibri"/>
          </rPr>
          <t>'</t>
        </r>
        <r>
          <rPr>
            <b/>
            <sz val="11"/>
            <color rgb="FF000000"/>
            <rFont val="Calibri"/>
          </rPr>
          <t>Turn off Crash Detection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100" authorId="0" shapeId="0" xr:uid="{00000000-0006-0000-0600-0000B2000000}">
      <text>
        <r>
          <rPr>
            <sz val="11"/>
            <rFont val="Calibri"/>
          </rPr>
          <t xml:space="preserve">Ensure </t>
        </r>
        <r>
          <rPr>
            <sz val="11"/>
            <color rgb="FF000000"/>
            <rFont val="Calibri"/>
          </rPr>
          <t>'</t>
        </r>
        <r>
          <rPr>
            <b/>
            <sz val="11"/>
            <color rgb="FF000000"/>
            <rFont val="Calibri"/>
          </rPr>
          <t>Turn off the Security Settings Check feature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100" authorId="0" shapeId="0" xr:uid="{00000000-0006-0000-0600-0000B3000000}">
      <text>
        <r>
          <rPr>
            <sz val="11"/>
            <rFont val="Calibri"/>
          </rPr>
          <t xml:space="preserve">Ensure </t>
        </r>
        <r>
          <rPr>
            <sz val="11"/>
            <color rgb="FF000000"/>
            <rFont val="Calibri"/>
          </rPr>
          <t>'</t>
        </r>
        <r>
          <rPr>
            <b/>
            <sz val="11"/>
            <color rgb="FF000000"/>
            <rFont val="Calibri"/>
          </rPr>
          <t>Do not allow ActiveX controls to run in Protected Mode when Enhanced Protected Mode is enabled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100" authorId="0" shapeId="0" xr:uid="{00000000-0006-0000-0600-0000B4000000}">
      <text>
        <r>
          <rPr>
            <sz val="11"/>
            <rFont val="Calibri"/>
          </rPr>
          <t xml:space="preserve">Ensure </t>
        </r>
        <r>
          <rPr>
            <sz val="11"/>
            <color rgb="FF000000"/>
            <rFont val="Calibri"/>
          </rPr>
          <t>'</t>
        </r>
        <r>
          <rPr>
            <b/>
            <sz val="11"/>
            <color rgb="FF000000"/>
            <rFont val="Calibri"/>
          </rPr>
          <t>Turn on 64-bit tab processes when running in Enhanced Protected Mode on 64-bit versions of Windows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100" authorId="0" shapeId="0" xr:uid="{00000000-0006-0000-0600-0000B5000000}">
      <text>
        <r>
          <rPr>
            <sz val="11"/>
            <rFont val="Calibri"/>
          </rPr>
          <t xml:space="preserve">Ensure </t>
        </r>
        <r>
          <rPr>
            <sz val="11"/>
            <color rgb="FF000000"/>
            <rFont val="Calibri"/>
          </rPr>
          <t>'</t>
        </r>
        <r>
          <rPr>
            <b/>
            <sz val="11"/>
            <color rgb="FF000000"/>
            <rFont val="Calibri"/>
          </rPr>
          <t>Turn on Enhanced Protected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100" authorId="0" shapeId="0" xr:uid="{00000000-0006-0000-0600-0000B6000000}">
      <text>
        <r>
          <rPr>
            <sz val="11"/>
            <rFont val="Calibri"/>
          </rPr>
          <t xml:space="preserve">Ensure </t>
        </r>
        <r>
          <rPr>
            <sz val="11"/>
            <color rgb="FF000000"/>
            <rFont val="Calibri"/>
          </rPr>
          <t>'</t>
        </r>
        <r>
          <rPr>
            <b/>
            <sz val="11"/>
            <color rgb="FF000000"/>
            <rFont val="Calibri"/>
          </rPr>
          <t>Intranet Sites: Include all network paths (UNCs)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X100" authorId="0" shapeId="0" xr:uid="{00000000-0006-0000-0600-0000B7000000}">
      <text>
        <r>
          <rPr>
            <sz val="11"/>
            <rFont val="Calibri"/>
          </rPr>
          <t xml:space="preserve">Ensure </t>
        </r>
        <r>
          <rPr>
            <sz val="11"/>
            <color rgb="FF000000"/>
            <rFont val="Calibri"/>
          </rPr>
          <t>'</t>
        </r>
        <r>
          <rPr>
            <b/>
            <sz val="11"/>
            <color rgb="FF000000"/>
            <rFont val="Calibri"/>
          </rPr>
          <t>Access data sources across domains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Y100" authorId="0" shapeId="0" xr:uid="{00000000-0006-0000-0600-0000B8000000}">
      <text>
        <r>
          <rPr>
            <sz val="11"/>
            <rFont val="Calibri"/>
          </rPr>
          <t xml:space="preserve">Ensure </t>
        </r>
        <r>
          <rPr>
            <sz val="11"/>
            <color rgb="FF000000"/>
            <rFont val="Calibri"/>
          </rPr>
          <t>'</t>
        </r>
        <r>
          <rPr>
            <b/>
            <sz val="11"/>
            <color rgb="FF000000"/>
            <rFont val="Calibri"/>
          </rPr>
          <t>Allow cut, copy or paste operations from the clipboard via script</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Z100" authorId="0" shapeId="0" xr:uid="{00000000-0006-0000-0600-0000B9000000}">
      <text>
        <r>
          <rPr>
            <sz val="11"/>
            <rFont val="Calibri"/>
          </rPr>
          <t xml:space="preserve">Ensure </t>
        </r>
        <r>
          <rPr>
            <sz val="11"/>
            <color rgb="FF000000"/>
            <rFont val="Calibri"/>
          </rPr>
          <t>'</t>
        </r>
        <r>
          <rPr>
            <b/>
            <sz val="11"/>
            <color rgb="FF000000"/>
            <rFont val="Calibri"/>
          </rPr>
          <t>Allow drag and drop or copy and paste files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A100" authorId="0" shapeId="0" xr:uid="{00000000-0006-0000-0600-0000BA000000}">
      <text>
        <r>
          <rPr>
            <sz val="11"/>
            <rFont val="Calibri"/>
          </rPr>
          <t xml:space="preserve">Ensure </t>
        </r>
        <r>
          <rPr>
            <sz val="11"/>
            <color rgb="FF000000"/>
            <rFont val="Calibri"/>
          </rPr>
          <t>'</t>
        </r>
        <r>
          <rPr>
            <b/>
            <sz val="11"/>
            <color rgb="FF000000"/>
            <rFont val="Calibri"/>
          </rPr>
          <t>Allow loading of XAML files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B100" authorId="0" shapeId="0" xr:uid="{00000000-0006-0000-0600-0000BB000000}">
      <text>
        <r>
          <rPr>
            <sz val="11"/>
            <rFont val="Calibri"/>
          </rPr>
          <t xml:space="preserve">Ensure </t>
        </r>
        <r>
          <rPr>
            <sz val="11"/>
            <color rgb="FF000000"/>
            <rFont val="Calibri"/>
          </rPr>
          <t>'</t>
        </r>
        <r>
          <rPr>
            <b/>
            <sz val="11"/>
            <color rgb="FF000000"/>
            <rFont val="Calibri"/>
          </rPr>
          <t>Allow only approved domains to use ActiveX controls without prompt</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AC100" authorId="0" shapeId="0" xr:uid="{00000000-0006-0000-0600-0000BC000000}">
      <text>
        <r>
          <rPr>
            <sz val="11"/>
            <rFont val="Calibri"/>
          </rPr>
          <t xml:space="preserve">Ensure </t>
        </r>
        <r>
          <rPr>
            <sz val="11"/>
            <color rgb="FF000000"/>
            <rFont val="Calibri"/>
          </rPr>
          <t>'</t>
        </r>
        <r>
          <rPr>
            <b/>
            <sz val="11"/>
            <color rgb="FF000000"/>
            <rFont val="Calibri"/>
          </rPr>
          <t>Allow only approved domains to use the TDC ActiveX control</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AD100" authorId="0" shapeId="0" xr:uid="{00000000-0006-0000-0600-0000BD000000}">
      <text>
        <r>
          <rPr>
            <sz val="11"/>
            <rFont val="Calibri"/>
          </rPr>
          <t xml:space="preserve">Ensure </t>
        </r>
        <r>
          <rPr>
            <sz val="11"/>
            <color rgb="FF000000"/>
            <rFont val="Calibri"/>
          </rPr>
          <t>'</t>
        </r>
        <r>
          <rPr>
            <b/>
            <sz val="11"/>
            <color rgb="FF000000"/>
            <rFont val="Calibri"/>
          </rPr>
          <t>Allow scripting of Internet Explorer WebBrowser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E100" authorId="0" shapeId="0" xr:uid="{00000000-0006-0000-0600-0000BE000000}">
      <text>
        <r>
          <rPr>
            <sz val="11"/>
            <rFont val="Calibri"/>
          </rPr>
          <t xml:space="preserve">Ensure </t>
        </r>
        <r>
          <rPr>
            <sz val="11"/>
            <color rgb="FF000000"/>
            <rFont val="Calibri"/>
          </rPr>
          <t>'</t>
        </r>
        <r>
          <rPr>
            <b/>
            <sz val="11"/>
            <color rgb="FF000000"/>
            <rFont val="Calibri"/>
          </rPr>
          <t>Allow script-initiated windows without size or position constraints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F100" authorId="0" shapeId="0" xr:uid="{00000000-0006-0000-0600-0000BF000000}">
      <text>
        <r>
          <rPr>
            <sz val="11"/>
            <rFont val="Calibri"/>
          </rPr>
          <t xml:space="preserve">Ensure </t>
        </r>
        <r>
          <rPr>
            <sz val="11"/>
            <color rgb="FF000000"/>
            <rFont val="Calibri"/>
          </rPr>
          <t>'</t>
        </r>
        <r>
          <rPr>
            <b/>
            <sz val="11"/>
            <color rgb="FF000000"/>
            <rFont val="Calibri"/>
          </rPr>
          <t>Allow scriptlets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G100" authorId="0" shapeId="0" xr:uid="{00000000-0006-0000-0600-0000C0000000}">
      <text>
        <r>
          <rPr>
            <sz val="11"/>
            <rFont val="Calibri"/>
          </rPr>
          <t xml:space="preserve">Ensure </t>
        </r>
        <r>
          <rPr>
            <sz val="11"/>
            <color rgb="FF000000"/>
            <rFont val="Calibri"/>
          </rPr>
          <t>'</t>
        </r>
        <r>
          <rPr>
            <b/>
            <sz val="11"/>
            <color rgb="FF000000"/>
            <rFont val="Calibri"/>
          </rPr>
          <t>Allow updates to status bar via script</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H100" authorId="0" shapeId="0" xr:uid="{00000000-0006-0000-0600-0000C1000000}">
      <text>
        <r>
          <rPr>
            <sz val="11"/>
            <rFont val="Calibri"/>
          </rPr>
          <t xml:space="preserve">Ensure </t>
        </r>
        <r>
          <rPr>
            <sz val="11"/>
            <color rgb="FF000000"/>
            <rFont val="Calibri"/>
          </rPr>
          <t>'</t>
        </r>
        <r>
          <rPr>
            <b/>
            <sz val="11"/>
            <color rgb="FF000000"/>
            <rFont val="Calibri"/>
          </rPr>
          <t>Allow VBScript to run in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I100" authorId="0" shapeId="0" xr:uid="{00000000-0006-0000-0600-0000C2000000}">
      <text>
        <r>
          <rPr>
            <sz val="11"/>
            <rFont val="Calibri"/>
          </rPr>
          <t xml:space="preserve">Ensure </t>
        </r>
        <r>
          <rPr>
            <sz val="11"/>
            <color rgb="FF000000"/>
            <rFont val="Calibri"/>
          </rPr>
          <t>'</t>
        </r>
        <r>
          <rPr>
            <b/>
            <sz val="11"/>
            <color rgb="FF000000"/>
            <rFont val="Calibri"/>
          </rPr>
          <t>Automatic prompting for file downloads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J100" authorId="0" shapeId="0" xr:uid="{00000000-0006-0000-0600-0000C3000000}">
      <text>
        <r>
          <rPr>
            <sz val="11"/>
            <rFont val="Calibri"/>
          </rPr>
          <t xml:space="preserve">Ensure </t>
        </r>
        <r>
          <rPr>
            <sz val="11"/>
            <color rgb="FF000000"/>
            <rFont val="Calibri"/>
          </rPr>
          <t>'</t>
        </r>
        <r>
          <rPr>
            <b/>
            <sz val="11"/>
            <color rgb="FF000000"/>
            <rFont val="Calibri"/>
          </rPr>
          <t>Don't run antimalware programs against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K100" authorId="0" shapeId="0" xr:uid="{00000000-0006-0000-0600-0000C4000000}">
      <text>
        <r>
          <rPr>
            <sz val="11"/>
            <rFont val="Calibri"/>
          </rPr>
          <t xml:space="preserve">Ensure </t>
        </r>
        <r>
          <rPr>
            <sz val="11"/>
            <color rgb="FF000000"/>
            <rFont val="Calibri"/>
          </rPr>
          <t>'</t>
        </r>
        <r>
          <rPr>
            <b/>
            <sz val="11"/>
            <color rgb="FF000000"/>
            <rFont val="Calibri"/>
          </rPr>
          <t>Download signed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L100" authorId="0" shapeId="0" xr:uid="{00000000-0006-0000-0600-00009E000000}">
      <text>
        <r>
          <rPr>
            <sz val="11"/>
            <rFont val="Calibri"/>
          </rPr>
          <t xml:space="preserve">Ensure </t>
        </r>
        <r>
          <rPr>
            <sz val="11"/>
            <color rgb="FF000000"/>
            <rFont val="Calibri"/>
          </rPr>
          <t>'</t>
        </r>
        <r>
          <rPr>
            <b/>
            <sz val="11"/>
            <color rgb="FF000000"/>
            <rFont val="Calibri"/>
          </rPr>
          <t>Download unsigned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M100" authorId="0" shapeId="0" xr:uid="{00000000-0006-0000-0600-00009F000000}">
      <text>
        <r>
          <rPr>
            <sz val="11"/>
            <rFont val="Calibri"/>
          </rPr>
          <t xml:space="preserve">Ensure </t>
        </r>
        <r>
          <rPr>
            <sz val="11"/>
            <color rgb="FF000000"/>
            <rFont val="Calibri"/>
          </rPr>
          <t>'</t>
        </r>
        <r>
          <rPr>
            <b/>
            <sz val="11"/>
            <color rgb="FF000000"/>
            <rFont val="Calibri"/>
          </rPr>
          <t>Enable dragging of content from different domains across windows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N100" authorId="0" shapeId="0" xr:uid="{00000000-0006-0000-0600-0000A0000000}">
      <text>
        <r>
          <rPr>
            <sz val="11"/>
            <rFont val="Calibri"/>
          </rPr>
          <t xml:space="preserve">Ensure </t>
        </r>
        <r>
          <rPr>
            <sz val="11"/>
            <color rgb="FF000000"/>
            <rFont val="Calibri"/>
          </rPr>
          <t>'</t>
        </r>
        <r>
          <rPr>
            <b/>
            <sz val="11"/>
            <color rgb="FF000000"/>
            <rFont val="Calibri"/>
          </rPr>
          <t>Enable dragging of content from different domains within a window</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O100" authorId="0" shapeId="0" xr:uid="{00000000-0006-0000-0600-0000A1000000}">
      <text>
        <r>
          <rPr>
            <sz val="11"/>
            <rFont val="Calibri"/>
          </rPr>
          <t xml:space="preserve">Ensure </t>
        </r>
        <r>
          <rPr>
            <sz val="11"/>
            <color rgb="FF000000"/>
            <rFont val="Calibri"/>
          </rPr>
          <t>'</t>
        </r>
        <r>
          <rPr>
            <b/>
            <sz val="11"/>
            <color rgb="FF000000"/>
            <rFont val="Calibri"/>
          </rPr>
          <t>Include local path when user is uploading files to a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P100" authorId="0" shapeId="0" xr:uid="{00000000-0006-0000-0600-0000A2000000}">
      <text>
        <r>
          <rPr>
            <sz val="11"/>
            <rFont val="Calibri"/>
          </rPr>
          <t xml:space="preserve">Ensure </t>
        </r>
        <r>
          <rPr>
            <sz val="11"/>
            <color rgb="FF000000"/>
            <rFont val="Calibri"/>
          </rPr>
          <t>'</t>
        </r>
        <r>
          <rPr>
            <b/>
            <sz val="11"/>
            <color rgb="FF000000"/>
            <rFont val="Calibri"/>
          </rPr>
          <t>Initialize and script ActiveX controls not marked as safe</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Q100" authorId="0" shapeId="0" xr:uid="{00000000-0006-0000-0600-0000A3000000}">
      <text>
        <r>
          <rPr>
            <sz val="11"/>
            <rFont val="Calibri"/>
          </rPr>
          <t xml:space="preserve">Ensure </t>
        </r>
        <r>
          <rPr>
            <sz val="11"/>
            <color rgb="FF000000"/>
            <rFont val="Calibri"/>
          </rPr>
          <t>'</t>
        </r>
        <r>
          <rPr>
            <b/>
            <sz val="11"/>
            <color rgb="FF000000"/>
            <rFont val="Calibri"/>
          </rPr>
          <t>Java permissions</t>
        </r>
        <r>
          <rPr>
            <sz val="11"/>
            <color rgb="FF000000"/>
            <rFont val="Calibri"/>
          </rPr>
          <t>'</t>
        </r>
        <r>
          <rPr>
            <sz val="11"/>
            <color rgb="FF000000"/>
            <rFont val="Calibri"/>
          </rPr>
          <t xml:space="preserve"> is set to </t>
        </r>
        <r>
          <rPr>
            <sz val="11"/>
            <color rgb="FF000000"/>
            <rFont val="Calibri"/>
          </rPr>
          <t>'</t>
        </r>
        <r>
          <rPr>
            <b/>
            <sz val="11"/>
            <color rgb="FF000000"/>
            <rFont val="Calibri"/>
          </rPr>
          <t>Disable Java</t>
        </r>
        <r>
          <rPr>
            <sz val="11"/>
            <color rgb="FF000000"/>
            <rFont val="Calibri"/>
          </rPr>
          <t>'</t>
        </r>
      </text>
    </comment>
    <comment ref="AR100" authorId="0" shapeId="0" xr:uid="{00000000-0006-0000-0600-0000A4000000}">
      <text>
        <r>
          <rPr>
            <sz val="11"/>
            <rFont val="Calibri"/>
          </rPr>
          <t xml:space="preserve">Ensure </t>
        </r>
        <r>
          <rPr>
            <sz val="11"/>
            <color rgb="FF000000"/>
            <rFont val="Calibri"/>
          </rPr>
          <t>'</t>
        </r>
        <r>
          <rPr>
            <b/>
            <sz val="11"/>
            <color rgb="FF000000"/>
            <rFont val="Calibri"/>
          </rPr>
          <t>Launching applications and files in an IFRAME</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S100" authorId="0" shapeId="0" xr:uid="{00000000-0006-0000-0600-0000A5000000}">
      <text>
        <r>
          <rPr>
            <sz val="11"/>
            <rFont val="Calibri"/>
          </rPr>
          <t xml:space="preserve">Ensure </t>
        </r>
        <r>
          <rPr>
            <sz val="11"/>
            <color rgb="FF000000"/>
            <rFont val="Calibri"/>
          </rPr>
          <t>'</t>
        </r>
        <r>
          <rPr>
            <b/>
            <sz val="11"/>
            <color rgb="FF000000"/>
            <rFont val="Calibri"/>
          </rPr>
          <t>Logon options</t>
        </r>
        <r>
          <rPr>
            <sz val="11"/>
            <color rgb="FF000000"/>
            <rFont val="Calibri"/>
          </rPr>
          <t>'</t>
        </r>
        <r>
          <rPr>
            <sz val="11"/>
            <color rgb="FF000000"/>
            <rFont val="Calibri"/>
          </rPr>
          <t xml:space="preserve"> is set to </t>
        </r>
        <r>
          <rPr>
            <sz val="11"/>
            <color rgb="FF000000"/>
            <rFont val="Calibri"/>
          </rPr>
          <t>'</t>
        </r>
        <r>
          <rPr>
            <b/>
            <sz val="11"/>
            <color rgb="FF000000"/>
            <rFont val="Calibri"/>
          </rPr>
          <t>Prompt for user name and password</t>
        </r>
        <r>
          <rPr>
            <sz val="11"/>
            <color rgb="FF000000"/>
            <rFont val="Calibri"/>
          </rPr>
          <t>'</t>
        </r>
      </text>
    </comment>
    <comment ref="AT100" authorId="0" shapeId="0" xr:uid="{00000000-0006-0000-0600-0000A6000000}">
      <text>
        <r>
          <rPr>
            <sz val="11"/>
            <rFont val="Calibri"/>
          </rPr>
          <t xml:space="preserve">Ensure </t>
        </r>
        <r>
          <rPr>
            <sz val="11"/>
            <color rgb="FF000000"/>
            <rFont val="Calibri"/>
          </rPr>
          <t>'</t>
        </r>
        <r>
          <rPr>
            <b/>
            <sz val="11"/>
            <color rgb="FF000000"/>
            <rFont val="Calibri"/>
          </rPr>
          <t>Navigate windows and frames across different domains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U100" authorId="0" shapeId="0" xr:uid="{00000000-0006-0000-0600-0000A7000000}">
      <text>
        <r>
          <rPr>
            <sz val="11"/>
            <rFont val="Calibri"/>
          </rPr>
          <t xml:space="preserve">Ensure </t>
        </r>
        <r>
          <rPr>
            <sz val="11"/>
            <color rgb="FF000000"/>
            <rFont val="Calibri"/>
          </rPr>
          <t>'</t>
        </r>
        <r>
          <rPr>
            <b/>
            <sz val="11"/>
            <color rgb="FF000000"/>
            <rFont val="Calibri"/>
          </rPr>
          <t>Run .NET Framework-reliant components not signed with Authenticode</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V100" authorId="0" shapeId="0" xr:uid="{00000000-0006-0000-0600-0000A8000000}">
      <text>
        <r>
          <rPr>
            <sz val="11"/>
            <rFont val="Calibri"/>
          </rPr>
          <t xml:space="preserve">Ensure </t>
        </r>
        <r>
          <rPr>
            <sz val="11"/>
            <color rgb="FF000000"/>
            <rFont val="Calibri"/>
          </rPr>
          <t>'</t>
        </r>
        <r>
          <rPr>
            <b/>
            <sz val="11"/>
            <color rgb="FF000000"/>
            <rFont val="Calibri"/>
          </rPr>
          <t>Run .NET Framework-reliant components signed with Authenticode</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W100" authorId="0" shapeId="0" xr:uid="{00000000-0006-0000-0600-0000A9000000}">
      <text>
        <r>
          <rPr>
            <sz val="11"/>
            <rFont val="Calibri"/>
          </rPr>
          <t xml:space="preserve">Ensure </t>
        </r>
        <r>
          <rPr>
            <sz val="11"/>
            <color rgb="FF000000"/>
            <rFont val="Calibri"/>
          </rPr>
          <t>'</t>
        </r>
        <r>
          <rPr>
            <b/>
            <sz val="11"/>
            <color rgb="FF000000"/>
            <rFont val="Calibri"/>
          </rPr>
          <t>Show security warning for potentially unsafe files</t>
        </r>
        <r>
          <rPr>
            <sz val="11"/>
            <color rgb="FF000000"/>
            <rFont val="Calibri"/>
          </rPr>
          <t>'</t>
        </r>
        <r>
          <rPr>
            <sz val="11"/>
            <color rgb="FF000000"/>
            <rFont val="Calibri"/>
          </rPr>
          <t xml:space="preserve"> is set to </t>
        </r>
        <r>
          <rPr>
            <sz val="11"/>
            <color rgb="FF000000"/>
            <rFont val="Calibri"/>
          </rPr>
          <t>'</t>
        </r>
        <r>
          <rPr>
            <b/>
            <sz val="11"/>
            <color rgb="FF000000"/>
            <rFont val="Calibri"/>
          </rPr>
          <t>Prompt</t>
        </r>
        <r>
          <rPr>
            <sz val="11"/>
            <color rgb="FF000000"/>
            <rFont val="Calibri"/>
          </rPr>
          <t>'</t>
        </r>
      </text>
    </comment>
    <comment ref="J102" authorId="0" shapeId="0" xr:uid="{00000000-0006-0000-0600-0000C5000000}">
      <text>
        <r>
          <rPr>
            <sz val="11"/>
            <rFont val="Calibri"/>
          </rPr>
          <t xml:space="preserve">Ensure </t>
        </r>
        <r>
          <rPr>
            <sz val="11"/>
            <color rgb="FF000000"/>
            <rFont val="Calibri"/>
          </rPr>
          <t>'</t>
        </r>
        <r>
          <rPr>
            <b/>
            <sz val="11"/>
            <color rgb="FF000000"/>
            <rFont val="Calibri"/>
          </rPr>
          <t>Prevent users and apps from accessing dangerous websites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89" authorId="0" shapeId="0" xr:uid="{00000000-0006-0000-0700-000001000000}">
      <text>
        <r>
          <rPr>
            <sz val="11"/>
            <rFont val="Calibri"/>
          </rPr>
          <t xml:space="preserve">Ensure </t>
        </r>
        <r>
          <rPr>
            <sz val="11"/>
            <color rgb="FF000000"/>
            <rFont val="Calibri"/>
          </rPr>
          <t>'</t>
        </r>
        <r>
          <rPr>
            <b/>
            <sz val="11"/>
            <color rgb="FF000000"/>
            <rFont val="Calibri"/>
          </rPr>
          <t>Account lockout duration</t>
        </r>
        <r>
          <rPr>
            <sz val="11"/>
            <color rgb="FF000000"/>
            <rFont val="Calibri"/>
          </rPr>
          <t>'</t>
        </r>
        <r>
          <rPr>
            <sz val="11"/>
            <color rgb="FF000000"/>
            <rFont val="Calibri"/>
          </rPr>
          <t xml:space="preserve"> is set to </t>
        </r>
        <r>
          <rPr>
            <sz val="11"/>
            <color rgb="FF000000"/>
            <rFont val="Calibri"/>
          </rPr>
          <t>'</t>
        </r>
        <r>
          <rPr>
            <b/>
            <sz val="11"/>
            <color rgb="FF000000"/>
            <rFont val="Calibri"/>
          </rPr>
          <t>15</t>
        </r>
        <r>
          <rPr>
            <sz val="11"/>
            <color rgb="FF000000"/>
            <rFont val="Calibri"/>
          </rPr>
          <t>'</t>
        </r>
      </text>
    </comment>
    <comment ref="I89" authorId="0" shapeId="0" xr:uid="{00000000-0006-0000-0700-000015000000}">
      <text>
        <r>
          <rPr>
            <sz val="11"/>
            <rFont val="Calibri"/>
          </rPr>
          <t xml:space="preserve">Ensure </t>
        </r>
        <r>
          <rPr>
            <sz val="11"/>
            <color rgb="FF000000"/>
            <rFont val="Calibri"/>
          </rPr>
          <t>'</t>
        </r>
        <r>
          <rPr>
            <b/>
            <sz val="11"/>
            <color rgb="FF000000"/>
            <rFont val="Calibri"/>
          </rPr>
          <t>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10</t>
        </r>
        <r>
          <rPr>
            <sz val="11"/>
            <color rgb="FF000000"/>
            <rFont val="Calibri"/>
          </rPr>
          <t>'</t>
        </r>
      </text>
    </comment>
    <comment ref="J89" authorId="0" shapeId="0" xr:uid="{00000000-0006-0000-0700-000002000000}">
      <text>
        <r>
          <rPr>
            <sz val="11"/>
            <rFont val="Calibri"/>
          </rPr>
          <t xml:space="preserve">Ensure </t>
        </r>
        <r>
          <rPr>
            <sz val="11"/>
            <color rgb="FF000000"/>
            <rFont val="Calibri"/>
          </rPr>
          <t>'</t>
        </r>
        <r>
          <rPr>
            <b/>
            <sz val="11"/>
            <color rgb="FF000000"/>
            <rFont val="Calibri"/>
          </rPr>
          <t>Reset account lockout counter after</t>
        </r>
        <r>
          <rPr>
            <sz val="11"/>
            <color rgb="FF000000"/>
            <rFont val="Calibri"/>
          </rPr>
          <t>'</t>
        </r>
        <r>
          <rPr>
            <sz val="11"/>
            <color rgb="FF000000"/>
            <rFont val="Calibri"/>
          </rPr>
          <t xml:space="preserve"> is set to </t>
        </r>
        <r>
          <rPr>
            <sz val="11"/>
            <color rgb="FF000000"/>
            <rFont val="Calibri"/>
          </rPr>
          <t>'</t>
        </r>
        <r>
          <rPr>
            <b/>
            <sz val="11"/>
            <color rgb="FF000000"/>
            <rFont val="Calibri"/>
          </rPr>
          <t>15</t>
        </r>
        <r>
          <rPr>
            <sz val="11"/>
            <color rgb="FF000000"/>
            <rFont val="Calibri"/>
          </rPr>
          <t>'</t>
        </r>
      </text>
    </comment>
    <comment ref="K89" authorId="0" shapeId="0" xr:uid="{00000000-0006-0000-0700-000003000000}">
      <text>
        <r>
          <rPr>
            <sz val="11"/>
            <rFont val="Calibri"/>
          </rPr>
          <t xml:space="preserve">Ensure </t>
        </r>
        <r>
          <rPr>
            <sz val="11"/>
            <color rgb="FF000000"/>
            <rFont val="Calibri"/>
          </rPr>
          <t>'</t>
        </r>
        <r>
          <rPr>
            <b/>
            <sz val="11"/>
            <color rgb="FF000000"/>
            <rFont val="Calibri"/>
          </rPr>
          <t>Enforce password history</t>
        </r>
        <r>
          <rPr>
            <sz val="11"/>
            <color rgb="FF000000"/>
            <rFont val="Calibri"/>
          </rPr>
          <t>'</t>
        </r>
        <r>
          <rPr>
            <sz val="11"/>
            <color rgb="FF000000"/>
            <rFont val="Calibri"/>
          </rPr>
          <t xml:space="preserve"> is set to </t>
        </r>
        <r>
          <rPr>
            <sz val="11"/>
            <color rgb="FF000000"/>
            <rFont val="Calibri"/>
          </rPr>
          <t>'</t>
        </r>
        <r>
          <rPr>
            <b/>
            <sz val="11"/>
            <color rgb="FF000000"/>
            <rFont val="Calibri"/>
          </rPr>
          <t>24</t>
        </r>
        <r>
          <rPr>
            <sz val="11"/>
            <color rgb="FF000000"/>
            <rFont val="Calibri"/>
          </rPr>
          <t>'</t>
        </r>
      </text>
    </comment>
    <comment ref="L89" authorId="0" shapeId="0" xr:uid="{00000000-0006-0000-0700-000004000000}">
      <text>
        <r>
          <rPr>
            <sz val="11"/>
            <rFont val="Calibri"/>
          </rPr>
          <t xml:space="preserve">Ensure </t>
        </r>
        <r>
          <rPr>
            <sz val="11"/>
            <color rgb="FF000000"/>
            <rFont val="Calibri"/>
          </rPr>
          <t>'</t>
        </r>
        <r>
          <rPr>
            <b/>
            <sz val="11"/>
            <color rgb="FF000000"/>
            <rFont val="Calibri"/>
          </rPr>
          <t>Maximum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60</t>
        </r>
        <r>
          <rPr>
            <sz val="11"/>
            <color rgb="FF000000"/>
            <rFont val="Calibri"/>
          </rPr>
          <t>'</t>
        </r>
      </text>
    </comment>
    <comment ref="M89" authorId="0" shapeId="0" xr:uid="{00000000-0006-0000-0700-000005000000}">
      <text>
        <r>
          <rPr>
            <sz val="11"/>
            <rFont val="Calibri"/>
          </rPr>
          <t xml:space="preserve">Ensure </t>
        </r>
        <r>
          <rPr>
            <sz val="11"/>
            <color rgb="FF000000"/>
            <rFont val="Calibri"/>
          </rPr>
          <t>'</t>
        </r>
        <r>
          <rPr>
            <b/>
            <sz val="11"/>
            <color rgb="FF000000"/>
            <rFont val="Calibri"/>
          </rPr>
          <t>Minimum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1</t>
        </r>
        <r>
          <rPr>
            <sz val="11"/>
            <color rgb="FF000000"/>
            <rFont val="Calibri"/>
          </rPr>
          <t>'</t>
        </r>
      </text>
    </comment>
    <comment ref="N89" authorId="0" shapeId="0" xr:uid="{00000000-0006-0000-0700-000006000000}">
      <text>
        <r>
          <rPr>
            <sz val="11"/>
            <rFont val="Calibri"/>
          </rPr>
          <t xml:space="preserve">Ensure </t>
        </r>
        <r>
          <rPr>
            <sz val="11"/>
            <color rgb="FF000000"/>
            <rFont val="Calibri"/>
          </rPr>
          <t>'</t>
        </r>
        <r>
          <rPr>
            <b/>
            <sz val="11"/>
            <color rgb="FF000000"/>
            <rFont val="Calibri"/>
          </rPr>
          <t>Minimum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14</t>
        </r>
        <r>
          <rPr>
            <sz val="11"/>
            <color rgb="FF000000"/>
            <rFont val="Calibri"/>
          </rPr>
          <t>'</t>
        </r>
      </text>
    </comment>
    <comment ref="O89" authorId="0" shapeId="0" xr:uid="{00000000-0006-0000-0700-000007000000}">
      <text>
        <r>
          <rPr>
            <sz val="11"/>
            <rFont val="Calibri"/>
          </rPr>
          <t xml:space="preserve">Ensure </t>
        </r>
        <r>
          <rPr>
            <sz val="11"/>
            <color rgb="FF000000"/>
            <rFont val="Calibri"/>
          </rPr>
          <t>'</t>
        </r>
        <r>
          <rPr>
            <b/>
            <sz val="11"/>
            <color rgb="FF000000"/>
            <rFont val="Calibri"/>
          </rPr>
          <t>Password must meet complexity requirements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89" authorId="0" shapeId="0" xr:uid="{00000000-0006-0000-0700-000008000000}">
      <text>
        <r>
          <rPr>
            <sz val="11"/>
            <rFont val="Calibri"/>
          </rPr>
          <t xml:space="preserve">Ensure </t>
        </r>
        <r>
          <rPr>
            <sz val="11"/>
            <color rgb="FF000000"/>
            <rFont val="Calibri"/>
          </rPr>
          <t>'</t>
        </r>
        <r>
          <rPr>
            <b/>
            <sz val="11"/>
            <color rgb="FF000000"/>
            <rFont val="Calibri"/>
          </rPr>
          <t>Store passwords using reversible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89" authorId="0" shapeId="0" xr:uid="{00000000-0006-0000-0700-000009000000}">
      <text>
        <r>
          <rPr>
            <sz val="11"/>
            <rFont val="Calibri"/>
          </rPr>
          <t xml:space="preserve">Ensure </t>
        </r>
        <r>
          <rPr>
            <sz val="11"/>
            <color rgb="FF000000"/>
            <rFont val="Calibri"/>
          </rPr>
          <t>'</t>
        </r>
        <r>
          <rPr>
            <b/>
            <sz val="11"/>
            <color rgb="FF000000"/>
            <rFont val="Calibri"/>
          </rPr>
          <t>Accounts: Guest account status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89" authorId="0" shapeId="0" xr:uid="{00000000-0006-0000-0700-00000A000000}">
      <text>
        <r>
          <rPr>
            <sz val="11"/>
            <rFont val="Calibri"/>
          </rPr>
          <t xml:space="preserve">Ensure </t>
        </r>
        <r>
          <rPr>
            <sz val="11"/>
            <color rgb="FF000000"/>
            <rFont val="Calibri"/>
          </rPr>
          <t>'</t>
        </r>
        <r>
          <rPr>
            <b/>
            <sz val="11"/>
            <color rgb="FF000000"/>
            <rFont val="Calibri"/>
          </rPr>
          <t>Accounts: Limit local account use of blank passwords to console logon only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89" authorId="0" shapeId="0" xr:uid="{00000000-0006-0000-0700-00000B000000}">
      <text>
        <r>
          <rPr>
            <sz val="11"/>
            <rFont val="Calibri"/>
          </rPr>
          <t xml:space="preserve">Ensure </t>
        </r>
        <r>
          <rPr>
            <sz val="11"/>
            <color rgb="FF000000"/>
            <rFont val="Calibri"/>
          </rPr>
          <t>'</t>
        </r>
        <r>
          <rPr>
            <b/>
            <sz val="11"/>
            <color rgb="FF000000"/>
            <rFont val="Calibri"/>
          </rPr>
          <t>Domain member: Disable machine account password changes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89" authorId="0" shapeId="0" xr:uid="{00000000-0006-0000-0700-00000C000000}">
      <text>
        <r>
          <rPr>
            <sz val="11"/>
            <rFont val="Calibri"/>
          </rPr>
          <t xml:space="preserve">Ensure </t>
        </r>
        <r>
          <rPr>
            <sz val="11"/>
            <color rgb="FF000000"/>
            <rFont val="Calibri"/>
          </rPr>
          <t>'</t>
        </r>
        <r>
          <rPr>
            <b/>
            <sz val="11"/>
            <color rgb="FF000000"/>
            <rFont val="Calibri"/>
          </rPr>
          <t>Domain member: Maximum machine account password age</t>
        </r>
        <r>
          <rPr>
            <sz val="11"/>
            <color rgb="FF000000"/>
            <rFont val="Calibri"/>
          </rPr>
          <t>'</t>
        </r>
        <r>
          <rPr>
            <sz val="11"/>
            <color rgb="FF000000"/>
            <rFont val="Calibri"/>
          </rPr>
          <t xml:space="preserve"> is set to </t>
        </r>
        <r>
          <rPr>
            <sz val="11"/>
            <color rgb="FF000000"/>
            <rFont val="Calibri"/>
          </rPr>
          <t>'</t>
        </r>
        <r>
          <rPr>
            <b/>
            <sz val="11"/>
            <color rgb="FF000000"/>
            <rFont val="Calibri"/>
          </rPr>
          <t>30</t>
        </r>
        <r>
          <rPr>
            <sz val="11"/>
            <color rgb="FF000000"/>
            <rFont val="Calibri"/>
          </rPr>
          <t>'</t>
        </r>
      </text>
    </comment>
    <comment ref="U89" authorId="0" shapeId="0" xr:uid="{00000000-0006-0000-0700-00000D000000}">
      <text>
        <r>
          <rPr>
            <sz val="11"/>
            <rFont val="Calibri"/>
          </rPr>
          <t xml:space="preserve">Ensure </t>
        </r>
        <r>
          <rPr>
            <sz val="11"/>
            <color rgb="FF000000"/>
            <rFont val="Calibri"/>
          </rPr>
          <t>'</t>
        </r>
        <r>
          <rPr>
            <b/>
            <sz val="11"/>
            <color rgb="FF000000"/>
            <rFont val="Calibri"/>
          </rPr>
          <t>Network security: Do not store LAN Manager hash value on next password change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89" authorId="0" shapeId="0" xr:uid="{00000000-0006-0000-0700-00000E000000}">
      <text>
        <r>
          <rPr>
            <sz val="11"/>
            <rFont val="Calibri"/>
          </rPr>
          <t xml:space="preserve">Ensure </t>
        </r>
        <r>
          <rPr>
            <sz val="11"/>
            <color rgb="FF000000"/>
            <rFont val="Calibri"/>
          </rPr>
          <t>'</t>
        </r>
        <r>
          <rPr>
            <b/>
            <sz val="11"/>
            <color rgb="FF000000"/>
            <rFont val="Calibri"/>
          </rPr>
          <t>Enable local admin password management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89" authorId="0" shapeId="0" xr:uid="{00000000-0006-0000-0700-00000F000000}">
      <text>
        <r>
          <rPr>
            <sz val="11"/>
            <rFont val="Calibri"/>
          </rPr>
          <t xml:space="preserve">Ensure </t>
        </r>
        <r>
          <rPr>
            <sz val="11"/>
            <color rgb="FF000000"/>
            <rFont val="Calibri"/>
          </rPr>
          <t>'</t>
        </r>
        <r>
          <rPr>
            <b/>
            <sz val="11"/>
            <color rgb="FF000000"/>
            <rFont val="Calibri"/>
          </rPr>
          <t>WDigest Authentication (disabling may require KB2871997)</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X89" authorId="0" shapeId="0" xr:uid="{00000000-0006-0000-0700-000010000000}">
      <text>
        <r>
          <rPr>
            <sz val="11"/>
            <rFont val="Calibri"/>
          </rPr>
          <t xml:space="preserve">Ensure </t>
        </r>
        <r>
          <rPr>
            <sz val="11"/>
            <color rgb="FF000000"/>
            <rFont val="Calibri"/>
          </rPr>
          <t>'</t>
        </r>
        <r>
          <rPr>
            <b/>
            <sz val="11"/>
            <color rgb="FF000000"/>
            <rFont val="Calibri"/>
          </rPr>
          <t>Remote host allows delegation of non-exportable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Y89" authorId="0" shapeId="0" xr:uid="{00000000-0006-0000-0700-000011000000}">
      <text>
        <r>
          <rPr>
            <sz val="11"/>
            <rFont val="Calibri"/>
          </rPr>
          <t xml:space="preserve">Ensure </t>
        </r>
        <r>
          <rPr>
            <sz val="11"/>
            <color rgb="FF000000"/>
            <rFont val="Calibri"/>
          </rPr>
          <t>'</t>
        </r>
        <r>
          <rPr>
            <b/>
            <sz val="11"/>
            <color rgb="FF000000"/>
            <rFont val="Calibri"/>
          </rPr>
          <t>Do not allow passwords to be saved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Z89" authorId="0" shapeId="0" xr:uid="{00000000-0006-0000-0700-000012000000}">
      <text>
        <r>
          <rPr>
            <sz val="11"/>
            <rFont val="Calibri"/>
          </rPr>
          <t xml:space="preserve">Ensure </t>
        </r>
        <r>
          <rPr>
            <sz val="11"/>
            <color rgb="FF000000"/>
            <rFont val="Calibri"/>
          </rPr>
          <t>'</t>
        </r>
        <r>
          <rPr>
            <b/>
            <sz val="11"/>
            <color rgb="FF000000"/>
            <rFont val="Calibri"/>
          </rPr>
          <t>Always prompt for password upon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A89" authorId="0" shapeId="0" xr:uid="{00000000-0006-0000-0700-000013000000}">
      <text>
        <r>
          <rPr>
            <sz val="11"/>
            <rFont val="Calibri"/>
          </rPr>
          <t xml:space="preserve">Ensure </t>
        </r>
        <r>
          <rPr>
            <sz val="11"/>
            <color rgb="FF000000"/>
            <rFont val="Calibri"/>
          </rPr>
          <t>'</t>
        </r>
        <r>
          <rPr>
            <b/>
            <sz val="11"/>
            <color rgb="FF000000"/>
            <rFont val="Calibri"/>
          </rPr>
          <t>Disallow WinRM from storing RunAs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B89" authorId="0" shapeId="0" xr:uid="{00000000-0006-0000-0700-000014000000}">
      <text>
        <r>
          <rPr>
            <sz val="11"/>
            <rFont val="Calibri"/>
          </rPr>
          <t xml:space="preserve">Ensure </t>
        </r>
        <r>
          <rPr>
            <sz val="11"/>
            <color rgb="FF000000"/>
            <rFont val="Calibri"/>
          </rPr>
          <t>'</t>
        </r>
        <r>
          <rPr>
            <b/>
            <sz val="11"/>
            <color rgb="FF000000"/>
            <rFont val="Calibri"/>
          </rPr>
          <t>Turn on the auto-complete feature for user names and passwords on forms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90" authorId="0" shapeId="0" xr:uid="{00000000-0006-0000-0700-000016000000}">
      <text>
        <r>
          <rPr>
            <sz val="11"/>
            <rFont val="Calibri"/>
          </rPr>
          <t xml:space="preserve">Ensure </t>
        </r>
        <r>
          <rPr>
            <sz val="11"/>
            <color rgb="FF000000"/>
            <rFont val="Calibri"/>
          </rPr>
          <t>'</t>
        </r>
        <r>
          <rPr>
            <b/>
            <sz val="11"/>
            <color rgb="FF000000"/>
            <rFont val="Calibri"/>
          </rPr>
          <t>Network security: Allow LocalSystem NULL session fallback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90" authorId="0" shapeId="0" xr:uid="{00000000-0006-0000-0700-000017000000}">
      <text>
        <r>
          <rPr>
            <sz val="11"/>
            <rFont val="Calibri"/>
          </rPr>
          <t xml:space="preserve">Ensure </t>
        </r>
        <r>
          <rPr>
            <sz val="11"/>
            <color rgb="FF000000"/>
            <rFont val="Calibri"/>
          </rPr>
          <t>'</t>
        </r>
        <r>
          <rPr>
            <b/>
            <sz val="11"/>
            <color rgb="FF000000"/>
            <rFont val="Calibri"/>
          </rPr>
          <t>Network security: LAN Manager authentication level</t>
        </r>
        <r>
          <rPr>
            <sz val="11"/>
            <color rgb="FF000000"/>
            <rFont val="Calibri"/>
          </rPr>
          <t>'</t>
        </r>
        <r>
          <rPr>
            <sz val="11"/>
            <color rgb="FF000000"/>
            <rFont val="Calibri"/>
          </rPr>
          <t xml:space="preserve"> is set to </t>
        </r>
        <r>
          <rPr>
            <sz val="11"/>
            <color rgb="FF000000"/>
            <rFont val="Calibri"/>
          </rPr>
          <t>'</t>
        </r>
        <r>
          <rPr>
            <b/>
            <sz val="11"/>
            <color rgb="FF000000"/>
            <rFont val="Calibri"/>
          </rPr>
          <t>Send NTLMv2 Responses only, Refuse LM and NTLM</t>
        </r>
        <r>
          <rPr>
            <sz val="11"/>
            <color rgb="FF000000"/>
            <rFont val="Calibri"/>
          </rPr>
          <t>'</t>
        </r>
      </text>
    </comment>
    <comment ref="J90" authorId="0" shapeId="0" xr:uid="{00000000-0006-0000-0700-000018000000}">
      <text>
        <r>
          <rPr>
            <sz val="11"/>
            <rFont val="Calibri"/>
          </rPr>
          <t xml:space="preserve">Ensure </t>
        </r>
        <r>
          <rPr>
            <sz val="11"/>
            <color rgb="FF000000"/>
            <rFont val="Calibri"/>
          </rPr>
          <t>'</t>
        </r>
        <r>
          <rPr>
            <b/>
            <sz val="11"/>
            <color rgb="FF000000"/>
            <rFont val="Calibri"/>
          </rPr>
          <t>Enable insecure guest logons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90" authorId="0" shapeId="0" xr:uid="{00000000-0006-0000-0700-000019000000}">
      <text>
        <r>
          <rPr>
            <sz val="11"/>
            <rFont val="Calibri"/>
          </rPr>
          <t xml:space="preserve">Ensure </t>
        </r>
        <r>
          <rPr>
            <sz val="11"/>
            <color rgb="FF000000"/>
            <rFont val="Calibri"/>
          </rPr>
          <t>'</t>
        </r>
        <r>
          <rPr>
            <b/>
            <sz val="11"/>
            <color rgb="FF000000"/>
            <rFont val="Calibri"/>
          </rPr>
          <t>Restrict Unauthenticated RPC clients</t>
        </r>
        <r>
          <rPr>
            <sz val="11"/>
            <color rgb="FF000000"/>
            <rFont val="Calibri"/>
          </rPr>
          <t>'</t>
        </r>
        <r>
          <rPr>
            <sz val="11"/>
            <color rgb="FF000000"/>
            <rFont val="Calibri"/>
          </rPr>
          <t xml:space="preserve"> is set to </t>
        </r>
        <r>
          <rPr>
            <sz val="11"/>
            <color rgb="FF000000"/>
            <rFont val="Calibri"/>
          </rPr>
          <t>'</t>
        </r>
        <r>
          <rPr>
            <b/>
            <sz val="11"/>
            <color rgb="FF000000"/>
            <rFont val="Calibri"/>
          </rPr>
          <t>Authenticated</t>
        </r>
        <r>
          <rPr>
            <sz val="11"/>
            <color rgb="FF000000"/>
            <rFont val="Calibri"/>
          </rPr>
          <t>'</t>
        </r>
      </text>
    </comment>
    <comment ref="L90" authorId="0" shapeId="0" xr:uid="{00000000-0006-0000-0700-00001A00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90" authorId="0" shapeId="0" xr:uid="{00000000-0006-0000-0700-00001B000000}">
      <text>
        <r>
          <rPr>
            <sz val="11"/>
            <rFont val="Calibri"/>
          </rPr>
          <t xml:space="preserve">Ensure </t>
        </r>
        <r>
          <rPr>
            <sz val="11"/>
            <color rgb="FF000000"/>
            <rFont val="Calibri"/>
          </rPr>
          <t>'</t>
        </r>
        <r>
          <rPr>
            <b/>
            <sz val="11"/>
            <color rgb="FF000000"/>
            <rFont val="Calibri"/>
          </rPr>
          <t>Disallow 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90" authorId="0" shapeId="0" xr:uid="{00000000-0006-0000-0700-00001C00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91" authorId="0" shapeId="0" xr:uid="{00000000-0006-0000-0700-00001D000000}">
      <text>
        <r>
          <rPr>
            <sz val="11"/>
            <rFont val="Calibri"/>
          </rPr>
          <t xml:space="preserve">Ensure </t>
        </r>
        <r>
          <rPr>
            <sz val="11"/>
            <color rgb="FF000000"/>
            <rFont val="Calibri"/>
          </rPr>
          <t>'</t>
        </r>
        <r>
          <rPr>
            <b/>
            <sz val="11"/>
            <color rgb="FF000000"/>
            <rFont val="Calibri"/>
          </rPr>
          <t>Configure enhanced anti-spoofing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93" authorId="0" shapeId="0" xr:uid="{00000000-0006-0000-0700-00001E000000}">
      <text>
        <r>
          <rPr>
            <sz val="11"/>
            <rFont val="Calibri"/>
          </rPr>
          <t xml:space="preserve">Ensure </t>
        </r>
        <r>
          <rPr>
            <sz val="11"/>
            <color rgb="FF000000"/>
            <rFont val="Calibri"/>
          </rPr>
          <t>'</t>
        </r>
        <r>
          <rPr>
            <b/>
            <sz val="11"/>
            <color rgb="FF000000"/>
            <rFont val="Calibri"/>
          </rPr>
          <t>Network access: Allow anonymous SID/Name translation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93" authorId="0" shapeId="0" xr:uid="{00000000-0006-0000-0700-000030000000}">
      <text>
        <r>
          <rPr>
            <sz val="11"/>
            <rFont val="Calibri"/>
          </rPr>
          <t xml:space="preserve">Ensure </t>
        </r>
        <r>
          <rPr>
            <sz val="11"/>
            <color rgb="FF000000"/>
            <rFont val="Calibri"/>
          </rPr>
          <t>'</t>
        </r>
        <r>
          <rPr>
            <b/>
            <sz val="11"/>
            <color rgb="FF000000"/>
            <rFont val="Calibri"/>
          </rPr>
          <t>Network access: Do not allow anonymous enumeration of SAM accounts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93" authorId="0" shapeId="0" xr:uid="{00000000-0006-0000-0700-000031000000}">
      <text>
        <r>
          <rPr>
            <sz val="11"/>
            <rFont val="Calibri"/>
          </rPr>
          <t xml:space="preserve">Ensure </t>
        </r>
        <r>
          <rPr>
            <sz val="11"/>
            <color rgb="FF000000"/>
            <rFont val="Calibri"/>
          </rPr>
          <t>'</t>
        </r>
        <r>
          <rPr>
            <b/>
            <sz val="11"/>
            <color rgb="FF000000"/>
            <rFont val="Calibri"/>
          </rPr>
          <t>Network access: Do not allow anonymous enumeration of SAM accounts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93" authorId="0" shapeId="0" xr:uid="{00000000-0006-0000-0700-000032000000}">
      <text>
        <r>
          <rPr>
            <sz val="11"/>
            <rFont val="Calibri"/>
          </rPr>
          <t xml:space="preserve">Ensure </t>
        </r>
        <r>
          <rPr>
            <sz val="11"/>
            <color rgb="FF000000"/>
            <rFont val="Calibri"/>
          </rPr>
          <t>'</t>
        </r>
        <r>
          <rPr>
            <b/>
            <sz val="11"/>
            <color rgb="FF000000"/>
            <rFont val="Calibri"/>
          </rPr>
          <t>Network access: Restrict anonymous access to Named Pipes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93" authorId="0" shapeId="0" xr:uid="{00000000-0006-0000-0700-000033000000}">
      <text>
        <r>
          <rPr>
            <sz val="11"/>
            <rFont val="Calibri"/>
          </rPr>
          <t xml:space="preserve">Ensure </t>
        </r>
        <r>
          <rPr>
            <sz val="11"/>
            <color rgb="FF000000"/>
            <rFont val="Calibri"/>
          </rPr>
          <t>'</t>
        </r>
        <r>
          <rPr>
            <b/>
            <sz val="11"/>
            <color rgb="FF000000"/>
            <rFont val="Calibri"/>
          </rPr>
          <t>Network access: Restrict clients allowed to make remote calls to SAM</t>
        </r>
        <r>
          <rPr>
            <sz val="11"/>
            <color rgb="FF000000"/>
            <rFont val="Calibri"/>
          </rPr>
          <t>'</t>
        </r>
        <r>
          <rPr>
            <sz val="11"/>
            <color rgb="FF000000"/>
            <rFont val="Calibri"/>
          </rPr>
          <t xml:space="preserve"> is set to </t>
        </r>
        <r>
          <rPr>
            <sz val="11"/>
            <color rgb="FF000000"/>
            <rFont val="Calibri"/>
          </rPr>
          <t>'</t>
        </r>
        <r>
          <rPr>
            <b/>
            <sz val="11"/>
            <color rgb="FF000000"/>
            <rFont val="Calibri"/>
          </rPr>
          <t>O:BAG:BAD:(A;;RC;;;BA)</t>
        </r>
        <r>
          <rPr>
            <sz val="11"/>
            <color rgb="FF000000"/>
            <rFont val="Calibri"/>
          </rPr>
          <t>'</t>
        </r>
      </text>
    </comment>
    <comment ref="M93" authorId="0" shapeId="0" xr:uid="{00000000-0006-0000-0700-000034000000}">
      <text>
        <r>
          <rPr>
            <sz val="11"/>
            <rFont val="Calibri"/>
          </rPr>
          <t xml:space="preserve">Ensure </t>
        </r>
        <r>
          <rPr>
            <sz val="11"/>
            <color rgb="FF000000"/>
            <rFont val="Calibri"/>
          </rPr>
          <t>'</t>
        </r>
        <r>
          <rPr>
            <b/>
            <sz val="11"/>
            <color rgb="FF000000"/>
            <rFont val="Calibri"/>
          </rPr>
          <t>System objects: Strengthen default permissions of internal system objects (e.g.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93" authorId="0" shapeId="0" xr:uid="{00000000-0006-0000-0700-000035000000}">
      <text>
        <r>
          <rPr>
            <sz val="11"/>
            <rFont val="Calibri"/>
          </rPr>
          <t xml:space="preserve">Ensure </t>
        </r>
        <r>
          <rPr>
            <sz val="11"/>
            <color rgb="FF000000"/>
            <rFont val="Calibri"/>
          </rPr>
          <t>'</t>
        </r>
        <r>
          <rPr>
            <b/>
            <sz val="11"/>
            <color rgb="FF000000"/>
            <rFont val="Calibri"/>
          </rPr>
          <t>User Account Control: Admin Approval Mode for the Built-in Administrator account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93" authorId="0" shapeId="0" xr:uid="{00000000-0006-0000-0700-000036000000}">
      <text>
        <r>
          <rPr>
            <sz val="11"/>
            <rFont val="Calibri"/>
          </rPr>
          <t xml:space="preserve">Ensure </t>
        </r>
        <r>
          <rPr>
            <sz val="11"/>
            <color rgb="FF000000"/>
            <rFont val="Calibri"/>
          </rPr>
          <t>'</t>
        </r>
        <r>
          <rPr>
            <b/>
            <sz val="11"/>
            <color rgb="FF000000"/>
            <rFont val="Calibri"/>
          </rPr>
          <t>User Account Control: Behavior of the elevation prompt for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Prompt for consent on the secure desktop</t>
        </r>
        <r>
          <rPr>
            <sz val="11"/>
            <color rgb="FF000000"/>
            <rFont val="Calibri"/>
          </rPr>
          <t>'</t>
        </r>
      </text>
    </comment>
    <comment ref="P93" authorId="0" shapeId="0" xr:uid="{00000000-0006-0000-0700-000037000000}">
      <text>
        <r>
          <rPr>
            <sz val="11"/>
            <rFont val="Calibri"/>
          </rPr>
          <t xml:space="preserve">Ensure </t>
        </r>
        <r>
          <rPr>
            <sz val="11"/>
            <color rgb="FF000000"/>
            <rFont val="Calibri"/>
          </rPr>
          <t>'</t>
        </r>
        <r>
          <rPr>
            <b/>
            <sz val="11"/>
            <color rgb="FF000000"/>
            <rFont val="Calibri"/>
          </rPr>
          <t>User Account Control: Behavior of the elevation prompt for standard users</t>
        </r>
        <r>
          <rPr>
            <sz val="11"/>
            <color rgb="FF000000"/>
            <rFont val="Calibri"/>
          </rPr>
          <t>'</t>
        </r>
        <r>
          <rPr>
            <sz val="11"/>
            <color rgb="FF000000"/>
            <rFont val="Calibri"/>
          </rPr>
          <t xml:space="preserve"> is set to </t>
        </r>
        <r>
          <rPr>
            <sz val="11"/>
            <color rgb="FF000000"/>
            <rFont val="Calibri"/>
          </rPr>
          <t>'</t>
        </r>
        <r>
          <rPr>
            <b/>
            <sz val="11"/>
            <color rgb="FF000000"/>
            <rFont val="Calibri"/>
          </rPr>
          <t>Automatically deny elevation requests</t>
        </r>
        <r>
          <rPr>
            <sz val="11"/>
            <color rgb="FF000000"/>
            <rFont val="Calibri"/>
          </rPr>
          <t>'</t>
        </r>
      </text>
    </comment>
    <comment ref="Q93" authorId="0" shapeId="0" xr:uid="{00000000-0006-0000-0700-000038000000}">
      <text>
        <r>
          <rPr>
            <sz val="11"/>
            <rFont val="Calibri"/>
          </rPr>
          <t xml:space="preserve">Ensure </t>
        </r>
        <r>
          <rPr>
            <sz val="11"/>
            <color rgb="FF000000"/>
            <rFont val="Calibri"/>
          </rPr>
          <t>'</t>
        </r>
        <r>
          <rPr>
            <b/>
            <sz val="11"/>
            <color rgb="FF000000"/>
            <rFont val="Calibri"/>
          </rPr>
          <t>User Account Control: Detect application installations and prompt for elevation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93" authorId="0" shapeId="0" xr:uid="{00000000-0006-0000-0700-000039000000}">
      <text>
        <r>
          <rPr>
            <sz val="11"/>
            <rFont val="Calibri"/>
          </rPr>
          <t xml:space="preserve">Ensure </t>
        </r>
        <r>
          <rPr>
            <sz val="11"/>
            <color rgb="FF000000"/>
            <rFont val="Calibri"/>
          </rPr>
          <t>'</t>
        </r>
        <r>
          <rPr>
            <b/>
            <sz val="11"/>
            <color rgb="FF000000"/>
            <rFont val="Calibri"/>
          </rPr>
          <t>User Account Control: Only elevate UIAccess applications that are installed in secure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93" authorId="0" shapeId="0" xr:uid="{00000000-0006-0000-0700-00003A000000}">
      <text>
        <r>
          <rPr>
            <sz val="11"/>
            <rFont val="Calibri"/>
          </rPr>
          <t xml:space="preserve">Ensure </t>
        </r>
        <r>
          <rPr>
            <sz val="11"/>
            <color rgb="FF000000"/>
            <rFont val="Calibri"/>
          </rPr>
          <t>'</t>
        </r>
        <r>
          <rPr>
            <b/>
            <sz val="11"/>
            <color rgb="FF000000"/>
            <rFont val="Calibri"/>
          </rPr>
          <t>User Account Control: Run all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93" authorId="0" shapeId="0" xr:uid="{00000000-0006-0000-0700-00003B000000}">
      <text>
        <r>
          <rPr>
            <sz val="11"/>
            <rFont val="Calibri"/>
          </rPr>
          <t xml:space="preserve">Ensure </t>
        </r>
        <r>
          <rPr>
            <sz val="11"/>
            <color rgb="FF000000"/>
            <rFont val="Calibri"/>
          </rPr>
          <t>'</t>
        </r>
        <r>
          <rPr>
            <b/>
            <sz val="11"/>
            <color rgb="FF000000"/>
            <rFont val="Calibri"/>
          </rPr>
          <t>User Account Control: Virtualize file and registry write failures to per-user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93" authorId="0" shapeId="0" xr:uid="{00000000-0006-0000-0700-00003C000000}">
      <text>
        <r>
          <rPr>
            <sz val="11"/>
            <rFont val="Calibri"/>
          </rPr>
          <t xml:space="preserve">Ensure </t>
        </r>
        <r>
          <rPr>
            <sz val="11"/>
            <color rgb="FF000000"/>
            <rFont val="Calibri"/>
          </rPr>
          <t>'</t>
        </r>
        <r>
          <rPr>
            <b/>
            <sz val="11"/>
            <color rgb="FF000000"/>
            <rFont val="Calibri"/>
          </rPr>
          <t>Access Credential Manager as a trusted caller</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V93" authorId="0" shapeId="0" xr:uid="{00000000-0006-0000-0700-00003D000000}">
      <text>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Authenticated Users, Administrators</t>
        </r>
        <r>
          <rPr>
            <sz val="11"/>
            <color rgb="FF000000"/>
            <rFont val="Calibri"/>
          </rPr>
          <t>'</t>
        </r>
      </text>
    </comment>
    <comment ref="W93" authorId="0" shapeId="0" xr:uid="{00000000-0006-0000-0700-00003E000000}">
      <text>
        <r>
          <rPr>
            <sz val="11"/>
            <rFont val="Calibri"/>
          </rPr>
          <t xml:space="preserve">Ensure </t>
        </r>
        <r>
          <rPr>
            <sz val="11"/>
            <color rgb="FF000000"/>
            <rFont val="Calibri"/>
          </rPr>
          <t>'</t>
        </r>
        <r>
          <rPr>
            <b/>
            <sz val="11"/>
            <color rgb="FF000000"/>
            <rFont val="Calibri"/>
          </rPr>
          <t>Act as part of the operating system</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X93" authorId="0" shapeId="0" xr:uid="{00000000-0006-0000-0700-00003F000000}">
      <text>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Y93" authorId="0" shapeId="0" xr:uid="{00000000-0006-0000-0700-000040000000}">
      <text>
        <r>
          <rPr>
            <sz val="11"/>
            <rFont val="Calibri"/>
          </rPr>
          <t xml:space="preserve">Ensure </t>
        </r>
        <r>
          <rPr>
            <sz val="11"/>
            <color rgb="FF000000"/>
            <rFont val="Calibri"/>
          </rPr>
          <t>'</t>
        </r>
        <r>
          <rPr>
            <b/>
            <sz val="11"/>
            <color rgb="FF000000"/>
            <rFont val="Calibri"/>
          </rPr>
          <t>Back up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Z93" authorId="0" shapeId="0" xr:uid="{00000000-0006-0000-0700-000041000000}">
      <text>
        <r>
          <rPr>
            <sz val="11"/>
            <rFont val="Calibri"/>
          </rPr>
          <t xml:space="preserve">Ensure </t>
        </r>
        <r>
          <rPr>
            <sz val="11"/>
            <color rgb="FF000000"/>
            <rFont val="Calibri"/>
          </rPr>
          <t>'</t>
        </r>
        <r>
          <rPr>
            <b/>
            <sz val="11"/>
            <color rgb="FF000000"/>
            <rFont val="Calibri"/>
          </rPr>
          <t>Create a pagefile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A93" authorId="0" shapeId="0" xr:uid="{00000000-0006-0000-0700-000042000000}">
      <text>
        <r>
          <rPr>
            <sz val="11"/>
            <rFont val="Calibri"/>
          </rPr>
          <t xml:space="preserve">Ensure </t>
        </r>
        <r>
          <rPr>
            <sz val="11"/>
            <color rgb="FF000000"/>
            <rFont val="Calibri"/>
          </rPr>
          <t>'</t>
        </r>
        <r>
          <rPr>
            <b/>
            <sz val="11"/>
            <color rgb="FF000000"/>
            <rFont val="Calibri"/>
          </rPr>
          <t>Create a token object</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AB93" authorId="0" shapeId="0" xr:uid="{00000000-0006-0000-0700-000043000000}">
      <text>
        <r>
          <rPr>
            <sz val="11"/>
            <rFont val="Calibri"/>
          </rPr>
          <t xml:space="preserve">Ensure </t>
        </r>
        <r>
          <rPr>
            <sz val="11"/>
            <color rgb="FF000000"/>
            <rFont val="Calibri"/>
          </rPr>
          <t>'</t>
        </r>
        <r>
          <rPr>
            <b/>
            <sz val="11"/>
            <color rgb="FF000000"/>
            <rFont val="Calibri"/>
          </rPr>
          <t>Create global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text>
    </comment>
    <comment ref="AC93" authorId="0" shapeId="0" xr:uid="{00000000-0006-0000-0700-00001F000000}">
      <text>
        <r>
          <rPr>
            <sz val="11"/>
            <rFont val="Calibri"/>
          </rPr>
          <t xml:space="preserve">Ensure </t>
        </r>
        <r>
          <rPr>
            <sz val="11"/>
            <color rgb="FF000000"/>
            <rFont val="Calibri"/>
          </rPr>
          <t>'</t>
        </r>
        <r>
          <rPr>
            <b/>
            <sz val="11"/>
            <color rgb="FF000000"/>
            <rFont val="Calibri"/>
          </rPr>
          <t>Create permanent shared objects</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AD93" authorId="0" shapeId="0" xr:uid="{00000000-0006-0000-0700-000020000000}">
      <text>
        <r>
          <rPr>
            <sz val="11"/>
            <rFont val="Calibri"/>
          </rPr>
          <t xml:space="preserve">Ensure </t>
        </r>
        <r>
          <rPr>
            <sz val="11"/>
            <color rgb="FF000000"/>
            <rFont val="Calibri"/>
          </rPr>
          <t>'</t>
        </r>
        <r>
          <rPr>
            <b/>
            <sz val="11"/>
            <color rgb="FF000000"/>
            <rFont val="Calibri"/>
          </rPr>
          <t>Debug programs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E93" authorId="0" shapeId="0" xr:uid="{00000000-0006-0000-0700-000021000000}">
      <text>
        <r>
          <rPr>
            <sz val="11"/>
            <rFont val="Calibri"/>
          </rPr>
          <t xml:space="preserve">Ensure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NT AUTHORITY\Local account and member of Administrators group</t>
        </r>
        <r>
          <rPr>
            <sz val="11"/>
            <color rgb="FF000000"/>
            <rFont val="Calibri"/>
          </rPr>
          <t>'</t>
        </r>
      </text>
    </comment>
    <comment ref="AF93" authorId="0" shapeId="0" xr:uid="{00000000-0006-0000-0700-000022000000}">
      <text>
        <r>
          <rPr>
            <sz val="11"/>
            <rFont val="Calibri"/>
          </rPr>
          <t xml:space="preserve">Ensure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NT AUTHORITY\Local Account</t>
        </r>
        <r>
          <rPr>
            <sz val="11"/>
            <color rgb="FF000000"/>
            <rFont val="Calibri"/>
          </rPr>
          <t>'</t>
        </r>
      </text>
    </comment>
    <comment ref="AG93" authorId="0" shapeId="0" xr:uid="{00000000-0006-0000-0700-000023000000}">
      <text>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AH93" authorId="0" shapeId="0" xr:uid="{00000000-0006-0000-0700-000024000000}">
      <text>
        <r>
          <rPr>
            <sz val="11"/>
            <rFont val="Calibri"/>
          </rPr>
          <t xml:space="preserve">Ensure </t>
        </r>
        <r>
          <rPr>
            <sz val="11"/>
            <color rgb="FF000000"/>
            <rFont val="Calibri"/>
          </rPr>
          <t>'</t>
        </r>
        <r>
          <rPr>
            <b/>
            <sz val="11"/>
            <color rgb="FF000000"/>
            <rFont val="Calibri"/>
          </rPr>
          <t>Force shutdown from a remote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I93" authorId="0" shapeId="0" xr:uid="{00000000-0006-0000-0700-000025000000}">
      <text>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SERVICE, Local Service, Network Service</t>
        </r>
        <r>
          <rPr>
            <sz val="11"/>
            <color rgb="FF000000"/>
            <rFont val="Calibri"/>
          </rPr>
          <t>'</t>
        </r>
      </text>
    </comment>
    <comment ref="AJ93" authorId="0" shapeId="0" xr:uid="{00000000-0006-0000-0700-000026000000}">
      <text>
        <r>
          <rPr>
            <sz val="11"/>
            <rFont val="Calibri"/>
          </rPr>
          <t xml:space="preserve">Ensure </t>
        </r>
        <r>
          <rPr>
            <sz val="11"/>
            <color rgb="FF000000"/>
            <rFont val="Calibri"/>
          </rPr>
          <t>'</t>
        </r>
        <r>
          <rPr>
            <b/>
            <sz val="11"/>
            <color rgb="FF000000"/>
            <rFont val="Calibri"/>
          </rPr>
          <t>Load and unload device drivers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K93" authorId="0" shapeId="0" xr:uid="{00000000-0006-0000-0700-000027000000}">
      <text>
        <r>
          <rPr>
            <sz val="11"/>
            <rFont val="Calibri"/>
          </rPr>
          <t xml:space="preserve">Ensure </t>
        </r>
        <r>
          <rPr>
            <sz val="11"/>
            <color rgb="FF000000"/>
            <rFont val="Calibri"/>
          </rPr>
          <t>'</t>
        </r>
        <r>
          <rPr>
            <b/>
            <sz val="11"/>
            <color rgb="FF000000"/>
            <rFont val="Calibri"/>
          </rPr>
          <t>Lock pages in memory</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AL93" authorId="0" shapeId="0" xr:uid="{00000000-0006-0000-0700-000028000000}">
      <text>
        <r>
          <rPr>
            <sz val="11"/>
            <rFont val="Calibri"/>
          </rPr>
          <t xml:space="preserve">Ensure </t>
        </r>
        <r>
          <rPr>
            <sz val="11"/>
            <color rgb="FF000000"/>
            <rFont val="Calibri"/>
          </rPr>
          <t>'</t>
        </r>
        <r>
          <rPr>
            <b/>
            <sz val="11"/>
            <color rgb="FF000000"/>
            <rFont val="Calibri"/>
          </rPr>
          <t>Modify firmware environment values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M93" authorId="0" shapeId="0" xr:uid="{00000000-0006-0000-0700-000029000000}">
      <text>
        <r>
          <rPr>
            <sz val="11"/>
            <rFont val="Calibri"/>
          </rPr>
          <t xml:space="preserve">Ensure </t>
        </r>
        <r>
          <rPr>
            <sz val="11"/>
            <color rgb="FF000000"/>
            <rFont val="Calibri"/>
          </rPr>
          <t>'</t>
        </r>
        <r>
          <rPr>
            <b/>
            <sz val="11"/>
            <color rgb="FF000000"/>
            <rFont val="Calibri"/>
          </rPr>
          <t>Perform volume maintenance tasks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N93" authorId="0" shapeId="0" xr:uid="{00000000-0006-0000-0700-00002A000000}">
      <text>
        <r>
          <rPr>
            <sz val="11"/>
            <rFont val="Calibri"/>
          </rPr>
          <t xml:space="preserve">Ensure </t>
        </r>
        <r>
          <rPr>
            <sz val="11"/>
            <color rgb="FF000000"/>
            <rFont val="Calibri"/>
          </rPr>
          <t>'</t>
        </r>
        <r>
          <rPr>
            <b/>
            <sz val="11"/>
            <color rgb="FF000000"/>
            <rFont val="Calibri"/>
          </rPr>
          <t>Profile single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O93" authorId="0" shapeId="0" xr:uid="{00000000-0006-0000-0700-00002B000000}">
      <text>
        <r>
          <rPr>
            <sz val="11"/>
            <rFont val="Calibri"/>
          </rPr>
          <t xml:space="preserve">Ensure </t>
        </r>
        <r>
          <rPr>
            <sz val="11"/>
            <color rgb="FF000000"/>
            <rFont val="Calibri"/>
          </rPr>
          <t>'</t>
        </r>
        <r>
          <rPr>
            <b/>
            <sz val="11"/>
            <color rgb="FF000000"/>
            <rFont val="Calibri"/>
          </rPr>
          <t>Restore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P93" authorId="0" shapeId="0" xr:uid="{00000000-0006-0000-0700-00002C000000}">
      <text>
        <r>
          <rPr>
            <sz val="11"/>
            <rFont val="Calibri"/>
          </rPr>
          <t xml:space="preserve">Ensure </t>
        </r>
        <r>
          <rPr>
            <sz val="11"/>
            <color rgb="FF000000"/>
            <rFont val="Calibri"/>
          </rPr>
          <t>'</t>
        </r>
        <r>
          <rPr>
            <b/>
            <sz val="11"/>
            <color rgb="FF000000"/>
            <rFont val="Calibri"/>
          </rPr>
          <t>Take ownership of files or other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Q93" authorId="0" shapeId="0" xr:uid="{00000000-0006-0000-0700-00002D000000}">
      <text>
        <r>
          <rPr>
            <sz val="11"/>
            <rFont val="Calibri"/>
          </rPr>
          <t xml:space="preserve">Ensure </t>
        </r>
        <r>
          <rPr>
            <sz val="11"/>
            <color rgb="FF000000"/>
            <rFont val="Calibri"/>
          </rPr>
          <t>'</t>
        </r>
        <r>
          <rPr>
            <b/>
            <sz val="11"/>
            <color rgb="FF000000"/>
            <rFont val="Calibri"/>
          </rPr>
          <t>Apply UAC restrictions to local accounts on network logons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R93" authorId="0" shapeId="0" xr:uid="{00000000-0006-0000-0700-00002E000000}">
      <text>
        <r>
          <rPr>
            <sz val="11"/>
            <rFont val="Calibri"/>
          </rPr>
          <t xml:space="preserve">Ensure </t>
        </r>
        <r>
          <rPr>
            <sz val="11"/>
            <color rgb="FF000000"/>
            <rFont val="Calibri"/>
          </rPr>
          <t>'</t>
        </r>
        <r>
          <rPr>
            <b/>
            <sz val="11"/>
            <color rgb="FF000000"/>
            <rFont val="Calibri"/>
          </rPr>
          <t>Enumerate local users on domain-joined computers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S93" authorId="0" shapeId="0" xr:uid="{00000000-0006-0000-0700-00002F000000}">
      <text>
        <r>
          <rPr>
            <sz val="11"/>
            <rFont val="Calibri"/>
          </rPr>
          <t xml:space="preserve">Ensure </t>
        </r>
        <r>
          <rPr>
            <sz val="11"/>
            <color rgb="FF000000"/>
            <rFont val="Calibri"/>
          </rPr>
          <t>'</t>
        </r>
        <r>
          <rPr>
            <b/>
            <sz val="11"/>
            <color rgb="FF000000"/>
            <rFont val="Calibri"/>
          </rPr>
          <t>Always install with elevated privileges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94" authorId="0" shapeId="0" xr:uid="{00000000-0006-0000-0700-000044000000}">
      <text>
        <r>
          <rPr>
            <sz val="11"/>
            <rFont val="Calibri"/>
          </rPr>
          <t xml:space="preserve">Ensure </t>
        </r>
        <r>
          <rPr>
            <sz val="11"/>
            <color rgb="FF000000"/>
            <rFont val="Calibri"/>
          </rPr>
          <t>'</t>
        </r>
        <r>
          <rPr>
            <b/>
            <sz val="11"/>
            <color rgb="FF000000"/>
            <rFont val="Calibri"/>
          </rPr>
          <t>Interactive logon: Machine inactivity limit</t>
        </r>
        <r>
          <rPr>
            <sz val="11"/>
            <color rgb="FF000000"/>
            <rFont val="Calibri"/>
          </rPr>
          <t>'</t>
        </r>
        <r>
          <rPr>
            <sz val="11"/>
            <color rgb="FF000000"/>
            <rFont val="Calibri"/>
          </rPr>
          <t xml:space="preserve"> is set to </t>
        </r>
        <r>
          <rPr>
            <sz val="11"/>
            <color rgb="FF000000"/>
            <rFont val="Calibri"/>
          </rPr>
          <t>'</t>
        </r>
        <r>
          <rPr>
            <b/>
            <sz val="11"/>
            <color rgb="FF000000"/>
            <rFont val="Calibri"/>
          </rPr>
          <t>900</t>
        </r>
        <r>
          <rPr>
            <sz val="11"/>
            <color rgb="FF000000"/>
            <rFont val="Calibri"/>
          </rPr>
          <t>'</t>
        </r>
      </text>
    </comment>
    <comment ref="I94" authorId="0" shapeId="0" xr:uid="{00000000-0006-0000-0700-000045000000}">
      <text>
        <r>
          <rPr>
            <sz val="11"/>
            <rFont val="Calibri"/>
          </rPr>
          <t xml:space="preserve">Ensure </t>
        </r>
        <r>
          <rPr>
            <sz val="11"/>
            <color rgb="FF000000"/>
            <rFont val="Calibri"/>
          </rPr>
          <t>'</t>
        </r>
        <r>
          <rPr>
            <b/>
            <sz val="11"/>
            <color rgb="FF000000"/>
            <rFont val="Calibri"/>
          </rPr>
          <t>Interactive logon: Smart card removal behavior</t>
        </r>
        <r>
          <rPr>
            <sz val="11"/>
            <color rgb="FF000000"/>
            <rFont val="Calibri"/>
          </rPr>
          <t>'</t>
        </r>
        <r>
          <rPr>
            <sz val="11"/>
            <color rgb="FF000000"/>
            <rFont val="Calibri"/>
          </rPr>
          <t xml:space="preserve"> is set to </t>
        </r>
        <r>
          <rPr>
            <sz val="11"/>
            <color rgb="FF000000"/>
            <rFont val="Calibri"/>
          </rPr>
          <t>'</t>
        </r>
        <r>
          <rPr>
            <b/>
            <sz val="11"/>
            <color rgb="FF000000"/>
            <rFont val="Calibri"/>
          </rPr>
          <t>Lock Workstation</t>
        </r>
        <r>
          <rPr>
            <sz val="11"/>
            <color rgb="FF000000"/>
            <rFont val="Calibri"/>
          </rPr>
          <t>'</t>
        </r>
      </text>
    </comment>
    <comment ref="J94" authorId="0" shapeId="0" xr:uid="{00000000-0006-0000-0700-000046000000}">
      <text>
        <r>
          <rPr>
            <sz val="11"/>
            <rFont val="Calibri"/>
          </rPr>
          <t xml:space="preserve">Ensure </t>
        </r>
        <r>
          <rPr>
            <sz val="11"/>
            <color rgb="FF000000"/>
            <rFont val="Calibri"/>
          </rPr>
          <t>'</t>
        </r>
        <r>
          <rPr>
            <b/>
            <sz val="11"/>
            <color rgb="FF000000"/>
            <rFont val="Calibri"/>
          </rPr>
          <t>Prevent enabling lock screen camera</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94" authorId="0" shapeId="0" xr:uid="{00000000-0006-0000-0700-000047000000}">
      <text>
        <r>
          <rPr>
            <sz val="11"/>
            <rFont val="Calibri"/>
          </rPr>
          <t xml:space="preserve">Ensure </t>
        </r>
        <r>
          <rPr>
            <sz val="11"/>
            <color rgb="FF000000"/>
            <rFont val="Calibri"/>
          </rPr>
          <t>'</t>
        </r>
        <r>
          <rPr>
            <b/>
            <sz val="11"/>
            <color rgb="FF000000"/>
            <rFont val="Calibri"/>
          </rPr>
          <t>Prevent enabling lock screen slide show</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94" authorId="0" shapeId="0" xr:uid="{00000000-0006-0000-0700-000048000000}">
      <text>
        <r>
          <rPr>
            <sz val="11"/>
            <rFont val="Calibri"/>
          </rPr>
          <t xml:space="preserve">Ensure </t>
        </r>
        <r>
          <rPr>
            <sz val="11"/>
            <color rgb="FF000000"/>
            <rFont val="Calibri"/>
          </rPr>
          <t>'</t>
        </r>
        <r>
          <rPr>
            <b/>
            <sz val="11"/>
            <color rgb="FF000000"/>
            <rFont val="Calibri"/>
          </rPr>
          <t>Allow Windows Ink Workspace</t>
        </r>
        <r>
          <rPr>
            <sz val="11"/>
            <color rgb="FF000000"/>
            <rFont val="Calibri"/>
          </rPr>
          <t>'</t>
        </r>
        <r>
          <rPr>
            <sz val="11"/>
            <color rgb="FF000000"/>
            <rFont val="Calibri"/>
          </rPr>
          <t xml:space="preserve"> is set to </t>
        </r>
        <r>
          <rPr>
            <sz val="11"/>
            <color rgb="FF000000"/>
            <rFont val="Calibri"/>
          </rPr>
          <t>'</t>
        </r>
        <r>
          <rPr>
            <b/>
            <sz val="11"/>
            <color rgb="FF000000"/>
            <rFont val="Calibri"/>
          </rPr>
          <t>On, but disallow access above lock</t>
        </r>
        <r>
          <rPr>
            <sz val="11"/>
            <color rgb="FF000000"/>
            <rFont val="Calibri"/>
          </rPr>
          <t>'</t>
        </r>
      </text>
    </comment>
    <comment ref="M94" authorId="0" shapeId="0" xr:uid="{00000000-0006-0000-0700-000049000000}">
      <text>
        <r>
          <rPr>
            <sz val="11"/>
            <rFont val="Calibri"/>
          </rPr>
          <t xml:space="preserve">Ensure </t>
        </r>
        <r>
          <rPr>
            <sz val="11"/>
            <color rgb="FF000000"/>
            <rFont val="Calibri"/>
          </rPr>
          <t>'</t>
        </r>
        <r>
          <rPr>
            <b/>
            <sz val="11"/>
            <color rgb="FF000000"/>
            <rFont val="Calibri"/>
          </rPr>
          <t>Sign-in last interactive user automatically after a system-initiated restart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110" authorId="0" shapeId="0" xr:uid="{00000000-0006-0000-0700-00004A000000}">
      <text>
        <r>
          <rPr>
            <sz val="11"/>
            <rFont val="Calibri"/>
          </rPr>
          <t xml:space="preserve">Ensure </t>
        </r>
        <r>
          <rPr>
            <sz val="11"/>
            <color rgb="FF000000"/>
            <rFont val="Calibri"/>
          </rPr>
          <t>'</t>
        </r>
        <r>
          <rPr>
            <b/>
            <sz val="11"/>
            <color rgb="FF000000"/>
            <rFont val="Calibri"/>
          </rPr>
          <t>Do not allow drive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110" authorId="0" shapeId="0" xr:uid="{00000000-0006-0000-0700-00004B000000}">
      <text>
        <r>
          <rPr>
            <sz val="11"/>
            <rFont val="Calibri"/>
          </rPr>
          <t xml:space="preserve">Ensure </t>
        </r>
        <r>
          <rPr>
            <sz val="11"/>
            <color rgb="FF000000"/>
            <rFont val="Calibri"/>
          </rPr>
          <t>'</t>
        </r>
        <r>
          <rPr>
            <b/>
            <sz val="11"/>
            <color rgb="FF000000"/>
            <rFont val="Calibri"/>
          </rPr>
          <t>Allow indexing of encrypted files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111" authorId="0" shapeId="0" xr:uid="{00000000-0006-0000-0700-00004C000000}">
      <text>
        <r>
          <rPr>
            <sz val="11"/>
            <rFont val="Calibri"/>
          </rPr>
          <t xml:space="preserve">Ensure </t>
        </r>
        <r>
          <rPr>
            <sz val="11"/>
            <color rgb="FF000000"/>
            <rFont val="Calibri"/>
          </rPr>
          <t>'</t>
        </r>
        <r>
          <rPr>
            <b/>
            <sz val="11"/>
            <color rgb="FF000000"/>
            <rFont val="Calibri"/>
          </rPr>
          <t>Domain member: Digitally encrypt or sign secure channel data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111" authorId="0" shapeId="0" xr:uid="{00000000-0006-0000-0700-00004D000000}">
      <text>
        <r>
          <rPr>
            <sz val="11"/>
            <rFont val="Calibri"/>
          </rPr>
          <t xml:space="preserve">Ensure </t>
        </r>
        <r>
          <rPr>
            <sz val="11"/>
            <color rgb="FF000000"/>
            <rFont val="Calibri"/>
          </rPr>
          <t>'</t>
        </r>
        <r>
          <rPr>
            <b/>
            <sz val="11"/>
            <color rgb="FF000000"/>
            <rFont val="Calibri"/>
          </rPr>
          <t>Domain member: Digitally encrypt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111" authorId="0" shapeId="0" xr:uid="{00000000-0006-0000-0700-00004E000000}">
      <text>
        <r>
          <rPr>
            <sz val="11"/>
            <rFont val="Calibri"/>
          </rPr>
          <t xml:space="preserve">Ensure </t>
        </r>
        <r>
          <rPr>
            <sz val="11"/>
            <color rgb="FF000000"/>
            <rFont val="Calibri"/>
          </rPr>
          <t>'</t>
        </r>
        <r>
          <rPr>
            <b/>
            <sz val="11"/>
            <color rgb="FF000000"/>
            <rFont val="Calibri"/>
          </rPr>
          <t>Domain member: Digitally sign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111" authorId="0" shapeId="0" xr:uid="{00000000-0006-0000-0700-00004F000000}">
      <text>
        <r>
          <rPr>
            <sz val="11"/>
            <rFont val="Calibri"/>
          </rPr>
          <t xml:space="preserve">Ensure </t>
        </r>
        <r>
          <rPr>
            <sz val="11"/>
            <color rgb="FF000000"/>
            <rFont val="Calibri"/>
          </rPr>
          <t>'</t>
        </r>
        <r>
          <rPr>
            <b/>
            <sz val="11"/>
            <color rgb="FF000000"/>
            <rFont val="Calibri"/>
          </rPr>
          <t>Domain member: Require strong (Windows 2000 or later) session key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111" authorId="0" shapeId="0" xr:uid="{00000000-0006-0000-0700-000050000000}">
      <text>
        <r>
          <rPr>
            <sz val="11"/>
            <rFont val="Calibri"/>
          </rPr>
          <t xml:space="preserve">Ensure </t>
        </r>
        <r>
          <rPr>
            <sz val="11"/>
            <color rgb="FF000000"/>
            <rFont val="Calibri"/>
          </rPr>
          <t>'</t>
        </r>
        <r>
          <rPr>
            <b/>
            <sz val="11"/>
            <color rgb="FF000000"/>
            <rFont val="Calibri"/>
          </rPr>
          <t>Microsoft network client: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111" authorId="0" shapeId="0" xr:uid="{00000000-0006-0000-0700-000051000000}">
      <text>
        <r>
          <rPr>
            <sz val="11"/>
            <rFont val="Calibri"/>
          </rPr>
          <t xml:space="preserve">Ensure </t>
        </r>
        <r>
          <rPr>
            <sz val="11"/>
            <color rgb="FF000000"/>
            <rFont val="Calibri"/>
          </rPr>
          <t>'</t>
        </r>
        <r>
          <rPr>
            <b/>
            <sz val="11"/>
            <color rgb="FF000000"/>
            <rFont val="Calibri"/>
          </rPr>
          <t>Microsoft network client: Send unencrypted password to third-party SMB servers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111" authorId="0" shapeId="0" xr:uid="{00000000-0006-0000-0700-000052000000}">
      <text>
        <r>
          <rPr>
            <sz val="11"/>
            <rFont val="Calibri"/>
          </rPr>
          <t xml:space="preserve">Ensure </t>
        </r>
        <r>
          <rPr>
            <sz val="11"/>
            <color rgb="FF000000"/>
            <rFont val="Calibri"/>
          </rPr>
          <t>'</t>
        </r>
        <r>
          <rPr>
            <b/>
            <sz val="11"/>
            <color rgb="FF000000"/>
            <rFont val="Calibri"/>
          </rPr>
          <t>Microsoft network server: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111" authorId="0" shapeId="0" xr:uid="{00000000-0006-0000-0700-000053000000}">
      <text>
        <r>
          <rPr>
            <sz val="11"/>
            <rFont val="Calibri"/>
          </rPr>
          <t xml:space="preserve">Ensure </t>
        </r>
        <r>
          <rPr>
            <sz val="11"/>
            <color rgb="FF000000"/>
            <rFont val="Calibri"/>
          </rPr>
          <t>'</t>
        </r>
        <r>
          <rPr>
            <b/>
            <sz val="11"/>
            <color rgb="FF000000"/>
            <rFont val="Calibri"/>
          </rPr>
          <t>Network security: LDAP client signing requirements</t>
        </r>
        <r>
          <rPr>
            <sz val="11"/>
            <color rgb="FF000000"/>
            <rFont val="Calibri"/>
          </rPr>
          <t>'</t>
        </r>
        <r>
          <rPr>
            <sz val="11"/>
            <color rgb="FF000000"/>
            <rFont val="Calibri"/>
          </rPr>
          <t xml:space="preserve"> is set to </t>
        </r>
        <r>
          <rPr>
            <sz val="11"/>
            <color rgb="FF000000"/>
            <rFont val="Calibri"/>
          </rPr>
          <t>'</t>
        </r>
        <r>
          <rPr>
            <b/>
            <sz val="11"/>
            <color rgb="FF000000"/>
            <rFont val="Calibri"/>
          </rPr>
          <t>Negotiate Signing</t>
        </r>
        <r>
          <rPr>
            <sz val="11"/>
            <color rgb="FF000000"/>
            <rFont val="Calibri"/>
          </rPr>
          <t>'</t>
        </r>
      </text>
    </comment>
    <comment ref="P111" authorId="0" shapeId="0" xr:uid="{00000000-0006-0000-0700-000054000000}">
      <text>
        <r>
          <rPr>
            <sz val="11"/>
            <rFont val="Calibri"/>
          </rPr>
          <t xml:space="preserve">Ensure </t>
        </r>
        <r>
          <rPr>
            <sz val="11"/>
            <color rgb="FF000000"/>
            <rFont val="Calibri"/>
          </rPr>
          <t>'</t>
        </r>
        <r>
          <rPr>
            <b/>
            <sz val="11"/>
            <color rgb="FF000000"/>
            <rFont val="Calibri"/>
          </rPr>
          <t>Network security: Minimum session security for NTLM SSP based (including secure RPC) clients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Q111" authorId="0" shapeId="0" xr:uid="{00000000-0006-0000-0700-000055000000}">
      <text>
        <r>
          <rPr>
            <sz val="11"/>
            <rFont val="Calibri"/>
          </rPr>
          <t xml:space="preserve">Ensure </t>
        </r>
        <r>
          <rPr>
            <sz val="11"/>
            <color rgb="FF000000"/>
            <rFont val="Calibri"/>
          </rPr>
          <t>'</t>
        </r>
        <r>
          <rPr>
            <b/>
            <sz val="11"/>
            <color rgb="FF000000"/>
            <rFont val="Calibri"/>
          </rPr>
          <t>Network security: Minimum session security for NTLM SSP based (including secure RPC) servers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R111" authorId="0" shapeId="0" xr:uid="{00000000-0006-0000-0700-000056000000}">
      <text>
        <r>
          <rPr>
            <sz val="11"/>
            <rFont val="Calibri"/>
          </rPr>
          <t xml:space="preserve">Ensure </t>
        </r>
        <r>
          <rPr>
            <sz val="11"/>
            <color rgb="FF000000"/>
            <rFont val="Calibri"/>
          </rPr>
          <t>'</t>
        </r>
        <r>
          <rPr>
            <b/>
            <sz val="11"/>
            <color rgb="FF000000"/>
            <rFont val="Calibri"/>
          </rPr>
          <t>Hardened UNC Paths</t>
        </r>
        <r>
          <rPr>
            <sz val="11"/>
            <color rgb="FF000000"/>
            <rFont val="Calibri"/>
          </rPr>
          <t>'</t>
        </r>
        <r>
          <rPr>
            <sz val="11"/>
            <color rgb="FF000000"/>
            <rFont val="Calibri"/>
          </rPr>
          <t xml:space="preserve"> is set to </t>
        </r>
        <r>
          <rPr>
            <sz val="11"/>
            <color rgb="FF000000"/>
            <rFont val="Calibri"/>
          </rPr>
          <t>'</t>
        </r>
        <r>
          <rPr>
            <b/>
            <sz val="11"/>
            <color rgb="FF000000"/>
            <rFont val="Calibri"/>
          </rPr>
          <t>\\*\SYSVOL = RequireMutualAuthentication=1,RequireIntegrity=1; \\*\NETLOGON = RequireMutualAuthentication=1,RequireIntegrity=1</t>
        </r>
        <r>
          <rPr>
            <sz val="11"/>
            <color rgb="FF000000"/>
            <rFont val="Calibri"/>
          </rPr>
          <t>'</t>
        </r>
      </text>
    </comment>
    <comment ref="S111" authorId="0" shapeId="0" xr:uid="{00000000-0006-0000-0700-000057000000}">
      <text>
        <r>
          <rPr>
            <sz val="11"/>
            <rFont val="Calibri"/>
          </rPr>
          <t xml:space="preserve">Ensure </t>
        </r>
        <r>
          <rPr>
            <sz val="11"/>
            <color rgb="FF000000"/>
            <rFont val="Calibri"/>
          </rPr>
          <t>'</t>
        </r>
        <r>
          <rPr>
            <b/>
            <sz val="11"/>
            <color rgb="FF000000"/>
            <rFont val="Calibri"/>
          </rPr>
          <t>Encryption Oracle Remediation</t>
        </r>
        <r>
          <rPr>
            <sz val="11"/>
            <color rgb="FF000000"/>
            <rFont val="Calibri"/>
          </rPr>
          <t>'</t>
        </r>
        <r>
          <rPr>
            <sz val="11"/>
            <color rgb="FF000000"/>
            <rFont val="Calibri"/>
          </rPr>
          <t xml:space="preserve"> is set to </t>
        </r>
        <r>
          <rPr>
            <sz val="11"/>
            <color rgb="FF000000"/>
            <rFont val="Calibri"/>
          </rPr>
          <t>'</t>
        </r>
        <r>
          <rPr>
            <b/>
            <sz val="11"/>
            <color rgb="FF000000"/>
            <rFont val="Calibri"/>
          </rPr>
          <t>Force Updated Clients</t>
        </r>
        <r>
          <rPr>
            <sz val="11"/>
            <color rgb="FF000000"/>
            <rFont val="Calibri"/>
          </rPr>
          <t>'</t>
        </r>
      </text>
    </comment>
    <comment ref="T111" authorId="0" shapeId="0" xr:uid="{00000000-0006-0000-0700-000058000000}">
      <text>
        <r>
          <rPr>
            <sz val="11"/>
            <rFont val="Calibri"/>
          </rPr>
          <t xml:space="preserve">Ensure </t>
        </r>
        <r>
          <rPr>
            <sz val="11"/>
            <color rgb="FF000000"/>
            <rFont val="Calibri"/>
          </rPr>
          <t>'</t>
        </r>
        <r>
          <rPr>
            <b/>
            <sz val="11"/>
            <color rgb="FF000000"/>
            <rFont val="Calibri"/>
          </rPr>
          <t>Prevent ignoring certificate errors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111" authorId="0" shapeId="0" xr:uid="{00000000-0006-0000-0700-000059000000}">
      <text>
        <r>
          <rPr>
            <sz val="11"/>
            <rFont val="Calibri"/>
          </rPr>
          <t xml:space="preserve">Ensure </t>
        </r>
        <r>
          <rPr>
            <sz val="11"/>
            <color rgb="FF000000"/>
            <rFont val="Calibri"/>
          </rPr>
          <t>'</t>
        </r>
        <r>
          <rPr>
            <b/>
            <sz val="11"/>
            <color rgb="FF000000"/>
            <rFont val="Calibri"/>
          </rPr>
          <t>Check for server certificate revocation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111" authorId="0" shapeId="0" xr:uid="{00000000-0006-0000-0700-00005A000000}">
      <text>
        <r>
          <rPr>
            <sz val="11"/>
            <rFont val="Calibri"/>
          </rPr>
          <t xml:space="preserve">Ensure </t>
        </r>
        <r>
          <rPr>
            <sz val="11"/>
            <color rgb="FF000000"/>
            <rFont val="Calibri"/>
          </rPr>
          <t>'</t>
        </r>
        <r>
          <rPr>
            <b/>
            <sz val="11"/>
            <color rgb="FF000000"/>
            <rFont val="Calibri"/>
          </rPr>
          <t>Turn off encryption support</t>
        </r>
        <r>
          <rPr>
            <sz val="11"/>
            <color rgb="FF000000"/>
            <rFont val="Calibri"/>
          </rPr>
          <t>'</t>
        </r>
        <r>
          <rPr>
            <sz val="11"/>
            <color rgb="FF000000"/>
            <rFont val="Calibri"/>
          </rPr>
          <t xml:space="preserve"> is set to </t>
        </r>
        <r>
          <rPr>
            <sz val="11"/>
            <color rgb="FF000000"/>
            <rFont val="Calibri"/>
          </rPr>
          <t>'</t>
        </r>
        <r>
          <rPr>
            <b/>
            <sz val="11"/>
            <color rgb="FF000000"/>
            <rFont val="Calibri"/>
          </rPr>
          <t>Use TLS 1.1 and TLS 1.2</t>
        </r>
        <r>
          <rPr>
            <sz val="11"/>
            <color rgb="FF000000"/>
            <rFont val="Calibri"/>
          </rPr>
          <t>'</t>
        </r>
      </text>
    </comment>
    <comment ref="W111" authorId="0" shapeId="0" xr:uid="{00000000-0006-0000-0700-00005B000000}">
      <text>
        <r>
          <rPr>
            <sz val="11"/>
            <rFont val="Calibri"/>
          </rPr>
          <t xml:space="preserve">Ensure </t>
        </r>
        <r>
          <rPr>
            <sz val="11"/>
            <color rgb="FF000000"/>
            <rFont val="Calibri"/>
          </rPr>
          <t>'</t>
        </r>
        <r>
          <rPr>
            <b/>
            <sz val="11"/>
            <color rgb="FF000000"/>
            <rFont val="Calibri"/>
          </rPr>
          <t>Turn on certificate address mismatch warning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111" authorId="0" shapeId="0" xr:uid="{00000000-0006-0000-0700-00005C000000}">
      <text>
        <r>
          <rPr>
            <sz val="11"/>
            <rFont val="Calibri"/>
          </rPr>
          <t xml:space="preserve">Ensure </t>
        </r>
        <r>
          <rPr>
            <sz val="11"/>
            <color rgb="FF000000"/>
            <rFont val="Calibri"/>
          </rPr>
          <t>'</t>
        </r>
        <r>
          <rPr>
            <b/>
            <sz val="11"/>
            <color rgb="FF000000"/>
            <rFont val="Calibri"/>
          </rPr>
          <t>Allow fallback to SSL 3.0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No Sites</t>
        </r>
        <r>
          <rPr>
            <sz val="11"/>
            <color rgb="FF000000"/>
            <rFont val="Calibri"/>
          </rPr>
          <t>'</t>
        </r>
      </text>
    </comment>
    <comment ref="Y111" authorId="0" shapeId="0" xr:uid="{00000000-0006-0000-0700-00005D000000}">
      <text>
        <r>
          <rPr>
            <sz val="11"/>
            <rFont val="Calibri"/>
          </rPr>
          <t xml:space="preserve">Ensure </t>
        </r>
        <r>
          <rPr>
            <sz val="11"/>
            <color rgb="FF000000"/>
            <rFont val="Calibri"/>
          </rPr>
          <t>'</t>
        </r>
        <r>
          <rPr>
            <b/>
            <sz val="11"/>
            <color rgb="FF000000"/>
            <rFont val="Calibri"/>
          </rPr>
          <t>Require secure RPC communication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Z111" authorId="0" shapeId="0" xr:uid="{00000000-0006-0000-0700-00005E000000}">
      <text>
        <r>
          <rPr>
            <sz val="11"/>
            <rFont val="Calibri"/>
          </rPr>
          <t xml:space="preserve">Ensure </t>
        </r>
        <r>
          <rPr>
            <sz val="11"/>
            <color rgb="FF000000"/>
            <rFont val="Calibri"/>
          </rPr>
          <t>'</t>
        </r>
        <r>
          <rPr>
            <b/>
            <sz val="11"/>
            <color rgb="FF000000"/>
            <rFont val="Calibri"/>
          </rPr>
          <t>Set client connection encryption level</t>
        </r>
        <r>
          <rPr>
            <sz val="11"/>
            <color rgb="FF000000"/>
            <rFont val="Calibri"/>
          </rPr>
          <t>'</t>
        </r>
        <r>
          <rPr>
            <sz val="11"/>
            <color rgb="FF000000"/>
            <rFont val="Calibri"/>
          </rPr>
          <t xml:space="preserve"> is set to </t>
        </r>
        <r>
          <rPr>
            <sz val="11"/>
            <color rgb="FF000000"/>
            <rFont val="Calibri"/>
          </rPr>
          <t>'</t>
        </r>
        <r>
          <rPr>
            <b/>
            <sz val="11"/>
            <color rgb="FF000000"/>
            <rFont val="Calibri"/>
          </rPr>
          <t>High Level</t>
        </r>
        <r>
          <rPr>
            <sz val="11"/>
            <color rgb="FF000000"/>
            <rFont val="Calibri"/>
          </rPr>
          <t>'</t>
        </r>
      </text>
    </comment>
    <comment ref="AA111" authorId="0" shapeId="0" xr:uid="{00000000-0006-0000-0700-00005F00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B111" authorId="0" shapeId="0" xr:uid="{00000000-0006-0000-0700-00006000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134" authorId="0" shapeId="0" xr:uid="{00000000-0006-0000-0700-000061000000}">
      <text>
        <r>
          <rPr>
            <sz val="11"/>
            <rFont val="Calibri"/>
          </rPr>
          <t xml:space="preserve">Ensure </t>
        </r>
        <r>
          <rPr>
            <sz val="11"/>
            <color rgb="FF000000"/>
            <rFont val="Calibri"/>
          </rPr>
          <t>'</t>
        </r>
        <r>
          <rPr>
            <b/>
            <sz val="11"/>
            <color rgb="FF000000"/>
            <rFont val="Calibri"/>
          </rPr>
          <t>Windows Firewall: Domain: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I134" authorId="0" shapeId="0" xr:uid="{00000000-0006-0000-0700-000062000000}">
      <text>
        <r>
          <rPr>
            <sz val="11"/>
            <rFont val="Calibri"/>
          </rPr>
          <t xml:space="preserve">Ensure </t>
        </r>
        <r>
          <rPr>
            <sz val="11"/>
            <color rgb="FF000000"/>
            <rFont val="Calibri"/>
          </rPr>
          <t>'</t>
        </r>
        <r>
          <rPr>
            <b/>
            <sz val="11"/>
            <color rgb="FF000000"/>
            <rFont val="Calibri"/>
          </rPr>
          <t>Windows Firewall: Domain: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J134" authorId="0" shapeId="0" xr:uid="{00000000-0006-0000-0700-000063000000}">
      <text>
        <r>
          <rPr>
            <sz val="11"/>
            <rFont val="Calibri"/>
          </rPr>
          <t xml:space="preserve">Ensure </t>
        </r>
        <r>
          <rPr>
            <sz val="11"/>
            <color rgb="FF000000"/>
            <rFont val="Calibri"/>
          </rPr>
          <t>'</t>
        </r>
        <r>
          <rPr>
            <b/>
            <sz val="11"/>
            <color rgb="FF000000"/>
            <rFont val="Calibri"/>
          </rPr>
          <t>Windows Firewall: Domain: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K134" authorId="0" shapeId="0" xr:uid="{00000000-0006-0000-0700-000064000000}">
      <text>
        <r>
          <rPr>
            <sz val="11"/>
            <rFont val="Calibri"/>
          </rPr>
          <t xml:space="preserve">Ensure </t>
        </r>
        <r>
          <rPr>
            <sz val="11"/>
            <color rgb="FF000000"/>
            <rFont val="Calibri"/>
          </rPr>
          <t>'</t>
        </r>
        <r>
          <rPr>
            <b/>
            <sz val="11"/>
            <color rgb="FF000000"/>
            <rFont val="Calibri"/>
          </rPr>
          <t>Windows Firewall: Private: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L134" authorId="0" shapeId="0" xr:uid="{00000000-0006-0000-0700-000065000000}">
      <text>
        <r>
          <rPr>
            <sz val="11"/>
            <rFont val="Calibri"/>
          </rPr>
          <t xml:space="preserve">Ensure </t>
        </r>
        <r>
          <rPr>
            <sz val="11"/>
            <color rgb="FF000000"/>
            <rFont val="Calibri"/>
          </rPr>
          <t>'</t>
        </r>
        <r>
          <rPr>
            <b/>
            <sz val="11"/>
            <color rgb="FF000000"/>
            <rFont val="Calibri"/>
          </rPr>
          <t>Windows Firewall: Private: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M134" authorId="0" shapeId="0" xr:uid="{00000000-0006-0000-0700-000066000000}">
      <text>
        <r>
          <rPr>
            <sz val="11"/>
            <rFont val="Calibri"/>
          </rPr>
          <t xml:space="preserve">Ensure </t>
        </r>
        <r>
          <rPr>
            <sz val="11"/>
            <color rgb="FF000000"/>
            <rFont val="Calibri"/>
          </rPr>
          <t>'</t>
        </r>
        <r>
          <rPr>
            <b/>
            <sz val="11"/>
            <color rgb="FF000000"/>
            <rFont val="Calibri"/>
          </rPr>
          <t>Windows Firewall: Private: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N134" authorId="0" shapeId="0" xr:uid="{00000000-0006-0000-0700-000067000000}">
      <text>
        <r>
          <rPr>
            <sz val="11"/>
            <rFont val="Calibri"/>
          </rPr>
          <t xml:space="preserve">Ensure </t>
        </r>
        <r>
          <rPr>
            <sz val="11"/>
            <color rgb="FF000000"/>
            <rFont val="Calibri"/>
          </rPr>
          <t>'</t>
        </r>
        <r>
          <rPr>
            <b/>
            <sz val="11"/>
            <color rgb="FF000000"/>
            <rFont val="Calibri"/>
          </rPr>
          <t>Windows Firewall: Public: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O134" authorId="0" shapeId="0" xr:uid="{00000000-0006-0000-0700-000068000000}">
      <text>
        <r>
          <rPr>
            <sz val="11"/>
            <rFont val="Calibri"/>
          </rPr>
          <t xml:space="preserve">Ensure </t>
        </r>
        <r>
          <rPr>
            <sz val="11"/>
            <color rgb="FF000000"/>
            <rFont val="Calibri"/>
          </rPr>
          <t>'</t>
        </r>
        <r>
          <rPr>
            <b/>
            <sz val="11"/>
            <color rgb="FF000000"/>
            <rFont val="Calibri"/>
          </rPr>
          <t>Windows Firewall: Public: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P134" authorId="0" shapeId="0" xr:uid="{00000000-0006-0000-0700-000069000000}">
      <text>
        <r>
          <rPr>
            <sz val="11"/>
            <rFont val="Calibri"/>
          </rPr>
          <t xml:space="preserve">Ensure </t>
        </r>
        <r>
          <rPr>
            <sz val="11"/>
            <color rgb="FF000000"/>
            <rFont val="Calibri"/>
          </rPr>
          <t>'</t>
        </r>
        <r>
          <rPr>
            <b/>
            <sz val="11"/>
            <color rgb="FF000000"/>
            <rFont val="Calibri"/>
          </rPr>
          <t>Windows Firewall: Public: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Q134" authorId="0" shapeId="0" xr:uid="{00000000-0006-0000-0700-00006A000000}">
      <text>
        <r>
          <rPr>
            <sz val="11"/>
            <rFont val="Calibri"/>
          </rPr>
          <t xml:space="preserve">Ensure </t>
        </r>
        <r>
          <rPr>
            <sz val="11"/>
            <color rgb="FF000000"/>
            <rFont val="Calibri"/>
          </rPr>
          <t>'</t>
        </r>
        <r>
          <rPr>
            <b/>
            <sz val="11"/>
            <color rgb="FF000000"/>
            <rFont val="Calibri"/>
          </rPr>
          <t>MSS: (DisableIPSourceRouting IPv6) IP source routing protection level (protects against packet spoofing)</t>
        </r>
        <r>
          <rPr>
            <sz val="11"/>
            <color rgb="FF000000"/>
            <rFont val="Calibri"/>
          </rPr>
          <t>'</t>
        </r>
        <r>
          <rPr>
            <sz val="11"/>
            <color rgb="FF000000"/>
            <rFont val="Calibri"/>
          </rPr>
          <t xml:space="preserve"> is set to </t>
        </r>
        <r>
          <rPr>
            <sz val="11"/>
            <color rgb="FF000000"/>
            <rFont val="Calibri"/>
          </rPr>
          <t>'</t>
        </r>
        <r>
          <rPr>
            <b/>
            <sz val="11"/>
            <color rgb="FF000000"/>
            <rFont val="Calibri"/>
          </rPr>
          <t>Highest protection, source routing is completely disabled</t>
        </r>
        <r>
          <rPr>
            <sz val="11"/>
            <color rgb="FF000000"/>
            <rFont val="Calibri"/>
          </rPr>
          <t>'</t>
        </r>
      </text>
    </comment>
    <comment ref="R134" authorId="0" shapeId="0" xr:uid="{00000000-0006-0000-0700-00006B000000}">
      <text>
        <r>
          <rPr>
            <sz val="11"/>
            <rFont val="Calibri"/>
          </rPr>
          <t xml:space="preserve">Ensure </t>
        </r>
        <r>
          <rPr>
            <sz val="11"/>
            <color rgb="FF000000"/>
            <rFont val="Calibri"/>
          </rPr>
          <t>'</t>
        </r>
        <r>
          <rPr>
            <b/>
            <sz val="11"/>
            <color rgb="FF000000"/>
            <rFont val="Calibri"/>
          </rPr>
          <t>MSS: (DisableIPSourceRouting) IP source routing protection level (protects against packet spoofing)</t>
        </r>
        <r>
          <rPr>
            <sz val="11"/>
            <color rgb="FF000000"/>
            <rFont val="Calibri"/>
          </rPr>
          <t>'</t>
        </r>
        <r>
          <rPr>
            <sz val="11"/>
            <color rgb="FF000000"/>
            <rFont val="Calibri"/>
          </rPr>
          <t xml:space="preserve"> is set to </t>
        </r>
        <r>
          <rPr>
            <sz val="11"/>
            <color rgb="FF000000"/>
            <rFont val="Calibri"/>
          </rPr>
          <t>'</t>
        </r>
        <r>
          <rPr>
            <b/>
            <sz val="11"/>
            <color rgb="FF000000"/>
            <rFont val="Calibri"/>
          </rPr>
          <t>Highest protection, source routing is completely disabled</t>
        </r>
        <r>
          <rPr>
            <sz val="11"/>
            <color rgb="FF000000"/>
            <rFont val="Calibri"/>
          </rPr>
          <t>'</t>
        </r>
      </text>
    </comment>
    <comment ref="S134" authorId="0" shapeId="0" xr:uid="{00000000-0006-0000-0700-00006C000000}">
      <text>
        <r>
          <rPr>
            <sz val="11"/>
            <rFont val="Calibri"/>
          </rPr>
          <t xml:space="preserve">Ensure </t>
        </r>
        <r>
          <rPr>
            <sz val="11"/>
            <color rgb="FF000000"/>
            <rFont val="Calibri"/>
          </rPr>
          <t>'</t>
        </r>
        <r>
          <rPr>
            <b/>
            <sz val="11"/>
            <color rgb="FF000000"/>
            <rFont val="Calibri"/>
          </rPr>
          <t>MSS: (EnableICMPRedirect) Allow ICMP redirects to override OSPF generated routes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134" authorId="0" shapeId="0" xr:uid="{00000000-0006-0000-0700-00006D000000}">
      <text>
        <r>
          <rPr>
            <sz val="11"/>
            <rFont val="Calibri"/>
          </rPr>
          <t xml:space="preserve">Ensure </t>
        </r>
        <r>
          <rPr>
            <sz val="11"/>
            <color rgb="FF000000"/>
            <rFont val="Calibri"/>
          </rPr>
          <t>'</t>
        </r>
        <r>
          <rPr>
            <b/>
            <sz val="11"/>
            <color rgb="FF000000"/>
            <rFont val="Calibri"/>
          </rPr>
          <t>MSS: (NoNameReleaseOnDemand) Allow the computer to ignore NetBIOS name release requests except from WINS servers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134" authorId="0" shapeId="0" xr:uid="{00000000-0006-0000-0700-00006E000000}">
      <text>
        <r>
          <rPr>
            <sz val="11"/>
            <rFont val="Calibri"/>
          </rPr>
          <t xml:space="preserve">Ensure </t>
        </r>
        <r>
          <rPr>
            <sz val="11"/>
            <color rgb="FF000000"/>
            <rFont val="Calibri"/>
          </rPr>
          <t>'</t>
        </r>
        <r>
          <rPr>
            <b/>
            <sz val="11"/>
            <color rgb="FF000000"/>
            <rFont val="Calibri"/>
          </rPr>
          <t>Enumeration policy for external devices incompatible with Kernel DMA Protection</t>
        </r>
        <r>
          <rPr>
            <sz val="11"/>
            <color rgb="FF000000"/>
            <rFont val="Calibri"/>
          </rPr>
          <t>'</t>
        </r>
        <r>
          <rPr>
            <sz val="11"/>
            <color rgb="FF000000"/>
            <rFont val="Calibri"/>
          </rPr>
          <t xml:space="preserve"> is set to </t>
        </r>
        <r>
          <rPr>
            <sz val="11"/>
            <color rgb="FF000000"/>
            <rFont val="Calibri"/>
          </rPr>
          <t>'</t>
        </r>
        <r>
          <rPr>
            <b/>
            <sz val="11"/>
            <color rgb="FF000000"/>
            <rFont val="Calibri"/>
          </rPr>
          <t>Block all</t>
        </r>
        <r>
          <rPr>
            <sz val="11"/>
            <color rgb="FF000000"/>
            <rFont val="Calibri"/>
          </rPr>
          <t>'</t>
        </r>
      </text>
    </comment>
    <comment ref="H142" authorId="0" shapeId="0" xr:uid="{00000000-0006-0000-0700-00006F000000}">
      <text>
        <r>
          <rPr>
            <sz val="11"/>
            <rFont val="Calibri"/>
          </rPr>
          <t xml:space="preserve">Ensure </t>
        </r>
        <r>
          <rPr>
            <sz val="11"/>
            <color rgb="FF000000"/>
            <rFont val="Calibri"/>
          </rPr>
          <t>'</t>
        </r>
        <r>
          <rPr>
            <b/>
            <sz val="11"/>
            <color rgb="FF000000"/>
            <rFont val="Calibri"/>
          </rPr>
          <t>Configure SMB v1 client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 driver (recommended)</t>
        </r>
        <r>
          <rPr>
            <sz val="11"/>
            <color rgb="FF000000"/>
            <rFont val="Calibri"/>
          </rPr>
          <t>'</t>
        </r>
      </text>
    </comment>
    <comment ref="I142" authorId="0" shapeId="0" xr:uid="{00000000-0006-0000-0700-000070000000}">
      <text>
        <r>
          <rPr>
            <sz val="11"/>
            <rFont val="Calibri"/>
          </rPr>
          <t xml:space="preserve">Ensure </t>
        </r>
        <r>
          <rPr>
            <sz val="11"/>
            <color rgb="FF000000"/>
            <rFont val="Calibri"/>
          </rPr>
          <t>'</t>
        </r>
        <r>
          <rPr>
            <b/>
            <sz val="11"/>
            <color rgb="FF000000"/>
            <rFont val="Calibri"/>
          </rPr>
          <t>Configure SMB v1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142" authorId="0" shapeId="0" xr:uid="{00000000-0006-0000-0700-000071000000}">
      <text>
        <r>
          <rPr>
            <sz val="11"/>
            <rFont val="Calibri"/>
          </rPr>
          <t xml:space="preserve">Ensure </t>
        </r>
        <r>
          <rPr>
            <sz val="11"/>
            <color rgb="FF000000"/>
            <rFont val="Calibri"/>
          </rPr>
          <t>'</t>
        </r>
        <r>
          <rPr>
            <b/>
            <sz val="11"/>
            <color rgb="FF000000"/>
            <rFont val="Calibri"/>
          </rPr>
          <t>Configure registry policy processing</t>
        </r>
        <r>
          <rPr>
            <sz val="11"/>
            <color rgb="FF000000"/>
            <rFont val="Calibri"/>
          </rPr>
          <t>'</t>
        </r>
        <r>
          <rPr>
            <sz val="11"/>
            <color rgb="FF000000"/>
            <rFont val="Calibri"/>
          </rPr>
          <t xml:space="preserve"> is set to </t>
        </r>
        <r>
          <rPr>
            <sz val="11"/>
            <color rgb="FF000000"/>
            <rFont val="Calibri"/>
          </rPr>
          <t>'</t>
        </r>
        <r>
          <rPr>
            <b/>
            <sz val="11"/>
            <color rgb="FF000000"/>
            <rFont val="Calibri"/>
          </rPr>
          <t>Process even if the Group Policy objects have not changed = True; Do not apply during periodic background processing = False</t>
        </r>
        <r>
          <rPr>
            <sz val="11"/>
            <color rgb="FF000000"/>
            <rFont val="Calibri"/>
          </rPr>
          <t>'</t>
        </r>
      </text>
    </comment>
    <comment ref="K142" authorId="0" shapeId="0" xr:uid="{00000000-0006-0000-0700-000072000000}">
      <text>
        <r>
          <rPr>
            <sz val="11"/>
            <rFont val="Calibri"/>
          </rPr>
          <t xml:space="preserve">Ensure </t>
        </r>
        <r>
          <rPr>
            <sz val="11"/>
            <color rgb="FF000000"/>
            <rFont val="Calibri"/>
          </rPr>
          <t>'</t>
        </r>
        <r>
          <rPr>
            <b/>
            <sz val="11"/>
            <color rgb="FF000000"/>
            <rFont val="Calibri"/>
          </rPr>
          <t>Security Zones: Do not allow users to add/delete sites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142" authorId="0" shapeId="0" xr:uid="{00000000-0006-0000-0700-000073000000}">
      <text>
        <r>
          <rPr>
            <sz val="11"/>
            <rFont val="Calibri"/>
          </rPr>
          <t xml:space="preserve">Ensure </t>
        </r>
        <r>
          <rPr>
            <sz val="11"/>
            <color rgb="FF000000"/>
            <rFont val="Calibri"/>
          </rPr>
          <t>'</t>
        </r>
        <r>
          <rPr>
            <b/>
            <sz val="11"/>
            <color rgb="FF000000"/>
            <rFont val="Calibri"/>
          </rPr>
          <t>Security Zones: Do not allow users to change policies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142" authorId="0" shapeId="0" xr:uid="{00000000-0006-0000-0700-000074000000}">
      <text>
        <r>
          <rPr>
            <sz val="11"/>
            <rFont val="Calibri"/>
          </rPr>
          <t xml:space="preserve">Ensure </t>
        </r>
        <r>
          <rPr>
            <sz val="11"/>
            <color rgb="FF000000"/>
            <rFont val="Calibri"/>
          </rPr>
          <t>'</t>
        </r>
        <r>
          <rPr>
            <b/>
            <sz val="11"/>
            <color rgb="FF000000"/>
            <rFont val="Calibri"/>
          </rPr>
          <t>Security Zones: Use only machine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145" authorId="0" shapeId="0" xr:uid="{00000000-0006-0000-0700-000075000000}">
      <text>
        <r>
          <rPr>
            <sz val="11"/>
            <rFont val="Calibri"/>
          </rPr>
          <t xml:space="preserve">Ensure </t>
        </r>
        <r>
          <rPr>
            <sz val="11"/>
            <color rgb="FF000000"/>
            <rFont val="Calibri"/>
          </rPr>
          <t>'</t>
        </r>
        <r>
          <rPr>
            <b/>
            <sz val="11"/>
            <color rgb="FF000000"/>
            <rFont val="Calibri"/>
          </rPr>
          <t>Audit: Force audit policy subcategory settings (Windows Vista or later) to override audit policy category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145" authorId="0" shapeId="0" xr:uid="{00000000-0006-0000-0700-000076000000}">
      <text>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J145" authorId="0" shapeId="0" xr:uid="{00000000-0006-0000-0700-00007700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32768</t>
        </r>
        <r>
          <rPr>
            <sz val="11"/>
            <color rgb="FF000000"/>
            <rFont val="Calibri"/>
          </rPr>
          <t>'</t>
        </r>
      </text>
    </comment>
    <comment ref="K145" authorId="0" shapeId="0" xr:uid="{00000000-0006-0000-0700-00007800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196608</t>
        </r>
        <r>
          <rPr>
            <sz val="11"/>
            <color rgb="FF000000"/>
            <rFont val="Calibri"/>
          </rPr>
          <t>'</t>
        </r>
      </text>
    </comment>
    <comment ref="L145" authorId="0" shapeId="0" xr:uid="{00000000-0006-0000-0700-00007900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32768</t>
        </r>
        <r>
          <rPr>
            <sz val="11"/>
            <color rgb="FF000000"/>
            <rFont val="Calibri"/>
          </rPr>
          <t>'</t>
        </r>
      </text>
    </comment>
    <comment ref="H146" authorId="0" shapeId="0" xr:uid="{00000000-0006-0000-0700-00007A000000}">
      <text>
        <r>
          <rPr>
            <sz val="11"/>
            <rFont val="Calibri"/>
          </rPr>
          <t xml:space="preserve">Ensure </t>
        </r>
        <r>
          <rPr>
            <sz val="11"/>
            <color rgb="FF000000"/>
            <rFont val="Calibri"/>
          </rPr>
          <t>'</t>
        </r>
        <r>
          <rPr>
            <b/>
            <sz val="11"/>
            <color rgb="FF000000"/>
            <rFont val="Calibri"/>
          </rPr>
          <t>Enable Structured Exception Handling Overwrite Protection (SEHOP)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146" authorId="0" shapeId="0" xr:uid="{00000000-0006-0000-0700-00007D000000}">
      <text>
        <r>
          <rPr>
            <sz val="11"/>
            <rFont val="Calibri"/>
          </rPr>
          <t xml:space="preserve">Ensure </t>
        </r>
        <r>
          <rPr>
            <sz val="11"/>
            <color rgb="FF000000"/>
            <rFont val="Calibri"/>
          </rPr>
          <t>'</t>
        </r>
        <r>
          <rPr>
            <b/>
            <sz val="11"/>
            <color rgb="FF000000"/>
            <rFont val="Calibri"/>
          </rPr>
          <t>Turn On Virtualization Based Security</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Virtualization Based Protection of Code Integrity = Enabled with UEFI lock; Credential Guard Configuration = Enabled with UEFI lock; Select Platform Security Level = Secure Boot; Secure Launch Configuration = Enabled; Require UEFI Memory Attributes Table = False</t>
        </r>
        <r>
          <rPr>
            <sz val="11"/>
            <color rgb="FF000000"/>
            <rFont val="Calibri"/>
          </rPr>
          <t>'</t>
        </r>
      </text>
    </comment>
    <comment ref="J146" authorId="0" shapeId="0" xr:uid="{00000000-0006-0000-0700-00007E000000}">
      <text>
        <r>
          <rPr>
            <sz val="11"/>
            <rFont val="Calibri"/>
          </rPr>
          <t xml:space="preserve">Ensure </t>
        </r>
        <r>
          <rPr>
            <sz val="11"/>
            <color rgb="FF000000"/>
            <rFont val="Calibri"/>
          </rPr>
          <t>'</t>
        </r>
        <r>
          <rPr>
            <b/>
            <sz val="11"/>
            <color rgb="FF000000"/>
            <rFont val="Calibri"/>
          </rPr>
          <t>Boot-Start Driver Initialization Policy</t>
        </r>
        <r>
          <rPr>
            <sz val="11"/>
            <color rgb="FF000000"/>
            <rFont val="Calibri"/>
          </rPr>
          <t>'</t>
        </r>
        <r>
          <rPr>
            <sz val="11"/>
            <color rgb="FF000000"/>
            <rFont val="Calibri"/>
          </rPr>
          <t xml:space="preserve"> is set to </t>
        </r>
        <r>
          <rPr>
            <sz val="11"/>
            <color rgb="FF000000"/>
            <rFont val="Calibri"/>
          </rPr>
          <t>'</t>
        </r>
        <r>
          <rPr>
            <b/>
            <sz val="11"/>
            <color rgb="FF000000"/>
            <rFont val="Calibri"/>
          </rPr>
          <t>Good, unknown and bad but critical</t>
        </r>
        <r>
          <rPr>
            <sz val="11"/>
            <color rgb="FF000000"/>
            <rFont val="Calibri"/>
          </rPr>
          <t>'</t>
        </r>
      </text>
    </comment>
    <comment ref="K146" authorId="0" shapeId="0" xr:uid="{00000000-0006-0000-0700-00007F000000}">
      <text>
        <r>
          <rPr>
            <sz val="11"/>
            <rFont val="Calibri"/>
          </rPr>
          <t xml:space="preserve">Ensure </t>
        </r>
        <r>
          <rPr>
            <sz val="11"/>
            <color rgb="FF000000"/>
            <rFont val="Calibri"/>
          </rPr>
          <t>'</t>
        </r>
        <r>
          <rPr>
            <b/>
            <sz val="11"/>
            <color rgb="FF000000"/>
            <rFont val="Calibri"/>
          </rPr>
          <t>Disallow Autoplay for non-volume devices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146" authorId="0" shapeId="0" xr:uid="{00000000-0006-0000-0700-000080000000}">
      <text>
        <r>
          <rPr>
            <sz val="11"/>
            <rFont val="Calibri"/>
          </rPr>
          <t xml:space="preserve">Ensure </t>
        </r>
        <r>
          <rPr>
            <sz val="11"/>
            <color rgb="FF000000"/>
            <rFont val="Calibri"/>
          </rPr>
          <t>'</t>
        </r>
        <r>
          <rPr>
            <b/>
            <sz val="11"/>
            <color rgb="FF000000"/>
            <rFont val="Calibri"/>
          </rPr>
          <t>Set the default behavior for AutoRun</t>
        </r>
        <r>
          <rPr>
            <sz val="11"/>
            <color rgb="FF000000"/>
            <rFont val="Calibri"/>
          </rPr>
          <t>'</t>
        </r>
        <r>
          <rPr>
            <sz val="11"/>
            <color rgb="FF000000"/>
            <rFont val="Calibri"/>
          </rPr>
          <t xml:space="preserve"> is set to </t>
        </r>
        <r>
          <rPr>
            <sz val="11"/>
            <color rgb="FF000000"/>
            <rFont val="Calibri"/>
          </rPr>
          <t>'</t>
        </r>
        <r>
          <rPr>
            <b/>
            <sz val="11"/>
            <color rgb="FF000000"/>
            <rFont val="Calibri"/>
          </rPr>
          <t>Do not execute any autorun commands</t>
        </r>
        <r>
          <rPr>
            <sz val="11"/>
            <color rgb="FF000000"/>
            <rFont val="Calibri"/>
          </rPr>
          <t>'</t>
        </r>
      </text>
    </comment>
    <comment ref="M146" authorId="0" shapeId="0" xr:uid="{00000000-0006-0000-0700-000081000000}">
      <text>
        <r>
          <rPr>
            <sz val="11"/>
            <rFont val="Calibri"/>
          </rPr>
          <t xml:space="preserve">Ensure </t>
        </r>
        <r>
          <rPr>
            <sz val="11"/>
            <color rgb="FF000000"/>
            <rFont val="Calibri"/>
          </rPr>
          <t>'</t>
        </r>
        <r>
          <rPr>
            <b/>
            <sz val="11"/>
            <color rgb="FF000000"/>
            <rFont val="Calibri"/>
          </rPr>
          <t>Turn off Autoplay</t>
        </r>
        <r>
          <rPr>
            <sz val="11"/>
            <color rgb="FF000000"/>
            <rFont val="Calibri"/>
          </rPr>
          <t>'</t>
        </r>
        <r>
          <rPr>
            <sz val="11"/>
            <color rgb="FF000000"/>
            <rFont val="Calibri"/>
          </rPr>
          <t xml:space="preserve"> is set to </t>
        </r>
        <r>
          <rPr>
            <sz val="11"/>
            <color rgb="FF000000"/>
            <rFont val="Calibri"/>
          </rPr>
          <t>'</t>
        </r>
        <r>
          <rPr>
            <b/>
            <sz val="11"/>
            <color rgb="FF000000"/>
            <rFont val="Calibri"/>
          </rPr>
          <t>All drives</t>
        </r>
        <r>
          <rPr>
            <sz val="11"/>
            <color rgb="FF000000"/>
            <rFont val="Calibri"/>
          </rPr>
          <t>'</t>
        </r>
      </text>
    </comment>
    <comment ref="N146" authorId="0" shapeId="0" xr:uid="{00000000-0006-0000-0700-000082000000}">
      <text>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Pick one of the following settings = Warn and prevent bypass</t>
        </r>
        <r>
          <rPr>
            <sz val="11"/>
            <color rgb="FF000000"/>
            <rFont val="Calibri"/>
          </rPr>
          <t>'</t>
        </r>
      </text>
    </comment>
    <comment ref="O146" authorId="0" shapeId="0" xr:uid="{00000000-0006-0000-0700-000083000000}">
      <text>
        <r>
          <rPr>
            <sz val="11"/>
            <rFont val="Calibri"/>
          </rPr>
          <t xml:space="preserve">Ensure </t>
        </r>
        <r>
          <rPr>
            <sz val="11"/>
            <color rgb="FF000000"/>
            <rFont val="Calibri"/>
          </rPr>
          <t>'</t>
        </r>
        <r>
          <rPr>
            <b/>
            <sz val="11"/>
            <color rgb="FF000000"/>
            <rFont val="Calibri"/>
          </rPr>
          <t>Turn off Data Execution Prevention for Explorer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146" authorId="0" shapeId="0" xr:uid="{00000000-0006-0000-0700-000084000000}">
      <text>
        <r>
          <rPr>
            <sz val="11"/>
            <rFont val="Calibri"/>
          </rPr>
          <t xml:space="preserve">Ensure </t>
        </r>
        <r>
          <rPr>
            <sz val="11"/>
            <color rgb="FF000000"/>
            <rFont val="Calibri"/>
          </rPr>
          <t>'</t>
        </r>
        <r>
          <rPr>
            <b/>
            <sz val="11"/>
            <color rgb="FF000000"/>
            <rFont val="Calibri"/>
          </rPr>
          <t>Turn off heap termination on corruption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146" authorId="0" shapeId="0" xr:uid="{00000000-0006-0000-0700-000085000000}">
      <text>
        <r>
          <rPr>
            <sz val="11"/>
            <rFont val="Calibri"/>
          </rPr>
          <t xml:space="preserve">Ensure </t>
        </r>
        <r>
          <rPr>
            <sz val="11"/>
            <color rgb="FF000000"/>
            <rFont val="Calibri"/>
          </rPr>
          <t>'</t>
        </r>
        <r>
          <rPr>
            <b/>
            <sz val="11"/>
            <color rgb="FF000000"/>
            <rFont val="Calibri"/>
          </rPr>
          <t>Prevent bypassing SmartScreen Filter warnings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146" authorId="0" shapeId="0" xr:uid="{00000000-0006-0000-0700-000086000000}">
      <text>
        <r>
          <rPr>
            <sz val="11"/>
            <rFont val="Calibri"/>
          </rPr>
          <t xml:space="preserve">Ensure </t>
        </r>
        <r>
          <rPr>
            <sz val="11"/>
            <color rgb="FF000000"/>
            <rFont val="Calibri"/>
          </rPr>
          <t>'</t>
        </r>
        <r>
          <rPr>
            <b/>
            <sz val="11"/>
            <color rgb="FF000000"/>
            <rFont val="Calibri"/>
          </rPr>
          <t>Prevent bypassing SmartScreen Filter warnings about files that are not commonly downloaded from the Internet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146" authorId="0" shapeId="0" xr:uid="{00000000-0006-0000-0700-000087000000}">
      <text>
        <r>
          <rPr>
            <sz val="11"/>
            <rFont val="Calibri"/>
          </rPr>
          <t xml:space="preserve">Ensure </t>
        </r>
        <r>
          <rPr>
            <sz val="11"/>
            <color rgb="FF000000"/>
            <rFont val="Calibri"/>
          </rPr>
          <t>'</t>
        </r>
        <r>
          <rPr>
            <b/>
            <sz val="11"/>
            <color rgb="FF000000"/>
            <rFont val="Calibri"/>
          </rPr>
          <t>Prevent managing SmartScreen Filter</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T146" authorId="0" shapeId="0" xr:uid="{00000000-0006-0000-0700-000088000000}">
      <text>
        <r>
          <rPr>
            <sz val="11"/>
            <rFont val="Calibri"/>
          </rPr>
          <t xml:space="preserve">Ensure </t>
        </r>
        <r>
          <rPr>
            <sz val="11"/>
            <color rgb="FF000000"/>
            <rFont val="Calibri"/>
          </rPr>
          <t>'</t>
        </r>
        <r>
          <rPr>
            <b/>
            <sz val="11"/>
            <color rgb="FF000000"/>
            <rFont val="Calibri"/>
          </rPr>
          <t>Prevent per-user installation of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146" authorId="0" shapeId="0" xr:uid="{00000000-0006-0000-0700-000089000000}">
      <text>
        <r>
          <rPr>
            <sz val="11"/>
            <rFont val="Calibri"/>
          </rPr>
          <t xml:space="preserve">Ensure </t>
        </r>
        <r>
          <rPr>
            <sz val="11"/>
            <color rgb="FF000000"/>
            <rFont val="Calibri"/>
          </rPr>
          <t>'</t>
        </r>
        <r>
          <rPr>
            <b/>
            <sz val="11"/>
            <color rgb="FF000000"/>
            <rFont val="Calibri"/>
          </rPr>
          <t>Specify use of ActiveX Installer Service for installation of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146" authorId="0" shapeId="0" xr:uid="{00000000-0006-0000-0700-00008A000000}">
      <text>
        <r>
          <rPr>
            <sz val="11"/>
            <rFont val="Calibri"/>
          </rPr>
          <t xml:space="preserve">Ensure </t>
        </r>
        <r>
          <rPr>
            <sz val="11"/>
            <color rgb="FF000000"/>
            <rFont val="Calibri"/>
          </rPr>
          <t>'</t>
        </r>
        <r>
          <rPr>
            <b/>
            <sz val="11"/>
            <color rgb="FF000000"/>
            <rFont val="Calibri"/>
          </rPr>
          <t>Turn off Crash Detection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146" authorId="0" shapeId="0" xr:uid="{00000000-0006-0000-0700-00008B000000}">
      <text>
        <r>
          <rPr>
            <sz val="11"/>
            <rFont val="Calibri"/>
          </rPr>
          <t xml:space="preserve">Ensure </t>
        </r>
        <r>
          <rPr>
            <sz val="11"/>
            <color rgb="FF000000"/>
            <rFont val="Calibri"/>
          </rPr>
          <t>'</t>
        </r>
        <r>
          <rPr>
            <b/>
            <sz val="11"/>
            <color rgb="FF000000"/>
            <rFont val="Calibri"/>
          </rPr>
          <t>Turn off the Security Settings Check feature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X146" authorId="0" shapeId="0" xr:uid="{00000000-0006-0000-0700-00008C000000}">
      <text>
        <r>
          <rPr>
            <sz val="11"/>
            <rFont val="Calibri"/>
          </rPr>
          <t xml:space="preserve">Ensure </t>
        </r>
        <r>
          <rPr>
            <sz val="11"/>
            <color rgb="FF000000"/>
            <rFont val="Calibri"/>
          </rPr>
          <t>'</t>
        </r>
        <r>
          <rPr>
            <b/>
            <sz val="11"/>
            <color rgb="FF000000"/>
            <rFont val="Calibri"/>
          </rPr>
          <t>Allow software to run or install even if the signature is invalid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Y146" authorId="0" shapeId="0" xr:uid="{00000000-0006-0000-0700-00008D000000}">
      <text>
        <r>
          <rPr>
            <sz val="11"/>
            <rFont val="Calibri"/>
          </rPr>
          <t xml:space="preserve">Ensure </t>
        </r>
        <r>
          <rPr>
            <sz val="11"/>
            <color rgb="FF000000"/>
            <rFont val="Calibri"/>
          </rPr>
          <t>'</t>
        </r>
        <r>
          <rPr>
            <b/>
            <sz val="11"/>
            <color rgb="FF000000"/>
            <rFont val="Calibri"/>
          </rPr>
          <t>Check for signatures on downloaded programs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Z146" authorId="0" shapeId="0" xr:uid="{00000000-0006-0000-0700-00008E000000}">
      <text>
        <r>
          <rPr>
            <sz val="11"/>
            <rFont val="Calibri"/>
          </rPr>
          <t xml:space="preserve">Ensure </t>
        </r>
        <r>
          <rPr>
            <sz val="11"/>
            <color rgb="FF000000"/>
            <rFont val="Calibri"/>
          </rPr>
          <t>'</t>
        </r>
        <r>
          <rPr>
            <b/>
            <sz val="11"/>
            <color rgb="FF000000"/>
            <rFont val="Calibri"/>
          </rPr>
          <t>Do not allow ActiveX controls to run in Protected Mode when Enhanced Protected Mode is enabled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A146" authorId="0" shapeId="0" xr:uid="{00000000-0006-0000-0700-00008F000000}">
      <text>
        <r>
          <rPr>
            <sz val="11"/>
            <rFont val="Calibri"/>
          </rPr>
          <t xml:space="preserve">Ensure </t>
        </r>
        <r>
          <rPr>
            <sz val="11"/>
            <color rgb="FF000000"/>
            <rFont val="Calibri"/>
          </rPr>
          <t>'</t>
        </r>
        <r>
          <rPr>
            <b/>
            <sz val="11"/>
            <color rgb="FF000000"/>
            <rFont val="Calibri"/>
          </rPr>
          <t>Turn on 64-bit tab processes when running in Enhanced Protected Mode on 64-bit versions of Windows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B146" authorId="0" shapeId="0" xr:uid="{00000000-0006-0000-0700-000090000000}">
      <text>
        <r>
          <rPr>
            <sz val="11"/>
            <rFont val="Calibri"/>
          </rPr>
          <t xml:space="preserve">Ensure </t>
        </r>
        <r>
          <rPr>
            <sz val="11"/>
            <color rgb="FF000000"/>
            <rFont val="Calibri"/>
          </rPr>
          <t>'</t>
        </r>
        <r>
          <rPr>
            <b/>
            <sz val="11"/>
            <color rgb="FF000000"/>
            <rFont val="Calibri"/>
          </rPr>
          <t>Turn on Enhanced Protected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C146" authorId="0" shapeId="0" xr:uid="{00000000-0006-0000-0700-000091000000}">
      <text>
        <r>
          <rPr>
            <sz val="11"/>
            <rFont val="Calibri"/>
          </rPr>
          <t xml:space="preserve">Ensure </t>
        </r>
        <r>
          <rPr>
            <sz val="11"/>
            <color rgb="FF000000"/>
            <rFont val="Calibri"/>
          </rPr>
          <t>'</t>
        </r>
        <r>
          <rPr>
            <b/>
            <sz val="11"/>
            <color rgb="FF000000"/>
            <rFont val="Calibri"/>
          </rPr>
          <t>Intranet Sites: Include all network paths (UNCs)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D146" authorId="0" shapeId="0" xr:uid="{00000000-0006-0000-0700-000092000000}">
      <text>
        <r>
          <rPr>
            <sz val="11"/>
            <rFont val="Calibri"/>
          </rPr>
          <t xml:space="preserve">Ensure </t>
        </r>
        <r>
          <rPr>
            <sz val="11"/>
            <color rgb="FF000000"/>
            <rFont val="Calibri"/>
          </rPr>
          <t>'</t>
        </r>
        <r>
          <rPr>
            <b/>
            <sz val="11"/>
            <color rgb="FF000000"/>
            <rFont val="Calibri"/>
          </rPr>
          <t>Access data sources across domains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E146" authorId="0" shapeId="0" xr:uid="{00000000-0006-0000-0700-000093000000}">
      <text>
        <r>
          <rPr>
            <sz val="11"/>
            <rFont val="Calibri"/>
          </rPr>
          <t xml:space="preserve">Ensure </t>
        </r>
        <r>
          <rPr>
            <sz val="11"/>
            <color rgb="FF000000"/>
            <rFont val="Calibri"/>
          </rPr>
          <t>'</t>
        </r>
        <r>
          <rPr>
            <b/>
            <sz val="11"/>
            <color rgb="FF000000"/>
            <rFont val="Calibri"/>
          </rPr>
          <t>Allow cut, copy or paste operations from the clipboard via script</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F146" authorId="0" shapeId="0" xr:uid="{00000000-0006-0000-0700-000094000000}">
      <text>
        <r>
          <rPr>
            <sz val="11"/>
            <rFont val="Calibri"/>
          </rPr>
          <t xml:space="preserve">Ensure </t>
        </r>
        <r>
          <rPr>
            <sz val="11"/>
            <color rgb="FF000000"/>
            <rFont val="Calibri"/>
          </rPr>
          <t>'</t>
        </r>
        <r>
          <rPr>
            <b/>
            <sz val="11"/>
            <color rgb="FF000000"/>
            <rFont val="Calibri"/>
          </rPr>
          <t>Allow drag and drop or copy and paste files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G146" authorId="0" shapeId="0" xr:uid="{00000000-0006-0000-0700-000095000000}">
      <text>
        <r>
          <rPr>
            <sz val="11"/>
            <rFont val="Calibri"/>
          </rPr>
          <t xml:space="preserve">Ensure </t>
        </r>
        <r>
          <rPr>
            <sz val="11"/>
            <color rgb="FF000000"/>
            <rFont val="Calibri"/>
          </rPr>
          <t>'</t>
        </r>
        <r>
          <rPr>
            <b/>
            <sz val="11"/>
            <color rgb="FF000000"/>
            <rFont val="Calibri"/>
          </rPr>
          <t>Allow loading of XAML files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H146" authorId="0" shapeId="0" xr:uid="{00000000-0006-0000-0700-000096000000}">
      <text>
        <r>
          <rPr>
            <sz val="11"/>
            <rFont val="Calibri"/>
          </rPr>
          <t xml:space="preserve">Ensure </t>
        </r>
        <r>
          <rPr>
            <sz val="11"/>
            <color rgb="FF000000"/>
            <rFont val="Calibri"/>
          </rPr>
          <t>'</t>
        </r>
        <r>
          <rPr>
            <b/>
            <sz val="11"/>
            <color rgb="FF000000"/>
            <rFont val="Calibri"/>
          </rPr>
          <t>Allow only approved domains to use ActiveX controls without prompt</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AI146" authorId="0" shapeId="0" xr:uid="{00000000-0006-0000-0700-000097000000}">
      <text>
        <r>
          <rPr>
            <sz val="11"/>
            <rFont val="Calibri"/>
          </rPr>
          <t xml:space="preserve">Ensure </t>
        </r>
        <r>
          <rPr>
            <sz val="11"/>
            <color rgb="FF000000"/>
            <rFont val="Calibri"/>
          </rPr>
          <t>'</t>
        </r>
        <r>
          <rPr>
            <b/>
            <sz val="11"/>
            <color rgb="FF000000"/>
            <rFont val="Calibri"/>
          </rPr>
          <t>Allow only approved domains to use the TDC ActiveX control</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AJ146" authorId="0" shapeId="0" xr:uid="{00000000-0006-0000-0700-000098000000}">
      <text>
        <r>
          <rPr>
            <sz val="11"/>
            <rFont val="Calibri"/>
          </rPr>
          <t xml:space="preserve">Ensure </t>
        </r>
        <r>
          <rPr>
            <sz val="11"/>
            <color rgb="FF000000"/>
            <rFont val="Calibri"/>
          </rPr>
          <t>'</t>
        </r>
        <r>
          <rPr>
            <b/>
            <sz val="11"/>
            <color rgb="FF000000"/>
            <rFont val="Calibri"/>
          </rPr>
          <t>Allow scripting of Internet Explorer WebBrowser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K146" authorId="0" shapeId="0" xr:uid="{00000000-0006-0000-0700-000099000000}">
      <text>
        <r>
          <rPr>
            <sz val="11"/>
            <rFont val="Calibri"/>
          </rPr>
          <t xml:space="preserve">Ensure </t>
        </r>
        <r>
          <rPr>
            <sz val="11"/>
            <color rgb="FF000000"/>
            <rFont val="Calibri"/>
          </rPr>
          <t>'</t>
        </r>
        <r>
          <rPr>
            <b/>
            <sz val="11"/>
            <color rgb="FF000000"/>
            <rFont val="Calibri"/>
          </rPr>
          <t>Allow script-initiated windows without size or position constraints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L146" authorId="0" shapeId="0" xr:uid="{00000000-0006-0000-0700-00009A000000}">
      <text>
        <r>
          <rPr>
            <sz val="11"/>
            <rFont val="Calibri"/>
          </rPr>
          <t xml:space="preserve">Ensure </t>
        </r>
        <r>
          <rPr>
            <sz val="11"/>
            <color rgb="FF000000"/>
            <rFont val="Calibri"/>
          </rPr>
          <t>'</t>
        </r>
        <r>
          <rPr>
            <b/>
            <sz val="11"/>
            <color rgb="FF000000"/>
            <rFont val="Calibri"/>
          </rPr>
          <t>Allow scriptlets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M146" authorId="0" shapeId="0" xr:uid="{00000000-0006-0000-0700-00009B000000}">
      <text>
        <r>
          <rPr>
            <sz val="11"/>
            <rFont val="Calibri"/>
          </rPr>
          <t xml:space="preserve">Ensure </t>
        </r>
        <r>
          <rPr>
            <sz val="11"/>
            <color rgb="FF000000"/>
            <rFont val="Calibri"/>
          </rPr>
          <t>'</t>
        </r>
        <r>
          <rPr>
            <b/>
            <sz val="11"/>
            <color rgb="FF000000"/>
            <rFont val="Calibri"/>
          </rPr>
          <t>Allow updates to status bar via script</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N146" authorId="0" shapeId="0" xr:uid="{00000000-0006-0000-0700-00009C000000}">
      <text>
        <r>
          <rPr>
            <sz val="11"/>
            <rFont val="Calibri"/>
          </rPr>
          <t xml:space="preserve">Ensure </t>
        </r>
        <r>
          <rPr>
            <sz val="11"/>
            <color rgb="FF000000"/>
            <rFont val="Calibri"/>
          </rPr>
          <t>'</t>
        </r>
        <r>
          <rPr>
            <b/>
            <sz val="11"/>
            <color rgb="FF000000"/>
            <rFont val="Calibri"/>
          </rPr>
          <t>Allow VBScript to run in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O146" authorId="0" shapeId="0" xr:uid="{00000000-0006-0000-0700-00009D000000}">
      <text>
        <r>
          <rPr>
            <sz val="11"/>
            <rFont val="Calibri"/>
          </rPr>
          <t xml:space="preserve">Ensure </t>
        </r>
        <r>
          <rPr>
            <sz val="11"/>
            <color rgb="FF000000"/>
            <rFont val="Calibri"/>
          </rPr>
          <t>'</t>
        </r>
        <r>
          <rPr>
            <b/>
            <sz val="11"/>
            <color rgb="FF000000"/>
            <rFont val="Calibri"/>
          </rPr>
          <t>Automatic prompting for file downloads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P146" authorId="0" shapeId="0" xr:uid="{00000000-0006-0000-0700-00009E000000}">
      <text>
        <r>
          <rPr>
            <sz val="11"/>
            <rFont val="Calibri"/>
          </rPr>
          <t xml:space="preserve">Ensure </t>
        </r>
        <r>
          <rPr>
            <sz val="11"/>
            <color rgb="FF000000"/>
            <rFont val="Calibri"/>
          </rPr>
          <t>'</t>
        </r>
        <r>
          <rPr>
            <b/>
            <sz val="11"/>
            <color rgb="FF000000"/>
            <rFont val="Calibri"/>
          </rPr>
          <t>Don't run antimalware programs against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Q146" authorId="0" shapeId="0" xr:uid="{00000000-0006-0000-0700-00009F000000}">
      <text>
        <r>
          <rPr>
            <sz val="11"/>
            <rFont val="Calibri"/>
          </rPr>
          <t xml:space="preserve">Ensure </t>
        </r>
        <r>
          <rPr>
            <sz val="11"/>
            <color rgb="FF000000"/>
            <rFont val="Calibri"/>
          </rPr>
          <t>'</t>
        </r>
        <r>
          <rPr>
            <b/>
            <sz val="11"/>
            <color rgb="FF000000"/>
            <rFont val="Calibri"/>
          </rPr>
          <t>Download signed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R146" authorId="0" shapeId="0" xr:uid="{00000000-0006-0000-0700-0000A0000000}">
      <text>
        <r>
          <rPr>
            <sz val="11"/>
            <rFont val="Calibri"/>
          </rPr>
          <t xml:space="preserve">Ensure </t>
        </r>
        <r>
          <rPr>
            <sz val="11"/>
            <color rgb="FF000000"/>
            <rFont val="Calibri"/>
          </rPr>
          <t>'</t>
        </r>
        <r>
          <rPr>
            <b/>
            <sz val="11"/>
            <color rgb="FF000000"/>
            <rFont val="Calibri"/>
          </rPr>
          <t>Download unsigned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S146" authorId="0" shapeId="0" xr:uid="{00000000-0006-0000-0700-0000A1000000}">
      <text>
        <r>
          <rPr>
            <sz val="11"/>
            <rFont val="Calibri"/>
          </rPr>
          <t xml:space="preserve">Ensure </t>
        </r>
        <r>
          <rPr>
            <sz val="11"/>
            <color rgb="FF000000"/>
            <rFont val="Calibri"/>
          </rPr>
          <t>'</t>
        </r>
        <r>
          <rPr>
            <b/>
            <sz val="11"/>
            <color rgb="FF000000"/>
            <rFont val="Calibri"/>
          </rPr>
          <t>Enable dragging of content from different domains across windows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T146" authorId="0" shapeId="0" xr:uid="{00000000-0006-0000-0700-00007B000000}">
      <text>
        <r>
          <rPr>
            <sz val="11"/>
            <rFont val="Calibri"/>
          </rPr>
          <t xml:space="preserve">Ensure </t>
        </r>
        <r>
          <rPr>
            <sz val="11"/>
            <color rgb="FF000000"/>
            <rFont val="Calibri"/>
          </rPr>
          <t>'</t>
        </r>
        <r>
          <rPr>
            <b/>
            <sz val="11"/>
            <color rgb="FF000000"/>
            <rFont val="Calibri"/>
          </rPr>
          <t>Enable dragging of content from different domains within a window</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U146" authorId="0" shapeId="0" xr:uid="{00000000-0006-0000-0700-00007C000000}">
      <text>
        <r>
          <rPr>
            <sz val="11"/>
            <rFont val="Calibri"/>
          </rPr>
          <t xml:space="preserve">Ensure </t>
        </r>
        <r>
          <rPr>
            <sz val="11"/>
            <color rgb="FF000000"/>
            <rFont val="Calibri"/>
          </rPr>
          <t>'</t>
        </r>
        <r>
          <rPr>
            <b/>
            <sz val="11"/>
            <color rgb="FF000000"/>
            <rFont val="Calibri"/>
          </rPr>
          <t>Include local path when user is uploading files to a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H157" authorId="0" shapeId="0" xr:uid="{00000000-0006-0000-0700-0000A2000000}">
      <text>
        <r>
          <rPr>
            <sz val="11"/>
            <rFont val="Calibri"/>
          </rPr>
          <t xml:space="preserve">Ensure </t>
        </r>
        <r>
          <rPr>
            <sz val="11"/>
            <color rgb="FF000000"/>
            <rFont val="Calibri"/>
          </rPr>
          <t>'</t>
        </r>
        <r>
          <rPr>
            <b/>
            <sz val="11"/>
            <color rgb="FF000000"/>
            <rFont val="Calibri"/>
          </rPr>
          <t>Audit Credential Validation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I157" authorId="0" shapeId="0" xr:uid="{00000000-0006-0000-0700-0000A3000000}">
      <text>
        <r>
          <rPr>
            <sz val="11"/>
            <rFont val="Calibri"/>
          </rPr>
          <t xml:space="preserve">Ensure </t>
        </r>
        <r>
          <rPr>
            <sz val="11"/>
            <color rgb="FF000000"/>
            <rFont val="Calibri"/>
          </rPr>
          <t>'</t>
        </r>
        <r>
          <rPr>
            <b/>
            <sz val="11"/>
            <color rgb="FF000000"/>
            <rFont val="Calibri"/>
          </rPr>
          <t>Audit Security Group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J157" authorId="0" shapeId="0" xr:uid="{00000000-0006-0000-0700-0000A4000000}">
      <text>
        <r>
          <rPr>
            <sz val="11"/>
            <rFont val="Calibri"/>
          </rPr>
          <t xml:space="preserve">Ensure </t>
        </r>
        <r>
          <rPr>
            <sz val="11"/>
            <color rgb="FF000000"/>
            <rFont val="Calibri"/>
          </rPr>
          <t>'</t>
        </r>
        <r>
          <rPr>
            <b/>
            <sz val="11"/>
            <color rgb="FF000000"/>
            <rFont val="Calibri"/>
          </rPr>
          <t>Audit User Account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K157" authorId="0" shapeId="0" xr:uid="{00000000-0006-0000-0700-0000A5000000}">
      <text>
        <r>
          <rPr>
            <sz val="11"/>
            <rFont val="Calibri"/>
          </rPr>
          <t xml:space="preserve">Ensure </t>
        </r>
        <r>
          <rPr>
            <sz val="11"/>
            <color rgb="FF000000"/>
            <rFont val="Calibri"/>
          </rPr>
          <t>'</t>
        </r>
        <r>
          <rPr>
            <b/>
            <sz val="11"/>
            <color rgb="FF000000"/>
            <rFont val="Calibri"/>
          </rPr>
          <t>Audit PNP Activity</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L157" authorId="0" shapeId="0" xr:uid="{00000000-0006-0000-0700-0000A6000000}">
      <text>
        <r>
          <rPr>
            <sz val="11"/>
            <rFont val="Calibri"/>
          </rPr>
          <t xml:space="preserve">Ensure </t>
        </r>
        <r>
          <rPr>
            <sz val="11"/>
            <color rgb="FF000000"/>
            <rFont val="Calibri"/>
          </rPr>
          <t>'</t>
        </r>
        <r>
          <rPr>
            <b/>
            <sz val="11"/>
            <color rgb="FF000000"/>
            <rFont val="Calibri"/>
          </rPr>
          <t>Audit Process Creation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M157" authorId="0" shapeId="0" xr:uid="{00000000-0006-0000-0700-0000A7000000}">
      <text>
        <r>
          <rPr>
            <sz val="11"/>
            <rFont val="Calibri"/>
          </rPr>
          <t xml:space="preserve">Ensure </t>
        </r>
        <r>
          <rPr>
            <sz val="11"/>
            <color rgb="FF000000"/>
            <rFont val="Calibri"/>
          </rPr>
          <t>'</t>
        </r>
        <r>
          <rPr>
            <b/>
            <sz val="11"/>
            <color rgb="FF000000"/>
            <rFont val="Calibri"/>
          </rPr>
          <t>Audit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N157" authorId="0" shapeId="0" xr:uid="{00000000-0006-0000-0700-0000A8000000}">
      <text>
        <r>
          <rPr>
            <sz val="11"/>
            <rFont val="Calibri"/>
          </rPr>
          <t xml:space="preserve">Ensure </t>
        </r>
        <r>
          <rPr>
            <sz val="11"/>
            <color rgb="FF000000"/>
            <rFont val="Calibri"/>
          </rPr>
          <t>'</t>
        </r>
        <r>
          <rPr>
            <b/>
            <sz val="11"/>
            <color rgb="FF000000"/>
            <rFont val="Calibri"/>
          </rPr>
          <t>Audit Group Membership</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O157" authorId="0" shapeId="0" xr:uid="{00000000-0006-0000-0700-0000A9000000}">
      <text>
        <r>
          <rPr>
            <sz val="11"/>
            <rFont val="Calibri"/>
          </rPr>
          <t xml:space="preserve">Ensure </t>
        </r>
        <r>
          <rPr>
            <sz val="11"/>
            <color rgb="FF000000"/>
            <rFont val="Calibri"/>
          </rPr>
          <t>'</t>
        </r>
        <r>
          <rPr>
            <b/>
            <sz val="11"/>
            <color rgb="FF000000"/>
            <rFont val="Calibri"/>
          </rPr>
          <t>Audit Logon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P157" authorId="0" shapeId="0" xr:uid="{00000000-0006-0000-0700-0000AA000000}">
      <text>
        <r>
          <rPr>
            <sz val="11"/>
            <rFont val="Calibri"/>
          </rPr>
          <t xml:space="preserve">Ensure </t>
        </r>
        <r>
          <rPr>
            <sz val="11"/>
            <color rgb="FF000000"/>
            <rFont val="Calibri"/>
          </rPr>
          <t>'</t>
        </r>
        <r>
          <rPr>
            <b/>
            <sz val="11"/>
            <color rgb="FF000000"/>
            <rFont val="Calibri"/>
          </rPr>
          <t>Audit Other Logon/Logoff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Q157" authorId="0" shapeId="0" xr:uid="{00000000-0006-0000-0700-0000AB000000}">
      <text>
        <r>
          <rPr>
            <sz val="11"/>
            <rFont val="Calibri"/>
          </rPr>
          <t xml:space="preserve">Ensure </t>
        </r>
        <r>
          <rPr>
            <sz val="11"/>
            <color rgb="FF000000"/>
            <rFont val="Calibri"/>
          </rPr>
          <t>'</t>
        </r>
        <r>
          <rPr>
            <b/>
            <sz val="11"/>
            <color rgb="FF000000"/>
            <rFont val="Calibri"/>
          </rPr>
          <t>Audit Special Logon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R157" authorId="0" shapeId="0" xr:uid="{00000000-0006-0000-0700-0000AC000000}">
      <text>
        <r>
          <rPr>
            <sz val="11"/>
            <rFont val="Calibri"/>
          </rPr>
          <t xml:space="preserve">Ensure </t>
        </r>
        <r>
          <rPr>
            <sz val="11"/>
            <color rgb="FF000000"/>
            <rFont val="Calibri"/>
          </rPr>
          <t>'</t>
        </r>
        <r>
          <rPr>
            <b/>
            <sz val="11"/>
            <color rgb="FF000000"/>
            <rFont val="Calibri"/>
          </rPr>
          <t>Audit Detailed File Share</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S157" authorId="0" shapeId="0" xr:uid="{00000000-0006-0000-0700-0000AD000000}">
      <text>
        <r>
          <rPr>
            <sz val="11"/>
            <rFont val="Calibri"/>
          </rPr>
          <t xml:space="preserve">Ensure </t>
        </r>
        <r>
          <rPr>
            <sz val="11"/>
            <color rgb="FF000000"/>
            <rFont val="Calibri"/>
          </rPr>
          <t>'</t>
        </r>
        <r>
          <rPr>
            <b/>
            <sz val="11"/>
            <color rgb="FF000000"/>
            <rFont val="Calibri"/>
          </rPr>
          <t>Audit File Share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T157" authorId="0" shapeId="0" xr:uid="{00000000-0006-0000-0700-0000AE000000}">
      <text>
        <r>
          <rPr>
            <sz val="11"/>
            <rFont val="Calibri"/>
          </rPr>
          <t xml:space="preserve">Ensure </t>
        </r>
        <r>
          <rPr>
            <sz val="11"/>
            <color rgb="FF000000"/>
            <rFont val="Calibri"/>
          </rPr>
          <t>'</t>
        </r>
        <r>
          <rPr>
            <b/>
            <sz val="11"/>
            <color rgb="FF000000"/>
            <rFont val="Calibri"/>
          </rPr>
          <t>Audit Other Object Access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U157" authorId="0" shapeId="0" xr:uid="{00000000-0006-0000-0700-0000AF000000}">
      <text>
        <r>
          <rPr>
            <sz val="11"/>
            <rFont val="Calibri"/>
          </rPr>
          <t xml:space="preserve">Ensure </t>
        </r>
        <r>
          <rPr>
            <sz val="11"/>
            <color rgb="FF000000"/>
            <rFont val="Calibri"/>
          </rPr>
          <t>'</t>
        </r>
        <r>
          <rPr>
            <b/>
            <sz val="11"/>
            <color rgb="FF000000"/>
            <rFont val="Calibri"/>
          </rPr>
          <t>Audit Removable Storage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V157" authorId="0" shapeId="0" xr:uid="{00000000-0006-0000-0700-0000B0000000}">
      <text>
        <r>
          <rPr>
            <sz val="11"/>
            <rFont val="Calibri"/>
          </rPr>
          <t xml:space="preserve">Ensure </t>
        </r>
        <r>
          <rPr>
            <sz val="11"/>
            <color rgb="FF000000"/>
            <rFont val="Calibri"/>
          </rPr>
          <t>'</t>
        </r>
        <r>
          <rPr>
            <b/>
            <sz val="11"/>
            <color rgb="FF000000"/>
            <rFont val="Calibri"/>
          </rPr>
          <t>Audit Audit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W157" authorId="0" shapeId="0" xr:uid="{00000000-0006-0000-0700-0000B1000000}">
      <text>
        <r>
          <rPr>
            <sz val="11"/>
            <rFont val="Calibri"/>
          </rPr>
          <t xml:space="preserve">Ensure </t>
        </r>
        <r>
          <rPr>
            <sz val="11"/>
            <color rgb="FF000000"/>
            <rFont val="Calibri"/>
          </rPr>
          <t>'</t>
        </r>
        <r>
          <rPr>
            <b/>
            <sz val="11"/>
            <color rgb="FF000000"/>
            <rFont val="Calibri"/>
          </rPr>
          <t>Audit Authentication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X157" authorId="0" shapeId="0" xr:uid="{00000000-0006-0000-0700-0000B2000000}">
      <text>
        <r>
          <rPr>
            <sz val="11"/>
            <rFont val="Calibri"/>
          </rPr>
          <t xml:space="preserve">Ensure </t>
        </r>
        <r>
          <rPr>
            <sz val="11"/>
            <color rgb="FF000000"/>
            <rFont val="Calibri"/>
          </rPr>
          <t>'</t>
        </r>
        <r>
          <rPr>
            <b/>
            <sz val="11"/>
            <color rgb="FF000000"/>
            <rFont val="Calibri"/>
          </rPr>
          <t>Audit MPSSVC Rule-Level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Y157" authorId="0" shapeId="0" xr:uid="{00000000-0006-0000-0700-0000B3000000}">
      <text>
        <r>
          <rPr>
            <sz val="11"/>
            <rFont val="Calibri"/>
          </rPr>
          <t xml:space="preserve">Ensure </t>
        </r>
        <r>
          <rPr>
            <sz val="11"/>
            <color rgb="FF000000"/>
            <rFont val="Calibri"/>
          </rPr>
          <t>'</t>
        </r>
        <r>
          <rPr>
            <b/>
            <sz val="11"/>
            <color rgb="FF000000"/>
            <rFont val="Calibri"/>
          </rPr>
          <t>Audit Other Policy Change Events</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Z157" authorId="0" shapeId="0" xr:uid="{00000000-0006-0000-0700-0000B4000000}">
      <text>
        <r>
          <rPr>
            <sz val="11"/>
            <rFont val="Calibri"/>
          </rPr>
          <t xml:space="preserve">Ensure </t>
        </r>
        <r>
          <rPr>
            <sz val="11"/>
            <color rgb="FF000000"/>
            <rFont val="Calibri"/>
          </rPr>
          <t>'</t>
        </r>
        <r>
          <rPr>
            <b/>
            <sz val="11"/>
            <color rgb="FF000000"/>
            <rFont val="Calibri"/>
          </rPr>
          <t>Audit Sensitive Privilege Use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A157" authorId="0" shapeId="0" xr:uid="{00000000-0006-0000-0700-0000B5000000}">
      <text>
        <r>
          <rPr>
            <sz val="11"/>
            <rFont val="Calibri"/>
          </rPr>
          <t xml:space="preserve">Ensure </t>
        </r>
        <r>
          <rPr>
            <sz val="11"/>
            <color rgb="FF000000"/>
            <rFont val="Calibri"/>
          </rPr>
          <t>'</t>
        </r>
        <r>
          <rPr>
            <b/>
            <sz val="11"/>
            <color rgb="FF000000"/>
            <rFont val="Calibri"/>
          </rPr>
          <t>Audit Other System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B157" authorId="0" shapeId="0" xr:uid="{00000000-0006-0000-0700-0000B6000000}">
      <text>
        <r>
          <rPr>
            <sz val="11"/>
            <rFont val="Calibri"/>
          </rPr>
          <t xml:space="preserve">Ensure </t>
        </r>
        <r>
          <rPr>
            <sz val="11"/>
            <color rgb="FF000000"/>
            <rFont val="Calibri"/>
          </rPr>
          <t>'</t>
        </r>
        <r>
          <rPr>
            <b/>
            <sz val="11"/>
            <color rgb="FF000000"/>
            <rFont val="Calibri"/>
          </rPr>
          <t>Audit Security State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AC157" authorId="0" shapeId="0" xr:uid="{00000000-0006-0000-0700-0000B7000000}">
      <text>
        <r>
          <rPr>
            <sz val="11"/>
            <rFont val="Calibri"/>
          </rPr>
          <t xml:space="preserve">Ensure </t>
        </r>
        <r>
          <rPr>
            <sz val="11"/>
            <color rgb="FF000000"/>
            <rFont val="Calibri"/>
          </rPr>
          <t>'</t>
        </r>
        <r>
          <rPr>
            <b/>
            <sz val="11"/>
            <color rgb="FF000000"/>
            <rFont val="Calibri"/>
          </rPr>
          <t>Audit Security System Extension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AD157" authorId="0" shapeId="0" xr:uid="{00000000-0006-0000-0700-0000B8000000}">
      <text>
        <r>
          <rPr>
            <sz val="11"/>
            <rFont val="Calibri"/>
          </rPr>
          <t xml:space="preserve">Ensure </t>
        </r>
        <r>
          <rPr>
            <sz val="11"/>
            <color rgb="FF000000"/>
            <rFont val="Calibri"/>
          </rPr>
          <t>'</t>
        </r>
        <r>
          <rPr>
            <b/>
            <sz val="11"/>
            <color rgb="FF000000"/>
            <rFont val="Calibri"/>
          </rPr>
          <t>Audit System Integrity</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E157" authorId="0" shapeId="0" xr:uid="{00000000-0006-0000-0700-0000B9000000}">
      <text>
        <r>
          <rPr>
            <sz val="11"/>
            <rFont val="Calibri"/>
          </rPr>
          <t xml:space="preserve">Ensure </t>
        </r>
        <r>
          <rPr>
            <sz val="11"/>
            <color rgb="FF000000"/>
            <rFont val="Calibri"/>
          </rPr>
          <t>'</t>
        </r>
        <r>
          <rPr>
            <b/>
            <sz val="11"/>
            <color rgb="FF000000"/>
            <rFont val="Calibri"/>
          </rPr>
          <t>Turn on PowerShell Script Block Logging</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Log script block invocation start / stop events = [[[delete]]]</t>
        </r>
        <r>
          <rPr>
            <sz val="11"/>
            <color rgb="FF000000"/>
            <rFont val="Calibri"/>
          </rPr>
          <t>'</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G37" authorId="0" shapeId="0" xr:uid="{00000000-0006-0000-0800-000001000000}">
      <text>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Pick one of the following settings = Warn and prevent bypass</t>
        </r>
        <r>
          <rPr>
            <sz val="11"/>
            <color rgb="FF000000"/>
            <rFont val="Calibri"/>
          </rPr>
          <t>'</t>
        </r>
      </text>
    </comment>
    <comment ref="H37" authorId="0" shapeId="0" xr:uid="{00000000-0006-0000-0800-000005000000}">
      <text>
        <r>
          <rPr>
            <sz val="11"/>
            <rFont val="Calibri"/>
          </rPr>
          <t xml:space="preserve">Ensure </t>
        </r>
        <r>
          <rPr>
            <sz val="11"/>
            <color rgb="FF000000"/>
            <rFont val="Calibri"/>
          </rPr>
          <t>'</t>
        </r>
        <r>
          <rPr>
            <b/>
            <sz val="11"/>
            <color rgb="FF000000"/>
            <rFont val="Calibri"/>
          </rPr>
          <t>Configure detection for potentially unwanted applications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I37" authorId="0" shapeId="0" xr:uid="{00000000-0006-0000-0800-000002000000}">
      <text>
        <r>
          <rPr>
            <sz val="11"/>
            <rFont val="Calibri"/>
          </rPr>
          <t xml:space="preserve">Ensure </t>
        </r>
        <r>
          <rPr>
            <sz val="11"/>
            <color rgb="FF000000"/>
            <rFont val="Calibri"/>
          </rPr>
          <t>'</t>
        </r>
        <r>
          <rPr>
            <b/>
            <sz val="11"/>
            <color rgb="FF000000"/>
            <rFont val="Calibri"/>
          </rPr>
          <t>Configure Attack Surface Reduction rules</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be9ba2d9-53ea-4cdc-84e5-9b1eeee46550 = 1; b2b3f03d-6a65-4f7b-a9c7-1c7ef74a9ba4 = 1; 9e6c4e1f-7d60-472f-ba1a-a39ef669e4b2 = 1; d4f940ab-401b-4efc-aadc-ad5f3c50688a = 1; d3e037e1-3eb8-44c8-a917-57927947596d = 1; 5beb7efe-fd9a-4556-801d-275e5ffc04cc = 1; 3b576869-a4ec-4529-8536-b80a7769e899 = 1; 26190899-1602-49e8-8b27-eb1d0a1ce869 = 1; 92E97FA1-2EDF-4476-BDD6-9DD0B4DDDC7B = 1; 7674ba52-37eb-4a4f-a9a1-f0f9a1619a2c = 1; 75668c1f-73b5-4cf0-bb93-3ecf5cb7cc84 = 1</t>
        </r>
        <r>
          <rPr>
            <sz val="11"/>
            <color rgb="FF000000"/>
            <rFont val="Calibri"/>
          </rPr>
          <t>'</t>
        </r>
      </text>
    </comment>
    <comment ref="J37" authorId="0" shapeId="0" xr:uid="{00000000-0006-0000-0800-000003000000}">
      <text>
        <r>
          <rPr>
            <sz val="11"/>
            <rFont val="Calibri"/>
          </rPr>
          <t xml:space="preserve">Ensure </t>
        </r>
        <r>
          <rPr>
            <sz val="11"/>
            <color rgb="FF000000"/>
            <rFont val="Calibri"/>
          </rPr>
          <t>'</t>
        </r>
        <r>
          <rPr>
            <b/>
            <sz val="11"/>
            <color rgb="FF000000"/>
            <rFont val="Calibri"/>
          </rPr>
          <t>Prevent users and apps from accessing dangerous websites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K37" authorId="0" shapeId="0" xr:uid="{00000000-0006-0000-0800-000004000000}">
      <text>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Pick one of the following settings = Warn and prevent bypass</t>
        </r>
        <r>
          <rPr>
            <sz val="11"/>
            <color rgb="FF000000"/>
            <rFont val="Calibri"/>
          </rPr>
          <t>'</t>
        </r>
      </text>
    </comment>
    <comment ref="G42" authorId="0" shapeId="0" xr:uid="{00000000-0006-0000-0800-000006000000}">
      <text>
        <r>
          <rPr>
            <sz val="11"/>
            <rFont val="Calibri"/>
          </rPr>
          <t xml:space="preserve">Ensure </t>
        </r>
        <r>
          <rPr>
            <sz val="11"/>
            <color rgb="FF000000"/>
            <rFont val="Calibri"/>
          </rPr>
          <t>'</t>
        </r>
        <r>
          <rPr>
            <b/>
            <sz val="11"/>
            <color rgb="FF000000"/>
            <rFont val="Calibri"/>
          </rPr>
          <t>Configure SMB v1 client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 driver (recommended)</t>
        </r>
        <r>
          <rPr>
            <sz val="11"/>
            <color rgb="FF000000"/>
            <rFont val="Calibri"/>
          </rPr>
          <t>'</t>
        </r>
      </text>
    </comment>
    <comment ref="H42" authorId="0" shapeId="0" xr:uid="{00000000-0006-0000-0800-000007000000}">
      <text>
        <r>
          <rPr>
            <sz val="11"/>
            <rFont val="Calibri"/>
          </rPr>
          <t xml:space="preserve">Ensure </t>
        </r>
        <r>
          <rPr>
            <sz val="11"/>
            <color rgb="FF000000"/>
            <rFont val="Calibri"/>
          </rPr>
          <t>'</t>
        </r>
        <r>
          <rPr>
            <b/>
            <sz val="11"/>
            <color rgb="FF000000"/>
            <rFont val="Calibri"/>
          </rPr>
          <t>Configure SMB v1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42" authorId="0" shapeId="0" xr:uid="{00000000-0006-0000-0800-000008000000}">
      <text>
        <r>
          <rPr>
            <sz val="11"/>
            <rFont val="Calibri"/>
          </rPr>
          <t xml:space="preserve">Ensure </t>
        </r>
        <r>
          <rPr>
            <sz val="11"/>
            <color rgb="FF000000"/>
            <rFont val="Calibri"/>
          </rPr>
          <t>'</t>
        </r>
        <r>
          <rPr>
            <b/>
            <sz val="11"/>
            <color rgb="FF000000"/>
            <rFont val="Calibri"/>
          </rPr>
          <t>Disallow Autoplay for non-volume devices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42" authorId="0" shapeId="0" xr:uid="{00000000-0006-0000-0800-000009000000}">
      <text>
        <r>
          <rPr>
            <sz val="11"/>
            <rFont val="Calibri"/>
          </rPr>
          <t xml:space="preserve">Ensure </t>
        </r>
        <r>
          <rPr>
            <sz val="11"/>
            <color rgb="FF000000"/>
            <rFont val="Calibri"/>
          </rPr>
          <t>'</t>
        </r>
        <r>
          <rPr>
            <b/>
            <sz val="11"/>
            <color rgb="FF000000"/>
            <rFont val="Calibri"/>
          </rPr>
          <t>Set the default behavior for AutoRun</t>
        </r>
        <r>
          <rPr>
            <sz val="11"/>
            <color rgb="FF000000"/>
            <rFont val="Calibri"/>
          </rPr>
          <t>'</t>
        </r>
        <r>
          <rPr>
            <sz val="11"/>
            <color rgb="FF000000"/>
            <rFont val="Calibri"/>
          </rPr>
          <t xml:space="preserve"> is set to </t>
        </r>
        <r>
          <rPr>
            <sz val="11"/>
            <color rgb="FF000000"/>
            <rFont val="Calibri"/>
          </rPr>
          <t>'</t>
        </r>
        <r>
          <rPr>
            <b/>
            <sz val="11"/>
            <color rgb="FF000000"/>
            <rFont val="Calibri"/>
          </rPr>
          <t>Do not execute any autorun commands</t>
        </r>
        <r>
          <rPr>
            <sz val="11"/>
            <color rgb="FF000000"/>
            <rFont val="Calibri"/>
          </rPr>
          <t>'</t>
        </r>
      </text>
    </comment>
    <comment ref="K42" authorId="0" shapeId="0" xr:uid="{00000000-0006-0000-0800-00000A000000}">
      <text>
        <r>
          <rPr>
            <sz val="11"/>
            <rFont val="Calibri"/>
          </rPr>
          <t xml:space="preserve">Ensure </t>
        </r>
        <r>
          <rPr>
            <sz val="11"/>
            <color rgb="FF000000"/>
            <rFont val="Calibri"/>
          </rPr>
          <t>'</t>
        </r>
        <r>
          <rPr>
            <b/>
            <sz val="11"/>
            <color rgb="FF000000"/>
            <rFont val="Calibri"/>
          </rPr>
          <t>Turn off Autoplay</t>
        </r>
        <r>
          <rPr>
            <sz val="11"/>
            <color rgb="FF000000"/>
            <rFont val="Calibri"/>
          </rPr>
          <t>'</t>
        </r>
        <r>
          <rPr>
            <sz val="11"/>
            <color rgb="FF000000"/>
            <rFont val="Calibri"/>
          </rPr>
          <t xml:space="preserve"> is set to </t>
        </r>
        <r>
          <rPr>
            <sz val="11"/>
            <color rgb="FF000000"/>
            <rFont val="Calibri"/>
          </rPr>
          <t>'</t>
        </r>
        <r>
          <rPr>
            <b/>
            <sz val="11"/>
            <color rgb="FF000000"/>
            <rFont val="Calibri"/>
          </rPr>
          <t>All drives</t>
        </r>
        <r>
          <rPr>
            <sz val="11"/>
            <color rgb="FF000000"/>
            <rFont val="Calibri"/>
          </rPr>
          <t>'</t>
        </r>
      </text>
    </comment>
    <comment ref="G52" authorId="0" shapeId="0" xr:uid="{00000000-0006-0000-0800-00000B000000}">
      <text>
        <r>
          <rPr>
            <sz val="11"/>
            <rFont val="Calibri"/>
          </rPr>
          <t xml:space="preserve">Ensure </t>
        </r>
        <r>
          <rPr>
            <sz val="11"/>
            <color rgb="FF000000"/>
            <rFont val="Calibri"/>
          </rPr>
          <t>'</t>
        </r>
        <r>
          <rPr>
            <b/>
            <sz val="11"/>
            <color rgb="FF000000"/>
            <rFont val="Calibri"/>
          </rPr>
          <t>Windows Firewall: Domain: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H52" authorId="0" shapeId="0" xr:uid="{00000000-0006-0000-0800-000010000000}">
      <text>
        <r>
          <rPr>
            <sz val="11"/>
            <rFont val="Calibri"/>
          </rPr>
          <t xml:space="preserve">Ensure </t>
        </r>
        <r>
          <rPr>
            <sz val="11"/>
            <color rgb="FF000000"/>
            <rFont val="Calibri"/>
          </rPr>
          <t>'</t>
        </r>
        <r>
          <rPr>
            <b/>
            <sz val="11"/>
            <color rgb="FF000000"/>
            <rFont val="Calibri"/>
          </rPr>
          <t>Windows Firewall: Domain: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I52" authorId="0" shapeId="0" xr:uid="{00000000-0006-0000-0800-000011000000}">
      <text>
        <r>
          <rPr>
            <sz val="11"/>
            <rFont val="Calibri"/>
          </rPr>
          <t xml:space="preserve">Ensure </t>
        </r>
        <r>
          <rPr>
            <sz val="11"/>
            <color rgb="FF000000"/>
            <rFont val="Calibri"/>
          </rPr>
          <t>'</t>
        </r>
        <r>
          <rPr>
            <b/>
            <sz val="11"/>
            <color rgb="FF000000"/>
            <rFont val="Calibri"/>
          </rPr>
          <t>Windows Firewall: Domain: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J52" authorId="0" shapeId="0" xr:uid="{00000000-0006-0000-0800-000012000000}">
      <text>
        <r>
          <rPr>
            <sz val="11"/>
            <rFont val="Calibri"/>
          </rPr>
          <t xml:space="preserve">Ensure </t>
        </r>
        <r>
          <rPr>
            <sz val="11"/>
            <color rgb="FF000000"/>
            <rFont val="Calibri"/>
          </rPr>
          <t>'</t>
        </r>
        <r>
          <rPr>
            <b/>
            <sz val="11"/>
            <color rgb="FF000000"/>
            <rFont val="Calibri"/>
          </rPr>
          <t>Windows Firewall: Private: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K52" authorId="0" shapeId="0" xr:uid="{00000000-0006-0000-0800-000013000000}">
      <text>
        <r>
          <rPr>
            <sz val="11"/>
            <rFont val="Calibri"/>
          </rPr>
          <t xml:space="preserve">Ensure </t>
        </r>
        <r>
          <rPr>
            <sz val="11"/>
            <color rgb="FF000000"/>
            <rFont val="Calibri"/>
          </rPr>
          <t>'</t>
        </r>
        <r>
          <rPr>
            <b/>
            <sz val="11"/>
            <color rgb="FF000000"/>
            <rFont val="Calibri"/>
          </rPr>
          <t>Windows Firewall: Private: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L52" authorId="0" shapeId="0" xr:uid="{00000000-0006-0000-0800-00000C000000}">
      <text>
        <r>
          <rPr>
            <sz val="11"/>
            <rFont val="Calibri"/>
          </rPr>
          <t xml:space="preserve">Ensure </t>
        </r>
        <r>
          <rPr>
            <sz val="11"/>
            <color rgb="FF000000"/>
            <rFont val="Calibri"/>
          </rPr>
          <t>'</t>
        </r>
        <r>
          <rPr>
            <b/>
            <sz val="11"/>
            <color rgb="FF000000"/>
            <rFont val="Calibri"/>
          </rPr>
          <t>Windows Firewall: Private: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M52" authorId="0" shapeId="0" xr:uid="{00000000-0006-0000-0800-00000D000000}">
      <text>
        <r>
          <rPr>
            <sz val="11"/>
            <rFont val="Calibri"/>
          </rPr>
          <t xml:space="preserve">Ensure </t>
        </r>
        <r>
          <rPr>
            <sz val="11"/>
            <color rgb="FF000000"/>
            <rFont val="Calibri"/>
          </rPr>
          <t>'</t>
        </r>
        <r>
          <rPr>
            <b/>
            <sz val="11"/>
            <color rgb="FF000000"/>
            <rFont val="Calibri"/>
          </rPr>
          <t>Windows Firewall: Public: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N52" authorId="0" shapeId="0" xr:uid="{00000000-0006-0000-0800-00000E000000}">
      <text>
        <r>
          <rPr>
            <sz val="11"/>
            <rFont val="Calibri"/>
          </rPr>
          <t xml:space="preserve">Ensure </t>
        </r>
        <r>
          <rPr>
            <sz val="11"/>
            <color rgb="FF000000"/>
            <rFont val="Calibri"/>
          </rPr>
          <t>'</t>
        </r>
        <r>
          <rPr>
            <b/>
            <sz val="11"/>
            <color rgb="FF000000"/>
            <rFont val="Calibri"/>
          </rPr>
          <t>Windows Firewall: Public: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O52" authorId="0" shapeId="0" xr:uid="{00000000-0006-0000-0800-00000F000000}">
      <text>
        <r>
          <rPr>
            <sz val="11"/>
            <rFont val="Calibri"/>
          </rPr>
          <t xml:space="preserve">Ensure </t>
        </r>
        <r>
          <rPr>
            <sz val="11"/>
            <color rgb="FF000000"/>
            <rFont val="Calibri"/>
          </rPr>
          <t>'</t>
        </r>
        <r>
          <rPr>
            <b/>
            <sz val="11"/>
            <color rgb="FF000000"/>
            <rFont val="Calibri"/>
          </rPr>
          <t>Windows Firewall: Public: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G54" authorId="0" shapeId="0" xr:uid="{00000000-0006-0000-0800-000014000000}">
      <text>
        <r>
          <rPr>
            <sz val="11"/>
            <rFont val="Calibri"/>
          </rPr>
          <t xml:space="preserve">Ensure </t>
        </r>
        <r>
          <rPr>
            <sz val="11"/>
            <color rgb="FF000000"/>
            <rFont val="Calibri"/>
          </rPr>
          <t>'</t>
        </r>
        <r>
          <rPr>
            <b/>
            <sz val="11"/>
            <color rgb="FF000000"/>
            <rFont val="Calibri"/>
          </rPr>
          <t>Allow user control over installs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G55" authorId="0" shapeId="0" xr:uid="{00000000-0006-0000-0800-000015000000}">
      <text>
        <r>
          <rPr>
            <sz val="11"/>
            <rFont val="Calibri"/>
          </rPr>
          <t xml:space="preserve">Ensure </t>
        </r>
        <r>
          <rPr>
            <sz val="11"/>
            <color rgb="FF000000"/>
            <rFont val="Calibri"/>
          </rPr>
          <t>'</t>
        </r>
        <r>
          <rPr>
            <b/>
            <sz val="11"/>
            <color rgb="FF000000"/>
            <rFont val="Calibri"/>
          </rPr>
          <t>Set client connection encryption level</t>
        </r>
        <r>
          <rPr>
            <sz val="11"/>
            <color rgb="FF000000"/>
            <rFont val="Calibri"/>
          </rPr>
          <t>'</t>
        </r>
        <r>
          <rPr>
            <sz val="11"/>
            <color rgb="FF000000"/>
            <rFont val="Calibri"/>
          </rPr>
          <t xml:space="preserve"> is set to </t>
        </r>
        <r>
          <rPr>
            <sz val="11"/>
            <color rgb="FF000000"/>
            <rFont val="Calibri"/>
          </rPr>
          <t>'</t>
        </r>
        <r>
          <rPr>
            <b/>
            <sz val="11"/>
            <color rgb="FF000000"/>
            <rFont val="Calibri"/>
          </rPr>
          <t>High Level</t>
        </r>
        <r>
          <rPr>
            <sz val="11"/>
            <color rgb="FF000000"/>
            <rFont val="Calibri"/>
          </rPr>
          <t>'</t>
        </r>
      </text>
    </comment>
    <comment ref="G63" authorId="0" shapeId="0" xr:uid="{00000000-0006-0000-0800-000016000000}">
      <text>
        <r>
          <rPr>
            <sz val="11"/>
            <rFont val="Calibri"/>
          </rPr>
          <t xml:space="preserve">Ensure </t>
        </r>
        <r>
          <rPr>
            <sz val="11"/>
            <color rgb="FF000000"/>
            <rFont val="Calibri"/>
          </rPr>
          <t>'</t>
        </r>
        <r>
          <rPr>
            <b/>
            <sz val="11"/>
            <color rgb="FF000000"/>
            <rFont val="Calibri"/>
          </rPr>
          <t>Account lockout duration</t>
        </r>
        <r>
          <rPr>
            <sz val="11"/>
            <color rgb="FF000000"/>
            <rFont val="Calibri"/>
          </rPr>
          <t>'</t>
        </r>
        <r>
          <rPr>
            <sz val="11"/>
            <color rgb="FF000000"/>
            <rFont val="Calibri"/>
          </rPr>
          <t xml:space="preserve"> is set to </t>
        </r>
        <r>
          <rPr>
            <sz val="11"/>
            <color rgb="FF000000"/>
            <rFont val="Calibri"/>
          </rPr>
          <t>'</t>
        </r>
        <r>
          <rPr>
            <b/>
            <sz val="11"/>
            <color rgb="FF000000"/>
            <rFont val="Calibri"/>
          </rPr>
          <t>15</t>
        </r>
        <r>
          <rPr>
            <sz val="11"/>
            <color rgb="FF000000"/>
            <rFont val="Calibri"/>
          </rPr>
          <t>'</t>
        </r>
      </text>
    </comment>
    <comment ref="H63" authorId="0" shapeId="0" xr:uid="{00000000-0006-0000-0800-000017000000}">
      <text>
        <r>
          <rPr>
            <sz val="11"/>
            <rFont val="Calibri"/>
          </rPr>
          <t xml:space="preserve">Ensure </t>
        </r>
        <r>
          <rPr>
            <sz val="11"/>
            <color rgb="FF000000"/>
            <rFont val="Calibri"/>
          </rPr>
          <t>'</t>
        </r>
        <r>
          <rPr>
            <b/>
            <sz val="11"/>
            <color rgb="FF000000"/>
            <rFont val="Calibri"/>
          </rPr>
          <t>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10</t>
        </r>
        <r>
          <rPr>
            <sz val="11"/>
            <color rgb="FF000000"/>
            <rFont val="Calibri"/>
          </rPr>
          <t>'</t>
        </r>
      </text>
    </comment>
    <comment ref="I63" authorId="0" shapeId="0" xr:uid="{00000000-0006-0000-0800-000018000000}">
      <text>
        <r>
          <rPr>
            <sz val="11"/>
            <rFont val="Calibri"/>
          </rPr>
          <t xml:space="preserve">Ensure </t>
        </r>
        <r>
          <rPr>
            <sz val="11"/>
            <color rgb="FF000000"/>
            <rFont val="Calibri"/>
          </rPr>
          <t>'</t>
        </r>
        <r>
          <rPr>
            <b/>
            <sz val="11"/>
            <color rgb="FF000000"/>
            <rFont val="Calibri"/>
          </rPr>
          <t>Reset account lockout counter after</t>
        </r>
        <r>
          <rPr>
            <sz val="11"/>
            <color rgb="FF000000"/>
            <rFont val="Calibri"/>
          </rPr>
          <t>'</t>
        </r>
        <r>
          <rPr>
            <sz val="11"/>
            <color rgb="FF000000"/>
            <rFont val="Calibri"/>
          </rPr>
          <t xml:space="preserve"> is set to </t>
        </r>
        <r>
          <rPr>
            <sz val="11"/>
            <color rgb="FF000000"/>
            <rFont val="Calibri"/>
          </rPr>
          <t>'</t>
        </r>
        <r>
          <rPr>
            <b/>
            <sz val="11"/>
            <color rgb="FF000000"/>
            <rFont val="Calibri"/>
          </rPr>
          <t>15</t>
        </r>
        <r>
          <rPr>
            <sz val="11"/>
            <color rgb="FF000000"/>
            <rFont val="Calibri"/>
          </rPr>
          <t>'</t>
        </r>
      </text>
    </comment>
    <comment ref="G64" authorId="0" shapeId="0" xr:uid="{00000000-0006-0000-0800-000019000000}">
      <text>
        <r>
          <rPr>
            <sz val="11"/>
            <rFont val="Calibri"/>
          </rPr>
          <t xml:space="preserve">Ensure </t>
        </r>
        <r>
          <rPr>
            <sz val="11"/>
            <color rgb="FF000000"/>
            <rFont val="Calibri"/>
          </rPr>
          <t>'</t>
        </r>
        <r>
          <rPr>
            <b/>
            <sz val="11"/>
            <color rgb="FF000000"/>
            <rFont val="Calibri"/>
          </rPr>
          <t>Enforce password history</t>
        </r>
        <r>
          <rPr>
            <sz val="11"/>
            <color rgb="FF000000"/>
            <rFont val="Calibri"/>
          </rPr>
          <t>'</t>
        </r>
        <r>
          <rPr>
            <sz val="11"/>
            <color rgb="FF000000"/>
            <rFont val="Calibri"/>
          </rPr>
          <t xml:space="preserve"> is set to </t>
        </r>
        <r>
          <rPr>
            <sz val="11"/>
            <color rgb="FF000000"/>
            <rFont val="Calibri"/>
          </rPr>
          <t>'</t>
        </r>
        <r>
          <rPr>
            <b/>
            <sz val="11"/>
            <color rgb="FF000000"/>
            <rFont val="Calibri"/>
          </rPr>
          <t>24</t>
        </r>
        <r>
          <rPr>
            <sz val="11"/>
            <color rgb="FF000000"/>
            <rFont val="Calibri"/>
          </rPr>
          <t>'</t>
        </r>
      </text>
    </comment>
    <comment ref="H64" authorId="0" shapeId="0" xr:uid="{00000000-0006-0000-0800-00001A000000}">
      <text>
        <r>
          <rPr>
            <sz val="11"/>
            <rFont val="Calibri"/>
          </rPr>
          <t xml:space="preserve">Ensure </t>
        </r>
        <r>
          <rPr>
            <sz val="11"/>
            <color rgb="FF000000"/>
            <rFont val="Calibri"/>
          </rPr>
          <t>'</t>
        </r>
        <r>
          <rPr>
            <b/>
            <sz val="11"/>
            <color rgb="FF000000"/>
            <rFont val="Calibri"/>
          </rPr>
          <t>Maximum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60</t>
        </r>
        <r>
          <rPr>
            <sz val="11"/>
            <color rgb="FF000000"/>
            <rFont val="Calibri"/>
          </rPr>
          <t>'</t>
        </r>
      </text>
    </comment>
    <comment ref="I64" authorId="0" shapeId="0" xr:uid="{00000000-0006-0000-0800-00001B000000}">
      <text>
        <r>
          <rPr>
            <sz val="11"/>
            <rFont val="Calibri"/>
          </rPr>
          <t xml:space="preserve">Ensure </t>
        </r>
        <r>
          <rPr>
            <sz val="11"/>
            <color rgb="FF000000"/>
            <rFont val="Calibri"/>
          </rPr>
          <t>'</t>
        </r>
        <r>
          <rPr>
            <b/>
            <sz val="11"/>
            <color rgb="FF000000"/>
            <rFont val="Calibri"/>
          </rPr>
          <t>Minimum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1</t>
        </r>
        <r>
          <rPr>
            <sz val="11"/>
            <color rgb="FF000000"/>
            <rFont val="Calibri"/>
          </rPr>
          <t>'</t>
        </r>
      </text>
    </comment>
    <comment ref="J64" authorId="0" shapeId="0" xr:uid="{00000000-0006-0000-0800-00001C000000}">
      <text>
        <r>
          <rPr>
            <sz val="11"/>
            <rFont val="Calibri"/>
          </rPr>
          <t xml:space="preserve">Ensure </t>
        </r>
        <r>
          <rPr>
            <sz val="11"/>
            <color rgb="FF000000"/>
            <rFont val="Calibri"/>
          </rPr>
          <t>'</t>
        </r>
        <r>
          <rPr>
            <b/>
            <sz val="11"/>
            <color rgb="FF000000"/>
            <rFont val="Calibri"/>
          </rPr>
          <t>Minimum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14</t>
        </r>
        <r>
          <rPr>
            <sz val="11"/>
            <color rgb="FF000000"/>
            <rFont val="Calibri"/>
          </rPr>
          <t>'</t>
        </r>
      </text>
    </comment>
    <comment ref="K64" authorId="0" shapeId="0" xr:uid="{00000000-0006-0000-0800-00001D000000}">
      <text>
        <r>
          <rPr>
            <sz val="11"/>
            <rFont val="Calibri"/>
          </rPr>
          <t xml:space="preserve">Ensure </t>
        </r>
        <r>
          <rPr>
            <sz val="11"/>
            <color rgb="FF000000"/>
            <rFont val="Calibri"/>
          </rPr>
          <t>'</t>
        </r>
        <r>
          <rPr>
            <b/>
            <sz val="11"/>
            <color rgb="FF000000"/>
            <rFont val="Calibri"/>
          </rPr>
          <t>Password must meet complexity requirements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64" authorId="0" shapeId="0" xr:uid="{00000000-0006-0000-0800-00001E000000}">
      <text>
        <r>
          <rPr>
            <sz val="11"/>
            <rFont val="Calibri"/>
          </rPr>
          <t xml:space="preserve">Ensure </t>
        </r>
        <r>
          <rPr>
            <sz val="11"/>
            <color rgb="FF000000"/>
            <rFont val="Calibri"/>
          </rPr>
          <t>'</t>
        </r>
        <r>
          <rPr>
            <b/>
            <sz val="11"/>
            <color rgb="FF000000"/>
            <rFont val="Calibri"/>
          </rPr>
          <t>Store passwords using reversible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64" authorId="0" shapeId="0" xr:uid="{00000000-0006-0000-0800-00001F000000}">
      <text>
        <r>
          <rPr>
            <sz val="11"/>
            <rFont val="Calibri"/>
          </rPr>
          <t xml:space="preserve">Ensure </t>
        </r>
        <r>
          <rPr>
            <sz val="11"/>
            <color rgb="FF000000"/>
            <rFont val="Calibri"/>
          </rPr>
          <t>'</t>
        </r>
        <r>
          <rPr>
            <b/>
            <sz val="11"/>
            <color rgb="FF000000"/>
            <rFont val="Calibri"/>
          </rPr>
          <t>Enable local admin password management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G69" authorId="0" shapeId="0" xr:uid="{00000000-0006-0000-0800-000020000000}">
      <text>
        <r>
          <rPr>
            <sz val="11"/>
            <rFont val="Calibri"/>
          </rPr>
          <t xml:space="preserve">Ensure </t>
        </r>
        <r>
          <rPr>
            <sz val="11"/>
            <color rgb="FF000000"/>
            <rFont val="Calibri"/>
          </rPr>
          <t>'</t>
        </r>
        <r>
          <rPr>
            <b/>
            <sz val="11"/>
            <color rgb="FF000000"/>
            <rFont val="Calibri"/>
          </rPr>
          <t>Accounts: Guest account status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G71" authorId="0" shapeId="0" xr:uid="{00000000-0006-0000-0800-000021000000}">
      <text>
        <r>
          <rPr>
            <sz val="11"/>
            <rFont val="Calibri"/>
          </rPr>
          <t xml:space="preserve">Ensure </t>
        </r>
        <r>
          <rPr>
            <sz val="11"/>
            <color rgb="FF000000"/>
            <rFont val="Calibri"/>
          </rPr>
          <t>'</t>
        </r>
        <r>
          <rPr>
            <b/>
            <sz val="11"/>
            <color rgb="FF000000"/>
            <rFont val="Calibri"/>
          </rPr>
          <t>Interactive logon: Machine inactivity limit</t>
        </r>
        <r>
          <rPr>
            <sz val="11"/>
            <color rgb="FF000000"/>
            <rFont val="Calibri"/>
          </rPr>
          <t>'</t>
        </r>
        <r>
          <rPr>
            <sz val="11"/>
            <color rgb="FF000000"/>
            <rFont val="Calibri"/>
          </rPr>
          <t xml:space="preserve"> is set to </t>
        </r>
        <r>
          <rPr>
            <sz val="11"/>
            <color rgb="FF000000"/>
            <rFont val="Calibri"/>
          </rPr>
          <t>'</t>
        </r>
        <r>
          <rPr>
            <b/>
            <sz val="11"/>
            <color rgb="FF000000"/>
            <rFont val="Calibri"/>
          </rPr>
          <t>900</t>
        </r>
        <r>
          <rPr>
            <sz val="11"/>
            <color rgb="FF000000"/>
            <rFont val="Calibri"/>
          </rPr>
          <t>'</t>
        </r>
      </text>
    </comment>
    <comment ref="G100" authorId="0" shapeId="0" xr:uid="{00000000-0006-0000-0800-000022000000}">
      <text>
        <r>
          <rPr>
            <sz val="11"/>
            <rFont val="Calibri"/>
          </rPr>
          <t xml:space="preserve">Ensure </t>
        </r>
        <r>
          <rPr>
            <sz val="11"/>
            <color rgb="FF000000"/>
            <rFont val="Calibri"/>
          </rPr>
          <t>'</t>
        </r>
        <r>
          <rPr>
            <b/>
            <sz val="11"/>
            <color rgb="FF000000"/>
            <rFont val="Calibri"/>
          </rPr>
          <t>Audit Logon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L164" authorId="0" shapeId="0" xr:uid="{00000000-0006-0000-0A00-000001000000}">
      <text>
        <r>
          <rPr>
            <sz val="11"/>
            <rFont val="Calibri"/>
          </rPr>
          <t xml:space="preserve">Ensure </t>
        </r>
        <r>
          <rPr>
            <sz val="11"/>
            <color rgb="FF000000"/>
            <rFont val="Calibri"/>
          </rPr>
          <t>'</t>
        </r>
        <r>
          <rPr>
            <b/>
            <sz val="11"/>
            <color rgb="FF000000"/>
            <rFont val="Calibri"/>
          </rPr>
          <t>Account lockout duration</t>
        </r>
        <r>
          <rPr>
            <sz val="11"/>
            <color rgb="FF000000"/>
            <rFont val="Calibri"/>
          </rPr>
          <t>'</t>
        </r>
        <r>
          <rPr>
            <sz val="11"/>
            <color rgb="FF000000"/>
            <rFont val="Calibri"/>
          </rPr>
          <t xml:space="preserve"> is set to </t>
        </r>
        <r>
          <rPr>
            <sz val="11"/>
            <color rgb="FF000000"/>
            <rFont val="Calibri"/>
          </rPr>
          <t>'</t>
        </r>
        <r>
          <rPr>
            <b/>
            <sz val="11"/>
            <color rgb="FF000000"/>
            <rFont val="Calibri"/>
          </rPr>
          <t>15</t>
        </r>
        <r>
          <rPr>
            <sz val="11"/>
            <color rgb="FF000000"/>
            <rFont val="Calibri"/>
          </rPr>
          <t>'</t>
        </r>
      </text>
    </comment>
    <comment ref="M164" authorId="0" shapeId="0" xr:uid="{00000000-0006-0000-0A00-000003000000}">
      <text>
        <r>
          <rPr>
            <sz val="11"/>
            <rFont val="Calibri"/>
          </rPr>
          <t xml:space="preserve">Ensure </t>
        </r>
        <r>
          <rPr>
            <sz val="11"/>
            <color rgb="FF000000"/>
            <rFont val="Calibri"/>
          </rPr>
          <t>'</t>
        </r>
        <r>
          <rPr>
            <b/>
            <sz val="11"/>
            <color rgb="FF000000"/>
            <rFont val="Calibri"/>
          </rPr>
          <t>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10</t>
        </r>
        <r>
          <rPr>
            <sz val="11"/>
            <color rgb="FF000000"/>
            <rFont val="Calibri"/>
          </rPr>
          <t>'</t>
        </r>
      </text>
    </comment>
    <comment ref="N164" authorId="0" shapeId="0" xr:uid="{00000000-0006-0000-0A00-000002000000}">
      <text>
        <r>
          <rPr>
            <sz val="11"/>
            <rFont val="Calibri"/>
          </rPr>
          <t xml:space="preserve">Ensure </t>
        </r>
        <r>
          <rPr>
            <sz val="11"/>
            <color rgb="FF000000"/>
            <rFont val="Calibri"/>
          </rPr>
          <t>'</t>
        </r>
        <r>
          <rPr>
            <b/>
            <sz val="11"/>
            <color rgb="FF000000"/>
            <rFont val="Calibri"/>
          </rPr>
          <t>Reset account lockout counter after</t>
        </r>
        <r>
          <rPr>
            <sz val="11"/>
            <color rgb="FF000000"/>
            <rFont val="Calibri"/>
          </rPr>
          <t>'</t>
        </r>
        <r>
          <rPr>
            <sz val="11"/>
            <color rgb="FF000000"/>
            <rFont val="Calibri"/>
          </rPr>
          <t xml:space="preserve"> is set to </t>
        </r>
        <r>
          <rPr>
            <sz val="11"/>
            <color rgb="FF000000"/>
            <rFont val="Calibri"/>
          </rPr>
          <t>'</t>
        </r>
        <r>
          <rPr>
            <b/>
            <sz val="11"/>
            <color rgb="FF000000"/>
            <rFont val="Calibri"/>
          </rPr>
          <t>15</t>
        </r>
        <r>
          <rPr>
            <sz val="11"/>
            <color rgb="FF000000"/>
            <rFont val="Calibri"/>
          </rPr>
          <t>'</t>
        </r>
      </text>
    </comment>
    <comment ref="L166" authorId="0" shapeId="0" xr:uid="{00000000-0006-0000-0A00-000004000000}">
      <text>
        <r>
          <rPr>
            <sz val="11"/>
            <rFont val="Calibri"/>
          </rPr>
          <t xml:space="preserve">Ensure </t>
        </r>
        <r>
          <rPr>
            <sz val="11"/>
            <color rgb="FF000000"/>
            <rFont val="Calibri"/>
          </rPr>
          <t>'</t>
        </r>
        <r>
          <rPr>
            <b/>
            <sz val="11"/>
            <color rgb="FF000000"/>
            <rFont val="Calibri"/>
          </rPr>
          <t>Enforce password history</t>
        </r>
        <r>
          <rPr>
            <sz val="11"/>
            <color rgb="FF000000"/>
            <rFont val="Calibri"/>
          </rPr>
          <t>'</t>
        </r>
        <r>
          <rPr>
            <sz val="11"/>
            <color rgb="FF000000"/>
            <rFont val="Calibri"/>
          </rPr>
          <t xml:space="preserve"> is set to </t>
        </r>
        <r>
          <rPr>
            <sz val="11"/>
            <color rgb="FF000000"/>
            <rFont val="Calibri"/>
          </rPr>
          <t>'</t>
        </r>
        <r>
          <rPr>
            <b/>
            <sz val="11"/>
            <color rgb="FF000000"/>
            <rFont val="Calibri"/>
          </rPr>
          <t>24</t>
        </r>
        <r>
          <rPr>
            <sz val="11"/>
            <color rgb="FF000000"/>
            <rFont val="Calibri"/>
          </rPr>
          <t>'</t>
        </r>
      </text>
    </comment>
    <comment ref="M166" authorId="0" shapeId="0" xr:uid="{00000000-0006-0000-0A00-000006000000}">
      <text>
        <r>
          <rPr>
            <sz val="11"/>
            <rFont val="Calibri"/>
          </rPr>
          <t xml:space="preserve">Ensure </t>
        </r>
        <r>
          <rPr>
            <sz val="11"/>
            <color rgb="FF000000"/>
            <rFont val="Calibri"/>
          </rPr>
          <t>'</t>
        </r>
        <r>
          <rPr>
            <b/>
            <sz val="11"/>
            <color rgb="FF000000"/>
            <rFont val="Calibri"/>
          </rPr>
          <t>Minimum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1</t>
        </r>
        <r>
          <rPr>
            <sz val="11"/>
            <color rgb="FF000000"/>
            <rFont val="Calibri"/>
          </rPr>
          <t>'</t>
        </r>
      </text>
    </comment>
    <comment ref="N166" authorId="0" shapeId="0" xr:uid="{00000000-0006-0000-0A00-000007000000}">
      <text>
        <r>
          <rPr>
            <sz val="11"/>
            <rFont val="Calibri"/>
          </rPr>
          <t xml:space="preserve">Ensure </t>
        </r>
        <r>
          <rPr>
            <sz val="11"/>
            <color rgb="FF000000"/>
            <rFont val="Calibri"/>
          </rPr>
          <t>'</t>
        </r>
        <r>
          <rPr>
            <b/>
            <sz val="11"/>
            <color rgb="FF000000"/>
            <rFont val="Calibri"/>
          </rPr>
          <t>Minimum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14</t>
        </r>
        <r>
          <rPr>
            <sz val="11"/>
            <color rgb="FF000000"/>
            <rFont val="Calibri"/>
          </rPr>
          <t>'</t>
        </r>
      </text>
    </comment>
    <comment ref="O166" authorId="0" shapeId="0" xr:uid="{00000000-0006-0000-0A00-000005000000}">
      <text>
        <r>
          <rPr>
            <sz val="11"/>
            <rFont val="Calibri"/>
          </rPr>
          <t xml:space="preserve">Ensure </t>
        </r>
        <r>
          <rPr>
            <sz val="11"/>
            <color rgb="FF000000"/>
            <rFont val="Calibri"/>
          </rPr>
          <t>'</t>
        </r>
        <r>
          <rPr>
            <b/>
            <sz val="11"/>
            <color rgb="FF000000"/>
            <rFont val="Calibri"/>
          </rPr>
          <t>Password must meet complexity requirements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169" authorId="0" shapeId="0" xr:uid="{00000000-0006-0000-0A00-000008000000}">
      <text>
        <r>
          <rPr>
            <sz val="11"/>
            <rFont val="Calibri"/>
          </rPr>
          <t xml:space="preserve">Ensure </t>
        </r>
        <r>
          <rPr>
            <sz val="11"/>
            <color rgb="FF000000"/>
            <rFont val="Calibri"/>
          </rPr>
          <t>'</t>
        </r>
        <r>
          <rPr>
            <b/>
            <sz val="11"/>
            <color rgb="FF000000"/>
            <rFont val="Calibri"/>
          </rPr>
          <t>Maximum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60</t>
        </r>
        <r>
          <rPr>
            <sz val="11"/>
            <color rgb="FF000000"/>
            <rFont val="Calibri"/>
          </rPr>
          <t>'</t>
        </r>
      </text>
    </comment>
    <comment ref="M169" authorId="0" shapeId="0" xr:uid="{00000000-0006-0000-0A00-000009000000}">
      <text>
        <r>
          <rPr>
            <sz val="11"/>
            <rFont val="Calibri"/>
          </rPr>
          <t xml:space="preserve">Ensure </t>
        </r>
        <r>
          <rPr>
            <sz val="11"/>
            <color rgb="FF000000"/>
            <rFont val="Calibri"/>
          </rPr>
          <t>'</t>
        </r>
        <r>
          <rPr>
            <b/>
            <sz val="11"/>
            <color rgb="FF000000"/>
            <rFont val="Calibri"/>
          </rPr>
          <t>Store passwords using reversible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169" authorId="0" shapeId="0" xr:uid="{00000000-0006-0000-0A00-00000A000000}">
      <text>
        <r>
          <rPr>
            <sz val="11"/>
            <rFont val="Calibri"/>
          </rPr>
          <t xml:space="preserve">Ensure </t>
        </r>
        <r>
          <rPr>
            <sz val="11"/>
            <color rgb="FF000000"/>
            <rFont val="Calibri"/>
          </rPr>
          <t>'</t>
        </r>
        <r>
          <rPr>
            <b/>
            <sz val="11"/>
            <color rgb="FF000000"/>
            <rFont val="Calibri"/>
          </rPr>
          <t>Network security: Do not store LAN Manager hash value on next password change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221" authorId="0" shapeId="0" xr:uid="{00000000-0006-0000-0A00-00000B000000}">
      <text>
        <r>
          <rPr>
            <sz val="11"/>
            <rFont val="Calibri"/>
          </rPr>
          <t xml:space="preserve">Ensure </t>
        </r>
        <r>
          <rPr>
            <sz val="11"/>
            <color rgb="FF000000"/>
            <rFont val="Calibri"/>
          </rPr>
          <t>'</t>
        </r>
        <r>
          <rPr>
            <b/>
            <sz val="11"/>
            <color rgb="FF000000"/>
            <rFont val="Calibri"/>
          </rPr>
          <t>Audit Security Group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M221" authorId="0" shapeId="0" xr:uid="{00000000-0006-0000-0A00-00000E000000}">
      <text>
        <r>
          <rPr>
            <sz val="11"/>
            <rFont val="Calibri"/>
          </rPr>
          <t xml:space="preserve">Ensure </t>
        </r>
        <r>
          <rPr>
            <sz val="11"/>
            <color rgb="FF000000"/>
            <rFont val="Calibri"/>
          </rPr>
          <t>'</t>
        </r>
        <r>
          <rPr>
            <b/>
            <sz val="11"/>
            <color rgb="FF000000"/>
            <rFont val="Calibri"/>
          </rPr>
          <t>Audit User Account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N221" authorId="0" shapeId="0" xr:uid="{00000000-0006-0000-0A00-00000F000000}">
      <text>
        <r>
          <rPr>
            <sz val="11"/>
            <rFont val="Calibri"/>
          </rPr>
          <t xml:space="preserve">Ensure </t>
        </r>
        <r>
          <rPr>
            <sz val="11"/>
            <color rgb="FF000000"/>
            <rFont val="Calibri"/>
          </rPr>
          <t>'</t>
        </r>
        <r>
          <rPr>
            <b/>
            <sz val="11"/>
            <color rgb="FF000000"/>
            <rFont val="Calibri"/>
          </rPr>
          <t>Audit Audit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O221" authorId="0" shapeId="0" xr:uid="{00000000-0006-0000-0A00-000010000000}">
      <text>
        <r>
          <rPr>
            <sz val="11"/>
            <rFont val="Calibri"/>
          </rPr>
          <t xml:space="preserve">Ensure </t>
        </r>
        <r>
          <rPr>
            <sz val="11"/>
            <color rgb="FF000000"/>
            <rFont val="Calibri"/>
          </rPr>
          <t>'</t>
        </r>
        <r>
          <rPr>
            <b/>
            <sz val="11"/>
            <color rgb="FF000000"/>
            <rFont val="Calibri"/>
          </rPr>
          <t>Audit Authentication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P221" authorId="0" shapeId="0" xr:uid="{00000000-0006-0000-0A00-00000C000000}">
      <text>
        <r>
          <rPr>
            <sz val="11"/>
            <rFont val="Calibri"/>
          </rPr>
          <t xml:space="preserve">Ensure </t>
        </r>
        <r>
          <rPr>
            <sz val="11"/>
            <color rgb="FF000000"/>
            <rFont val="Calibri"/>
          </rPr>
          <t>'</t>
        </r>
        <r>
          <rPr>
            <b/>
            <sz val="11"/>
            <color rgb="FF000000"/>
            <rFont val="Calibri"/>
          </rPr>
          <t>Audit Sensitive Privilege Use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Q221" authorId="0" shapeId="0" xr:uid="{00000000-0006-0000-0A00-00000D000000}">
      <text>
        <r>
          <rPr>
            <sz val="11"/>
            <rFont val="Calibri"/>
          </rPr>
          <t xml:space="preserve">Ensure </t>
        </r>
        <r>
          <rPr>
            <sz val="11"/>
            <color rgb="FF000000"/>
            <rFont val="Calibri"/>
          </rPr>
          <t>'</t>
        </r>
        <r>
          <rPr>
            <b/>
            <sz val="11"/>
            <color rgb="FF000000"/>
            <rFont val="Calibri"/>
          </rPr>
          <t>Audit Security State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L229" authorId="0" shapeId="0" xr:uid="{00000000-0006-0000-0A00-000011000000}">
      <text>
        <r>
          <rPr>
            <sz val="11"/>
            <rFont val="Calibri"/>
          </rPr>
          <t xml:space="preserve">Ensure </t>
        </r>
        <r>
          <rPr>
            <sz val="11"/>
            <color rgb="FF000000"/>
            <rFont val="Calibri"/>
          </rPr>
          <t>'</t>
        </r>
        <r>
          <rPr>
            <b/>
            <sz val="11"/>
            <color rgb="FF000000"/>
            <rFont val="Calibri"/>
          </rPr>
          <t>Audit Credential Validation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M229" authorId="0" shapeId="0" xr:uid="{00000000-0006-0000-0A00-000012000000}">
      <text>
        <r>
          <rPr>
            <sz val="11"/>
            <rFont val="Calibri"/>
          </rPr>
          <t xml:space="preserve">Ensure </t>
        </r>
        <r>
          <rPr>
            <sz val="11"/>
            <color rgb="FF000000"/>
            <rFont val="Calibri"/>
          </rPr>
          <t>'</t>
        </r>
        <r>
          <rPr>
            <b/>
            <sz val="11"/>
            <color rgb="FF000000"/>
            <rFont val="Calibri"/>
          </rPr>
          <t>Audit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N229" authorId="0" shapeId="0" xr:uid="{00000000-0006-0000-0A00-000013000000}">
      <text>
        <r>
          <rPr>
            <sz val="11"/>
            <rFont val="Calibri"/>
          </rPr>
          <t xml:space="preserve">Ensure </t>
        </r>
        <r>
          <rPr>
            <sz val="11"/>
            <color rgb="FF000000"/>
            <rFont val="Calibri"/>
          </rPr>
          <t>'</t>
        </r>
        <r>
          <rPr>
            <b/>
            <sz val="11"/>
            <color rgb="FF000000"/>
            <rFont val="Calibri"/>
          </rPr>
          <t>Audit Logon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O229" authorId="0" shapeId="0" xr:uid="{00000000-0006-0000-0A00-000014000000}">
      <text>
        <r>
          <rPr>
            <sz val="11"/>
            <rFont val="Calibri"/>
          </rPr>
          <t xml:space="preserve">Ensure </t>
        </r>
        <r>
          <rPr>
            <sz val="11"/>
            <color rgb="FF000000"/>
            <rFont val="Calibri"/>
          </rPr>
          <t>'</t>
        </r>
        <r>
          <rPr>
            <b/>
            <sz val="11"/>
            <color rgb="FF000000"/>
            <rFont val="Calibri"/>
          </rPr>
          <t>Audit Other Logon/Logoff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P229" authorId="0" shapeId="0" xr:uid="{00000000-0006-0000-0A00-000015000000}">
      <text>
        <r>
          <rPr>
            <sz val="11"/>
            <rFont val="Calibri"/>
          </rPr>
          <t xml:space="preserve">Ensure </t>
        </r>
        <r>
          <rPr>
            <sz val="11"/>
            <color rgb="FF000000"/>
            <rFont val="Calibri"/>
          </rPr>
          <t>'</t>
        </r>
        <r>
          <rPr>
            <b/>
            <sz val="11"/>
            <color rgb="FF000000"/>
            <rFont val="Calibri"/>
          </rPr>
          <t>Audit Special Logon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L242" authorId="0" shapeId="0" xr:uid="{00000000-0006-0000-0A00-000016000000}">
      <text>
        <r>
          <rPr>
            <sz val="11"/>
            <rFont val="Calibri"/>
          </rPr>
          <t xml:space="preserve">Ensure </t>
        </r>
        <r>
          <rPr>
            <sz val="11"/>
            <color rgb="FF000000"/>
            <rFont val="Calibri"/>
          </rPr>
          <t>'</t>
        </r>
        <r>
          <rPr>
            <b/>
            <sz val="11"/>
            <color rgb="FF000000"/>
            <rFont val="Calibri"/>
          </rPr>
          <t>Audit System Integrity</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M242" authorId="0" shapeId="0" xr:uid="{00000000-0006-0000-0A00-00001700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32768</t>
        </r>
        <r>
          <rPr>
            <sz val="11"/>
            <color rgb="FF000000"/>
            <rFont val="Calibri"/>
          </rPr>
          <t>'</t>
        </r>
      </text>
    </comment>
    <comment ref="N242" authorId="0" shapeId="0" xr:uid="{00000000-0006-0000-0A00-00001800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196608</t>
        </r>
        <r>
          <rPr>
            <sz val="11"/>
            <color rgb="FF000000"/>
            <rFont val="Calibri"/>
          </rPr>
          <t>'</t>
        </r>
      </text>
    </comment>
    <comment ref="O242" authorId="0" shapeId="0" xr:uid="{00000000-0006-0000-0A00-00001900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32768</t>
        </r>
        <r>
          <rPr>
            <sz val="11"/>
            <color rgb="FF000000"/>
            <rFont val="Calibri"/>
          </rPr>
          <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02" authorId="0" shapeId="0" xr:uid="{00000000-0006-0000-0B00-000001000000}">
      <text>
        <r>
          <rPr>
            <sz val="11"/>
            <rFont val="Calibri"/>
          </rPr>
          <t xml:space="preserve">Ensure </t>
        </r>
        <r>
          <rPr>
            <sz val="11"/>
            <color rgb="FF000000"/>
            <rFont val="Calibri"/>
          </rPr>
          <t>'</t>
        </r>
        <r>
          <rPr>
            <b/>
            <sz val="11"/>
            <color rgb="FF000000"/>
            <rFont val="Calibri"/>
          </rPr>
          <t>Boot-Start Driver Initialization Policy</t>
        </r>
        <r>
          <rPr>
            <sz val="11"/>
            <color rgb="FF000000"/>
            <rFont val="Calibri"/>
          </rPr>
          <t>'</t>
        </r>
        <r>
          <rPr>
            <sz val="11"/>
            <color rgb="FF000000"/>
            <rFont val="Calibri"/>
          </rPr>
          <t xml:space="preserve"> is set to </t>
        </r>
        <r>
          <rPr>
            <sz val="11"/>
            <color rgb="FF000000"/>
            <rFont val="Calibri"/>
          </rPr>
          <t>'</t>
        </r>
        <r>
          <rPr>
            <b/>
            <sz val="11"/>
            <color rgb="FF000000"/>
            <rFont val="Calibri"/>
          </rPr>
          <t>Good, unknown and bad but critical</t>
        </r>
        <r>
          <rPr>
            <sz val="11"/>
            <color rgb="FF000000"/>
            <rFont val="Calibri"/>
          </rPr>
          <t>'</t>
        </r>
      </text>
    </comment>
    <comment ref="I202" authorId="0" shapeId="0" xr:uid="{00000000-0006-0000-0B00-00000B000000}">
      <text>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Pick one of the following settings = Warn and prevent bypass</t>
        </r>
        <r>
          <rPr>
            <sz val="11"/>
            <color rgb="FF000000"/>
            <rFont val="Calibri"/>
          </rPr>
          <t>'</t>
        </r>
      </text>
    </comment>
    <comment ref="J202" authorId="0" shapeId="0" xr:uid="{00000000-0006-0000-0B00-000002000000}">
      <text>
        <r>
          <rPr>
            <sz val="11"/>
            <rFont val="Calibri"/>
          </rPr>
          <t xml:space="preserve">Ensure </t>
        </r>
        <r>
          <rPr>
            <sz val="11"/>
            <color rgb="FF000000"/>
            <rFont val="Calibri"/>
          </rPr>
          <t>'</t>
        </r>
        <r>
          <rPr>
            <b/>
            <sz val="11"/>
            <color rgb="FF000000"/>
            <rFont val="Calibri"/>
          </rPr>
          <t>Prevent bypassing SmartScreen Filter warnings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202" authorId="0" shapeId="0" xr:uid="{00000000-0006-0000-0B00-000003000000}">
      <text>
        <r>
          <rPr>
            <sz val="11"/>
            <rFont val="Calibri"/>
          </rPr>
          <t xml:space="preserve">Ensure </t>
        </r>
        <r>
          <rPr>
            <sz val="11"/>
            <color rgb="FF000000"/>
            <rFont val="Calibri"/>
          </rPr>
          <t>'</t>
        </r>
        <r>
          <rPr>
            <b/>
            <sz val="11"/>
            <color rgb="FF000000"/>
            <rFont val="Calibri"/>
          </rPr>
          <t>Prevent bypassing SmartScreen Filter warnings about files that are not commonly downloaded from the Internet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202" authorId="0" shapeId="0" xr:uid="{00000000-0006-0000-0B00-000004000000}">
      <text>
        <r>
          <rPr>
            <sz val="11"/>
            <rFont val="Calibri"/>
          </rPr>
          <t xml:space="preserve">Ensure </t>
        </r>
        <r>
          <rPr>
            <sz val="11"/>
            <color rgb="FF000000"/>
            <rFont val="Calibri"/>
          </rPr>
          <t>'</t>
        </r>
        <r>
          <rPr>
            <b/>
            <sz val="11"/>
            <color rgb="FF000000"/>
            <rFont val="Calibri"/>
          </rPr>
          <t>Prevent managing SmartScreen Filter</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M202" authorId="0" shapeId="0" xr:uid="{00000000-0006-0000-0B00-000005000000}">
      <text>
        <r>
          <rPr>
            <sz val="11"/>
            <rFont val="Calibri"/>
          </rPr>
          <t xml:space="preserve">Ensure </t>
        </r>
        <r>
          <rPr>
            <sz val="11"/>
            <color rgb="FF000000"/>
            <rFont val="Calibri"/>
          </rPr>
          <t>'</t>
        </r>
        <r>
          <rPr>
            <b/>
            <sz val="11"/>
            <color rgb="FF000000"/>
            <rFont val="Calibri"/>
          </rPr>
          <t>Prevent downloading of enclosures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202" authorId="0" shapeId="0" xr:uid="{00000000-0006-0000-0B00-000006000000}">
      <text>
        <r>
          <rPr>
            <sz val="11"/>
            <rFont val="Calibri"/>
          </rPr>
          <t xml:space="preserve">Ensure </t>
        </r>
        <r>
          <rPr>
            <sz val="11"/>
            <color rgb="FF000000"/>
            <rFont val="Calibri"/>
          </rPr>
          <t>'</t>
        </r>
        <r>
          <rPr>
            <b/>
            <sz val="11"/>
            <color rgb="FF000000"/>
            <rFont val="Calibri"/>
          </rPr>
          <t>Configure detection for potentially unwanted applications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O202" authorId="0" shapeId="0" xr:uid="{00000000-0006-0000-0B00-000007000000}">
      <text>
        <r>
          <rPr>
            <sz val="11"/>
            <rFont val="Calibri"/>
          </rPr>
          <t xml:space="preserve">Ensure </t>
        </r>
        <r>
          <rPr>
            <sz val="11"/>
            <color rgb="FF000000"/>
            <rFont val="Calibri"/>
          </rPr>
          <t>'</t>
        </r>
        <r>
          <rPr>
            <b/>
            <sz val="11"/>
            <color rgb="FF000000"/>
            <rFont val="Calibri"/>
          </rPr>
          <t>Turn on e-mail scanning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202" authorId="0" shapeId="0" xr:uid="{00000000-0006-0000-0B00-000008000000}">
      <text>
        <r>
          <rPr>
            <sz val="11"/>
            <rFont val="Calibri"/>
          </rPr>
          <t xml:space="preserve">Ensure </t>
        </r>
        <r>
          <rPr>
            <sz val="11"/>
            <color rgb="FF000000"/>
            <rFont val="Calibri"/>
          </rPr>
          <t>'</t>
        </r>
        <r>
          <rPr>
            <b/>
            <sz val="11"/>
            <color rgb="FF000000"/>
            <rFont val="Calibri"/>
          </rPr>
          <t>Configure Attack Surface Reduction rules</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be9ba2d9-53ea-4cdc-84e5-9b1eeee46550 = 1; b2b3f03d-6a65-4f7b-a9c7-1c7ef74a9ba4 = 1; 9e6c4e1f-7d60-472f-ba1a-a39ef669e4b2 = 1; d4f940ab-401b-4efc-aadc-ad5f3c50688a = 1; d3e037e1-3eb8-44c8-a917-57927947596d = 1; 5beb7efe-fd9a-4556-801d-275e5ffc04cc = 1; 3b576869-a4ec-4529-8536-b80a7769e899 = 1; 26190899-1602-49e8-8b27-eb1d0a1ce869 = 1; 92E97FA1-2EDF-4476-BDD6-9DD0B4DDDC7B = 1; 7674ba52-37eb-4a4f-a9a1-f0f9a1619a2c = 1; 75668c1f-73b5-4cf0-bb93-3ecf5cb7cc84 = 1</t>
        </r>
        <r>
          <rPr>
            <sz val="11"/>
            <color rgb="FF000000"/>
            <rFont val="Calibri"/>
          </rPr>
          <t>'</t>
        </r>
      </text>
    </comment>
    <comment ref="Q202" authorId="0" shapeId="0" xr:uid="{00000000-0006-0000-0B00-000009000000}">
      <text>
        <r>
          <rPr>
            <sz val="11"/>
            <rFont val="Calibri"/>
          </rPr>
          <t xml:space="preserve">Ensure </t>
        </r>
        <r>
          <rPr>
            <sz val="11"/>
            <color rgb="FF000000"/>
            <rFont val="Calibri"/>
          </rPr>
          <t>'</t>
        </r>
        <r>
          <rPr>
            <b/>
            <sz val="11"/>
            <color rgb="FF000000"/>
            <rFont val="Calibri"/>
          </rPr>
          <t>Prevent users and apps from accessing dangerous websites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R202" authorId="0" shapeId="0" xr:uid="{00000000-0006-0000-0B00-00000A000000}">
      <text>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Pick one of the following settings = Warn and prevent bypass</t>
        </r>
        <r>
          <rPr>
            <sz val="11"/>
            <color rgb="FF000000"/>
            <rFont val="Calibri"/>
          </rPr>
          <t>'</t>
        </r>
      </text>
    </comment>
    <comment ref="H205" authorId="0" shapeId="0" xr:uid="{00000000-0006-0000-0B00-00000C000000}">
      <text>
        <r>
          <rPr>
            <sz val="11"/>
            <rFont val="Calibri"/>
          </rPr>
          <t xml:space="preserve">Ensure </t>
        </r>
        <r>
          <rPr>
            <sz val="11"/>
            <color rgb="FF000000"/>
            <rFont val="Calibri"/>
          </rPr>
          <t>'</t>
        </r>
        <r>
          <rPr>
            <b/>
            <sz val="11"/>
            <color rgb="FF000000"/>
            <rFont val="Calibri"/>
          </rPr>
          <t>Join Microsoft MAPS</t>
        </r>
        <r>
          <rPr>
            <sz val="11"/>
            <color rgb="FF000000"/>
            <rFont val="Calibri"/>
          </rPr>
          <t>'</t>
        </r>
        <r>
          <rPr>
            <sz val="11"/>
            <color rgb="FF000000"/>
            <rFont val="Calibri"/>
          </rPr>
          <t xml:space="preserve"> is set to </t>
        </r>
        <r>
          <rPr>
            <sz val="11"/>
            <color rgb="FF000000"/>
            <rFont val="Calibri"/>
          </rPr>
          <t>'</t>
        </r>
        <r>
          <rPr>
            <b/>
            <sz val="11"/>
            <color rgb="FF000000"/>
            <rFont val="Calibri"/>
          </rPr>
          <t>Advanced MAPS</t>
        </r>
        <r>
          <rPr>
            <sz val="11"/>
            <color rgb="FF000000"/>
            <rFont val="Calibri"/>
          </rPr>
          <t>'</t>
        </r>
      </text>
    </comment>
    <comment ref="I205" authorId="0" shapeId="0" xr:uid="{00000000-0006-0000-0B00-00000D000000}">
      <text>
        <r>
          <rPr>
            <sz val="11"/>
            <rFont val="Calibri"/>
          </rPr>
          <t xml:space="preserve">Ensure </t>
        </r>
        <r>
          <rPr>
            <sz val="11"/>
            <color rgb="FF000000"/>
            <rFont val="Calibri"/>
          </rPr>
          <t>'</t>
        </r>
        <r>
          <rPr>
            <b/>
            <sz val="11"/>
            <color rgb="FF000000"/>
            <rFont val="Calibri"/>
          </rPr>
          <t>Send file samples when further analysis is required</t>
        </r>
        <r>
          <rPr>
            <sz val="11"/>
            <color rgb="FF000000"/>
            <rFont val="Calibri"/>
          </rPr>
          <t>'</t>
        </r>
        <r>
          <rPr>
            <sz val="11"/>
            <color rgb="FF000000"/>
            <rFont val="Calibri"/>
          </rPr>
          <t xml:space="preserve"> is set to </t>
        </r>
        <r>
          <rPr>
            <sz val="11"/>
            <color rgb="FF000000"/>
            <rFont val="Calibri"/>
          </rPr>
          <t>'</t>
        </r>
        <r>
          <rPr>
            <b/>
            <sz val="11"/>
            <color rgb="FF000000"/>
            <rFont val="Calibri"/>
          </rPr>
          <t>Send safe samples</t>
        </r>
        <r>
          <rPr>
            <sz val="11"/>
            <color rgb="FF000000"/>
            <rFont val="Calibri"/>
          </rPr>
          <t>'</t>
        </r>
      </text>
    </comment>
    <comment ref="H206" authorId="0" shapeId="0" xr:uid="{00000000-0006-0000-0B00-00000E000000}">
      <text>
        <r>
          <rPr>
            <sz val="11"/>
            <rFont val="Calibri"/>
          </rPr>
          <t xml:space="preserve">Ensure </t>
        </r>
        <r>
          <rPr>
            <sz val="11"/>
            <color rgb="FF000000"/>
            <rFont val="Calibri"/>
          </rPr>
          <t>'</t>
        </r>
        <r>
          <rPr>
            <b/>
            <sz val="11"/>
            <color rgb="FF000000"/>
            <rFont val="Calibri"/>
          </rPr>
          <t>Scan removable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07" authorId="0" shapeId="0" xr:uid="{00000000-0006-0000-0B00-00000F000000}">
      <text>
        <r>
          <rPr>
            <sz val="11"/>
            <rFont val="Calibri"/>
          </rPr>
          <t xml:space="preserve">Ensure </t>
        </r>
        <r>
          <rPr>
            <sz val="11"/>
            <color rgb="FF000000"/>
            <rFont val="Calibri"/>
          </rPr>
          <t>'</t>
        </r>
        <r>
          <rPr>
            <b/>
            <sz val="11"/>
            <color rgb="FF000000"/>
            <rFont val="Calibri"/>
          </rPr>
          <t>Turn on behavior monitoring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10" authorId="0" shapeId="0" xr:uid="{00000000-0006-0000-0B00-000010000000}">
      <text>
        <r>
          <rPr>
            <sz val="11"/>
            <rFont val="Calibri"/>
          </rPr>
          <t xml:space="preserve">Ensure </t>
        </r>
        <r>
          <rPr>
            <sz val="11"/>
            <color rgb="FF000000"/>
            <rFont val="Calibri"/>
          </rPr>
          <t>'</t>
        </r>
        <r>
          <rPr>
            <b/>
            <sz val="11"/>
            <color rgb="FF000000"/>
            <rFont val="Calibri"/>
          </rPr>
          <t>Windows Firewall: Domain: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I210" authorId="0" shapeId="0" xr:uid="{00000000-0006-0000-0B00-000011000000}">
      <text>
        <r>
          <rPr>
            <sz val="11"/>
            <rFont val="Calibri"/>
          </rPr>
          <t xml:space="preserve">Ensure </t>
        </r>
        <r>
          <rPr>
            <sz val="11"/>
            <color rgb="FF000000"/>
            <rFont val="Calibri"/>
          </rPr>
          <t>'</t>
        </r>
        <r>
          <rPr>
            <b/>
            <sz val="11"/>
            <color rgb="FF000000"/>
            <rFont val="Calibri"/>
          </rPr>
          <t>Windows Firewall: Domain: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J210" authorId="0" shapeId="0" xr:uid="{00000000-0006-0000-0B00-000012000000}">
      <text>
        <r>
          <rPr>
            <sz val="11"/>
            <rFont val="Calibri"/>
          </rPr>
          <t xml:space="preserve">Ensure </t>
        </r>
        <r>
          <rPr>
            <sz val="11"/>
            <color rgb="FF000000"/>
            <rFont val="Calibri"/>
          </rPr>
          <t>'</t>
        </r>
        <r>
          <rPr>
            <b/>
            <sz val="11"/>
            <color rgb="FF000000"/>
            <rFont val="Calibri"/>
          </rPr>
          <t>Windows Firewall: Private: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K210" authorId="0" shapeId="0" xr:uid="{00000000-0006-0000-0B00-000013000000}">
      <text>
        <r>
          <rPr>
            <sz val="11"/>
            <rFont val="Calibri"/>
          </rPr>
          <t xml:space="preserve">Ensure </t>
        </r>
        <r>
          <rPr>
            <sz val="11"/>
            <color rgb="FF000000"/>
            <rFont val="Calibri"/>
          </rPr>
          <t>'</t>
        </r>
        <r>
          <rPr>
            <b/>
            <sz val="11"/>
            <color rgb="FF000000"/>
            <rFont val="Calibri"/>
          </rPr>
          <t>Windows Firewall: Private: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L210" authorId="0" shapeId="0" xr:uid="{00000000-0006-0000-0B00-000014000000}">
      <text>
        <r>
          <rPr>
            <sz val="11"/>
            <rFont val="Calibri"/>
          </rPr>
          <t xml:space="preserve">Ensure </t>
        </r>
        <r>
          <rPr>
            <sz val="11"/>
            <color rgb="FF000000"/>
            <rFont val="Calibri"/>
          </rPr>
          <t>'</t>
        </r>
        <r>
          <rPr>
            <b/>
            <sz val="11"/>
            <color rgb="FF000000"/>
            <rFont val="Calibri"/>
          </rPr>
          <t>Windows Firewall: Public: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M210" authorId="0" shapeId="0" xr:uid="{00000000-0006-0000-0B00-000015000000}">
      <text>
        <r>
          <rPr>
            <sz val="11"/>
            <rFont val="Calibri"/>
          </rPr>
          <t xml:space="preserve">Ensure </t>
        </r>
        <r>
          <rPr>
            <sz val="11"/>
            <color rgb="FF000000"/>
            <rFont val="Calibri"/>
          </rPr>
          <t>'</t>
        </r>
        <r>
          <rPr>
            <b/>
            <sz val="11"/>
            <color rgb="FF000000"/>
            <rFont val="Calibri"/>
          </rPr>
          <t>Windows Firewall: Public: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H211" authorId="0" shapeId="0" xr:uid="{00000000-0006-0000-0B00-000016000000}">
      <text>
        <r>
          <rPr>
            <sz val="11"/>
            <rFont val="Calibri"/>
          </rPr>
          <t xml:space="preserve">Ensure </t>
        </r>
        <r>
          <rPr>
            <sz val="11"/>
            <color rgb="FF000000"/>
            <rFont val="Calibri"/>
          </rPr>
          <t>'</t>
        </r>
        <r>
          <rPr>
            <b/>
            <sz val="11"/>
            <color rgb="FF000000"/>
            <rFont val="Calibri"/>
          </rPr>
          <t>Windows Firewall: Domain: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I211" authorId="0" shapeId="0" xr:uid="{00000000-0006-0000-0B00-000017000000}">
      <text>
        <r>
          <rPr>
            <sz val="11"/>
            <rFont val="Calibri"/>
          </rPr>
          <t xml:space="preserve">Ensure </t>
        </r>
        <r>
          <rPr>
            <sz val="11"/>
            <color rgb="FF000000"/>
            <rFont val="Calibri"/>
          </rPr>
          <t>'</t>
        </r>
        <r>
          <rPr>
            <b/>
            <sz val="11"/>
            <color rgb="FF000000"/>
            <rFont val="Calibri"/>
          </rPr>
          <t>Windows Firewall: Private: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J211" authorId="0" shapeId="0" xr:uid="{00000000-0006-0000-0B00-000018000000}">
      <text>
        <r>
          <rPr>
            <sz val="11"/>
            <rFont val="Calibri"/>
          </rPr>
          <t xml:space="preserve">Ensure </t>
        </r>
        <r>
          <rPr>
            <sz val="11"/>
            <color rgb="FF000000"/>
            <rFont val="Calibri"/>
          </rPr>
          <t>'</t>
        </r>
        <r>
          <rPr>
            <b/>
            <sz val="11"/>
            <color rgb="FF000000"/>
            <rFont val="Calibri"/>
          </rPr>
          <t>Windows Firewall: Public: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H217" authorId="0" shapeId="0" xr:uid="{00000000-0006-0000-0B00-000019000000}">
      <text>
        <r>
          <rPr>
            <sz val="11"/>
            <rFont val="Calibri"/>
          </rPr>
          <t xml:space="preserve">Ensure </t>
        </r>
        <r>
          <rPr>
            <sz val="11"/>
            <color rgb="FF000000"/>
            <rFont val="Calibri"/>
          </rPr>
          <t>'</t>
        </r>
        <r>
          <rPr>
            <b/>
            <sz val="11"/>
            <color rgb="FF000000"/>
            <rFont val="Calibri"/>
          </rPr>
          <t>Enumeration policy for external devices incompatible with Kernel DMA Protection</t>
        </r>
        <r>
          <rPr>
            <sz val="11"/>
            <color rgb="FF000000"/>
            <rFont val="Calibri"/>
          </rPr>
          <t>'</t>
        </r>
        <r>
          <rPr>
            <sz val="11"/>
            <color rgb="FF000000"/>
            <rFont val="Calibri"/>
          </rPr>
          <t xml:space="preserve"> is set to </t>
        </r>
        <r>
          <rPr>
            <sz val="11"/>
            <color rgb="FF000000"/>
            <rFont val="Calibri"/>
          </rPr>
          <t>'</t>
        </r>
        <r>
          <rPr>
            <b/>
            <sz val="11"/>
            <color rgb="FF000000"/>
            <rFont val="Calibri"/>
          </rPr>
          <t>Block all</t>
        </r>
        <r>
          <rPr>
            <sz val="11"/>
            <color rgb="FF000000"/>
            <rFont val="Calibri"/>
          </rPr>
          <t>'</t>
        </r>
      </text>
    </comment>
    <comment ref="I217" authorId="0" shapeId="0" xr:uid="{00000000-0006-0000-0B00-00001A000000}">
      <text>
        <r>
          <rPr>
            <sz val="11"/>
            <rFont val="Calibri"/>
          </rPr>
          <t xml:space="preserve">Ensure </t>
        </r>
        <r>
          <rPr>
            <sz val="11"/>
            <color rgb="FF000000"/>
            <rFont val="Calibri"/>
          </rPr>
          <t>'</t>
        </r>
        <r>
          <rPr>
            <b/>
            <sz val="11"/>
            <color rgb="FF000000"/>
            <rFont val="Calibri"/>
          </rPr>
          <t>Do not allow drive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40" authorId="0" shapeId="0" xr:uid="{00000000-0006-0000-0B00-00001B000000}">
      <text>
        <r>
          <rPr>
            <sz val="11"/>
            <rFont val="Calibri"/>
          </rPr>
          <t xml:space="preserve">Ensure </t>
        </r>
        <r>
          <rPr>
            <sz val="11"/>
            <color rgb="FF000000"/>
            <rFont val="Calibri"/>
          </rPr>
          <t>'</t>
        </r>
        <r>
          <rPr>
            <b/>
            <sz val="11"/>
            <color rgb="FF000000"/>
            <rFont val="Calibri"/>
          </rPr>
          <t>System objects: Strengthen default permissions of internal system objects (e.g.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41" authorId="0" shapeId="0" xr:uid="{00000000-0006-0000-0B00-00001C000000}">
      <text>
        <r>
          <rPr>
            <sz val="11"/>
            <rFont val="Calibri"/>
          </rPr>
          <t xml:space="preserve">Ensure </t>
        </r>
        <r>
          <rPr>
            <sz val="11"/>
            <color rgb="FF000000"/>
            <rFont val="Calibri"/>
          </rPr>
          <t>'</t>
        </r>
        <r>
          <rPr>
            <b/>
            <sz val="11"/>
            <color rgb="FF000000"/>
            <rFont val="Calibri"/>
          </rPr>
          <t>Network access: Allow anonymous SID/Name translation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241" authorId="0" shapeId="0" xr:uid="{00000000-0006-0000-0B00-00001E000000}">
      <text>
        <r>
          <rPr>
            <sz val="11"/>
            <rFont val="Calibri"/>
          </rPr>
          <t xml:space="preserve">Ensure </t>
        </r>
        <r>
          <rPr>
            <sz val="11"/>
            <color rgb="FF000000"/>
            <rFont val="Calibri"/>
          </rPr>
          <t>'</t>
        </r>
        <r>
          <rPr>
            <b/>
            <sz val="11"/>
            <color rgb="FF000000"/>
            <rFont val="Calibri"/>
          </rPr>
          <t>Network access: Do not allow anonymous enumeration of SAM accounts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241" authorId="0" shapeId="0" xr:uid="{00000000-0006-0000-0B00-00001F000000}">
      <text>
        <r>
          <rPr>
            <sz val="11"/>
            <rFont val="Calibri"/>
          </rPr>
          <t xml:space="preserve">Ensure </t>
        </r>
        <r>
          <rPr>
            <sz val="11"/>
            <color rgb="FF000000"/>
            <rFont val="Calibri"/>
          </rPr>
          <t>'</t>
        </r>
        <r>
          <rPr>
            <b/>
            <sz val="11"/>
            <color rgb="FF000000"/>
            <rFont val="Calibri"/>
          </rPr>
          <t>Network access: Do not allow anonymous enumeration of SAM accounts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241" authorId="0" shapeId="0" xr:uid="{00000000-0006-0000-0B00-000020000000}">
      <text>
        <r>
          <rPr>
            <sz val="11"/>
            <rFont val="Calibri"/>
          </rPr>
          <t xml:space="preserve">Ensure </t>
        </r>
        <r>
          <rPr>
            <sz val="11"/>
            <color rgb="FF000000"/>
            <rFont val="Calibri"/>
          </rPr>
          <t>'</t>
        </r>
        <r>
          <rPr>
            <b/>
            <sz val="11"/>
            <color rgb="FF000000"/>
            <rFont val="Calibri"/>
          </rPr>
          <t>Network access: Restrict anonymous access to Named Pipes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241" authorId="0" shapeId="0" xr:uid="{00000000-0006-0000-0B00-000021000000}">
      <text>
        <r>
          <rPr>
            <sz val="11"/>
            <rFont val="Calibri"/>
          </rPr>
          <t xml:space="preserve">Ensure </t>
        </r>
        <r>
          <rPr>
            <sz val="11"/>
            <color rgb="FF000000"/>
            <rFont val="Calibri"/>
          </rPr>
          <t>'</t>
        </r>
        <r>
          <rPr>
            <b/>
            <sz val="11"/>
            <color rgb="FF000000"/>
            <rFont val="Calibri"/>
          </rPr>
          <t>Network security: Allow LocalSystem NULL session fallback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241" authorId="0" shapeId="0" xr:uid="{00000000-0006-0000-0B00-000022000000}">
      <text>
        <r>
          <rPr>
            <sz val="11"/>
            <rFont val="Calibri"/>
          </rPr>
          <t xml:space="preserve">Ensure </t>
        </r>
        <r>
          <rPr>
            <sz val="11"/>
            <color rgb="FF000000"/>
            <rFont val="Calibri"/>
          </rPr>
          <t>'</t>
        </r>
        <r>
          <rPr>
            <b/>
            <sz val="11"/>
            <color rgb="FF000000"/>
            <rFont val="Calibri"/>
          </rPr>
          <t>Configure SMB v1 client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 driver (recommended)</t>
        </r>
        <r>
          <rPr>
            <sz val="11"/>
            <color rgb="FF000000"/>
            <rFont val="Calibri"/>
          </rPr>
          <t>'</t>
        </r>
      </text>
    </comment>
    <comment ref="N241" authorId="0" shapeId="0" xr:uid="{00000000-0006-0000-0B00-000023000000}">
      <text>
        <r>
          <rPr>
            <sz val="11"/>
            <rFont val="Calibri"/>
          </rPr>
          <t xml:space="preserve">Ensure </t>
        </r>
        <r>
          <rPr>
            <sz val="11"/>
            <color rgb="FF000000"/>
            <rFont val="Calibri"/>
          </rPr>
          <t>'</t>
        </r>
        <r>
          <rPr>
            <b/>
            <sz val="11"/>
            <color rgb="FF000000"/>
            <rFont val="Calibri"/>
          </rPr>
          <t>Configure SMB v1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241" authorId="0" shapeId="0" xr:uid="{00000000-0006-0000-0B00-000024000000}">
      <text>
        <r>
          <rPr>
            <sz val="11"/>
            <rFont val="Calibri"/>
          </rPr>
          <t xml:space="preserve">Ensure </t>
        </r>
        <r>
          <rPr>
            <sz val="11"/>
            <color rgb="FF000000"/>
            <rFont val="Calibri"/>
          </rPr>
          <t>'</t>
        </r>
        <r>
          <rPr>
            <b/>
            <sz val="11"/>
            <color rgb="FF000000"/>
            <rFont val="Calibri"/>
          </rPr>
          <t>MSS: (DisableIPSourceRouting IPv6) IP source routing protection level (protects against packet spoofing)</t>
        </r>
        <r>
          <rPr>
            <sz val="11"/>
            <color rgb="FF000000"/>
            <rFont val="Calibri"/>
          </rPr>
          <t>'</t>
        </r>
        <r>
          <rPr>
            <sz val="11"/>
            <color rgb="FF000000"/>
            <rFont val="Calibri"/>
          </rPr>
          <t xml:space="preserve"> is set to </t>
        </r>
        <r>
          <rPr>
            <sz val="11"/>
            <color rgb="FF000000"/>
            <rFont val="Calibri"/>
          </rPr>
          <t>'</t>
        </r>
        <r>
          <rPr>
            <b/>
            <sz val="11"/>
            <color rgb="FF000000"/>
            <rFont val="Calibri"/>
          </rPr>
          <t>Highest protection, source routing is completely disabled</t>
        </r>
        <r>
          <rPr>
            <sz val="11"/>
            <color rgb="FF000000"/>
            <rFont val="Calibri"/>
          </rPr>
          <t>'</t>
        </r>
      </text>
    </comment>
    <comment ref="P241" authorId="0" shapeId="0" xr:uid="{00000000-0006-0000-0B00-000025000000}">
      <text>
        <r>
          <rPr>
            <sz val="11"/>
            <rFont val="Calibri"/>
          </rPr>
          <t xml:space="preserve">Ensure </t>
        </r>
        <r>
          <rPr>
            <sz val="11"/>
            <color rgb="FF000000"/>
            <rFont val="Calibri"/>
          </rPr>
          <t>'</t>
        </r>
        <r>
          <rPr>
            <b/>
            <sz val="11"/>
            <color rgb="FF000000"/>
            <rFont val="Calibri"/>
          </rPr>
          <t>MSS: (DisableIPSourceRouting) IP source routing protection level (protects against packet spoofing)</t>
        </r>
        <r>
          <rPr>
            <sz val="11"/>
            <color rgb="FF000000"/>
            <rFont val="Calibri"/>
          </rPr>
          <t>'</t>
        </r>
        <r>
          <rPr>
            <sz val="11"/>
            <color rgb="FF000000"/>
            <rFont val="Calibri"/>
          </rPr>
          <t xml:space="preserve"> is set to </t>
        </r>
        <r>
          <rPr>
            <sz val="11"/>
            <color rgb="FF000000"/>
            <rFont val="Calibri"/>
          </rPr>
          <t>'</t>
        </r>
        <r>
          <rPr>
            <b/>
            <sz val="11"/>
            <color rgb="FF000000"/>
            <rFont val="Calibri"/>
          </rPr>
          <t>Highest protection, source routing is completely disabled</t>
        </r>
        <r>
          <rPr>
            <sz val="11"/>
            <color rgb="FF000000"/>
            <rFont val="Calibri"/>
          </rPr>
          <t>'</t>
        </r>
      </text>
    </comment>
    <comment ref="Q241" authorId="0" shapeId="0" xr:uid="{00000000-0006-0000-0B00-000026000000}">
      <text>
        <r>
          <rPr>
            <sz val="11"/>
            <rFont val="Calibri"/>
          </rPr>
          <t xml:space="preserve">Ensure </t>
        </r>
        <r>
          <rPr>
            <sz val="11"/>
            <color rgb="FF000000"/>
            <rFont val="Calibri"/>
          </rPr>
          <t>'</t>
        </r>
        <r>
          <rPr>
            <b/>
            <sz val="11"/>
            <color rgb="FF000000"/>
            <rFont val="Calibri"/>
          </rPr>
          <t>MSS: (EnableICMPRedirect) Allow ICMP redirects to override OSPF generated routes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241" authorId="0" shapeId="0" xr:uid="{00000000-0006-0000-0B00-000027000000}">
      <text>
        <r>
          <rPr>
            <sz val="11"/>
            <rFont val="Calibri"/>
          </rPr>
          <t xml:space="preserve">Ensure </t>
        </r>
        <r>
          <rPr>
            <sz val="11"/>
            <color rgb="FF000000"/>
            <rFont val="Calibri"/>
          </rPr>
          <t>'</t>
        </r>
        <r>
          <rPr>
            <b/>
            <sz val="11"/>
            <color rgb="FF000000"/>
            <rFont val="Calibri"/>
          </rPr>
          <t>MSS: (NoNameReleaseOnDemand) Allow the computer to ignore NetBIOS name release requests except from WINS servers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241" authorId="0" shapeId="0" xr:uid="{00000000-0006-0000-0B00-00001D000000}">
      <text>
        <r>
          <rPr>
            <sz val="11"/>
            <rFont val="Calibri"/>
          </rPr>
          <t xml:space="preserve">Ensure </t>
        </r>
        <r>
          <rPr>
            <sz val="11"/>
            <color rgb="FF000000"/>
            <rFont val="Calibri"/>
          </rPr>
          <t>'</t>
        </r>
        <r>
          <rPr>
            <b/>
            <sz val="11"/>
            <color rgb="FF000000"/>
            <rFont val="Calibri"/>
          </rPr>
          <t>Enumerate local users on domain-joined computers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243" authorId="0" shapeId="0" xr:uid="{00000000-0006-0000-0B00-000028000000}">
      <text>
        <r>
          <rPr>
            <sz val="11"/>
            <rFont val="Calibri"/>
          </rPr>
          <t xml:space="preserve">Ensure </t>
        </r>
        <r>
          <rPr>
            <sz val="11"/>
            <color rgb="FF000000"/>
            <rFont val="Calibri"/>
          </rPr>
          <t>'</t>
        </r>
        <r>
          <rPr>
            <b/>
            <sz val="11"/>
            <color rgb="FF000000"/>
            <rFont val="Calibri"/>
          </rPr>
          <t>Network security: LAN Manager authentication level</t>
        </r>
        <r>
          <rPr>
            <sz val="11"/>
            <color rgb="FF000000"/>
            <rFont val="Calibri"/>
          </rPr>
          <t>'</t>
        </r>
        <r>
          <rPr>
            <sz val="11"/>
            <color rgb="FF000000"/>
            <rFont val="Calibri"/>
          </rPr>
          <t xml:space="preserve"> is set to </t>
        </r>
        <r>
          <rPr>
            <sz val="11"/>
            <color rgb="FF000000"/>
            <rFont val="Calibri"/>
          </rPr>
          <t>'</t>
        </r>
        <r>
          <rPr>
            <b/>
            <sz val="11"/>
            <color rgb="FF000000"/>
            <rFont val="Calibri"/>
          </rPr>
          <t>Send NTLMv2 Responses only, Refuse LM and NTLM</t>
        </r>
        <r>
          <rPr>
            <sz val="11"/>
            <color rgb="FF000000"/>
            <rFont val="Calibri"/>
          </rPr>
          <t>'</t>
        </r>
      </text>
    </comment>
    <comment ref="I243" authorId="0" shapeId="0" xr:uid="{00000000-0006-0000-0B00-000029000000}">
      <text>
        <r>
          <rPr>
            <sz val="11"/>
            <rFont val="Calibri"/>
          </rPr>
          <t xml:space="preserve">Ensure </t>
        </r>
        <r>
          <rPr>
            <sz val="11"/>
            <color rgb="FF000000"/>
            <rFont val="Calibri"/>
          </rPr>
          <t>'</t>
        </r>
        <r>
          <rPr>
            <b/>
            <sz val="11"/>
            <color rgb="FF000000"/>
            <rFont val="Calibri"/>
          </rPr>
          <t>Enable insecure guest logons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243" authorId="0" shapeId="0" xr:uid="{00000000-0006-0000-0B00-00002A000000}">
      <text>
        <r>
          <rPr>
            <sz val="11"/>
            <rFont val="Calibri"/>
          </rPr>
          <t xml:space="preserve">Ensure </t>
        </r>
        <r>
          <rPr>
            <sz val="11"/>
            <color rgb="FF000000"/>
            <rFont val="Calibri"/>
          </rPr>
          <t>'</t>
        </r>
        <r>
          <rPr>
            <b/>
            <sz val="11"/>
            <color rgb="FF000000"/>
            <rFont val="Calibri"/>
          </rPr>
          <t>Restrict Unauthenticated RPC clients</t>
        </r>
        <r>
          <rPr>
            <sz val="11"/>
            <color rgb="FF000000"/>
            <rFont val="Calibri"/>
          </rPr>
          <t>'</t>
        </r>
        <r>
          <rPr>
            <sz val="11"/>
            <color rgb="FF000000"/>
            <rFont val="Calibri"/>
          </rPr>
          <t xml:space="preserve"> is set to </t>
        </r>
        <r>
          <rPr>
            <sz val="11"/>
            <color rgb="FF000000"/>
            <rFont val="Calibri"/>
          </rPr>
          <t>'</t>
        </r>
        <r>
          <rPr>
            <b/>
            <sz val="11"/>
            <color rgb="FF000000"/>
            <rFont val="Calibri"/>
          </rPr>
          <t>Authenticated</t>
        </r>
        <r>
          <rPr>
            <sz val="11"/>
            <color rgb="FF000000"/>
            <rFont val="Calibri"/>
          </rPr>
          <t>'</t>
        </r>
      </text>
    </comment>
    <comment ref="K243" authorId="0" shapeId="0" xr:uid="{00000000-0006-0000-0B00-00002B00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243" authorId="0" shapeId="0" xr:uid="{00000000-0006-0000-0B00-00002C000000}">
      <text>
        <r>
          <rPr>
            <sz val="11"/>
            <rFont val="Calibri"/>
          </rPr>
          <t xml:space="preserve">Ensure </t>
        </r>
        <r>
          <rPr>
            <sz val="11"/>
            <color rgb="FF000000"/>
            <rFont val="Calibri"/>
          </rPr>
          <t>'</t>
        </r>
        <r>
          <rPr>
            <b/>
            <sz val="11"/>
            <color rgb="FF000000"/>
            <rFont val="Calibri"/>
          </rPr>
          <t>Disallow 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243" authorId="0" shapeId="0" xr:uid="{00000000-0006-0000-0B00-00002D00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244" authorId="0" shapeId="0" xr:uid="{00000000-0006-0000-0B00-00002E000000}">
      <text>
        <r>
          <rPr>
            <sz val="11"/>
            <rFont val="Calibri"/>
          </rPr>
          <t xml:space="preserve">Ensure </t>
        </r>
        <r>
          <rPr>
            <sz val="11"/>
            <color rgb="FF000000"/>
            <rFont val="Calibri"/>
          </rPr>
          <t>'</t>
        </r>
        <r>
          <rPr>
            <b/>
            <sz val="11"/>
            <color rgb="FF000000"/>
            <rFont val="Calibri"/>
          </rPr>
          <t>Disallow Autoplay for non-volume devices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244" authorId="0" shapeId="0" xr:uid="{00000000-0006-0000-0B00-00002F000000}">
      <text>
        <r>
          <rPr>
            <sz val="11"/>
            <rFont val="Calibri"/>
          </rPr>
          <t xml:space="preserve">Ensure </t>
        </r>
        <r>
          <rPr>
            <sz val="11"/>
            <color rgb="FF000000"/>
            <rFont val="Calibri"/>
          </rPr>
          <t>'</t>
        </r>
        <r>
          <rPr>
            <b/>
            <sz val="11"/>
            <color rgb="FF000000"/>
            <rFont val="Calibri"/>
          </rPr>
          <t>Set the default behavior for AutoRun</t>
        </r>
        <r>
          <rPr>
            <sz val="11"/>
            <color rgb="FF000000"/>
            <rFont val="Calibri"/>
          </rPr>
          <t>'</t>
        </r>
        <r>
          <rPr>
            <sz val="11"/>
            <color rgb="FF000000"/>
            <rFont val="Calibri"/>
          </rPr>
          <t xml:space="preserve"> is set to </t>
        </r>
        <r>
          <rPr>
            <sz val="11"/>
            <color rgb="FF000000"/>
            <rFont val="Calibri"/>
          </rPr>
          <t>'</t>
        </r>
        <r>
          <rPr>
            <b/>
            <sz val="11"/>
            <color rgb="FF000000"/>
            <rFont val="Calibri"/>
          </rPr>
          <t>Do not execute any autorun commands</t>
        </r>
        <r>
          <rPr>
            <sz val="11"/>
            <color rgb="FF000000"/>
            <rFont val="Calibri"/>
          </rPr>
          <t>'</t>
        </r>
      </text>
    </comment>
    <comment ref="J244" authorId="0" shapeId="0" xr:uid="{00000000-0006-0000-0B00-000030000000}">
      <text>
        <r>
          <rPr>
            <sz val="11"/>
            <rFont val="Calibri"/>
          </rPr>
          <t xml:space="preserve">Ensure </t>
        </r>
        <r>
          <rPr>
            <sz val="11"/>
            <color rgb="FF000000"/>
            <rFont val="Calibri"/>
          </rPr>
          <t>'</t>
        </r>
        <r>
          <rPr>
            <b/>
            <sz val="11"/>
            <color rgb="FF000000"/>
            <rFont val="Calibri"/>
          </rPr>
          <t>Turn off Autoplay</t>
        </r>
        <r>
          <rPr>
            <sz val="11"/>
            <color rgb="FF000000"/>
            <rFont val="Calibri"/>
          </rPr>
          <t>'</t>
        </r>
        <r>
          <rPr>
            <sz val="11"/>
            <color rgb="FF000000"/>
            <rFont val="Calibri"/>
          </rPr>
          <t xml:space="preserve"> is set to </t>
        </r>
        <r>
          <rPr>
            <sz val="11"/>
            <color rgb="FF000000"/>
            <rFont val="Calibri"/>
          </rPr>
          <t>'</t>
        </r>
        <r>
          <rPr>
            <b/>
            <sz val="11"/>
            <color rgb="FF000000"/>
            <rFont val="Calibri"/>
          </rPr>
          <t>All drives</t>
        </r>
        <r>
          <rPr>
            <sz val="11"/>
            <color rgb="FF000000"/>
            <rFont val="Calibri"/>
          </rPr>
          <t>'</t>
        </r>
      </text>
    </comment>
    <comment ref="H245" authorId="0" shapeId="0" xr:uid="{00000000-0006-0000-0B00-000031000000}">
      <text>
        <r>
          <rPr>
            <sz val="11"/>
            <rFont val="Calibri"/>
          </rPr>
          <t xml:space="preserve">Ensure </t>
        </r>
        <r>
          <rPr>
            <sz val="11"/>
            <color rgb="FF000000"/>
            <rFont val="Calibri"/>
          </rPr>
          <t>'</t>
        </r>
        <r>
          <rPr>
            <b/>
            <sz val="11"/>
            <color rgb="FF000000"/>
            <rFont val="Calibri"/>
          </rPr>
          <t>Enable Structured Exception Handling Overwrite Protection (SEHOP)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245" authorId="0" shapeId="0" xr:uid="{00000000-0006-0000-0B00-000032000000}">
      <text>
        <r>
          <rPr>
            <sz val="11"/>
            <rFont val="Calibri"/>
          </rPr>
          <t xml:space="preserve">Ensure </t>
        </r>
        <r>
          <rPr>
            <sz val="11"/>
            <color rgb="FF000000"/>
            <rFont val="Calibri"/>
          </rPr>
          <t>'</t>
        </r>
        <r>
          <rPr>
            <b/>
            <sz val="11"/>
            <color rgb="FF000000"/>
            <rFont val="Calibri"/>
          </rPr>
          <t>Turn On Virtualization Based Security</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Virtualization Based Protection of Code Integrity = Enabled with UEFI lock; Credential Guard Configuration = Enabled with UEFI lock; Select Platform Security Level = Secure Boot; Secure Launch Configuration = Enabled; Require UEFI Memory Attributes Table = False</t>
        </r>
        <r>
          <rPr>
            <sz val="11"/>
            <color rgb="FF000000"/>
            <rFont val="Calibri"/>
          </rPr>
          <t>'</t>
        </r>
      </text>
    </comment>
    <comment ref="J245" authorId="0" shapeId="0" xr:uid="{00000000-0006-0000-0B00-000033000000}">
      <text>
        <r>
          <rPr>
            <sz val="11"/>
            <rFont val="Calibri"/>
          </rPr>
          <t xml:space="preserve">Ensure </t>
        </r>
        <r>
          <rPr>
            <sz val="11"/>
            <color rgb="FF000000"/>
            <rFont val="Calibri"/>
          </rPr>
          <t>'</t>
        </r>
        <r>
          <rPr>
            <b/>
            <sz val="11"/>
            <color rgb="FF000000"/>
            <rFont val="Calibri"/>
          </rPr>
          <t>Turn off Data Execution Prevention for Explorer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245" authorId="0" shapeId="0" xr:uid="{00000000-0006-0000-0B00-000034000000}">
      <text>
        <r>
          <rPr>
            <sz val="11"/>
            <rFont val="Calibri"/>
          </rPr>
          <t xml:space="preserve">Ensure </t>
        </r>
        <r>
          <rPr>
            <sz val="11"/>
            <color rgb="FF000000"/>
            <rFont val="Calibri"/>
          </rPr>
          <t>'</t>
        </r>
        <r>
          <rPr>
            <b/>
            <sz val="11"/>
            <color rgb="FF000000"/>
            <rFont val="Calibri"/>
          </rPr>
          <t>Turn off heap termination on corruption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246" authorId="0" shapeId="0" xr:uid="{00000000-0006-0000-0B00-000035000000}">
      <text>
        <r>
          <rPr>
            <sz val="11"/>
            <rFont val="Calibri"/>
          </rPr>
          <t xml:space="preserve">Ensure </t>
        </r>
        <r>
          <rPr>
            <sz val="11"/>
            <color rgb="FF000000"/>
            <rFont val="Calibri"/>
          </rPr>
          <t>'</t>
        </r>
        <r>
          <rPr>
            <b/>
            <sz val="11"/>
            <color rgb="FF000000"/>
            <rFont val="Calibri"/>
          </rPr>
          <t>Interactive logon: Machine inactivity limit</t>
        </r>
        <r>
          <rPr>
            <sz val="11"/>
            <color rgb="FF000000"/>
            <rFont val="Calibri"/>
          </rPr>
          <t>'</t>
        </r>
        <r>
          <rPr>
            <sz val="11"/>
            <color rgb="FF000000"/>
            <rFont val="Calibri"/>
          </rPr>
          <t xml:space="preserve"> is set to </t>
        </r>
        <r>
          <rPr>
            <sz val="11"/>
            <color rgb="FF000000"/>
            <rFont val="Calibri"/>
          </rPr>
          <t>'</t>
        </r>
        <r>
          <rPr>
            <b/>
            <sz val="11"/>
            <color rgb="FF000000"/>
            <rFont val="Calibri"/>
          </rPr>
          <t>900</t>
        </r>
        <r>
          <rPr>
            <sz val="11"/>
            <color rgb="FF000000"/>
            <rFont val="Calibri"/>
          </rPr>
          <t>'</t>
        </r>
      </text>
    </comment>
    <comment ref="I246" authorId="0" shapeId="0" xr:uid="{00000000-0006-0000-0B00-000036000000}">
      <text>
        <r>
          <rPr>
            <sz val="11"/>
            <rFont val="Calibri"/>
          </rPr>
          <t xml:space="preserve">Ensure </t>
        </r>
        <r>
          <rPr>
            <sz val="11"/>
            <color rgb="FF000000"/>
            <rFont val="Calibri"/>
          </rPr>
          <t>'</t>
        </r>
        <r>
          <rPr>
            <b/>
            <sz val="11"/>
            <color rgb="FF000000"/>
            <rFont val="Calibri"/>
          </rPr>
          <t>Interactive logon: Smart card removal behavior</t>
        </r>
        <r>
          <rPr>
            <sz val="11"/>
            <color rgb="FF000000"/>
            <rFont val="Calibri"/>
          </rPr>
          <t>'</t>
        </r>
        <r>
          <rPr>
            <sz val="11"/>
            <color rgb="FF000000"/>
            <rFont val="Calibri"/>
          </rPr>
          <t xml:space="preserve"> is set to </t>
        </r>
        <r>
          <rPr>
            <sz val="11"/>
            <color rgb="FF000000"/>
            <rFont val="Calibri"/>
          </rPr>
          <t>'</t>
        </r>
        <r>
          <rPr>
            <b/>
            <sz val="11"/>
            <color rgb="FF000000"/>
            <rFont val="Calibri"/>
          </rPr>
          <t>Lock Workstation</t>
        </r>
        <r>
          <rPr>
            <sz val="11"/>
            <color rgb="FF000000"/>
            <rFont val="Calibri"/>
          </rPr>
          <t>'</t>
        </r>
      </text>
    </comment>
    <comment ref="J246" authorId="0" shapeId="0" xr:uid="{00000000-0006-0000-0B00-000037000000}">
      <text>
        <r>
          <rPr>
            <sz val="11"/>
            <rFont val="Calibri"/>
          </rPr>
          <t xml:space="preserve">Ensure </t>
        </r>
        <r>
          <rPr>
            <sz val="11"/>
            <color rgb="FF000000"/>
            <rFont val="Calibri"/>
          </rPr>
          <t>'</t>
        </r>
        <r>
          <rPr>
            <b/>
            <sz val="11"/>
            <color rgb="FF000000"/>
            <rFont val="Calibri"/>
          </rPr>
          <t>Prevent enabling lock screen camera</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246" authorId="0" shapeId="0" xr:uid="{00000000-0006-0000-0B00-000038000000}">
      <text>
        <r>
          <rPr>
            <sz val="11"/>
            <rFont val="Calibri"/>
          </rPr>
          <t xml:space="preserve">Ensure </t>
        </r>
        <r>
          <rPr>
            <sz val="11"/>
            <color rgb="FF000000"/>
            <rFont val="Calibri"/>
          </rPr>
          <t>'</t>
        </r>
        <r>
          <rPr>
            <b/>
            <sz val="11"/>
            <color rgb="FF000000"/>
            <rFont val="Calibri"/>
          </rPr>
          <t>Prevent enabling lock screen slide show</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246" authorId="0" shapeId="0" xr:uid="{00000000-0006-0000-0B00-000039000000}">
      <text>
        <r>
          <rPr>
            <sz val="11"/>
            <rFont val="Calibri"/>
          </rPr>
          <t xml:space="preserve">Ensure </t>
        </r>
        <r>
          <rPr>
            <sz val="11"/>
            <color rgb="FF000000"/>
            <rFont val="Calibri"/>
          </rPr>
          <t>'</t>
        </r>
        <r>
          <rPr>
            <b/>
            <sz val="11"/>
            <color rgb="FF000000"/>
            <rFont val="Calibri"/>
          </rPr>
          <t>Allow Windows Ink Workspace</t>
        </r>
        <r>
          <rPr>
            <sz val="11"/>
            <color rgb="FF000000"/>
            <rFont val="Calibri"/>
          </rPr>
          <t>'</t>
        </r>
        <r>
          <rPr>
            <sz val="11"/>
            <color rgb="FF000000"/>
            <rFont val="Calibri"/>
          </rPr>
          <t xml:space="preserve"> is set to </t>
        </r>
        <r>
          <rPr>
            <sz val="11"/>
            <color rgb="FF000000"/>
            <rFont val="Calibri"/>
          </rPr>
          <t>'</t>
        </r>
        <r>
          <rPr>
            <b/>
            <sz val="11"/>
            <color rgb="FF000000"/>
            <rFont val="Calibri"/>
          </rPr>
          <t>On, but disallow access above lock</t>
        </r>
        <r>
          <rPr>
            <sz val="11"/>
            <color rgb="FF000000"/>
            <rFont val="Calibri"/>
          </rPr>
          <t>'</t>
        </r>
      </text>
    </comment>
    <comment ref="M246" authorId="0" shapeId="0" xr:uid="{00000000-0006-0000-0B00-00003A000000}">
      <text>
        <r>
          <rPr>
            <sz val="11"/>
            <rFont val="Calibri"/>
          </rPr>
          <t xml:space="preserve">Ensure </t>
        </r>
        <r>
          <rPr>
            <sz val="11"/>
            <color rgb="FF000000"/>
            <rFont val="Calibri"/>
          </rPr>
          <t>'</t>
        </r>
        <r>
          <rPr>
            <b/>
            <sz val="11"/>
            <color rgb="FF000000"/>
            <rFont val="Calibri"/>
          </rPr>
          <t>Sign-in last interactive user automatically after a system-initiated restart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248" authorId="0" shapeId="0" xr:uid="{00000000-0006-0000-0B00-00003B000000}">
      <text>
        <r>
          <rPr>
            <sz val="11"/>
            <rFont val="Calibri"/>
          </rPr>
          <t xml:space="preserve">Ensure </t>
        </r>
        <r>
          <rPr>
            <sz val="11"/>
            <color rgb="FF000000"/>
            <rFont val="Calibri"/>
          </rPr>
          <t>'</t>
        </r>
        <r>
          <rPr>
            <b/>
            <sz val="11"/>
            <color rgb="FF000000"/>
            <rFont val="Calibri"/>
          </rPr>
          <t>Prevent per-user installation of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248" authorId="0" shapeId="0" xr:uid="{00000000-0006-0000-0B00-000058000000}">
      <text>
        <r>
          <rPr>
            <sz val="11"/>
            <rFont val="Calibri"/>
          </rPr>
          <t xml:space="preserve">Ensure </t>
        </r>
        <r>
          <rPr>
            <sz val="11"/>
            <color rgb="FF000000"/>
            <rFont val="Calibri"/>
          </rPr>
          <t>'</t>
        </r>
        <r>
          <rPr>
            <b/>
            <sz val="11"/>
            <color rgb="FF000000"/>
            <rFont val="Calibri"/>
          </rPr>
          <t>Security Zones: Do not allow users to add/delete sites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248" authorId="0" shapeId="0" xr:uid="{00000000-0006-0000-0B00-000059000000}">
      <text>
        <r>
          <rPr>
            <sz val="11"/>
            <rFont val="Calibri"/>
          </rPr>
          <t xml:space="preserve">Ensure </t>
        </r>
        <r>
          <rPr>
            <sz val="11"/>
            <color rgb="FF000000"/>
            <rFont val="Calibri"/>
          </rPr>
          <t>'</t>
        </r>
        <r>
          <rPr>
            <b/>
            <sz val="11"/>
            <color rgb="FF000000"/>
            <rFont val="Calibri"/>
          </rPr>
          <t>Security Zones: Do not allow users to change policies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248" authorId="0" shapeId="0" xr:uid="{00000000-0006-0000-0B00-00005A000000}">
      <text>
        <r>
          <rPr>
            <sz val="11"/>
            <rFont val="Calibri"/>
          </rPr>
          <t xml:space="preserve">Ensure </t>
        </r>
        <r>
          <rPr>
            <sz val="11"/>
            <color rgb="FF000000"/>
            <rFont val="Calibri"/>
          </rPr>
          <t>'</t>
        </r>
        <r>
          <rPr>
            <b/>
            <sz val="11"/>
            <color rgb="FF000000"/>
            <rFont val="Calibri"/>
          </rPr>
          <t>Security Zones: Use only machine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248" authorId="0" shapeId="0" xr:uid="{00000000-0006-0000-0B00-00005B000000}">
      <text>
        <r>
          <rPr>
            <sz val="11"/>
            <rFont val="Calibri"/>
          </rPr>
          <t xml:space="preserve">Ensure </t>
        </r>
        <r>
          <rPr>
            <sz val="11"/>
            <color rgb="FF000000"/>
            <rFont val="Calibri"/>
          </rPr>
          <t>'</t>
        </r>
        <r>
          <rPr>
            <b/>
            <sz val="11"/>
            <color rgb="FF000000"/>
            <rFont val="Calibri"/>
          </rPr>
          <t>Specify use of ActiveX Installer Service for installation of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248" authorId="0" shapeId="0" xr:uid="{00000000-0006-0000-0B00-00005C000000}">
      <text>
        <r>
          <rPr>
            <sz val="11"/>
            <rFont val="Calibri"/>
          </rPr>
          <t xml:space="preserve">Ensure </t>
        </r>
        <r>
          <rPr>
            <sz val="11"/>
            <color rgb="FF000000"/>
            <rFont val="Calibri"/>
          </rPr>
          <t>'</t>
        </r>
        <r>
          <rPr>
            <b/>
            <sz val="11"/>
            <color rgb="FF000000"/>
            <rFont val="Calibri"/>
          </rPr>
          <t>Turn off Crash Detection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248" authorId="0" shapeId="0" xr:uid="{00000000-0006-0000-0B00-00005D000000}">
      <text>
        <r>
          <rPr>
            <sz val="11"/>
            <rFont val="Calibri"/>
          </rPr>
          <t xml:space="preserve">Ensure </t>
        </r>
        <r>
          <rPr>
            <sz val="11"/>
            <color rgb="FF000000"/>
            <rFont val="Calibri"/>
          </rPr>
          <t>'</t>
        </r>
        <r>
          <rPr>
            <b/>
            <sz val="11"/>
            <color rgb="FF000000"/>
            <rFont val="Calibri"/>
          </rPr>
          <t>Turn off the Security Settings Check feature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248" authorId="0" shapeId="0" xr:uid="{00000000-0006-0000-0B00-00005E000000}">
      <text>
        <r>
          <rPr>
            <sz val="11"/>
            <rFont val="Calibri"/>
          </rPr>
          <t xml:space="preserve">Ensure </t>
        </r>
        <r>
          <rPr>
            <sz val="11"/>
            <color rgb="FF000000"/>
            <rFont val="Calibri"/>
          </rPr>
          <t>'</t>
        </r>
        <r>
          <rPr>
            <b/>
            <sz val="11"/>
            <color rgb="FF000000"/>
            <rFont val="Calibri"/>
          </rPr>
          <t>Allow software to run or install even if the signature is invalid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248" authorId="0" shapeId="0" xr:uid="{00000000-0006-0000-0B00-00005F000000}">
      <text>
        <r>
          <rPr>
            <sz val="11"/>
            <rFont val="Calibri"/>
          </rPr>
          <t xml:space="preserve">Ensure </t>
        </r>
        <r>
          <rPr>
            <sz val="11"/>
            <color rgb="FF000000"/>
            <rFont val="Calibri"/>
          </rPr>
          <t>'</t>
        </r>
        <r>
          <rPr>
            <b/>
            <sz val="11"/>
            <color rgb="FF000000"/>
            <rFont val="Calibri"/>
          </rPr>
          <t>Check for signatures on downloaded programs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248" authorId="0" shapeId="0" xr:uid="{00000000-0006-0000-0B00-000060000000}">
      <text>
        <r>
          <rPr>
            <sz val="11"/>
            <rFont val="Calibri"/>
          </rPr>
          <t xml:space="preserve">Ensure </t>
        </r>
        <r>
          <rPr>
            <sz val="11"/>
            <color rgb="FF000000"/>
            <rFont val="Calibri"/>
          </rPr>
          <t>'</t>
        </r>
        <r>
          <rPr>
            <b/>
            <sz val="11"/>
            <color rgb="FF000000"/>
            <rFont val="Calibri"/>
          </rPr>
          <t>Do not allow ActiveX controls to run in Protected Mode when Enhanced Protected Mode is enabled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248" authorId="0" shapeId="0" xr:uid="{00000000-0006-0000-0B00-000061000000}">
      <text>
        <r>
          <rPr>
            <sz val="11"/>
            <rFont val="Calibri"/>
          </rPr>
          <t xml:space="preserve">Ensure </t>
        </r>
        <r>
          <rPr>
            <sz val="11"/>
            <color rgb="FF000000"/>
            <rFont val="Calibri"/>
          </rPr>
          <t>'</t>
        </r>
        <r>
          <rPr>
            <b/>
            <sz val="11"/>
            <color rgb="FF000000"/>
            <rFont val="Calibri"/>
          </rPr>
          <t>Turn on 64-bit tab processes when running in Enhanced Protected Mode on 64-bit versions of Windows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248" authorId="0" shapeId="0" xr:uid="{00000000-0006-0000-0B00-000062000000}">
      <text>
        <r>
          <rPr>
            <sz val="11"/>
            <rFont val="Calibri"/>
          </rPr>
          <t xml:space="preserve">Ensure </t>
        </r>
        <r>
          <rPr>
            <sz val="11"/>
            <color rgb="FF000000"/>
            <rFont val="Calibri"/>
          </rPr>
          <t>'</t>
        </r>
        <r>
          <rPr>
            <b/>
            <sz val="11"/>
            <color rgb="FF000000"/>
            <rFont val="Calibri"/>
          </rPr>
          <t>Turn on Enhanced Protected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248" authorId="0" shapeId="0" xr:uid="{00000000-0006-0000-0B00-00003C000000}">
      <text>
        <r>
          <rPr>
            <sz val="11"/>
            <rFont val="Calibri"/>
          </rPr>
          <t xml:space="preserve">Ensure </t>
        </r>
        <r>
          <rPr>
            <sz val="11"/>
            <color rgb="FF000000"/>
            <rFont val="Calibri"/>
          </rPr>
          <t>'</t>
        </r>
        <r>
          <rPr>
            <b/>
            <sz val="11"/>
            <color rgb="FF000000"/>
            <rFont val="Calibri"/>
          </rPr>
          <t>Intranet Sites: Include all network paths (UNCs)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U248" authorId="0" shapeId="0" xr:uid="{00000000-0006-0000-0B00-00003D000000}">
      <text>
        <r>
          <rPr>
            <sz val="11"/>
            <rFont val="Calibri"/>
          </rPr>
          <t xml:space="preserve">Ensure </t>
        </r>
        <r>
          <rPr>
            <sz val="11"/>
            <color rgb="FF000000"/>
            <rFont val="Calibri"/>
          </rPr>
          <t>'</t>
        </r>
        <r>
          <rPr>
            <b/>
            <sz val="11"/>
            <color rgb="FF000000"/>
            <rFont val="Calibri"/>
          </rPr>
          <t>Access data sources across domains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V248" authorId="0" shapeId="0" xr:uid="{00000000-0006-0000-0B00-00003E000000}">
      <text>
        <r>
          <rPr>
            <sz val="11"/>
            <rFont val="Calibri"/>
          </rPr>
          <t xml:space="preserve">Ensure </t>
        </r>
        <r>
          <rPr>
            <sz val="11"/>
            <color rgb="FF000000"/>
            <rFont val="Calibri"/>
          </rPr>
          <t>'</t>
        </r>
        <r>
          <rPr>
            <b/>
            <sz val="11"/>
            <color rgb="FF000000"/>
            <rFont val="Calibri"/>
          </rPr>
          <t>Allow cut, copy or paste operations from the clipboard via script</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W248" authorId="0" shapeId="0" xr:uid="{00000000-0006-0000-0B00-00003F000000}">
      <text>
        <r>
          <rPr>
            <sz val="11"/>
            <rFont val="Calibri"/>
          </rPr>
          <t xml:space="preserve">Ensure </t>
        </r>
        <r>
          <rPr>
            <sz val="11"/>
            <color rgb="FF000000"/>
            <rFont val="Calibri"/>
          </rPr>
          <t>'</t>
        </r>
        <r>
          <rPr>
            <b/>
            <sz val="11"/>
            <color rgb="FF000000"/>
            <rFont val="Calibri"/>
          </rPr>
          <t>Allow drag and drop or copy and paste files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X248" authorId="0" shapeId="0" xr:uid="{00000000-0006-0000-0B00-000040000000}">
      <text>
        <r>
          <rPr>
            <sz val="11"/>
            <rFont val="Calibri"/>
          </rPr>
          <t xml:space="preserve">Ensure </t>
        </r>
        <r>
          <rPr>
            <sz val="11"/>
            <color rgb="FF000000"/>
            <rFont val="Calibri"/>
          </rPr>
          <t>'</t>
        </r>
        <r>
          <rPr>
            <b/>
            <sz val="11"/>
            <color rgb="FF000000"/>
            <rFont val="Calibri"/>
          </rPr>
          <t>Allow loading of XAML files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Y248" authorId="0" shapeId="0" xr:uid="{00000000-0006-0000-0B00-000041000000}">
      <text>
        <r>
          <rPr>
            <sz val="11"/>
            <rFont val="Calibri"/>
          </rPr>
          <t xml:space="preserve">Ensure </t>
        </r>
        <r>
          <rPr>
            <sz val="11"/>
            <color rgb="FF000000"/>
            <rFont val="Calibri"/>
          </rPr>
          <t>'</t>
        </r>
        <r>
          <rPr>
            <b/>
            <sz val="11"/>
            <color rgb="FF000000"/>
            <rFont val="Calibri"/>
          </rPr>
          <t>Allow only approved domains to use ActiveX controls without prompt</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Z248" authorId="0" shapeId="0" xr:uid="{00000000-0006-0000-0B00-000042000000}">
      <text>
        <r>
          <rPr>
            <sz val="11"/>
            <rFont val="Calibri"/>
          </rPr>
          <t xml:space="preserve">Ensure </t>
        </r>
        <r>
          <rPr>
            <sz val="11"/>
            <color rgb="FF000000"/>
            <rFont val="Calibri"/>
          </rPr>
          <t>'</t>
        </r>
        <r>
          <rPr>
            <b/>
            <sz val="11"/>
            <color rgb="FF000000"/>
            <rFont val="Calibri"/>
          </rPr>
          <t>Allow only approved domains to use the TDC ActiveX control</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AA248" authorId="0" shapeId="0" xr:uid="{00000000-0006-0000-0B00-000043000000}">
      <text>
        <r>
          <rPr>
            <sz val="11"/>
            <rFont val="Calibri"/>
          </rPr>
          <t xml:space="preserve">Ensure </t>
        </r>
        <r>
          <rPr>
            <sz val="11"/>
            <color rgb="FF000000"/>
            <rFont val="Calibri"/>
          </rPr>
          <t>'</t>
        </r>
        <r>
          <rPr>
            <b/>
            <sz val="11"/>
            <color rgb="FF000000"/>
            <rFont val="Calibri"/>
          </rPr>
          <t>Allow scripting of Internet Explorer WebBrowser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B248" authorId="0" shapeId="0" xr:uid="{00000000-0006-0000-0B00-000044000000}">
      <text>
        <r>
          <rPr>
            <sz val="11"/>
            <rFont val="Calibri"/>
          </rPr>
          <t xml:space="preserve">Ensure </t>
        </r>
        <r>
          <rPr>
            <sz val="11"/>
            <color rgb="FF000000"/>
            <rFont val="Calibri"/>
          </rPr>
          <t>'</t>
        </r>
        <r>
          <rPr>
            <b/>
            <sz val="11"/>
            <color rgb="FF000000"/>
            <rFont val="Calibri"/>
          </rPr>
          <t>Allow script-initiated windows without size or position constraints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C248" authorId="0" shapeId="0" xr:uid="{00000000-0006-0000-0B00-000045000000}">
      <text>
        <r>
          <rPr>
            <sz val="11"/>
            <rFont val="Calibri"/>
          </rPr>
          <t xml:space="preserve">Ensure </t>
        </r>
        <r>
          <rPr>
            <sz val="11"/>
            <color rgb="FF000000"/>
            <rFont val="Calibri"/>
          </rPr>
          <t>'</t>
        </r>
        <r>
          <rPr>
            <b/>
            <sz val="11"/>
            <color rgb="FF000000"/>
            <rFont val="Calibri"/>
          </rPr>
          <t>Allow scriptlets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D248" authorId="0" shapeId="0" xr:uid="{00000000-0006-0000-0B00-000046000000}">
      <text>
        <r>
          <rPr>
            <sz val="11"/>
            <rFont val="Calibri"/>
          </rPr>
          <t xml:space="preserve">Ensure </t>
        </r>
        <r>
          <rPr>
            <sz val="11"/>
            <color rgb="FF000000"/>
            <rFont val="Calibri"/>
          </rPr>
          <t>'</t>
        </r>
        <r>
          <rPr>
            <b/>
            <sz val="11"/>
            <color rgb="FF000000"/>
            <rFont val="Calibri"/>
          </rPr>
          <t>Allow updates to status bar via script</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E248" authorId="0" shapeId="0" xr:uid="{00000000-0006-0000-0B00-000047000000}">
      <text>
        <r>
          <rPr>
            <sz val="11"/>
            <rFont val="Calibri"/>
          </rPr>
          <t xml:space="preserve">Ensure </t>
        </r>
        <r>
          <rPr>
            <sz val="11"/>
            <color rgb="FF000000"/>
            <rFont val="Calibri"/>
          </rPr>
          <t>'</t>
        </r>
        <r>
          <rPr>
            <b/>
            <sz val="11"/>
            <color rgb="FF000000"/>
            <rFont val="Calibri"/>
          </rPr>
          <t>Allow VBScript to run in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F248" authorId="0" shapeId="0" xr:uid="{00000000-0006-0000-0B00-000048000000}">
      <text>
        <r>
          <rPr>
            <sz val="11"/>
            <rFont val="Calibri"/>
          </rPr>
          <t xml:space="preserve">Ensure </t>
        </r>
        <r>
          <rPr>
            <sz val="11"/>
            <color rgb="FF000000"/>
            <rFont val="Calibri"/>
          </rPr>
          <t>'</t>
        </r>
        <r>
          <rPr>
            <b/>
            <sz val="11"/>
            <color rgb="FF000000"/>
            <rFont val="Calibri"/>
          </rPr>
          <t>Automatic prompting for file downloads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G248" authorId="0" shapeId="0" xr:uid="{00000000-0006-0000-0B00-000049000000}">
      <text>
        <r>
          <rPr>
            <sz val="11"/>
            <rFont val="Calibri"/>
          </rPr>
          <t xml:space="preserve">Ensure </t>
        </r>
        <r>
          <rPr>
            <sz val="11"/>
            <color rgb="FF000000"/>
            <rFont val="Calibri"/>
          </rPr>
          <t>'</t>
        </r>
        <r>
          <rPr>
            <b/>
            <sz val="11"/>
            <color rgb="FF000000"/>
            <rFont val="Calibri"/>
          </rPr>
          <t>Don't run antimalware programs against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H248" authorId="0" shapeId="0" xr:uid="{00000000-0006-0000-0B00-00004A000000}">
      <text>
        <r>
          <rPr>
            <sz val="11"/>
            <rFont val="Calibri"/>
          </rPr>
          <t xml:space="preserve">Ensure </t>
        </r>
        <r>
          <rPr>
            <sz val="11"/>
            <color rgb="FF000000"/>
            <rFont val="Calibri"/>
          </rPr>
          <t>'</t>
        </r>
        <r>
          <rPr>
            <b/>
            <sz val="11"/>
            <color rgb="FF000000"/>
            <rFont val="Calibri"/>
          </rPr>
          <t>Download signed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I248" authorId="0" shapeId="0" xr:uid="{00000000-0006-0000-0B00-00004B000000}">
      <text>
        <r>
          <rPr>
            <sz val="11"/>
            <rFont val="Calibri"/>
          </rPr>
          <t xml:space="preserve">Ensure </t>
        </r>
        <r>
          <rPr>
            <sz val="11"/>
            <color rgb="FF000000"/>
            <rFont val="Calibri"/>
          </rPr>
          <t>'</t>
        </r>
        <r>
          <rPr>
            <b/>
            <sz val="11"/>
            <color rgb="FF000000"/>
            <rFont val="Calibri"/>
          </rPr>
          <t>Download unsigned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J248" authorId="0" shapeId="0" xr:uid="{00000000-0006-0000-0B00-00004C000000}">
      <text>
        <r>
          <rPr>
            <sz val="11"/>
            <rFont val="Calibri"/>
          </rPr>
          <t xml:space="preserve">Ensure </t>
        </r>
        <r>
          <rPr>
            <sz val="11"/>
            <color rgb="FF000000"/>
            <rFont val="Calibri"/>
          </rPr>
          <t>'</t>
        </r>
        <r>
          <rPr>
            <b/>
            <sz val="11"/>
            <color rgb="FF000000"/>
            <rFont val="Calibri"/>
          </rPr>
          <t>Enable dragging of content from different domains across windows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K248" authorId="0" shapeId="0" xr:uid="{00000000-0006-0000-0B00-00004D000000}">
      <text>
        <r>
          <rPr>
            <sz val="11"/>
            <rFont val="Calibri"/>
          </rPr>
          <t xml:space="preserve">Ensure </t>
        </r>
        <r>
          <rPr>
            <sz val="11"/>
            <color rgb="FF000000"/>
            <rFont val="Calibri"/>
          </rPr>
          <t>'</t>
        </r>
        <r>
          <rPr>
            <b/>
            <sz val="11"/>
            <color rgb="FF000000"/>
            <rFont val="Calibri"/>
          </rPr>
          <t>Enable dragging of content from different domains within a window</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L248" authorId="0" shapeId="0" xr:uid="{00000000-0006-0000-0B00-00004E000000}">
      <text>
        <r>
          <rPr>
            <sz val="11"/>
            <rFont val="Calibri"/>
          </rPr>
          <t xml:space="preserve">Ensure </t>
        </r>
        <r>
          <rPr>
            <sz val="11"/>
            <color rgb="FF000000"/>
            <rFont val="Calibri"/>
          </rPr>
          <t>'</t>
        </r>
        <r>
          <rPr>
            <b/>
            <sz val="11"/>
            <color rgb="FF000000"/>
            <rFont val="Calibri"/>
          </rPr>
          <t>Include local path when user is uploading files to a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M248" authorId="0" shapeId="0" xr:uid="{00000000-0006-0000-0B00-00004F000000}">
      <text>
        <r>
          <rPr>
            <sz val="11"/>
            <rFont val="Calibri"/>
          </rPr>
          <t xml:space="preserve">Ensure </t>
        </r>
        <r>
          <rPr>
            <sz val="11"/>
            <color rgb="FF000000"/>
            <rFont val="Calibri"/>
          </rPr>
          <t>'</t>
        </r>
        <r>
          <rPr>
            <b/>
            <sz val="11"/>
            <color rgb="FF000000"/>
            <rFont val="Calibri"/>
          </rPr>
          <t>Initialize and script ActiveX controls not marked as safe</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N248" authorId="0" shapeId="0" xr:uid="{00000000-0006-0000-0B00-000050000000}">
      <text>
        <r>
          <rPr>
            <sz val="11"/>
            <rFont val="Calibri"/>
          </rPr>
          <t xml:space="preserve">Ensure </t>
        </r>
        <r>
          <rPr>
            <sz val="11"/>
            <color rgb="FF000000"/>
            <rFont val="Calibri"/>
          </rPr>
          <t>'</t>
        </r>
        <r>
          <rPr>
            <b/>
            <sz val="11"/>
            <color rgb="FF000000"/>
            <rFont val="Calibri"/>
          </rPr>
          <t>Java permissions</t>
        </r>
        <r>
          <rPr>
            <sz val="11"/>
            <color rgb="FF000000"/>
            <rFont val="Calibri"/>
          </rPr>
          <t>'</t>
        </r>
        <r>
          <rPr>
            <sz val="11"/>
            <color rgb="FF000000"/>
            <rFont val="Calibri"/>
          </rPr>
          <t xml:space="preserve"> is set to </t>
        </r>
        <r>
          <rPr>
            <sz val="11"/>
            <color rgb="FF000000"/>
            <rFont val="Calibri"/>
          </rPr>
          <t>'</t>
        </r>
        <r>
          <rPr>
            <b/>
            <sz val="11"/>
            <color rgb="FF000000"/>
            <rFont val="Calibri"/>
          </rPr>
          <t>Disable Java</t>
        </r>
        <r>
          <rPr>
            <sz val="11"/>
            <color rgb="FF000000"/>
            <rFont val="Calibri"/>
          </rPr>
          <t>'</t>
        </r>
      </text>
    </comment>
    <comment ref="AO248" authorId="0" shapeId="0" xr:uid="{00000000-0006-0000-0B00-000051000000}">
      <text>
        <r>
          <rPr>
            <sz val="11"/>
            <rFont val="Calibri"/>
          </rPr>
          <t xml:space="preserve">Ensure </t>
        </r>
        <r>
          <rPr>
            <sz val="11"/>
            <color rgb="FF000000"/>
            <rFont val="Calibri"/>
          </rPr>
          <t>'</t>
        </r>
        <r>
          <rPr>
            <b/>
            <sz val="11"/>
            <color rgb="FF000000"/>
            <rFont val="Calibri"/>
          </rPr>
          <t>Launching applications and files in an IFRAME</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P248" authorId="0" shapeId="0" xr:uid="{00000000-0006-0000-0B00-000052000000}">
      <text>
        <r>
          <rPr>
            <sz val="11"/>
            <rFont val="Calibri"/>
          </rPr>
          <t xml:space="preserve">Ensure </t>
        </r>
        <r>
          <rPr>
            <sz val="11"/>
            <color rgb="FF000000"/>
            <rFont val="Calibri"/>
          </rPr>
          <t>'</t>
        </r>
        <r>
          <rPr>
            <b/>
            <sz val="11"/>
            <color rgb="FF000000"/>
            <rFont val="Calibri"/>
          </rPr>
          <t>Logon options</t>
        </r>
        <r>
          <rPr>
            <sz val="11"/>
            <color rgb="FF000000"/>
            <rFont val="Calibri"/>
          </rPr>
          <t>'</t>
        </r>
        <r>
          <rPr>
            <sz val="11"/>
            <color rgb="FF000000"/>
            <rFont val="Calibri"/>
          </rPr>
          <t xml:space="preserve"> is set to </t>
        </r>
        <r>
          <rPr>
            <sz val="11"/>
            <color rgb="FF000000"/>
            <rFont val="Calibri"/>
          </rPr>
          <t>'</t>
        </r>
        <r>
          <rPr>
            <b/>
            <sz val="11"/>
            <color rgb="FF000000"/>
            <rFont val="Calibri"/>
          </rPr>
          <t>Prompt for user name and password</t>
        </r>
        <r>
          <rPr>
            <sz val="11"/>
            <color rgb="FF000000"/>
            <rFont val="Calibri"/>
          </rPr>
          <t>'</t>
        </r>
      </text>
    </comment>
    <comment ref="AQ248" authorId="0" shapeId="0" xr:uid="{00000000-0006-0000-0B00-000053000000}">
      <text>
        <r>
          <rPr>
            <sz val="11"/>
            <rFont val="Calibri"/>
          </rPr>
          <t xml:space="preserve">Ensure </t>
        </r>
        <r>
          <rPr>
            <sz val="11"/>
            <color rgb="FF000000"/>
            <rFont val="Calibri"/>
          </rPr>
          <t>'</t>
        </r>
        <r>
          <rPr>
            <b/>
            <sz val="11"/>
            <color rgb="FF000000"/>
            <rFont val="Calibri"/>
          </rPr>
          <t>Navigate windows and frames across different domains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R248" authorId="0" shapeId="0" xr:uid="{00000000-0006-0000-0B00-000054000000}">
      <text>
        <r>
          <rPr>
            <sz val="11"/>
            <rFont val="Calibri"/>
          </rPr>
          <t xml:space="preserve">Ensure </t>
        </r>
        <r>
          <rPr>
            <sz val="11"/>
            <color rgb="FF000000"/>
            <rFont val="Calibri"/>
          </rPr>
          <t>'</t>
        </r>
        <r>
          <rPr>
            <b/>
            <sz val="11"/>
            <color rgb="FF000000"/>
            <rFont val="Calibri"/>
          </rPr>
          <t>Run .NET Framework-reliant components not signed with Authenticode</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S248" authorId="0" shapeId="0" xr:uid="{00000000-0006-0000-0B00-000055000000}">
      <text>
        <r>
          <rPr>
            <sz val="11"/>
            <rFont val="Calibri"/>
          </rPr>
          <t xml:space="preserve">Ensure </t>
        </r>
        <r>
          <rPr>
            <sz val="11"/>
            <color rgb="FF000000"/>
            <rFont val="Calibri"/>
          </rPr>
          <t>'</t>
        </r>
        <r>
          <rPr>
            <b/>
            <sz val="11"/>
            <color rgb="FF000000"/>
            <rFont val="Calibri"/>
          </rPr>
          <t>Run .NET Framework-reliant components signed with Authenticode</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T248" authorId="0" shapeId="0" xr:uid="{00000000-0006-0000-0B00-000056000000}">
      <text>
        <r>
          <rPr>
            <sz val="11"/>
            <rFont val="Calibri"/>
          </rPr>
          <t xml:space="preserve">Ensure </t>
        </r>
        <r>
          <rPr>
            <sz val="11"/>
            <color rgb="FF000000"/>
            <rFont val="Calibri"/>
          </rPr>
          <t>'</t>
        </r>
        <r>
          <rPr>
            <b/>
            <sz val="11"/>
            <color rgb="FF000000"/>
            <rFont val="Calibri"/>
          </rPr>
          <t>Show security warning for potentially unsafe files</t>
        </r>
        <r>
          <rPr>
            <sz val="11"/>
            <color rgb="FF000000"/>
            <rFont val="Calibri"/>
          </rPr>
          <t>'</t>
        </r>
        <r>
          <rPr>
            <sz val="11"/>
            <color rgb="FF000000"/>
            <rFont val="Calibri"/>
          </rPr>
          <t xml:space="preserve"> is set to </t>
        </r>
        <r>
          <rPr>
            <sz val="11"/>
            <color rgb="FF000000"/>
            <rFont val="Calibri"/>
          </rPr>
          <t>'</t>
        </r>
        <r>
          <rPr>
            <b/>
            <sz val="11"/>
            <color rgb="FF000000"/>
            <rFont val="Calibri"/>
          </rPr>
          <t>Prompt</t>
        </r>
        <r>
          <rPr>
            <sz val="11"/>
            <color rgb="FF000000"/>
            <rFont val="Calibri"/>
          </rPr>
          <t>'</t>
        </r>
      </text>
    </comment>
    <comment ref="AU248" authorId="0" shapeId="0" xr:uid="{00000000-0006-0000-0B00-000057000000}">
      <text>
        <r>
          <rPr>
            <sz val="11"/>
            <rFont val="Calibri"/>
          </rPr>
          <t xml:space="preserve">Ensure </t>
        </r>
        <r>
          <rPr>
            <sz val="11"/>
            <color rgb="FF000000"/>
            <rFont val="Calibri"/>
          </rPr>
          <t>'</t>
        </r>
        <r>
          <rPr>
            <b/>
            <sz val="11"/>
            <color rgb="FF000000"/>
            <rFont val="Calibri"/>
          </rPr>
          <t>Turn on Cross-Site Scripting Filter</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H249" authorId="0" shapeId="0" xr:uid="{00000000-0006-0000-0B00-000063000000}">
      <text>
        <r>
          <rPr>
            <sz val="11"/>
            <rFont val="Calibri"/>
          </rPr>
          <t xml:space="preserve">Ensure </t>
        </r>
        <r>
          <rPr>
            <sz val="11"/>
            <color rgb="FF000000"/>
            <rFont val="Calibri"/>
          </rPr>
          <t>'</t>
        </r>
        <r>
          <rPr>
            <b/>
            <sz val="11"/>
            <color rgb="FF000000"/>
            <rFont val="Calibri"/>
          </rPr>
          <t>Configure registry policy processing</t>
        </r>
        <r>
          <rPr>
            <sz val="11"/>
            <color rgb="FF000000"/>
            <rFont val="Calibri"/>
          </rPr>
          <t>'</t>
        </r>
        <r>
          <rPr>
            <sz val="11"/>
            <color rgb="FF000000"/>
            <rFont val="Calibri"/>
          </rPr>
          <t xml:space="preserve"> is set to </t>
        </r>
        <r>
          <rPr>
            <sz val="11"/>
            <color rgb="FF000000"/>
            <rFont val="Calibri"/>
          </rPr>
          <t>'</t>
        </r>
        <r>
          <rPr>
            <b/>
            <sz val="11"/>
            <color rgb="FF000000"/>
            <rFont val="Calibri"/>
          </rPr>
          <t>Process even if the Group Policy objects have not changed = True; Do not apply during periodic background processing = False</t>
        </r>
        <r>
          <rPr>
            <sz val="11"/>
            <color rgb="FF000000"/>
            <rFont val="Calibri"/>
          </rPr>
          <t>'</t>
        </r>
      </text>
    </comment>
    <comment ref="H293" authorId="0" shapeId="0" xr:uid="{00000000-0006-0000-0B00-000064000000}">
      <text>
        <r>
          <rPr>
            <sz val="11"/>
            <rFont val="Calibri"/>
          </rPr>
          <t xml:space="preserve">Ensure </t>
        </r>
        <r>
          <rPr>
            <sz val="11"/>
            <color rgb="FF000000"/>
            <rFont val="Calibri"/>
          </rPr>
          <t>'</t>
        </r>
        <r>
          <rPr>
            <b/>
            <sz val="11"/>
            <color rgb="FF000000"/>
            <rFont val="Calibri"/>
          </rPr>
          <t>Minimum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14</t>
        </r>
        <r>
          <rPr>
            <sz val="11"/>
            <color rgb="FF000000"/>
            <rFont val="Calibri"/>
          </rPr>
          <t>'</t>
        </r>
      </text>
    </comment>
    <comment ref="I293" authorId="0" shapeId="0" xr:uid="{00000000-0006-0000-0B00-000065000000}">
      <text>
        <r>
          <rPr>
            <sz val="11"/>
            <rFont val="Calibri"/>
          </rPr>
          <t xml:space="preserve">Ensure </t>
        </r>
        <r>
          <rPr>
            <sz val="11"/>
            <color rgb="FF000000"/>
            <rFont val="Calibri"/>
          </rPr>
          <t>'</t>
        </r>
        <r>
          <rPr>
            <b/>
            <sz val="11"/>
            <color rgb="FF000000"/>
            <rFont val="Calibri"/>
          </rPr>
          <t>Password must meet complexity requirements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293" authorId="0" shapeId="0" xr:uid="{00000000-0006-0000-0B00-000066000000}">
      <text>
        <r>
          <rPr>
            <sz val="11"/>
            <rFont val="Calibri"/>
          </rPr>
          <t xml:space="preserve">Ensure </t>
        </r>
        <r>
          <rPr>
            <sz val="11"/>
            <color rgb="FF000000"/>
            <rFont val="Calibri"/>
          </rPr>
          <t>'</t>
        </r>
        <r>
          <rPr>
            <b/>
            <sz val="11"/>
            <color rgb="FF000000"/>
            <rFont val="Calibri"/>
          </rPr>
          <t>Accounts: Limit local account use of blank passwords to console logon only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94" authorId="0" shapeId="0" xr:uid="{00000000-0006-0000-0B00-000067000000}">
      <text>
        <r>
          <rPr>
            <sz val="11"/>
            <rFont val="Calibri"/>
          </rPr>
          <t xml:space="preserve">Ensure </t>
        </r>
        <r>
          <rPr>
            <sz val="11"/>
            <color rgb="FF000000"/>
            <rFont val="Calibri"/>
          </rPr>
          <t>'</t>
        </r>
        <r>
          <rPr>
            <b/>
            <sz val="11"/>
            <color rgb="FF000000"/>
            <rFont val="Calibri"/>
          </rPr>
          <t>Account lockout duration</t>
        </r>
        <r>
          <rPr>
            <sz val="11"/>
            <color rgb="FF000000"/>
            <rFont val="Calibri"/>
          </rPr>
          <t>'</t>
        </r>
        <r>
          <rPr>
            <sz val="11"/>
            <color rgb="FF000000"/>
            <rFont val="Calibri"/>
          </rPr>
          <t xml:space="preserve"> is set to </t>
        </r>
        <r>
          <rPr>
            <sz val="11"/>
            <color rgb="FF000000"/>
            <rFont val="Calibri"/>
          </rPr>
          <t>'</t>
        </r>
        <r>
          <rPr>
            <b/>
            <sz val="11"/>
            <color rgb="FF000000"/>
            <rFont val="Calibri"/>
          </rPr>
          <t>15</t>
        </r>
        <r>
          <rPr>
            <sz val="11"/>
            <color rgb="FF000000"/>
            <rFont val="Calibri"/>
          </rPr>
          <t>'</t>
        </r>
      </text>
    </comment>
    <comment ref="I294" authorId="0" shapeId="0" xr:uid="{00000000-0006-0000-0B00-000068000000}">
      <text>
        <r>
          <rPr>
            <sz val="11"/>
            <rFont val="Calibri"/>
          </rPr>
          <t xml:space="preserve">Ensure </t>
        </r>
        <r>
          <rPr>
            <sz val="11"/>
            <color rgb="FF000000"/>
            <rFont val="Calibri"/>
          </rPr>
          <t>'</t>
        </r>
        <r>
          <rPr>
            <b/>
            <sz val="11"/>
            <color rgb="FF000000"/>
            <rFont val="Calibri"/>
          </rPr>
          <t>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10</t>
        </r>
        <r>
          <rPr>
            <sz val="11"/>
            <color rgb="FF000000"/>
            <rFont val="Calibri"/>
          </rPr>
          <t>'</t>
        </r>
      </text>
    </comment>
    <comment ref="J294" authorId="0" shapeId="0" xr:uid="{00000000-0006-0000-0B00-000069000000}">
      <text>
        <r>
          <rPr>
            <sz val="11"/>
            <rFont val="Calibri"/>
          </rPr>
          <t xml:space="preserve">Ensure </t>
        </r>
        <r>
          <rPr>
            <sz val="11"/>
            <color rgb="FF000000"/>
            <rFont val="Calibri"/>
          </rPr>
          <t>'</t>
        </r>
        <r>
          <rPr>
            <b/>
            <sz val="11"/>
            <color rgb="FF000000"/>
            <rFont val="Calibri"/>
          </rPr>
          <t>Reset account lockout counter after</t>
        </r>
        <r>
          <rPr>
            <sz val="11"/>
            <color rgb="FF000000"/>
            <rFont val="Calibri"/>
          </rPr>
          <t>'</t>
        </r>
        <r>
          <rPr>
            <sz val="11"/>
            <color rgb="FF000000"/>
            <rFont val="Calibri"/>
          </rPr>
          <t xml:space="preserve"> is set to </t>
        </r>
        <r>
          <rPr>
            <sz val="11"/>
            <color rgb="FF000000"/>
            <rFont val="Calibri"/>
          </rPr>
          <t>'</t>
        </r>
        <r>
          <rPr>
            <b/>
            <sz val="11"/>
            <color rgb="FF000000"/>
            <rFont val="Calibri"/>
          </rPr>
          <t>15</t>
        </r>
        <r>
          <rPr>
            <sz val="11"/>
            <color rgb="FF000000"/>
            <rFont val="Calibri"/>
          </rPr>
          <t>'</t>
        </r>
      </text>
    </comment>
    <comment ref="K294" authorId="0" shapeId="0" xr:uid="{00000000-0006-0000-0B00-00006A000000}">
      <text>
        <r>
          <rPr>
            <sz val="11"/>
            <rFont val="Calibri"/>
          </rPr>
          <t xml:space="preserve">Ensure </t>
        </r>
        <r>
          <rPr>
            <sz val="11"/>
            <color rgb="FF000000"/>
            <rFont val="Calibri"/>
          </rPr>
          <t>'</t>
        </r>
        <r>
          <rPr>
            <b/>
            <sz val="11"/>
            <color rgb="FF000000"/>
            <rFont val="Calibri"/>
          </rPr>
          <t>Always prompt for password upon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95" authorId="0" shapeId="0" xr:uid="{00000000-0006-0000-0B00-00006B000000}">
      <text>
        <r>
          <rPr>
            <sz val="11"/>
            <rFont val="Calibri"/>
          </rPr>
          <t xml:space="preserve">Ensure </t>
        </r>
        <r>
          <rPr>
            <sz val="11"/>
            <color rgb="FF000000"/>
            <rFont val="Calibri"/>
          </rPr>
          <t>'</t>
        </r>
        <r>
          <rPr>
            <b/>
            <sz val="11"/>
            <color rgb="FF000000"/>
            <rFont val="Calibri"/>
          </rPr>
          <t>Store passwords using reversible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295" authorId="0" shapeId="0" xr:uid="{00000000-0006-0000-0B00-00006C000000}">
      <text>
        <r>
          <rPr>
            <sz val="11"/>
            <rFont val="Calibri"/>
          </rPr>
          <t xml:space="preserve">Ensure </t>
        </r>
        <r>
          <rPr>
            <sz val="11"/>
            <color rgb="FF000000"/>
            <rFont val="Calibri"/>
          </rPr>
          <t>'</t>
        </r>
        <r>
          <rPr>
            <b/>
            <sz val="11"/>
            <color rgb="FF000000"/>
            <rFont val="Calibri"/>
          </rPr>
          <t>Network security: Do not store LAN Manager hash value on next password change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295" authorId="0" shapeId="0" xr:uid="{00000000-0006-0000-0B00-00006D000000}">
      <text>
        <r>
          <rPr>
            <sz val="11"/>
            <rFont val="Calibri"/>
          </rPr>
          <t xml:space="preserve">Ensure </t>
        </r>
        <r>
          <rPr>
            <sz val="11"/>
            <color rgb="FF000000"/>
            <rFont val="Calibri"/>
          </rPr>
          <t>'</t>
        </r>
        <r>
          <rPr>
            <b/>
            <sz val="11"/>
            <color rgb="FF000000"/>
            <rFont val="Calibri"/>
          </rPr>
          <t>WDigest Authentication (disabling may require KB2871997)</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295" authorId="0" shapeId="0" xr:uid="{00000000-0006-0000-0B00-00006E000000}">
      <text>
        <r>
          <rPr>
            <sz val="11"/>
            <rFont val="Calibri"/>
          </rPr>
          <t xml:space="preserve">Ensure </t>
        </r>
        <r>
          <rPr>
            <sz val="11"/>
            <color rgb="FF000000"/>
            <rFont val="Calibri"/>
          </rPr>
          <t>'</t>
        </r>
        <r>
          <rPr>
            <b/>
            <sz val="11"/>
            <color rgb="FF000000"/>
            <rFont val="Calibri"/>
          </rPr>
          <t>Remote host allows delegation of non-exportable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295" authorId="0" shapeId="0" xr:uid="{00000000-0006-0000-0B00-00006F000000}">
      <text>
        <r>
          <rPr>
            <sz val="11"/>
            <rFont val="Calibri"/>
          </rPr>
          <t xml:space="preserve">Ensure </t>
        </r>
        <r>
          <rPr>
            <sz val="11"/>
            <color rgb="FF000000"/>
            <rFont val="Calibri"/>
          </rPr>
          <t>'</t>
        </r>
        <r>
          <rPr>
            <b/>
            <sz val="11"/>
            <color rgb="FF000000"/>
            <rFont val="Calibri"/>
          </rPr>
          <t>Do not allow passwords to be saved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295" authorId="0" shapeId="0" xr:uid="{00000000-0006-0000-0B00-000070000000}">
      <text>
        <r>
          <rPr>
            <sz val="11"/>
            <rFont val="Calibri"/>
          </rPr>
          <t xml:space="preserve">Ensure </t>
        </r>
        <r>
          <rPr>
            <sz val="11"/>
            <color rgb="FF000000"/>
            <rFont val="Calibri"/>
          </rPr>
          <t>'</t>
        </r>
        <r>
          <rPr>
            <b/>
            <sz val="11"/>
            <color rgb="FF000000"/>
            <rFont val="Calibri"/>
          </rPr>
          <t>Turn on the auto-complete feature for user names and passwords on forms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296" authorId="0" shapeId="0" xr:uid="{00000000-0006-0000-0B00-000071000000}">
      <text>
        <r>
          <rPr>
            <sz val="11"/>
            <rFont val="Calibri"/>
          </rPr>
          <t xml:space="preserve">Ensure </t>
        </r>
        <r>
          <rPr>
            <sz val="11"/>
            <color rgb="FF000000"/>
            <rFont val="Calibri"/>
          </rPr>
          <t>'</t>
        </r>
        <r>
          <rPr>
            <b/>
            <sz val="11"/>
            <color rgb="FF000000"/>
            <rFont val="Calibri"/>
          </rPr>
          <t>Enforce password history</t>
        </r>
        <r>
          <rPr>
            <sz val="11"/>
            <color rgb="FF000000"/>
            <rFont val="Calibri"/>
          </rPr>
          <t>'</t>
        </r>
        <r>
          <rPr>
            <sz val="11"/>
            <color rgb="FF000000"/>
            <rFont val="Calibri"/>
          </rPr>
          <t xml:space="preserve"> is set to </t>
        </r>
        <r>
          <rPr>
            <sz val="11"/>
            <color rgb="FF000000"/>
            <rFont val="Calibri"/>
          </rPr>
          <t>'</t>
        </r>
        <r>
          <rPr>
            <b/>
            <sz val="11"/>
            <color rgb="FF000000"/>
            <rFont val="Calibri"/>
          </rPr>
          <t>24</t>
        </r>
        <r>
          <rPr>
            <sz val="11"/>
            <color rgb="FF000000"/>
            <rFont val="Calibri"/>
          </rPr>
          <t>'</t>
        </r>
      </text>
    </comment>
    <comment ref="H297" authorId="0" shapeId="0" xr:uid="{00000000-0006-0000-0B00-000072000000}">
      <text>
        <r>
          <rPr>
            <sz val="11"/>
            <rFont val="Calibri"/>
          </rPr>
          <t xml:space="preserve">Ensure </t>
        </r>
        <r>
          <rPr>
            <sz val="11"/>
            <color rgb="FF000000"/>
            <rFont val="Calibri"/>
          </rPr>
          <t>'</t>
        </r>
        <r>
          <rPr>
            <b/>
            <sz val="11"/>
            <color rgb="FF000000"/>
            <rFont val="Calibri"/>
          </rPr>
          <t>Maximum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60</t>
        </r>
        <r>
          <rPr>
            <sz val="11"/>
            <color rgb="FF000000"/>
            <rFont val="Calibri"/>
          </rPr>
          <t>'</t>
        </r>
      </text>
    </comment>
    <comment ref="I297" authorId="0" shapeId="0" xr:uid="{00000000-0006-0000-0B00-000073000000}">
      <text>
        <r>
          <rPr>
            <sz val="11"/>
            <rFont val="Calibri"/>
          </rPr>
          <t xml:space="preserve">Ensure </t>
        </r>
        <r>
          <rPr>
            <sz val="11"/>
            <color rgb="FF000000"/>
            <rFont val="Calibri"/>
          </rPr>
          <t>'</t>
        </r>
        <r>
          <rPr>
            <b/>
            <sz val="11"/>
            <color rgb="FF000000"/>
            <rFont val="Calibri"/>
          </rPr>
          <t>Minimum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1</t>
        </r>
        <r>
          <rPr>
            <sz val="11"/>
            <color rgb="FF000000"/>
            <rFont val="Calibri"/>
          </rPr>
          <t>'</t>
        </r>
      </text>
    </comment>
    <comment ref="J297" authorId="0" shapeId="0" xr:uid="{00000000-0006-0000-0B00-000074000000}">
      <text>
        <r>
          <rPr>
            <sz val="11"/>
            <rFont val="Calibri"/>
          </rPr>
          <t xml:space="preserve">Ensure </t>
        </r>
        <r>
          <rPr>
            <sz val="11"/>
            <color rgb="FF000000"/>
            <rFont val="Calibri"/>
          </rPr>
          <t>'</t>
        </r>
        <r>
          <rPr>
            <b/>
            <sz val="11"/>
            <color rgb="FF000000"/>
            <rFont val="Calibri"/>
          </rPr>
          <t>Domain member: Disable machine account password changes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297" authorId="0" shapeId="0" xr:uid="{00000000-0006-0000-0B00-000075000000}">
      <text>
        <r>
          <rPr>
            <sz val="11"/>
            <rFont val="Calibri"/>
          </rPr>
          <t xml:space="preserve">Ensure </t>
        </r>
        <r>
          <rPr>
            <sz val="11"/>
            <color rgb="FF000000"/>
            <rFont val="Calibri"/>
          </rPr>
          <t>'</t>
        </r>
        <r>
          <rPr>
            <b/>
            <sz val="11"/>
            <color rgb="FF000000"/>
            <rFont val="Calibri"/>
          </rPr>
          <t>Domain member: Maximum machine account password age</t>
        </r>
        <r>
          <rPr>
            <sz val="11"/>
            <color rgb="FF000000"/>
            <rFont val="Calibri"/>
          </rPr>
          <t>'</t>
        </r>
        <r>
          <rPr>
            <sz val="11"/>
            <color rgb="FF000000"/>
            <rFont val="Calibri"/>
          </rPr>
          <t xml:space="preserve"> is set to </t>
        </r>
        <r>
          <rPr>
            <sz val="11"/>
            <color rgb="FF000000"/>
            <rFont val="Calibri"/>
          </rPr>
          <t>'</t>
        </r>
        <r>
          <rPr>
            <b/>
            <sz val="11"/>
            <color rgb="FF000000"/>
            <rFont val="Calibri"/>
          </rPr>
          <t>30</t>
        </r>
        <r>
          <rPr>
            <sz val="11"/>
            <color rgb="FF000000"/>
            <rFont val="Calibri"/>
          </rPr>
          <t>'</t>
        </r>
      </text>
    </comment>
    <comment ref="H298" authorId="0" shapeId="0" xr:uid="{00000000-0006-0000-0B00-000076000000}">
      <text>
        <r>
          <rPr>
            <sz val="11"/>
            <rFont val="Calibri"/>
          </rPr>
          <t xml:space="preserve">Ensure </t>
        </r>
        <r>
          <rPr>
            <sz val="11"/>
            <color rgb="FF000000"/>
            <rFont val="Calibri"/>
          </rPr>
          <t>'</t>
        </r>
        <r>
          <rPr>
            <b/>
            <sz val="11"/>
            <color rgb="FF000000"/>
            <rFont val="Calibri"/>
          </rPr>
          <t>Configure enhanced anti-spoofing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99" authorId="0" shapeId="0" xr:uid="{00000000-0006-0000-0B00-000077000000}">
      <text>
        <r>
          <rPr>
            <sz val="11"/>
            <rFont val="Calibri"/>
          </rPr>
          <t xml:space="preserve">Ensure </t>
        </r>
        <r>
          <rPr>
            <sz val="11"/>
            <color rgb="FF000000"/>
            <rFont val="Calibri"/>
          </rPr>
          <t>'</t>
        </r>
        <r>
          <rPr>
            <b/>
            <sz val="11"/>
            <color rgb="FF000000"/>
            <rFont val="Calibri"/>
          </rPr>
          <t>Accounts: Guest account status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300" authorId="0" shapeId="0" xr:uid="{00000000-0006-0000-0B00-000078000000}">
      <text>
        <r>
          <rPr>
            <sz val="11"/>
            <rFont val="Calibri"/>
          </rPr>
          <t xml:space="preserve">Ensure </t>
        </r>
        <r>
          <rPr>
            <sz val="11"/>
            <color rgb="FF000000"/>
            <rFont val="Calibri"/>
          </rPr>
          <t>'</t>
        </r>
        <r>
          <rPr>
            <b/>
            <sz val="11"/>
            <color rgb="FF000000"/>
            <rFont val="Calibri"/>
          </rPr>
          <t>Audit Credential Validation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I300" authorId="0" shapeId="0" xr:uid="{00000000-0006-0000-0B00-000079000000}">
      <text>
        <r>
          <rPr>
            <sz val="11"/>
            <rFont val="Calibri"/>
          </rPr>
          <t xml:space="preserve">Ensure </t>
        </r>
        <r>
          <rPr>
            <sz val="11"/>
            <color rgb="FF000000"/>
            <rFont val="Calibri"/>
          </rPr>
          <t>'</t>
        </r>
        <r>
          <rPr>
            <b/>
            <sz val="11"/>
            <color rgb="FF000000"/>
            <rFont val="Calibri"/>
          </rPr>
          <t>Audit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J300" authorId="0" shapeId="0" xr:uid="{00000000-0006-0000-0B00-00007A000000}">
      <text>
        <r>
          <rPr>
            <sz val="11"/>
            <rFont val="Calibri"/>
          </rPr>
          <t xml:space="preserve">Ensure </t>
        </r>
        <r>
          <rPr>
            <sz val="11"/>
            <color rgb="FF000000"/>
            <rFont val="Calibri"/>
          </rPr>
          <t>'</t>
        </r>
        <r>
          <rPr>
            <b/>
            <sz val="11"/>
            <color rgb="FF000000"/>
            <rFont val="Calibri"/>
          </rPr>
          <t>Audit Logon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K300" authorId="0" shapeId="0" xr:uid="{00000000-0006-0000-0B00-00007B000000}">
      <text>
        <r>
          <rPr>
            <sz val="11"/>
            <rFont val="Calibri"/>
          </rPr>
          <t xml:space="preserve">Ensure </t>
        </r>
        <r>
          <rPr>
            <sz val="11"/>
            <color rgb="FF000000"/>
            <rFont val="Calibri"/>
          </rPr>
          <t>'</t>
        </r>
        <r>
          <rPr>
            <b/>
            <sz val="11"/>
            <color rgb="FF000000"/>
            <rFont val="Calibri"/>
          </rPr>
          <t>Audit Other Logon/Logoff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H309" authorId="0" shapeId="0" xr:uid="{00000000-0006-0000-0B00-00007C000000}">
      <text>
        <r>
          <rPr>
            <sz val="11"/>
            <rFont val="Calibri"/>
          </rPr>
          <t xml:space="preserve">Ensure </t>
        </r>
        <r>
          <rPr>
            <sz val="11"/>
            <color rgb="FF000000"/>
            <rFont val="Calibri"/>
          </rPr>
          <t>'</t>
        </r>
        <r>
          <rPr>
            <b/>
            <sz val="11"/>
            <color rgb="FF000000"/>
            <rFont val="Calibri"/>
          </rPr>
          <t>User Account Control: Admin Approval Mode for the Built-in Administrator account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309" authorId="0" shapeId="0" xr:uid="{00000000-0006-0000-0B00-00007D000000}">
      <text>
        <r>
          <rPr>
            <sz val="11"/>
            <rFont val="Calibri"/>
          </rPr>
          <t xml:space="preserve">Ensure </t>
        </r>
        <r>
          <rPr>
            <sz val="11"/>
            <color rgb="FF000000"/>
            <rFont val="Calibri"/>
          </rPr>
          <t>'</t>
        </r>
        <r>
          <rPr>
            <b/>
            <sz val="11"/>
            <color rgb="FF000000"/>
            <rFont val="Calibri"/>
          </rPr>
          <t>User Account Control: Behavior of the elevation prompt for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Prompt for consent on the secure desktop</t>
        </r>
        <r>
          <rPr>
            <sz val="11"/>
            <color rgb="FF000000"/>
            <rFont val="Calibri"/>
          </rPr>
          <t>'</t>
        </r>
      </text>
    </comment>
    <comment ref="J309" authorId="0" shapeId="0" xr:uid="{00000000-0006-0000-0B00-00007E000000}">
      <text>
        <r>
          <rPr>
            <sz val="11"/>
            <rFont val="Calibri"/>
          </rPr>
          <t xml:space="preserve">Ensure </t>
        </r>
        <r>
          <rPr>
            <sz val="11"/>
            <color rgb="FF000000"/>
            <rFont val="Calibri"/>
          </rPr>
          <t>'</t>
        </r>
        <r>
          <rPr>
            <b/>
            <sz val="11"/>
            <color rgb="FF000000"/>
            <rFont val="Calibri"/>
          </rPr>
          <t>User Account Control: Behavior of the elevation prompt for standard users</t>
        </r>
        <r>
          <rPr>
            <sz val="11"/>
            <color rgb="FF000000"/>
            <rFont val="Calibri"/>
          </rPr>
          <t>'</t>
        </r>
        <r>
          <rPr>
            <sz val="11"/>
            <color rgb="FF000000"/>
            <rFont val="Calibri"/>
          </rPr>
          <t xml:space="preserve"> is set to </t>
        </r>
        <r>
          <rPr>
            <sz val="11"/>
            <color rgb="FF000000"/>
            <rFont val="Calibri"/>
          </rPr>
          <t>'</t>
        </r>
        <r>
          <rPr>
            <b/>
            <sz val="11"/>
            <color rgb="FF000000"/>
            <rFont val="Calibri"/>
          </rPr>
          <t>Automatically deny elevation requests</t>
        </r>
        <r>
          <rPr>
            <sz val="11"/>
            <color rgb="FF000000"/>
            <rFont val="Calibri"/>
          </rPr>
          <t>'</t>
        </r>
      </text>
    </comment>
    <comment ref="K309" authorId="0" shapeId="0" xr:uid="{00000000-0006-0000-0B00-00007F000000}">
      <text>
        <r>
          <rPr>
            <sz val="11"/>
            <rFont val="Calibri"/>
          </rPr>
          <t xml:space="preserve">Ensure </t>
        </r>
        <r>
          <rPr>
            <sz val="11"/>
            <color rgb="FF000000"/>
            <rFont val="Calibri"/>
          </rPr>
          <t>'</t>
        </r>
        <r>
          <rPr>
            <b/>
            <sz val="11"/>
            <color rgb="FF000000"/>
            <rFont val="Calibri"/>
          </rPr>
          <t>User Account Control: Detect application installations and prompt for elevation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309" authorId="0" shapeId="0" xr:uid="{00000000-0006-0000-0B00-000080000000}">
      <text>
        <r>
          <rPr>
            <sz val="11"/>
            <rFont val="Calibri"/>
          </rPr>
          <t xml:space="preserve">Ensure </t>
        </r>
        <r>
          <rPr>
            <sz val="11"/>
            <color rgb="FF000000"/>
            <rFont val="Calibri"/>
          </rPr>
          <t>'</t>
        </r>
        <r>
          <rPr>
            <b/>
            <sz val="11"/>
            <color rgb="FF000000"/>
            <rFont val="Calibri"/>
          </rPr>
          <t>User Account Control: Run all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309" authorId="0" shapeId="0" xr:uid="{00000000-0006-0000-0B00-000081000000}">
      <text>
        <r>
          <rPr>
            <sz val="11"/>
            <rFont val="Calibri"/>
          </rPr>
          <t xml:space="preserve">Ensure </t>
        </r>
        <r>
          <rPr>
            <sz val="11"/>
            <color rgb="FF000000"/>
            <rFont val="Calibri"/>
          </rPr>
          <t>'</t>
        </r>
        <r>
          <rPr>
            <b/>
            <sz val="11"/>
            <color rgb="FF000000"/>
            <rFont val="Calibri"/>
          </rPr>
          <t>Access Credential Manager as a trusted caller</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N309" authorId="0" shapeId="0" xr:uid="{00000000-0006-0000-0B00-000082000000}">
      <text>
        <r>
          <rPr>
            <sz val="11"/>
            <rFont val="Calibri"/>
          </rPr>
          <t xml:space="preserve">Ensure </t>
        </r>
        <r>
          <rPr>
            <sz val="11"/>
            <color rgb="FF000000"/>
            <rFont val="Calibri"/>
          </rPr>
          <t>'</t>
        </r>
        <r>
          <rPr>
            <b/>
            <sz val="11"/>
            <color rgb="FF000000"/>
            <rFont val="Calibri"/>
          </rPr>
          <t>Act as part of the operating system</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O309" authorId="0" shapeId="0" xr:uid="{00000000-0006-0000-0B00-000083000000}">
      <text>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P309" authorId="0" shapeId="0" xr:uid="{00000000-0006-0000-0B00-000084000000}">
      <text>
        <r>
          <rPr>
            <sz val="11"/>
            <rFont val="Calibri"/>
          </rPr>
          <t xml:space="preserve">Ensure </t>
        </r>
        <r>
          <rPr>
            <sz val="11"/>
            <color rgb="FF000000"/>
            <rFont val="Calibri"/>
          </rPr>
          <t>'</t>
        </r>
        <r>
          <rPr>
            <b/>
            <sz val="11"/>
            <color rgb="FF000000"/>
            <rFont val="Calibri"/>
          </rPr>
          <t>Back up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Q309" authorId="0" shapeId="0" xr:uid="{00000000-0006-0000-0B00-000085000000}">
      <text>
        <r>
          <rPr>
            <sz val="11"/>
            <rFont val="Calibri"/>
          </rPr>
          <t xml:space="preserve">Ensure </t>
        </r>
        <r>
          <rPr>
            <sz val="11"/>
            <color rgb="FF000000"/>
            <rFont val="Calibri"/>
          </rPr>
          <t>'</t>
        </r>
        <r>
          <rPr>
            <b/>
            <sz val="11"/>
            <color rgb="FF000000"/>
            <rFont val="Calibri"/>
          </rPr>
          <t>Create a pagefile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R309" authorId="0" shapeId="0" xr:uid="{00000000-0006-0000-0B00-000086000000}">
      <text>
        <r>
          <rPr>
            <sz val="11"/>
            <rFont val="Calibri"/>
          </rPr>
          <t xml:space="preserve">Ensure </t>
        </r>
        <r>
          <rPr>
            <sz val="11"/>
            <color rgb="FF000000"/>
            <rFont val="Calibri"/>
          </rPr>
          <t>'</t>
        </r>
        <r>
          <rPr>
            <b/>
            <sz val="11"/>
            <color rgb="FF000000"/>
            <rFont val="Calibri"/>
          </rPr>
          <t>Create a token object</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S309" authorId="0" shapeId="0" xr:uid="{00000000-0006-0000-0B00-000087000000}">
      <text>
        <r>
          <rPr>
            <sz val="11"/>
            <rFont val="Calibri"/>
          </rPr>
          <t xml:space="preserve">Ensure </t>
        </r>
        <r>
          <rPr>
            <sz val="11"/>
            <color rgb="FF000000"/>
            <rFont val="Calibri"/>
          </rPr>
          <t>'</t>
        </r>
        <r>
          <rPr>
            <b/>
            <sz val="11"/>
            <color rgb="FF000000"/>
            <rFont val="Calibri"/>
          </rPr>
          <t>Create global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text>
    </comment>
    <comment ref="T309" authorId="0" shapeId="0" xr:uid="{00000000-0006-0000-0B00-000088000000}">
      <text>
        <r>
          <rPr>
            <sz val="11"/>
            <rFont val="Calibri"/>
          </rPr>
          <t xml:space="preserve">Ensure </t>
        </r>
        <r>
          <rPr>
            <sz val="11"/>
            <color rgb="FF000000"/>
            <rFont val="Calibri"/>
          </rPr>
          <t>'</t>
        </r>
        <r>
          <rPr>
            <b/>
            <sz val="11"/>
            <color rgb="FF000000"/>
            <rFont val="Calibri"/>
          </rPr>
          <t>Create permanent shared objects</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U309" authorId="0" shapeId="0" xr:uid="{00000000-0006-0000-0B00-000089000000}">
      <text>
        <r>
          <rPr>
            <sz val="11"/>
            <rFont val="Calibri"/>
          </rPr>
          <t xml:space="preserve">Ensure </t>
        </r>
        <r>
          <rPr>
            <sz val="11"/>
            <color rgb="FF000000"/>
            <rFont val="Calibri"/>
          </rPr>
          <t>'</t>
        </r>
        <r>
          <rPr>
            <b/>
            <sz val="11"/>
            <color rgb="FF000000"/>
            <rFont val="Calibri"/>
          </rPr>
          <t>Debug programs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V309" authorId="0" shapeId="0" xr:uid="{00000000-0006-0000-0B00-00008A000000}">
      <text>
        <r>
          <rPr>
            <sz val="11"/>
            <rFont val="Calibri"/>
          </rPr>
          <t xml:space="preserve">Ensure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NT AUTHORITY\Local account and member of Administrators group</t>
        </r>
        <r>
          <rPr>
            <sz val="11"/>
            <color rgb="FF000000"/>
            <rFont val="Calibri"/>
          </rPr>
          <t>'</t>
        </r>
      </text>
    </comment>
    <comment ref="W309" authorId="0" shapeId="0" xr:uid="{00000000-0006-0000-0B00-00008B000000}">
      <text>
        <r>
          <rPr>
            <sz val="11"/>
            <rFont val="Calibri"/>
          </rPr>
          <t xml:space="preserve">Ensure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NT AUTHORITY\Local Account</t>
        </r>
        <r>
          <rPr>
            <sz val="11"/>
            <color rgb="FF000000"/>
            <rFont val="Calibri"/>
          </rPr>
          <t>'</t>
        </r>
      </text>
    </comment>
    <comment ref="X309" authorId="0" shapeId="0" xr:uid="{00000000-0006-0000-0B00-00008C000000}">
      <text>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Y309" authorId="0" shapeId="0" xr:uid="{00000000-0006-0000-0B00-00008D000000}">
      <text>
        <r>
          <rPr>
            <sz val="11"/>
            <rFont val="Calibri"/>
          </rPr>
          <t xml:space="preserve">Ensure </t>
        </r>
        <r>
          <rPr>
            <sz val="11"/>
            <color rgb="FF000000"/>
            <rFont val="Calibri"/>
          </rPr>
          <t>'</t>
        </r>
        <r>
          <rPr>
            <b/>
            <sz val="11"/>
            <color rgb="FF000000"/>
            <rFont val="Calibri"/>
          </rPr>
          <t>Force shutdown from a remote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Z309" authorId="0" shapeId="0" xr:uid="{00000000-0006-0000-0B00-00008E000000}">
      <text>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SERVICE, Local Service, Network Service</t>
        </r>
        <r>
          <rPr>
            <sz val="11"/>
            <color rgb="FF000000"/>
            <rFont val="Calibri"/>
          </rPr>
          <t>'</t>
        </r>
      </text>
    </comment>
    <comment ref="AA309" authorId="0" shapeId="0" xr:uid="{00000000-0006-0000-0B00-00008F000000}">
      <text>
        <r>
          <rPr>
            <sz val="11"/>
            <rFont val="Calibri"/>
          </rPr>
          <t xml:space="preserve">Ensure </t>
        </r>
        <r>
          <rPr>
            <sz val="11"/>
            <color rgb="FF000000"/>
            <rFont val="Calibri"/>
          </rPr>
          <t>'</t>
        </r>
        <r>
          <rPr>
            <b/>
            <sz val="11"/>
            <color rgb="FF000000"/>
            <rFont val="Calibri"/>
          </rPr>
          <t>Load and unload device drivers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B309" authorId="0" shapeId="0" xr:uid="{00000000-0006-0000-0B00-000090000000}">
      <text>
        <r>
          <rPr>
            <sz val="11"/>
            <rFont val="Calibri"/>
          </rPr>
          <t xml:space="preserve">Ensure </t>
        </r>
        <r>
          <rPr>
            <sz val="11"/>
            <color rgb="FF000000"/>
            <rFont val="Calibri"/>
          </rPr>
          <t>'</t>
        </r>
        <r>
          <rPr>
            <b/>
            <sz val="11"/>
            <color rgb="FF000000"/>
            <rFont val="Calibri"/>
          </rPr>
          <t>Lock pages in memory</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AC309" authorId="0" shapeId="0" xr:uid="{00000000-0006-0000-0B00-000091000000}">
      <text>
        <r>
          <rPr>
            <sz val="11"/>
            <rFont val="Calibri"/>
          </rPr>
          <t xml:space="preserve">Ensure </t>
        </r>
        <r>
          <rPr>
            <sz val="11"/>
            <color rgb="FF000000"/>
            <rFont val="Calibri"/>
          </rPr>
          <t>'</t>
        </r>
        <r>
          <rPr>
            <b/>
            <sz val="11"/>
            <color rgb="FF000000"/>
            <rFont val="Calibri"/>
          </rPr>
          <t>Modify firmware environment values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D309" authorId="0" shapeId="0" xr:uid="{00000000-0006-0000-0B00-000092000000}">
      <text>
        <r>
          <rPr>
            <sz val="11"/>
            <rFont val="Calibri"/>
          </rPr>
          <t xml:space="preserve">Ensure </t>
        </r>
        <r>
          <rPr>
            <sz val="11"/>
            <color rgb="FF000000"/>
            <rFont val="Calibri"/>
          </rPr>
          <t>'</t>
        </r>
        <r>
          <rPr>
            <b/>
            <sz val="11"/>
            <color rgb="FF000000"/>
            <rFont val="Calibri"/>
          </rPr>
          <t>Perform volume maintenance tasks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E309" authorId="0" shapeId="0" xr:uid="{00000000-0006-0000-0B00-000093000000}">
      <text>
        <r>
          <rPr>
            <sz val="11"/>
            <rFont val="Calibri"/>
          </rPr>
          <t xml:space="preserve">Ensure </t>
        </r>
        <r>
          <rPr>
            <sz val="11"/>
            <color rgb="FF000000"/>
            <rFont val="Calibri"/>
          </rPr>
          <t>'</t>
        </r>
        <r>
          <rPr>
            <b/>
            <sz val="11"/>
            <color rgb="FF000000"/>
            <rFont val="Calibri"/>
          </rPr>
          <t>Profile single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F309" authorId="0" shapeId="0" xr:uid="{00000000-0006-0000-0B00-000094000000}">
      <text>
        <r>
          <rPr>
            <sz val="11"/>
            <rFont val="Calibri"/>
          </rPr>
          <t xml:space="preserve">Ensure </t>
        </r>
        <r>
          <rPr>
            <sz val="11"/>
            <color rgb="FF000000"/>
            <rFont val="Calibri"/>
          </rPr>
          <t>'</t>
        </r>
        <r>
          <rPr>
            <b/>
            <sz val="11"/>
            <color rgb="FF000000"/>
            <rFont val="Calibri"/>
          </rPr>
          <t>Restore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G309" authorId="0" shapeId="0" xr:uid="{00000000-0006-0000-0B00-000095000000}">
      <text>
        <r>
          <rPr>
            <sz val="11"/>
            <rFont val="Calibri"/>
          </rPr>
          <t xml:space="preserve">Ensure </t>
        </r>
        <r>
          <rPr>
            <sz val="11"/>
            <color rgb="FF000000"/>
            <rFont val="Calibri"/>
          </rPr>
          <t>'</t>
        </r>
        <r>
          <rPr>
            <b/>
            <sz val="11"/>
            <color rgb="FF000000"/>
            <rFont val="Calibri"/>
          </rPr>
          <t>Take ownership of files or other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H309" authorId="0" shapeId="0" xr:uid="{00000000-0006-0000-0B00-000096000000}">
      <text>
        <r>
          <rPr>
            <sz val="11"/>
            <rFont val="Calibri"/>
          </rPr>
          <t xml:space="preserve">Ensure </t>
        </r>
        <r>
          <rPr>
            <sz val="11"/>
            <color rgb="FF000000"/>
            <rFont val="Calibri"/>
          </rPr>
          <t>'</t>
        </r>
        <r>
          <rPr>
            <b/>
            <sz val="11"/>
            <color rgb="FF000000"/>
            <rFont val="Calibri"/>
          </rPr>
          <t>Apply UAC restrictions to local accounts on network logons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I309" authorId="0" shapeId="0" xr:uid="{00000000-0006-0000-0B00-000097000000}">
      <text>
        <r>
          <rPr>
            <sz val="11"/>
            <rFont val="Calibri"/>
          </rPr>
          <t xml:space="preserve">Ensure </t>
        </r>
        <r>
          <rPr>
            <sz val="11"/>
            <color rgb="FF000000"/>
            <rFont val="Calibri"/>
          </rPr>
          <t>'</t>
        </r>
        <r>
          <rPr>
            <b/>
            <sz val="11"/>
            <color rgb="FF000000"/>
            <rFont val="Calibri"/>
          </rPr>
          <t>Always install with elevated privileges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J309" authorId="0" shapeId="0" xr:uid="{00000000-0006-0000-0B00-000098000000}">
      <text>
        <r>
          <rPr>
            <sz val="11"/>
            <rFont val="Calibri"/>
          </rPr>
          <t xml:space="preserve">Ensure </t>
        </r>
        <r>
          <rPr>
            <sz val="11"/>
            <color rgb="FF000000"/>
            <rFont val="Calibri"/>
          </rPr>
          <t>'</t>
        </r>
        <r>
          <rPr>
            <b/>
            <sz val="11"/>
            <color rgb="FF000000"/>
            <rFont val="Calibri"/>
          </rPr>
          <t>Disallow WinRM from storing RunAs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315" authorId="0" shapeId="0" xr:uid="{00000000-0006-0000-0B00-000099000000}">
      <text>
        <r>
          <rPr>
            <sz val="11"/>
            <rFont val="Calibri"/>
          </rPr>
          <t xml:space="preserve">Ensure </t>
        </r>
        <r>
          <rPr>
            <sz val="11"/>
            <color rgb="FF000000"/>
            <rFont val="Calibri"/>
          </rPr>
          <t>'</t>
        </r>
        <r>
          <rPr>
            <b/>
            <sz val="11"/>
            <color rgb="FF000000"/>
            <rFont val="Calibri"/>
          </rPr>
          <t>Enable local admin password management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319" authorId="0" shapeId="0" xr:uid="{00000000-0006-0000-0B00-00009A000000}">
      <text>
        <r>
          <rPr>
            <sz val="11"/>
            <rFont val="Calibri"/>
          </rPr>
          <t xml:space="preserve">Ensure </t>
        </r>
        <r>
          <rPr>
            <sz val="11"/>
            <color rgb="FF000000"/>
            <rFont val="Calibri"/>
          </rPr>
          <t>'</t>
        </r>
        <r>
          <rPr>
            <b/>
            <sz val="11"/>
            <color rgb="FF000000"/>
            <rFont val="Calibri"/>
          </rPr>
          <t>Audit Special Logon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I319" authorId="0" shapeId="0" xr:uid="{00000000-0006-0000-0B00-00009B000000}">
      <text>
        <r>
          <rPr>
            <sz val="11"/>
            <rFont val="Calibri"/>
          </rPr>
          <t xml:space="preserve">Ensure </t>
        </r>
        <r>
          <rPr>
            <sz val="11"/>
            <color rgb="FF000000"/>
            <rFont val="Calibri"/>
          </rPr>
          <t>'</t>
        </r>
        <r>
          <rPr>
            <b/>
            <sz val="11"/>
            <color rgb="FF000000"/>
            <rFont val="Calibri"/>
          </rPr>
          <t>Audit Sensitive Privilege Use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H345" authorId="0" shapeId="0" xr:uid="{00000000-0006-0000-0B00-00009C000000}">
      <text>
        <r>
          <rPr>
            <sz val="11"/>
            <rFont val="Calibri"/>
          </rPr>
          <t xml:space="preserve">Ensure </t>
        </r>
        <r>
          <rPr>
            <sz val="11"/>
            <color rgb="FF000000"/>
            <rFont val="Calibri"/>
          </rPr>
          <t>'</t>
        </r>
        <r>
          <rPr>
            <b/>
            <sz val="11"/>
            <color rgb="FF000000"/>
            <rFont val="Calibri"/>
          </rPr>
          <t>Network access: Restrict clients allowed to make remote calls to SAM</t>
        </r>
        <r>
          <rPr>
            <sz val="11"/>
            <color rgb="FF000000"/>
            <rFont val="Calibri"/>
          </rPr>
          <t>'</t>
        </r>
        <r>
          <rPr>
            <sz val="11"/>
            <color rgb="FF000000"/>
            <rFont val="Calibri"/>
          </rPr>
          <t xml:space="preserve"> is set to </t>
        </r>
        <r>
          <rPr>
            <sz val="11"/>
            <color rgb="FF000000"/>
            <rFont val="Calibri"/>
          </rPr>
          <t>'</t>
        </r>
        <r>
          <rPr>
            <b/>
            <sz val="11"/>
            <color rgb="FF000000"/>
            <rFont val="Calibri"/>
          </rPr>
          <t>O:BAG:BAD:(A;;RC;;;BA)</t>
        </r>
        <r>
          <rPr>
            <sz val="11"/>
            <color rgb="FF000000"/>
            <rFont val="Calibri"/>
          </rPr>
          <t>'</t>
        </r>
      </text>
    </comment>
    <comment ref="I345" authorId="0" shapeId="0" xr:uid="{00000000-0006-0000-0B00-00009D000000}">
      <text>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Authenticated Users, Administrators</t>
        </r>
        <r>
          <rPr>
            <sz val="11"/>
            <color rgb="FF000000"/>
            <rFont val="Calibri"/>
          </rPr>
          <t>'</t>
        </r>
      </text>
    </comment>
    <comment ref="H348" authorId="0" shapeId="0" xr:uid="{00000000-0006-0000-0B00-00009E000000}">
      <text>
        <r>
          <rPr>
            <sz val="11"/>
            <rFont val="Calibri"/>
          </rPr>
          <t xml:space="preserve">Ensure </t>
        </r>
        <r>
          <rPr>
            <sz val="11"/>
            <color rgb="FF000000"/>
            <rFont val="Calibri"/>
          </rPr>
          <t>'</t>
        </r>
        <r>
          <rPr>
            <b/>
            <sz val="11"/>
            <color rgb="FF000000"/>
            <rFont val="Calibri"/>
          </rPr>
          <t>Allow indexing of encrypted files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349" authorId="0" shapeId="0" xr:uid="{00000000-0006-0000-0B00-00009F000000}">
      <text>
        <r>
          <rPr>
            <sz val="11"/>
            <rFont val="Calibri"/>
          </rPr>
          <t xml:space="preserve">Ensure </t>
        </r>
        <r>
          <rPr>
            <sz val="11"/>
            <color rgb="FF000000"/>
            <rFont val="Calibri"/>
          </rPr>
          <t>'</t>
        </r>
        <r>
          <rPr>
            <b/>
            <sz val="11"/>
            <color rgb="FF000000"/>
            <rFont val="Calibri"/>
          </rPr>
          <t>Domain member: Digitally encrypt or sign secure channel data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349" authorId="0" shapeId="0" xr:uid="{00000000-0006-0000-0B00-0000A0000000}">
      <text>
        <r>
          <rPr>
            <sz val="11"/>
            <rFont val="Calibri"/>
          </rPr>
          <t xml:space="preserve">Ensure </t>
        </r>
        <r>
          <rPr>
            <sz val="11"/>
            <color rgb="FF000000"/>
            <rFont val="Calibri"/>
          </rPr>
          <t>'</t>
        </r>
        <r>
          <rPr>
            <b/>
            <sz val="11"/>
            <color rgb="FF000000"/>
            <rFont val="Calibri"/>
          </rPr>
          <t>Domain member: Digitally encrypt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349" authorId="0" shapeId="0" xr:uid="{00000000-0006-0000-0B00-0000A1000000}">
      <text>
        <r>
          <rPr>
            <sz val="11"/>
            <rFont val="Calibri"/>
          </rPr>
          <t xml:space="preserve">Ensure </t>
        </r>
        <r>
          <rPr>
            <sz val="11"/>
            <color rgb="FF000000"/>
            <rFont val="Calibri"/>
          </rPr>
          <t>'</t>
        </r>
        <r>
          <rPr>
            <b/>
            <sz val="11"/>
            <color rgb="FF000000"/>
            <rFont val="Calibri"/>
          </rPr>
          <t>Domain member: Digitally sign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349" authorId="0" shapeId="0" xr:uid="{00000000-0006-0000-0B00-0000A2000000}">
      <text>
        <r>
          <rPr>
            <sz val="11"/>
            <rFont val="Calibri"/>
          </rPr>
          <t xml:space="preserve">Ensure </t>
        </r>
        <r>
          <rPr>
            <sz val="11"/>
            <color rgb="FF000000"/>
            <rFont val="Calibri"/>
          </rPr>
          <t>'</t>
        </r>
        <r>
          <rPr>
            <b/>
            <sz val="11"/>
            <color rgb="FF000000"/>
            <rFont val="Calibri"/>
          </rPr>
          <t>Domain member: Require strong (Windows 2000 or later) session key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349" authorId="0" shapeId="0" xr:uid="{00000000-0006-0000-0B00-0000A3000000}">
      <text>
        <r>
          <rPr>
            <sz val="11"/>
            <rFont val="Calibri"/>
          </rPr>
          <t xml:space="preserve">Ensure </t>
        </r>
        <r>
          <rPr>
            <sz val="11"/>
            <color rgb="FF000000"/>
            <rFont val="Calibri"/>
          </rPr>
          <t>'</t>
        </r>
        <r>
          <rPr>
            <b/>
            <sz val="11"/>
            <color rgb="FF000000"/>
            <rFont val="Calibri"/>
          </rPr>
          <t>Microsoft network client: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349" authorId="0" shapeId="0" xr:uid="{00000000-0006-0000-0B00-0000A4000000}">
      <text>
        <r>
          <rPr>
            <sz val="11"/>
            <rFont val="Calibri"/>
          </rPr>
          <t xml:space="preserve">Ensure </t>
        </r>
        <r>
          <rPr>
            <sz val="11"/>
            <color rgb="FF000000"/>
            <rFont val="Calibri"/>
          </rPr>
          <t>'</t>
        </r>
        <r>
          <rPr>
            <b/>
            <sz val="11"/>
            <color rgb="FF000000"/>
            <rFont val="Calibri"/>
          </rPr>
          <t>Microsoft network client: Send unencrypted password to third-party SMB servers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349" authorId="0" shapeId="0" xr:uid="{00000000-0006-0000-0B00-0000A5000000}">
      <text>
        <r>
          <rPr>
            <sz val="11"/>
            <rFont val="Calibri"/>
          </rPr>
          <t xml:space="preserve">Ensure </t>
        </r>
        <r>
          <rPr>
            <sz val="11"/>
            <color rgb="FF000000"/>
            <rFont val="Calibri"/>
          </rPr>
          <t>'</t>
        </r>
        <r>
          <rPr>
            <b/>
            <sz val="11"/>
            <color rgb="FF000000"/>
            <rFont val="Calibri"/>
          </rPr>
          <t>Microsoft network server: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349" authorId="0" shapeId="0" xr:uid="{00000000-0006-0000-0B00-0000A6000000}">
      <text>
        <r>
          <rPr>
            <sz val="11"/>
            <rFont val="Calibri"/>
          </rPr>
          <t xml:space="preserve">Ensure </t>
        </r>
        <r>
          <rPr>
            <sz val="11"/>
            <color rgb="FF000000"/>
            <rFont val="Calibri"/>
          </rPr>
          <t>'</t>
        </r>
        <r>
          <rPr>
            <b/>
            <sz val="11"/>
            <color rgb="FF000000"/>
            <rFont val="Calibri"/>
          </rPr>
          <t>Network security: LDAP client signing requirements</t>
        </r>
        <r>
          <rPr>
            <sz val="11"/>
            <color rgb="FF000000"/>
            <rFont val="Calibri"/>
          </rPr>
          <t>'</t>
        </r>
        <r>
          <rPr>
            <sz val="11"/>
            <color rgb="FF000000"/>
            <rFont val="Calibri"/>
          </rPr>
          <t xml:space="preserve"> is set to </t>
        </r>
        <r>
          <rPr>
            <sz val="11"/>
            <color rgb="FF000000"/>
            <rFont val="Calibri"/>
          </rPr>
          <t>'</t>
        </r>
        <r>
          <rPr>
            <b/>
            <sz val="11"/>
            <color rgb="FF000000"/>
            <rFont val="Calibri"/>
          </rPr>
          <t>Negotiate Signing</t>
        </r>
        <r>
          <rPr>
            <sz val="11"/>
            <color rgb="FF000000"/>
            <rFont val="Calibri"/>
          </rPr>
          <t>'</t>
        </r>
      </text>
    </comment>
    <comment ref="P349" authorId="0" shapeId="0" xr:uid="{00000000-0006-0000-0B00-0000A7000000}">
      <text>
        <r>
          <rPr>
            <sz val="11"/>
            <rFont val="Calibri"/>
          </rPr>
          <t xml:space="preserve">Ensure </t>
        </r>
        <r>
          <rPr>
            <sz val="11"/>
            <color rgb="FF000000"/>
            <rFont val="Calibri"/>
          </rPr>
          <t>'</t>
        </r>
        <r>
          <rPr>
            <b/>
            <sz val="11"/>
            <color rgb="FF000000"/>
            <rFont val="Calibri"/>
          </rPr>
          <t>Network security: Minimum session security for NTLM SSP based (including secure RPC) clients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Q349" authorId="0" shapeId="0" xr:uid="{00000000-0006-0000-0B00-0000A8000000}">
      <text>
        <r>
          <rPr>
            <sz val="11"/>
            <rFont val="Calibri"/>
          </rPr>
          <t xml:space="preserve">Ensure </t>
        </r>
        <r>
          <rPr>
            <sz val="11"/>
            <color rgb="FF000000"/>
            <rFont val="Calibri"/>
          </rPr>
          <t>'</t>
        </r>
        <r>
          <rPr>
            <b/>
            <sz val="11"/>
            <color rgb="FF000000"/>
            <rFont val="Calibri"/>
          </rPr>
          <t>Network security: Minimum session security for NTLM SSP based (including secure RPC) servers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R349" authorId="0" shapeId="0" xr:uid="{00000000-0006-0000-0B00-0000A9000000}">
      <text>
        <r>
          <rPr>
            <sz val="11"/>
            <rFont val="Calibri"/>
          </rPr>
          <t xml:space="preserve">Ensure </t>
        </r>
        <r>
          <rPr>
            <sz val="11"/>
            <color rgb="FF000000"/>
            <rFont val="Calibri"/>
          </rPr>
          <t>'</t>
        </r>
        <r>
          <rPr>
            <b/>
            <sz val="11"/>
            <color rgb="FF000000"/>
            <rFont val="Calibri"/>
          </rPr>
          <t>Hardened UNC Paths</t>
        </r>
        <r>
          <rPr>
            <sz val="11"/>
            <color rgb="FF000000"/>
            <rFont val="Calibri"/>
          </rPr>
          <t>'</t>
        </r>
        <r>
          <rPr>
            <sz val="11"/>
            <color rgb="FF000000"/>
            <rFont val="Calibri"/>
          </rPr>
          <t xml:space="preserve"> is set to </t>
        </r>
        <r>
          <rPr>
            <sz val="11"/>
            <color rgb="FF000000"/>
            <rFont val="Calibri"/>
          </rPr>
          <t>'</t>
        </r>
        <r>
          <rPr>
            <b/>
            <sz val="11"/>
            <color rgb="FF000000"/>
            <rFont val="Calibri"/>
          </rPr>
          <t>\\*\SYSVOL = RequireMutualAuthentication=1,RequireIntegrity=1; \\*\NETLOGON = RequireMutualAuthentication=1,RequireIntegrity=1</t>
        </r>
        <r>
          <rPr>
            <sz val="11"/>
            <color rgb="FF000000"/>
            <rFont val="Calibri"/>
          </rPr>
          <t>'</t>
        </r>
      </text>
    </comment>
    <comment ref="S349" authorId="0" shapeId="0" xr:uid="{00000000-0006-0000-0B00-0000AA000000}">
      <text>
        <r>
          <rPr>
            <sz val="11"/>
            <rFont val="Calibri"/>
          </rPr>
          <t xml:space="preserve">Ensure </t>
        </r>
        <r>
          <rPr>
            <sz val="11"/>
            <color rgb="FF000000"/>
            <rFont val="Calibri"/>
          </rPr>
          <t>'</t>
        </r>
        <r>
          <rPr>
            <b/>
            <sz val="11"/>
            <color rgb="FF000000"/>
            <rFont val="Calibri"/>
          </rPr>
          <t>Encryption Oracle Remediation</t>
        </r>
        <r>
          <rPr>
            <sz val="11"/>
            <color rgb="FF000000"/>
            <rFont val="Calibri"/>
          </rPr>
          <t>'</t>
        </r>
        <r>
          <rPr>
            <sz val="11"/>
            <color rgb="FF000000"/>
            <rFont val="Calibri"/>
          </rPr>
          <t xml:space="preserve"> is set to </t>
        </r>
        <r>
          <rPr>
            <sz val="11"/>
            <color rgb="FF000000"/>
            <rFont val="Calibri"/>
          </rPr>
          <t>'</t>
        </r>
        <r>
          <rPr>
            <b/>
            <sz val="11"/>
            <color rgb="FF000000"/>
            <rFont val="Calibri"/>
          </rPr>
          <t>Force Updated Clients</t>
        </r>
        <r>
          <rPr>
            <sz val="11"/>
            <color rgb="FF000000"/>
            <rFont val="Calibri"/>
          </rPr>
          <t>'</t>
        </r>
      </text>
    </comment>
    <comment ref="T349" authorId="0" shapeId="0" xr:uid="{00000000-0006-0000-0B00-0000AB000000}">
      <text>
        <r>
          <rPr>
            <sz val="11"/>
            <rFont val="Calibri"/>
          </rPr>
          <t xml:space="preserve">Ensure </t>
        </r>
        <r>
          <rPr>
            <sz val="11"/>
            <color rgb="FF000000"/>
            <rFont val="Calibri"/>
          </rPr>
          <t>'</t>
        </r>
        <r>
          <rPr>
            <b/>
            <sz val="11"/>
            <color rgb="FF000000"/>
            <rFont val="Calibri"/>
          </rPr>
          <t>Prevent ignoring certificate errors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349" authorId="0" shapeId="0" xr:uid="{00000000-0006-0000-0B00-0000AC000000}">
      <text>
        <r>
          <rPr>
            <sz val="11"/>
            <rFont val="Calibri"/>
          </rPr>
          <t xml:space="preserve">Ensure </t>
        </r>
        <r>
          <rPr>
            <sz val="11"/>
            <color rgb="FF000000"/>
            <rFont val="Calibri"/>
          </rPr>
          <t>'</t>
        </r>
        <r>
          <rPr>
            <b/>
            <sz val="11"/>
            <color rgb="FF000000"/>
            <rFont val="Calibri"/>
          </rPr>
          <t>Check for server certificate revocation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349" authorId="0" shapeId="0" xr:uid="{00000000-0006-0000-0B00-0000AD000000}">
      <text>
        <r>
          <rPr>
            <sz val="11"/>
            <rFont val="Calibri"/>
          </rPr>
          <t xml:space="preserve">Ensure </t>
        </r>
        <r>
          <rPr>
            <sz val="11"/>
            <color rgb="FF000000"/>
            <rFont val="Calibri"/>
          </rPr>
          <t>'</t>
        </r>
        <r>
          <rPr>
            <b/>
            <sz val="11"/>
            <color rgb="FF000000"/>
            <rFont val="Calibri"/>
          </rPr>
          <t>Turn off encryption support</t>
        </r>
        <r>
          <rPr>
            <sz val="11"/>
            <color rgb="FF000000"/>
            <rFont val="Calibri"/>
          </rPr>
          <t>'</t>
        </r>
        <r>
          <rPr>
            <sz val="11"/>
            <color rgb="FF000000"/>
            <rFont val="Calibri"/>
          </rPr>
          <t xml:space="preserve"> is set to </t>
        </r>
        <r>
          <rPr>
            <sz val="11"/>
            <color rgb="FF000000"/>
            <rFont val="Calibri"/>
          </rPr>
          <t>'</t>
        </r>
        <r>
          <rPr>
            <b/>
            <sz val="11"/>
            <color rgb="FF000000"/>
            <rFont val="Calibri"/>
          </rPr>
          <t>Use TLS 1.1 and TLS 1.2</t>
        </r>
        <r>
          <rPr>
            <sz val="11"/>
            <color rgb="FF000000"/>
            <rFont val="Calibri"/>
          </rPr>
          <t>'</t>
        </r>
      </text>
    </comment>
    <comment ref="W349" authorId="0" shapeId="0" xr:uid="{00000000-0006-0000-0B00-0000AE000000}">
      <text>
        <r>
          <rPr>
            <sz val="11"/>
            <rFont val="Calibri"/>
          </rPr>
          <t xml:space="preserve">Ensure </t>
        </r>
        <r>
          <rPr>
            <sz val="11"/>
            <color rgb="FF000000"/>
            <rFont val="Calibri"/>
          </rPr>
          <t>'</t>
        </r>
        <r>
          <rPr>
            <b/>
            <sz val="11"/>
            <color rgb="FF000000"/>
            <rFont val="Calibri"/>
          </rPr>
          <t>Turn on certificate address mismatch warning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349" authorId="0" shapeId="0" xr:uid="{00000000-0006-0000-0B00-0000AF000000}">
      <text>
        <r>
          <rPr>
            <sz val="11"/>
            <rFont val="Calibri"/>
          </rPr>
          <t xml:space="preserve">Ensure </t>
        </r>
        <r>
          <rPr>
            <sz val="11"/>
            <color rgb="FF000000"/>
            <rFont val="Calibri"/>
          </rPr>
          <t>'</t>
        </r>
        <r>
          <rPr>
            <b/>
            <sz val="11"/>
            <color rgb="FF000000"/>
            <rFont val="Calibri"/>
          </rPr>
          <t>Allow fallback to SSL 3.0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No Sites</t>
        </r>
        <r>
          <rPr>
            <sz val="11"/>
            <color rgb="FF000000"/>
            <rFont val="Calibri"/>
          </rPr>
          <t>'</t>
        </r>
      </text>
    </comment>
    <comment ref="Y349" authorId="0" shapeId="0" xr:uid="{00000000-0006-0000-0B00-0000B0000000}">
      <text>
        <r>
          <rPr>
            <sz val="11"/>
            <rFont val="Calibri"/>
          </rPr>
          <t xml:space="preserve">Ensure </t>
        </r>
        <r>
          <rPr>
            <sz val="11"/>
            <color rgb="FF000000"/>
            <rFont val="Calibri"/>
          </rPr>
          <t>'</t>
        </r>
        <r>
          <rPr>
            <b/>
            <sz val="11"/>
            <color rgb="FF000000"/>
            <rFont val="Calibri"/>
          </rPr>
          <t>Require secure RPC communication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Z349" authorId="0" shapeId="0" xr:uid="{00000000-0006-0000-0B00-0000B1000000}">
      <text>
        <r>
          <rPr>
            <sz val="11"/>
            <rFont val="Calibri"/>
          </rPr>
          <t xml:space="preserve">Ensure </t>
        </r>
        <r>
          <rPr>
            <sz val="11"/>
            <color rgb="FF000000"/>
            <rFont val="Calibri"/>
          </rPr>
          <t>'</t>
        </r>
        <r>
          <rPr>
            <b/>
            <sz val="11"/>
            <color rgb="FF000000"/>
            <rFont val="Calibri"/>
          </rPr>
          <t>Set client connection encryption level</t>
        </r>
        <r>
          <rPr>
            <sz val="11"/>
            <color rgb="FF000000"/>
            <rFont val="Calibri"/>
          </rPr>
          <t>'</t>
        </r>
        <r>
          <rPr>
            <sz val="11"/>
            <color rgb="FF000000"/>
            <rFont val="Calibri"/>
          </rPr>
          <t xml:space="preserve"> is set to </t>
        </r>
        <r>
          <rPr>
            <sz val="11"/>
            <color rgb="FF000000"/>
            <rFont val="Calibri"/>
          </rPr>
          <t>'</t>
        </r>
        <r>
          <rPr>
            <b/>
            <sz val="11"/>
            <color rgb="FF000000"/>
            <rFont val="Calibri"/>
          </rPr>
          <t>High Level</t>
        </r>
        <r>
          <rPr>
            <sz val="11"/>
            <color rgb="FF000000"/>
            <rFont val="Calibri"/>
          </rPr>
          <t>'</t>
        </r>
      </text>
    </comment>
    <comment ref="AA349" authorId="0" shapeId="0" xr:uid="{00000000-0006-0000-0B00-0000B200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B349" authorId="0" shapeId="0" xr:uid="{00000000-0006-0000-0B00-0000B300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353" authorId="0" shapeId="0" xr:uid="{00000000-0006-0000-0B00-0000B4000000}">
      <text>
        <r>
          <rPr>
            <sz val="11"/>
            <rFont val="Calibri"/>
          </rPr>
          <t xml:space="preserve">Ensure </t>
        </r>
        <r>
          <rPr>
            <sz val="11"/>
            <color rgb="FF000000"/>
            <rFont val="Calibri"/>
          </rPr>
          <t>'</t>
        </r>
        <r>
          <rPr>
            <b/>
            <sz val="11"/>
            <color rgb="FF000000"/>
            <rFont val="Calibri"/>
          </rPr>
          <t>Audit Security Group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I353" authorId="0" shapeId="0" xr:uid="{00000000-0006-0000-0B00-0000B5000000}">
      <text>
        <r>
          <rPr>
            <sz val="11"/>
            <rFont val="Calibri"/>
          </rPr>
          <t xml:space="preserve">Ensure </t>
        </r>
        <r>
          <rPr>
            <sz val="11"/>
            <color rgb="FF000000"/>
            <rFont val="Calibri"/>
          </rPr>
          <t>'</t>
        </r>
        <r>
          <rPr>
            <b/>
            <sz val="11"/>
            <color rgb="FF000000"/>
            <rFont val="Calibri"/>
          </rPr>
          <t>Audit Group Membership</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H356" authorId="0" shapeId="0" xr:uid="{00000000-0006-0000-0B00-0000B6000000}">
      <text>
        <r>
          <rPr>
            <sz val="11"/>
            <rFont val="Calibri"/>
          </rPr>
          <t xml:space="preserve">Ensure </t>
        </r>
        <r>
          <rPr>
            <sz val="11"/>
            <color rgb="FF000000"/>
            <rFont val="Calibri"/>
          </rPr>
          <t>'</t>
        </r>
        <r>
          <rPr>
            <b/>
            <sz val="11"/>
            <color rgb="FF000000"/>
            <rFont val="Calibri"/>
          </rPr>
          <t>Audit: Force audit policy subcategory settings (Windows Vista or later) to override audit policy category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356" authorId="0" shapeId="0" xr:uid="{00000000-0006-0000-0B00-0000B7000000}">
      <text>
        <r>
          <rPr>
            <sz val="11"/>
            <rFont val="Calibri"/>
          </rPr>
          <t xml:space="preserve">Ensure </t>
        </r>
        <r>
          <rPr>
            <sz val="11"/>
            <color rgb="FF000000"/>
            <rFont val="Calibri"/>
          </rPr>
          <t>'</t>
        </r>
        <r>
          <rPr>
            <b/>
            <sz val="11"/>
            <color rgb="FF000000"/>
            <rFont val="Calibri"/>
          </rPr>
          <t>Audit User Account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J356" authorId="0" shapeId="0" xr:uid="{00000000-0006-0000-0B00-0000B8000000}">
      <text>
        <r>
          <rPr>
            <sz val="11"/>
            <rFont val="Calibri"/>
          </rPr>
          <t xml:space="preserve">Ensure </t>
        </r>
        <r>
          <rPr>
            <sz val="11"/>
            <color rgb="FF000000"/>
            <rFont val="Calibri"/>
          </rPr>
          <t>'</t>
        </r>
        <r>
          <rPr>
            <b/>
            <sz val="11"/>
            <color rgb="FF000000"/>
            <rFont val="Calibri"/>
          </rPr>
          <t>Audit PNP Activity</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K356" authorId="0" shapeId="0" xr:uid="{00000000-0006-0000-0B00-0000B9000000}">
      <text>
        <r>
          <rPr>
            <sz val="11"/>
            <rFont val="Calibri"/>
          </rPr>
          <t xml:space="preserve">Ensure </t>
        </r>
        <r>
          <rPr>
            <sz val="11"/>
            <color rgb="FF000000"/>
            <rFont val="Calibri"/>
          </rPr>
          <t>'</t>
        </r>
        <r>
          <rPr>
            <b/>
            <sz val="11"/>
            <color rgb="FF000000"/>
            <rFont val="Calibri"/>
          </rPr>
          <t>Audit Process Creation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L356" authorId="0" shapeId="0" xr:uid="{00000000-0006-0000-0B00-0000BA000000}">
      <text>
        <r>
          <rPr>
            <sz val="11"/>
            <rFont val="Calibri"/>
          </rPr>
          <t xml:space="preserve">Ensure </t>
        </r>
        <r>
          <rPr>
            <sz val="11"/>
            <color rgb="FF000000"/>
            <rFont val="Calibri"/>
          </rPr>
          <t>'</t>
        </r>
        <r>
          <rPr>
            <b/>
            <sz val="11"/>
            <color rgb="FF000000"/>
            <rFont val="Calibri"/>
          </rPr>
          <t>Audit Detailed File Share</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M356" authorId="0" shapeId="0" xr:uid="{00000000-0006-0000-0B00-0000BB000000}">
      <text>
        <r>
          <rPr>
            <sz val="11"/>
            <rFont val="Calibri"/>
          </rPr>
          <t xml:space="preserve">Ensure </t>
        </r>
        <r>
          <rPr>
            <sz val="11"/>
            <color rgb="FF000000"/>
            <rFont val="Calibri"/>
          </rPr>
          <t>'</t>
        </r>
        <r>
          <rPr>
            <b/>
            <sz val="11"/>
            <color rgb="FF000000"/>
            <rFont val="Calibri"/>
          </rPr>
          <t>Audit File Share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N356" authorId="0" shapeId="0" xr:uid="{00000000-0006-0000-0B00-0000BC000000}">
      <text>
        <r>
          <rPr>
            <sz val="11"/>
            <rFont val="Calibri"/>
          </rPr>
          <t xml:space="preserve">Ensure </t>
        </r>
        <r>
          <rPr>
            <sz val="11"/>
            <color rgb="FF000000"/>
            <rFont val="Calibri"/>
          </rPr>
          <t>'</t>
        </r>
        <r>
          <rPr>
            <b/>
            <sz val="11"/>
            <color rgb="FF000000"/>
            <rFont val="Calibri"/>
          </rPr>
          <t>Audit Other Object Access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O356" authorId="0" shapeId="0" xr:uid="{00000000-0006-0000-0B00-0000BD000000}">
      <text>
        <r>
          <rPr>
            <sz val="11"/>
            <rFont val="Calibri"/>
          </rPr>
          <t xml:space="preserve">Ensure </t>
        </r>
        <r>
          <rPr>
            <sz val="11"/>
            <color rgb="FF000000"/>
            <rFont val="Calibri"/>
          </rPr>
          <t>'</t>
        </r>
        <r>
          <rPr>
            <b/>
            <sz val="11"/>
            <color rgb="FF000000"/>
            <rFont val="Calibri"/>
          </rPr>
          <t>Audit Removable Storage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P356" authorId="0" shapeId="0" xr:uid="{00000000-0006-0000-0B00-0000BE000000}">
      <text>
        <r>
          <rPr>
            <sz val="11"/>
            <rFont val="Calibri"/>
          </rPr>
          <t xml:space="preserve">Ensure </t>
        </r>
        <r>
          <rPr>
            <sz val="11"/>
            <color rgb="FF000000"/>
            <rFont val="Calibri"/>
          </rPr>
          <t>'</t>
        </r>
        <r>
          <rPr>
            <b/>
            <sz val="11"/>
            <color rgb="FF000000"/>
            <rFont val="Calibri"/>
          </rPr>
          <t>Audit Audit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Q356" authorId="0" shapeId="0" xr:uid="{00000000-0006-0000-0B00-0000BF000000}">
      <text>
        <r>
          <rPr>
            <sz val="11"/>
            <rFont val="Calibri"/>
          </rPr>
          <t xml:space="preserve">Ensure </t>
        </r>
        <r>
          <rPr>
            <sz val="11"/>
            <color rgb="FF000000"/>
            <rFont val="Calibri"/>
          </rPr>
          <t>'</t>
        </r>
        <r>
          <rPr>
            <b/>
            <sz val="11"/>
            <color rgb="FF000000"/>
            <rFont val="Calibri"/>
          </rPr>
          <t>Audit Authentication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R356" authorId="0" shapeId="0" xr:uid="{00000000-0006-0000-0B00-0000C0000000}">
      <text>
        <r>
          <rPr>
            <sz val="11"/>
            <rFont val="Calibri"/>
          </rPr>
          <t xml:space="preserve">Ensure </t>
        </r>
        <r>
          <rPr>
            <sz val="11"/>
            <color rgb="FF000000"/>
            <rFont val="Calibri"/>
          </rPr>
          <t>'</t>
        </r>
        <r>
          <rPr>
            <b/>
            <sz val="11"/>
            <color rgb="FF000000"/>
            <rFont val="Calibri"/>
          </rPr>
          <t>Audit MPSSVC Rule-Level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S356" authorId="0" shapeId="0" xr:uid="{00000000-0006-0000-0B00-0000C1000000}">
      <text>
        <r>
          <rPr>
            <sz val="11"/>
            <rFont val="Calibri"/>
          </rPr>
          <t xml:space="preserve">Ensure </t>
        </r>
        <r>
          <rPr>
            <sz val="11"/>
            <color rgb="FF000000"/>
            <rFont val="Calibri"/>
          </rPr>
          <t>'</t>
        </r>
        <r>
          <rPr>
            <b/>
            <sz val="11"/>
            <color rgb="FF000000"/>
            <rFont val="Calibri"/>
          </rPr>
          <t>Audit Other Policy Change Events</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T356" authorId="0" shapeId="0" xr:uid="{00000000-0006-0000-0B00-0000C2000000}">
      <text>
        <r>
          <rPr>
            <sz val="11"/>
            <rFont val="Calibri"/>
          </rPr>
          <t xml:space="preserve">Ensure </t>
        </r>
        <r>
          <rPr>
            <sz val="11"/>
            <color rgb="FF000000"/>
            <rFont val="Calibri"/>
          </rPr>
          <t>'</t>
        </r>
        <r>
          <rPr>
            <b/>
            <sz val="11"/>
            <color rgb="FF000000"/>
            <rFont val="Calibri"/>
          </rPr>
          <t>Audit Other System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U356" authorId="0" shapeId="0" xr:uid="{00000000-0006-0000-0B00-0000C3000000}">
      <text>
        <r>
          <rPr>
            <sz val="11"/>
            <rFont val="Calibri"/>
          </rPr>
          <t xml:space="preserve">Ensure </t>
        </r>
        <r>
          <rPr>
            <sz val="11"/>
            <color rgb="FF000000"/>
            <rFont val="Calibri"/>
          </rPr>
          <t>'</t>
        </r>
        <r>
          <rPr>
            <b/>
            <sz val="11"/>
            <color rgb="FF000000"/>
            <rFont val="Calibri"/>
          </rPr>
          <t>Audit Security State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V356" authorId="0" shapeId="0" xr:uid="{00000000-0006-0000-0B00-0000C4000000}">
      <text>
        <r>
          <rPr>
            <sz val="11"/>
            <rFont val="Calibri"/>
          </rPr>
          <t xml:space="preserve">Ensure </t>
        </r>
        <r>
          <rPr>
            <sz val="11"/>
            <color rgb="FF000000"/>
            <rFont val="Calibri"/>
          </rPr>
          <t>'</t>
        </r>
        <r>
          <rPr>
            <b/>
            <sz val="11"/>
            <color rgb="FF000000"/>
            <rFont val="Calibri"/>
          </rPr>
          <t>Audit Security System Extension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W356" authorId="0" shapeId="0" xr:uid="{00000000-0006-0000-0B00-0000C5000000}">
      <text>
        <r>
          <rPr>
            <sz val="11"/>
            <rFont val="Calibri"/>
          </rPr>
          <t xml:space="preserve">Ensure </t>
        </r>
        <r>
          <rPr>
            <sz val="11"/>
            <color rgb="FF000000"/>
            <rFont val="Calibri"/>
          </rPr>
          <t>'</t>
        </r>
        <r>
          <rPr>
            <b/>
            <sz val="11"/>
            <color rgb="FF000000"/>
            <rFont val="Calibri"/>
          </rPr>
          <t>Audit System Integrity</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X356" authorId="0" shapeId="0" xr:uid="{00000000-0006-0000-0B00-0000C6000000}">
      <text>
        <r>
          <rPr>
            <sz val="11"/>
            <rFont val="Calibri"/>
          </rPr>
          <t xml:space="preserve">Ensure </t>
        </r>
        <r>
          <rPr>
            <sz val="11"/>
            <color rgb="FF000000"/>
            <rFont val="Calibri"/>
          </rPr>
          <t>'</t>
        </r>
        <r>
          <rPr>
            <b/>
            <sz val="11"/>
            <color rgb="FF000000"/>
            <rFont val="Calibri"/>
          </rPr>
          <t>Turn on PowerShell Script Block Logging</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Log script block invocation start / stop events = [[[delete]]]</t>
        </r>
        <r>
          <rPr>
            <sz val="11"/>
            <color rgb="FF000000"/>
            <rFont val="Calibri"/>
          </rPr>
          <t>'</t>
        </r>
      </text>
    </comment>
    <comment ref="H361" authorId="0" shapeId="0" xr:uid="{00000000-0006-0000-0B00-0000C7000000}">
      <text>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H368" authorId="0" shapeId="0" xr:uid="{00000000-0006-0000-0B00-0000C800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32768</t>
        </r>
        <r>
          <rPr>
            <sz val="11"/>
            <color rgb="FF000000"/>
            <rFont val="Calibri"/>
          </rPr>
          <t>'</t>
        </r>
      </text>
    </comment>
    <comment ref="I368" authorId="0" shapeId="0" xr:uid="{00000000-0006-0000-0B00-0000C900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196608</t>
        </r>
        <r>
          <rPr>
            <sz val="11"/>
            <color rgb="FF000000"/>
            <rFont val="Calibri"/>
          </rPr>
          <t>'</t>
        </r>
      </text>
    </comment>
    <comment ref="J368" authorId="0" shapeId="0" xr:uid="{00000000-0006-0000-0B00-0000CA00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32768</t>
        </r>
        <r>
          <rPr>
            <sz val="11"/>
            <color rgb="FF000000"/>
            <rFont val="Calibri"/>
          </rPr>
          <t>'</t>
        </r>
      </text>
    </comment>
  </commentList>
</comments>
</file>

<file path=xl/sharedStrings.xml><?xml version="1.0" encoding="utf-8"?>
<sst xmlns="http://schemas.openxmlformats.org/spreadsheetml/2006/main" count="14988" uniqueCount="7001">
  <si>
    <t>Section</t>
  </si>
  <si>
    <t>Id</t>
  </si>
  <si>
    <t>Title</t>
  </si>
  <si>
    <t>MoSCoW</t>
  </si>
  <si>
    <t>OpsImpact</t>
  </si>
  <si>
    <t>Phase</t>
  </si>
  <si>
    <t>ImplStatus</t>
  </si>
  <si>
    <t>Notes</t>
  </si>
  <si>
    <t>Remediation</t>
  </si>
  <si>
    <t>Description</t>
  </si>
  <si>
    <t>RegistryInformation</t>
  </si>
  <si>
    <t>SupportedOn</t>
  </si>
  <si>
    <t>Status</t>
  </si>
  <si>
    <t>LogID</t>
  </si>
  <si>
    <t>Account Lockout</t>
  </si>
  <si>
    <t>SEC-F3D18476</t>
  </si>
  <si>
    <r>
      <rPr>
        <sz val="11"/>
        <rFont val="Calibri"/>
      </rPr>
      <t xml:space="preserve">Ensure </t>
    </r>
    <r>
      <rPr>
        <sz val="11"/>
        <color rgb="FF000000"/>
        <rFont val="Calibri"/>
      </rPr>
      <t>'</t>
    </r>
    <r>
      <rPr>
        <b/>
        <sz val="11"/>
        <color rgb="FF000000"/>
        <rFont val="Calibri"/>
      </rPr>
      <t>Account lockout duration</t>
    </r>
    <r>
      <rPr>
        <sz val="11"/>
        <color rgb="FF000000"/>
        <rFont val="Calibri"/>
      </rPr>
      <t>'</t>
    </r>
    <r>
      <rPr>
        <sz val="11"/>
        <color rgb="FF000000"/>
        <rFont val="Calibri"/>
      </rPr>
      <t xml:space="preserve"> is set to </t>
    </r>
    <r>
      <rPr>
        <sz val="11"/>
        <color rgb="FF000000"/>
        <rFont val="Calibri"/>
      </rPr>
      <t>'</t>
    </r>
    <r>
      <rPr>
        <b/>
        <sz val="11"/>
        <color rgb="FF000000"/>
        <rFont val="Calibri"/>
      </rPr>
      <t>15</t>
    </r>
    <r>
      <rPr>
        <sz val="11"/>
        <color rgb="FF000000"/>
        <rFont val="Calibri"/>
      </rPr>
      <t>'</t>
    </r>
  </si>
  <si>
    <t>Unassigned</t>
  </si>
  <si>
    <t>Unassessed</t>
  </si>
  <si>
    <t>Pending</t>
  </si>
  <si>
    <t/>
  </si>
  <si>
    <r>
      <rPr>
        <sz val="11"/>
        <color rgb="FF000000"/>
        <rFont val="Calibri"/>
      </rPr>
      <t xml:space="preserve">Set the following UI path to </t>
    </r>
    <r>
      <rPr>
        <b/>
        <sz val="11"/>
        <color rgb="FF000000"/>
        <rFont val="Calibri"/>
      </rPr>
      <t>15</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Settings\Account Policies\Account Lockout Policy\Account lockout duration</t>
    </r>
  </si>
  <si>
    <r>
      <rPr>
        <sz val="11"/>
        <color rgb="FF000000"/>
        <rFont val="Calibri"/>
      </rPr>
      <t>Account lockout duration</t>
    </r>
    <r>
      <rPr>
        <sz val="11"/>
        <color rgb="FF000000"/>
        <rFont val="Calibri"/>
      </rPr>
      <t xml:space="preserve">
</t>
    </r>
    <r>
      <rPr>
        <sz val="11"/>
        <color rgb="FF000000"/>
        <rFont val="Calibri"/>
      </rPr>
      <t>This security setting determines the number of minutes a locked-out account remains locked out before automatically becoming unlocked. The available range is from 0 minutes through 99,999 minutes. If you set the account lockout duration to 0, the account will be locked out until an administrator explicitly unlocks it.</t>
    </r>
    <r>
      <rPr>
        <sz val="11"/>
        <color rgb="FF000000"/>
        <rFont val="Calibri"/>
      </rPr>
      <t xml:space="preserve">
</t>
    </r>
    <r>
      <rPr>
        <sz val="11"/>
        <color rgb="FF000000"/>
        <rFont val="Calibri"/>
      </rPr>
      <t>If an account lockout threshold is defined, the account lockout duration must be greater than or equal to the reset time.</t>
    </r>
    <r>
      <rPr>
        <sz val="11"/>
        <color rgb="FF000000"/>
        <rFont val="Calibri"/>
      </rPr>
      <t xml:space="preserve">
</t>
    </r>
    <r>
      <rPr>
        <sz val="11"/>
        <color rgb="FF000000"/>
        <rFont val="Calibri"/>
      </rPr>
      <t>Default: None, because this policy setting only has meaning when an Account lockout threshold is specified.</t>
    </r>
  </si>
  <si>
    <t>Account Lockout Policy security settings are not registry keys.</t>
  </si>
  <si>
    <t>SEC-4D16B880</t>
  </si>
  <si>
    <r>
      <rPr>
        <sz val="11"/>
        <rFont val="Calibri"/>
      </rPr>
      <t xml:space="preserve">Ensure </t>
    </r>
    <r>
      <rPr>
        <sz val="11"/>
        <color rgb="FF000000"/>
        <rFont val="Calibri"/>
      </rPr>
      <t>'</t>
    </r>
    <r>
      <rPr>
        <b/>
        <sz val="11"/>
        <color rgb="FF000000"/>
        <rFont val="Calibri"/>
      </rPr>
      <t>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10</t>
    </r>
    <r>
      <rPr>
        <sz val="11"/>
        <color rgb="FF000000"/>
        <rFont val="Calibri"/>
      </rPr>
      <t>'</t>
    </r>
  </si>
  <si>
    <r>
      <rPr>
        <sz val="11"/>
        <color rgb="FF000000"/>
        <rFont val="Calibri"/>
      </rPr>
      <t xml:space="preserve">Set the following UI path to </t>
    </r>
    <r>
      <rPr>
        <b/>
        <sz val="11"/>
        <color rgb="FF000000"/>
        <rFont val="Calibri"/>
      </rPr>
      <t>10</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Settings\Account Policies\Account Lockout Policy\Account lockout threshold</t>
    </r>
  </si>
  <si>
    <r>
      <rPr>
        <sz val="11"/>
        <color rgb="FF000000"/>
        <rFont val="Calibri"/>
      </rPr>
      <t>Account lockout threshold</t>
    </r>
    <r>
      <rPr>
        <sz val="11"/>
        <color rgb="FF000000"/>
        <rFont val="Calibri"/>
      </rPr>
      <t xml:space="preserve">
</t>
    </r>
    <r>
      <rPr>
        <sz val="11"/>
        <color rgb="FF000000"/>
        <rFont val="Calibri"/>
      </rPr>
      <t>This security setting determines the number of failed logon attempts that causes a user account to be locked out. A locked-out account cannot be used until it is reset by an administrator or until the lockout duration for the account has expired. You can set a value between 0 and 999 failed logon attempts. If you set the value to 0, the account will never be locked out.</t>
    </r>
    <r>
      <rPr>
        <sz val="11"/>
        <color rgb="FF000000"/>
        <rFont val="Calibri"/>
      </rPr>
      <t xml:space="preserve">
</t>
    </r>
    <r>
      <rPr>
        <sz val="11"/>
        <color rgb="FF000000"/>
        <rFont val="Calibri"/>
      </rPr>
      <t>Failed password attempts against workstations or member servers that have been locked using either CTRL+ALT+DELETE or password-protected screen savers count as failed logon attempts.</t>
    </r>
    <r>
      <rPr>
        <sz val="11"/>
        <color rgb="FF000000"/>
        <rFont val="Calibri"/>
      </rPr>
      <t xml:space="preserve">
</t>
    </r>
    <r>
      <rPr>
        <sz val="11"/>
        <color rgb="FF000000"/>
        <rFont val="Calibri"/>
      </rPr>
      <t>Default: 0.</t>
    </r>
  </si>
  <si>
    <t>SEC-84D79337</t>
  </si>
  <si>
    <r>
      <rPr>
        <sz val="11"/>
        <rFont val="Calibri"/>
      </rPr>
      <t xml:space="preserve">Ensure </t>
    </r>
    <r>
      <rPr>
        <sz val="11"/>
        <color rgb="FF000000"/>
        <rFont val="Calibri"/>
      </rPr>
      <t>'</t>
    </r>
    <r>
      <rPr>
        <b/>
        <sz val="11"/>
        <color rgb="FF000000"/>
        <rFont val="Calibri"/>
      </rPr>
      <t>Reset account lockout counter after</t>
    </r>
    <r>
      <rPr>
        <sz val="11"/>
        <color rgb="FF000000"/>
        <rFont val="Calibri"/>
      </rPr>
      <t>'</t>
    </r>
    <r>
      <rPr>
        <sz val="11"/>
        <color rgb="FF000000"/>
        <rFont val="Calibri"/>
      </rPr>
      <t xml:space="preserve"> is set to </t>
    </r>
    <r>
      <rPr>
        <sz val="11"/>
        <color rgb="FF000000"/>
        <rFont val="Calibri"/>
      </rPr>
      <t>'</t>
    </r>
    <r>
      <rPr>
        <b/>
        <sz val="11"/>
        <color rgb="FF000000"/>
        <rFont val="Calibri"/>
      </rPr>
      <t>15</t>
    </r>
    <r>
      <rPr>
        <sz val="11"/>
        <color rgb="FF000000"/>
        <rFont val="Calibri"/>
      </rPr>
      <t>'</t>
    </r>
  </si>
  <si>
    <r>
      <rPr>
        <sz val="11"/>
        <color rgb="FF000000"/>
        <rFont val="Calibri"/>
      </rPr>
      <t xml:space="preserve">Set the following UI path to </t>
    </r>
    <r>
      <rPr>
        <b/>
        <sz val="11"/>
        <color rgb="FF000000"/>
        <rFont val="Calibri"/>
      </rPr>
      <t>15</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Settings\Account Policies\Account Lockout Policy\Reset account lockout counter after</t>
    </r>
  </si>
  <si>
    <r>
      <rPr>
        <sz val="11"/>
        <color rgb="FF000000"/>
        <rFont val="Calibri"/>
      </rPr>
      <t>Reset account lockout counter after</t>
    </r>
    <r>
      <rPr>
        <sz val="11"/>
        <color rgb="FF000000"/>
        <rFont val="Calibri"/>
      </rPr>
      <t xml:space="preserve">
</t>
    </r>
    <r>
      <rPr>
        <sz val="11"/>
        <color rgb="FF000000"/>
        <rFont val="Calibri"/>
      </rPr>
      <t>This security setting determines the number of minutes that must elapse after a failed logon attempt before the failed logon attempt counter is reset to 0 bad logon attempts. The available range is 1 minute to 99,999 minutes.</t>
    </r>
    <r>
      <rPr>
        <sz val="11"/>
        <color rgb="FF000000"/>
        <rFont val="Calibri"/>
      </rPr>
      <t xml:space="preserve">
</t>
    </r>
    <r>
      <rPr>
        <sz val="11"/>
        <color rgb="FF000000"/>
        <rFont val="Calibri"/>
      </rPr>
      <t>If an account lockout threshold is defined, this reset time must be less than or equal to the Account lockout duration.</t>
    </r>
    <r>
      <rPr>
        <sz val="11"/>
        <color rgb="FF000000"/>
        <rFont val="Calibri"/>
      </rPr>
      <t xml:space="preserve">
</t>
    </r>
    <r>
      <rPr>
        <sz val="11"/>
        <color rgb="FF000000"/>
        <rFont val="Calibri"/>
      </rPr>
      <t>Default: None, because this policy setting only has meaning when an Account lockout threshold is specified.</t>
    </r>
  </si>
  <si>
    <t>Password Policy</t>
  </si>
  <si>
    <t>SEC-322878CD</t>
  </si>
  <si>
    <r>
      <rPr>
        <sz val="11"/>
        <rFont val="Calibri"/>
      </rPr>
      <t xml:space="preserve">Ensure </t>
    </r>
    <r>
      <rPr>
        <sz val="11"/>
        <color rgb="FF000000"/>
        <rFont val="Calibri"/>
      </rPr>
      <t>'</t>
    </r>
    <r>
      <rPr>
        <b/>
        <sz val="11"/>
        <color rgb="FF000000"/>
        <rFont val="Calibri"/>
      </rPr>
      <t>Enforce password history</t>
    </r>
    <r>
      <rPr>
        <sz val="11"/>
        <color rgb="FF000000"/>
        <rFont val="Calibri"/>
      </rPr>
      <t>'</t>
    </r>
    <r>
      <rPr>
        <sz val="11"/>
        <color rgb="FF000000"/>
        <rFont val="Calibri"/>
      </rPr>
      <t xml:space="preserve"> is set to </t>
    </r>
    <r>
      <rPr>
        <sz val="11"/>
        <color rgb="FF000000"/>
        <rFont val="Calibri"/>
      </rPr>
      <t>'</t>
    </r>
    <r>
      <rPr>
        <b/>
        <sz val="11"/>
        <color rgb="FF000000"/>
        <rFont val="Calibri"/>
      </rPr>
      <t>24</t>
    </r>
    <r>
      <rPr>
        <sz val="11"/>
        <color rgb="FF000000"/>
        <rFont val="Calibri"/>
      </rPr>
      <t>'</t>
    </r>
  </si>
  <si>
    <r>
      <rPr>
        <sz val="11"/>
        <color rgb="FF000000"/>
        <rFont val="Calibri"/>
      </rPr>
      <t xml:space="preserve">Set the following UI path to </t>
    </r>
    <r>
      <rPr>
        <b/>
        <sz val="11"/>
        <color rgb="FF000000"/>
        <rFont val="Calibri"/>
      </rPr>
      <t>24</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Settings\Account Policies\Password Policy\Enforce password history</t>
    </r>
  </si>
  <si>
    <r>
      <rPr>
        <sz val="11"/>
        <color rgb="FF000000"/>
        <rFont val="Calibri"/>
      </rPr>
      <t>Enforce password history</t>
    </r>
    <r>
      <rPr>
        <sz val="11"/>
        <color rgb="FF000000"/>
        <rFont val="Calibri"/>
      </rPr>
      <t xml:space="preserve">
</t>
    </r>
    <r>
      <rPr>
        <sz val="11"/>
        <color rgb="FF000000"/>
        <rFont val="Calibri"/>
      </rPr>
      <t>This security setting determines the number of unique new passwords that have to be associated with a user account before an old password can be reused. The value must be between 0 and 24 passwords.</t>
    </r>
    <r>
      <rPr>
        <sz val="11"/>
        <color rgb="FF000000"/>
        <rFont val="Calibri"/>
      </rPr>
      <t xml:space="preserve">
</t>
    </r>
    <r>
      <rPr>
        <sz val="11"/>
        <color rgb="FF000000"/>
        <rFont val="Calibri"/>
      </rPr>
      <t>This policy enables administrators to enhance security by ensuring that old passwords are not reused continually.</t>
    </r>
    <r>
      <rPr>
        <sz val="11"/>
        <color rgb="FF000000"/>
        <rFont val="Calibri"/>
      </rPr>
      <t xml:space="preserve">
</t>
    </r>
    <r>
      <rPr>
        <sz val="11"/>
        <color rgb="FF000000"/>
        <rFont val="Calibri"/>
      </rPr>
      <t>Default:</t>
    </r>
    <r>
      <rPr>
        <sz val="11"/>
        <color rgb="FF000000"/>
        <rFont val="Calibri"/>
      </rPr>
      <t xml:space="preserve">
</t>
    </r>
    <r>
      <rPr>
        <sz val="11"/>
        <color rgb="FF000000"/>
        <rFont val="Calibri"/>
      </rPr>
      <t>24 on domain controllers.</t>
    </r>
    <r>
      <rPr>
        <sz val="11"/>
        <color rgb="FF000000"/>
        <rFont val="Calibri"/>
      </rPr>
      <t xml:space="preserve">
</t>
    </r>
    <r>
      <rPr>
        <sz val="11"/>
        <color rgb="FF000000"/>
        <rFont val="Calibri"/>
      </rPr>
      <t>0 on stand-alone servers.</t>
    </r>
    <r>
      <rPr>
        <sz val="11"/>
        <color rgb="FF000000"/>
        <rFont val="Calibri"/>
      </rPr>
      <t xml:space="preserve">
</t>
    </r>
    <r>
      <rPr>
        <sz val="11"/>
        <color rgb="FF000000"/>
        <rFont val="Calibri"/>
      </rPr>
      <t>Note: By default, member computers follow the configuration of their domain controllers.</t>
    </r>
    <r>
      <rPr>
        <sz val="11"/>
        <color rgb="FF000000"/>
        <rFont val="Calibri"/>
      </rPr>
      <t xml:space="preserve">
</t>
    </r>
    <r>
      <rPr>
        <sz val="11"/>
        <color rgb="FF000000"/>
        <rFont val="Calibri"/>
      </rPr>
      <t>To maintain the effectiveness of the password history, do not allow passwords to be changed immediately after they were just changed by also enabling the Minimum password age security policy setting. For information about the minimum password age security policy setting, see Minimum password age.</t>
    </r>
  </si>
  <si>
    <t>Password Policy security settings are not registry keys.</t>
  </si>
  <si>
    <t>SEC-F0DDFBED</t>
  </si>
  <si>
    <r>
      <rPr>
        <sz val="11"/>
        <rFont val="Calibri"/>
      </rPr>
      <t xml:space="preserve">Ensure </t>
    </r>
    <r>
      <rPr>
        <sz val="11"/>
        <color rgb="FF000000"/>
        <rFont val="Calibri"/>
      </rPr>
      <t>'</t>
    </r>
    <r>
      <rPr>
        <b/>
        <sz val="11"/>
        <color rgb="FF000000"/>
        <rFont val="Calibri"/>
      </rPr>
      <t>Maximum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60</t>
    </r>
    <r>
      <rPr>
        <sz val="11"/>
        <color rgb="FF000000"/>
        <rFont val="Calibri"/>
      </rPr>
      <t>'</t>
    </r>
  </si>
  <si>
    <r>
      <rPr>
        <sz val="11"/>
        <color rgb="FF000000"/>
        <rFont val="Calibri"/>
      </rPr>
      <t xml:space="preserve">Set the following UI path to </t>
    </r>
    <r>
      <rPr>
        <b/>
        <sz val="11"/>
        <color rgb="FF000000"/>
        <rFont val="Calibri"/>
      </rPr>
      <t>60</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Settings\Account Policies\Password Policy\Maximum password age</t>
    </r>
  </si>
  <si>
    <r>
      <rPr>
        <sz val="11"/>
        <color rgb="FF000000"/>
        <rFont val="Calibri"/>
      </rPr>
      <t>Maximum password age</t>
    </r>
    <r>
      <rPr>
        <sz val="11"/>
        <color rgb="FF000000"/>
        <rFont val="Calibri"/>
      </rPr>
      <t xml:space="preserve">
</t>
    </r>
    <r>
      <rPr>
        <sz val="11"/>
        <color rgb="FF000000"/>
        <rFont val="Calibri"/>
      </rPr>
      <t>This security setting determines the period of time (in days) that a password can be used before the system requires the user to change it. You can set passwords to expire after a number of days between 1 and 999, or you can specify that passwords never expire by setting the number of days to 0. If the maximum password age is between 1 and 999 days, the Minimum password age must be less than the maximum password age. If the maximum password age is set to 0, the minimum password age can be any value between 0 and 998 days.</t>
    </r>
    <r>
      <rPr>
        <sz val="11"/>
        <color rgb="FF000000"/>
        <rFont val="Calibri"/>
      </rPr>
      <t xml:space="preserve">
</t>
    </r>
    <r>
      <rPr>
        <sz val="11"/>
        <color rgb="FF000000"/>
        <rFont val="Calibri"/>
      </rPr>
      <t>Note: It is a security best practice to have passwords expire every 30 to 90 days, depending on your environment. This way, an attacker has a limited amount of time in which to crack a user's password and have access to your network resources.</t>
    </r>
    <r>
      <rPr>
        <sz val="11"/>
        <color rgb="FF000000"/>
        <rFont val="Calibri"/>
      </rPr>
      <t xml:space="preserve">
</t>
    </r>
    <r>
      <rPr>
        <sz val="11"/>
        <color rgb="FF000000"/>
        <rFont val="Calibri"/>
      </rPr>
      <t>Default: 42.</t>
    </r>
  </si>
  <si>
    <t>SEC-93183B10</t>
  </si>
  <si>
    <r>
      <rPr>
        <sz val="11"/>
        <rFont val="Calibri"/>
      </rPr>
      <t xml:space="preserve">Ensure </t>
    </r>
    <r>
      <rPr>
        <sz val="11"/>
        <color rgb="FF000000"/>
        <rFont val="Calibri"/>
      </rPr>
      <t>'</t>
    </r>
    <r>
      <rPr>
        <b/>
        <sz val="11"/>
        <color rgb="FF000000"/>
        <rFont val="Calibri"/>
      </rPr>
      <t>Minimum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1</t>
    </r>
    <r>
      <rPr>
        <sz val="11"/>
        <color rgb="FF000000"/>
        <rFont val="Calibri"/>
      </rPr>
      <t>'</t>
    </r>
  </si>
  <si>
    <r>
      <rPr>
        <sz val="11"/>
        <color rgb="FF000000"/>
        <rFont val="Calibri"/>
      </rPr>
      <t xml:space="preserve">Set the following UI path to </t>
    </r>
    <r>
      <rPr>
        <b/>
        <sz val="11"/>
        <color rgb="FF000000"/>
        <rFont val="Calibri"/>
      </rPr>
      <t>1</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Settings\Account Policies\Password Policy\Minimum password age</t>
    </r>
  </si>
  <si>
    <r>
      <rPr>
        <sz val="11"/>
        <color rgb="FF000000"/>
        <rFont val="Calibri"/>
      </rPr>
      <t>Minimum password age</t>
    </r>
    <r>
      <rPr>
        <sz val="11"/>
        <color rgb="FF000000"/>
        <rFont val="Calibri"/>
      </rPr>
      <t xml:space="preserve">
</t>
    </r>
    <r>
      <rPr>
        <sz val="11"/>
        <color rgb="FF000000"/>
        <rFont val="Calibri"/>
      </rPr>
      <t>This security setting determines the period of time (in days) that a password must be used before the user can change it. You can set a value between 1 and 998 days, or you can allow changes immediately by setting the number of days to 0.</t>
    </r>
    <r>
      <rPr>
        <sz val="11"/>
        <color rgb="FF000000"/>
        <rFont val="Calibri"/>
      </rPr>
      <t xml:space="preserve">
</t>
    </r>
    <r>
      <rPr>
        <sz val="11"/>
        <color rgb="FF000000"/>
        <rFont val="Calibri"/>
      </rPr>
      <t>The minimum password age must be less than the Maximum password age, unless the maximum password age is set to 0, indicating that passwords will never expire. If the maximum password age is set to 0, the minimum password age can be set to any value between 0 and 998.</t>
    </r>
    <r>
      <rPr>
        <sz val="11"/>
        <color rgb="FF000000"/>
        <rFont val="Calibri"/>
      </rPr>
      <t xml:space="preserve">
</t>
    </r>
    <r>
      <rPr>
        <sz val="11"/>
        <color rgb="FF000000"/>
        <rFont val="Calibri"/>
      </rPr>
      <t>Configure the minimum password age to be more than 0 if you want Enforce password history to be effective. Without a minimum password age, users can cycle through passwords repeatedly until they get to an old favorite. The default setting does not follow this recommendation, so that an administrator can specify a password for a user and then require the user to change the administrator-defined password when the user logs on. If the password history is set to 0, the user does not have to choose a new password. For this reason, Enforce password history is set to 1 by default.</t>
    </r>
    <r>
      <rPr>
        <sz val="11"/>
        <color rgb="FF000000"/>
        <rFont val="Calibri"/>
      </rPr>
      <t xml:space="preserve">
</t>
    </r>
    <r>
      <rPr>
        <sz val="11"/>
        <color rgb="FF000000"/>
        <rFont val="Calibri"/>
      </rPr>
      <t>Default:</t>
    </r>
    <r>
      <rPr>
        <sz val="11"/>
        <color rgb="FF000000"/>
        <rFont val="Calibri"/>
      </rPr>
      <t xml:space="preserve">
</t>
    </r>
    <r>
      <rPr>
        <sz val="11"/>
        <color rgb="FF000000"/>
        <rFont val="Calibri"/>
      </rPr>
      <t>1 on domain controllers.</t>
    </r>
    <r>
      <rPr>
        <sz val="11"/>
        <color rgb="FF000000"/>
        <rFont val="Calibri"/>
      </rPr>
      <t xml:space="preserve">
</t>
    </r>
    <r>
      <rPr>
        <sz val="11"/>
        <color rgb="FF000000"/>
        <rFont val="Calibri"/>
      </rPr>
      <t>0 on stand-alone servers.</t>
    </r>
    <r>
      <rPr>
        <sz val="11"/>
        <color rgb="FF000000"/>
        <rFont val="Calibri"/>
      </rPr>
      <t xml:space="preserve">
</t>
    </r>
    <r>
      <rPr>
        <sz val="11"/>
        <color rgb="FF000000"/>
        <rFont val="Calibri"/>
      </rPr>
      <t>Note: By default, member computers follow the configuration of their domain controllers.</t>
    </r>
  </si>
  <si>
    <t>SEC-5666A28A</t>
  </si>
  <si>
    <r>
      <rPr>
        <sz val="11"/>
        <rFont val="Calibri"/>
      </rPr>
      <t xml:space="preserve">Ensure </t>
    </r>
    <r>
      <rPr>
        <sz val="11"/>
        <color rgb="FF000000"/>
        <rFont val="Calibri"/>
      </rPr>
      <t>'</t>
    </r>
    <r>
      <rPr>
        <b/>
        <sz val="11"/>
        <color rgb="FF000000"/>
        <rFont val="Calibri"/>
      </rPr>
      <t>Minimum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14</t>
    </r>
    <r>
      <rPr>
        <sz val="11"/>
        <color rgb="FF000000"/>
        <rFont val="Calibri"/>
      </rPr>
      <t>'</t>
    </r>
  </si>
  <si>
    <r>
      <rPr>
        <sz val="11"/>
        <color rgb="FF000000"/>
        <rFont val="Calibri"/>
      </rPr>
      <t xml:space="preserve">Set the following UI path to </t>
    </r>
    <r>
      <rPr>
        <b/>
        <sz val="11"/>
        <color rgb="FF000000"/>
        <rFont val="Calibri"/>
      </rPr>
      <t>14</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Settings\Account Policies\Password Policy\Minimum password length</t>
    </r>
  </si>
  <si>
    <r>
      <rPr>
        <sz val="11"/>
        <color rgb="FF000000"/>
        <rFont val="Calibri"/>
      </rPr>
      <t>Minimum password length</t>
    </r>
    <r>
      <rPr>
        <sz val="11"/>
        <color rgb="FF000000"/>
        <rFont val="Calibri"/>
      </rPr>
      <t xml:space="preserve">
</t>
    </r>
    <r>
      <rPr>
        <sz val="11"/>
        <color rgb="FF000000"/>
        <rFont val="Calibri"/>
      </rPr>
      <t>This security setting determines the least number of characters that a password for a user account may contain. You can set a value of between 1 and 14 characters, or you can establish that no password is required by setting the number of characters to 0.</t>
    </r>
    <r>
      <rPr>
        <sz val="11"/>
        <color rgb="FF000000"/>
        <rFont val="Calibri"/>
      </rPr>
      <t xml:space="preserve">
</t>
    </r>
    <r>
      <rPr>
        <sz val="11"/>
        <color rgb="FF000000"/>
        <rFont val="Calibri"/>
      </rPr>
      <t>Default:</t>
    </r>
    <r>
      <rPr>
        <sz val="11"/>
        <color rgb="FF000000"/>
        <rFont val="Calibri"/>
      </rPr>
      <t xml:space="preserve">
</t>
    </r>
    <r>
      <rPr>
        <sz val="11"/>
        <color rgb="FF000000"/>
        <rFont val="Calibri"/>
      </rPr>
      <t>7 on domain controllers.</t>
    </r>
    <r>
      <rPr>
        <sz val="11"/>
        <color rgb="FF000000"/>
        <rFont val="Calibri"/>
      </rPr>
      <t xml:space="preserve">
</t>
    </r>
    <r>
      <rPr>
        <sz val="11"/>
        <color rgb="FF000000"/>
        <rFont val="Calibri"/>
      </rPr>
      <t>0 on stand-alone servers.</t>
    </r>
    <r>
      <rPr>
        <sz val="11"/>
        <color rgb="FF000000"/>
        <rFont val="Calibri"/>
      </rPr>
      <t xml:space="preserve">
</t>
    </r>
    <r>
      <rPr>
        <sz val="11"/>
        <color rgb="FF000000"/>
        <rFont val="Calibri"/>
      </rPr>
      <t>Note: By default, member computers follow the configuration of their domain controllers.</t>
    </r>
  </si>
  <si>
    <t>SEC-F79F345E</t>
  </si>
  <si>
    <r>
      <rPr>
        <sz val="11"/>
        <rFont val="Calibri"/>
      </rPr>
      <t xml:space="preserve">Ensure </t>
    </r>
    <r>
      <rPr>
        <sz val="11"/>
        <color rgb="FF000000"/>
        <rFont val="Calibri"/>
      </rPr>
      <t>'</t>
    </r>
    <r>
      <rPr>
        <b/>
        <sz val="11"/>
        <color rgb="FF000000"/>
        <rFont val="Calibri"/>
      </rPr>
      <t>Password must meet complexity requirements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</si>
  <si>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Settings\Account Policies\Password Policy\Password must meet complexity requirements</t>
    </r>
  </si>
  <si>
    <r>
      <rPr>
        <sz val="11"/>
        <color rgb="FF000000"/>
        <rFont val="Calibri"/>
      </rPr>
      <t>Password must meet complexity requirements</t>
    </r>
    <r>
      <rPr>
        <sz val="11"/>
        <color rgb="FF000000"/>
        <rFont val="Calibri"/>
      </rPr>
      <t xml:space="preserve">
</t>
    </r>
    <r>
      <rPr>
        <sz val="11"/>
        <color rgb="FF000000"/>
        <rFont val="Calibri"/>
      </rPr>
      <t>This security setting determines whether passwords must meet complexity requirements.</t>
    </r>
    <r>
      <rPr>
        <sz val="11"/>
        <color rgb="FF000000"/>
        <rFont val="Calibri"/>
      </rPr>
      <t xml:space="preserve">
</t>
    </r>
    <r>
      <rPr>
        <sz val="11"/>
        <color rgb="FF000000"/>
        <rFont val="Calibri"/>
      </rPr>
      <t>If this policy is enabled, passwords must meet the following minimum requirements:</t>
    </r>
    <r>
      <rPr>
        <sz val="11"/>
        <color rgb="FF000000"/>
        <rFont val="Calibri"/>
      </rPr>
      <t xml:space="preserve">
</t>
    </r>
    <r>
      <rPr>
        <sz val="11"/>
        <color rgb="FF000000"/>
        <rFont val="Calibri"/>
      </rPr>
      <t>Not contain the user's account name or parts of the user's full name that exceed two consecutive characters</t>
    </r>
    <r>
      <rPr>
        <sz val="11"/>
        <color rgb="FF000000"/>
        <rFont val="Calibri"/>
      </rPr>
      <t xml:space="preserve">
</t>
    </r>
    <r>
      <rPr>
        <sz val="11"/>
        <color rgb="FF000000"/>
        <rFont val="Calibri"/>
      </rPr>
      <t>Be at least six characters in length</t>
    </r>
    <r>
      <rPr>
        <sz val="11"/>
        <color rgb="FF000000"/>
        <rFont val="Calibri"/>
      </rPr>
      <t xml:space="preserve">
</t>
    </r>
    <r>
      <rPr>
        <sz val="11"/>
        <color rgb="FF000000"/>
        <rFont val="Calibri"/>
      </rPr>
      <t>Contain characters from three of the following four categories:</t>
    </r>
    <r>
      <rPr>
        <sz val="11"/>
        <color rgb="FF000000"/>
        <rFont val="Calibri"/>
      </rPr>
      <t xml:space="preserve">
</t>
    </r>
    <r>
      <rPr>
        <sz val="11"/>
        <color rgb="FF000000"/>
        <rFont val="Calibri"/>
      </rPr>
      <t>English uppercase characters (A through Z)</t>
    </r>
    <r>
      <rPr>
        <sz val="11"/>
        <color rgb="FF000000"/>
        <rFont val="Calibri"/>
      </rPr>
      <t xml:space="preserve">
</t>
    </r>
    <r>
      <rPr>
        <sz val="11"/>
        <color rgb="FF000000"/>
        <rFont val="Calibri"/>
      </rPr>
      <t>English lowercase characters (a through z)</t>
    </r>
    <r>
      <rPr>
        <sz val="11"/>
        <color rgb="FF000000"/>
        <rFont val="Calibri"/>
      </rPr>
      <t xml:space="preserve">
</t>
    </r>
    <r>
      <rPr>
        <sz val="11"/>
        <color rgb="FF000000"/>
        <rFont val="Calibri"/>
      </rPr>
      <t>Base 10 digits (0 through 9)</t>
    </r>
    <r>
      <rPr>
        <sz val="11"/>
        <color rgb="FF000000"/>
        <rFont val="Calibri"/>
      </rPr>
      <t xml:space="preserve">
</t>
    </r>
    <r>
      <rPr>
        <sz val="11"/>
        <color rgb="FF000000"/>
        <rFont val="Calibri"/>
      </rPr>
      <t>Non-alphabetic characters (for example, !, $, #, %)</t>
    </r>
    <r>
      <rPr>
        <sz val="11"/>
        <color rgb="FF000000"/>
        <rFont val="Calibri"/>
      </rPr>
      <t xml:space="preserve">
</t>
    </r>
    <r>
      <rPr>
        <sz val="11"/>
        <color rgb="FF000000"/>
        <rFont val="Calibri"/>
      </rPr>
      <t>Complexity requirements are enforced when passwords are changed or created.</t>
    </r>
    <r>
      <rPr>
        <sz val="11"/>
        <color rgb="FF000000"/>
        <rFont val="Calibri"/>
      </rPr>
      <t xml:space="preserve">
</t>
    </r>
    <r>
      <rPr>
        <sz val="11"/>
        <color rgb="FF000000"/>
        <rFont val="Calibri"/>
      </rPr>
      <t>Default:</t>
    </r>
    <r>
      <rPr>
        <sz val="11"/>
        <color rgb="FF000000"/>
        <rFont val="Calibri"/>
      </rPr>
      <t xml:space="preserve">
</t>
    </r>
    <r>
      <rPr>
        <sz val="11"/>
        <color rgb="FF000000"/>
        <rFont val="Calibri"/>
      </rPr>
      <t>Enabled on domain controllers.</t>
    </r>
    <r>
      <rPr>
        <sz val="11"/>
        <color rgb="FF000000"/>
        <rFont val="Calibri"/>
      </rPr>
      <t xml:space="preserve">
</t>
    </r>
    <r>
      <rPr>
        <sz val="11"/>
        <color rgb="FF000000"/>
        <rFont val="Calibri"/>
      </rPr>
      <t>Disabled on stand-alone servers.</t>
    </r>
    <r>
      <rPr>
        <sz val="11"/>
        <color rgb="FF000000"/>
        <rFont val="Calibri"/>
      </rPr>
      <t xml:space="preserve">
</t>
    </r>
    <r>
      <rPr>
        <sz val="11"/>
        <color rgb="FF000000"/>
        <rFont val="Calibri"/>
      </rPr>
      <t>Note: By default, member computers follow the configuration of their domain controllers.</t>
    </r>
  </si>
  <si>
    <t>SEC-5A29BD43</t>
  </si>
  <si>
    <r>
      <rPr>
        <sz val="11"/>
        <rFont val="Calibri"/>
      </rPr>
      <t xml:space="preserve">Ensure </t>
    </r>
    <r>
      <rPr>
        <sz val="11"/>
        <color rgb="FF000000"/>
        <rFont val="Calibri"/>
      </rPr>
      <t>'</t>
    </r>
    <r>
      <rPr>
        <b/>
        <sz val="11"/>
        <color rgb="FF000000"/>
        <rFont val="Calibri"/>
      </rPr>
      <t>Store passwords using reversible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</si>
  <si>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Settings\Account Policies\Password Policy\Store passwords using reversible encryption</t>
    </r>
  </si>
  <si>
    <r>
      <rPr>
        <sz val="11"/>
        <color rgb="FF000000"/>
        <rFont val="Calibri"/>
      </rPr>
      <t>Store passwords using reversible encryption</t>
    </r>
    <r>
      <rPr>
        <sz val="11"/>
        <color rgb="FF000000"/>
        <rFont val="Calibri"/>
      </rPr>
      <t xml:space="preserve">
</t>
    </r>
    <r>
      <rPr>
        <sz val="11"/>
        <color rgb="FF000000"/>
        <rFont val="Calibri"/>
      </rPr>
      <t>This security setting determines whether the operating system stores passwords using reversible encryption.</t>
    </r>
    <r>
      <rPr>
        <sz val="11"/>
        <color rgb="FF000000"/>
        <rFont val="Calibri"/>
      </rPr>
      <t xml:space="preserve">
</t>
    </r>
    <r>
      <rPr>
        <sz val="11"/>
        <color rgb="FF000000"/>
        <rFont val="Calibri"/>
      </rPr>
      <t>This policy provides support for applications that use protocols that require knowledge of the user's password for authentication purposes. Storing passwords using reversible encryption is essentially the same as storing plaintext versions of the passwords. For this reason, this policy should never be enabled unless application requirements outweigh the need to protect password information.</t>
    </r>
    <r>
      <rPr>
        <sz val="11"/>
        <color rgb="FF000000"/>
        <rFont val="Calibri"/>
      </rPr>
      <t xml:space="preserve">
</t>
    </r>
    <r>
      <rPr>
        <sz val="11"/>
        <color rgb="FF000000"/>
        <rFont val="Calibri"/>
      </rPr>
      <t>This policy is required when using Challenge-Handshake Authentication Protocol (CHAP) authentication through remote access or Internet Authentication Services (IAS). It is also required when using Digest Authentication in Internet Information Services (IIS).</t>
    </r>
    <r>
      <rPr>
        <sz val="11"/>
        <color rgb="FF000000"/>
        <rFont val="Calibri"/>
      </rPr>
      <t xml:space="preserve">
</t>
    </r>
    <r>
      <rPr>
        <sz val="11"/>
        <color rgb="FF000000"/>
        <rFont val="Calibri"/>
      </rPr>
      <t>Default: Disabled.</t>
    </r>
  </si>
  <si>
    <t>Security Options</t>
  </si>
  <si>
    <t>SEC-7E530BCC</t>
  </si>
  <si>
    <r>
      <rPr>
        <sz val="11"/>
        <rFont val="Calibri"/>
      </rPr>
      <t xml:space="preserve">Ensure </t>
    </r>
    <r>
      <rPr>
        <sz val="11"/>
        <color rgb="FF000000"/>
        <rFont val="Calibri"/>
      </rPr>
      <t>'</t>
    </r>
    <r>
      <rPr>
        <b/>
        <sz val="11"/>
        <color rgb="FF000000"/>
        <rFont val="Calibri"/>
      </rPr>
      <t>Accounts: Guest account status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</si>
  <si>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Options\Accounts: Guest account status</t>
    </r>
  </si>
  <si>
    <r>
      <rPr>
        <sz val="11"/>
        <color rgb="FF000000"/>
        <rFont val="Calibri"/>
      </rPr>
      <t>Accounts: Guest account status</t>
    </r>
    <r>
      <rPr>
        <sz val="11"/>
        <color rgb="FF000000"/>
        <rFont val="Calibri"/>
      </rPr>
      <t xml:space="preserve">
</t>
    </r>
    <r>
      <rPr>
        <sz val="11"/>
        <color rgb="FF000000"/>
        <rFont val="Calibri"/>
      </rPr>
      <t>This security setting determines if the Guest account is enabled or disabled.</t>
    </r>
    <r>
      <rPr>
        <sz val="11"/>
        <color rgb="FF000000"/>
        <rFont val="Calibri"/>
      </rPr>
      <t xml:space="preserve">
</t>
    </r>
    <r>
      <rPr>
        <sz val="11"/>
        <color rgb="FF000000"/>
        <rFont val="Calibri"/>
      </rPr>
      <t>Default: Disabled.</t>
    </r>
    <r>
      <rPr>
        <sz val="11"/>
        <color rgb="FF000000"/>
        <rFont val="Calibri"/>
      </rPr>
      <t xml:space="preserve">
</t>
    </r>
    <r>
      <rPr>
        <sz val="11"/>
        <color rgb="FF000000"/>
        <rFont val="Calibri"/>
      </rPr>
      <t>Note: If the Guest account is disabled and the security option Network Access: Sharing and Security Model for local accounts is set to Guest Only, network logons, such as those performed by the Microsoft Network Server (SMB Service), will fail.</t>
    </r>
  </si>
  <si>
    <t>Not a registry key</t>
  </si>
  <si>
    <t>SEC-BE8763E6</t>
  </si>
  <si>
    <r>
      <rPr>
        <sz val="11"/>
        <rFont val="Calibri"/>
      </rPr>
      <t xml:space="preserve">Ensure </t>
    </r>
    <r>
      <rPr>
        <sz val="11"/>
        <color rgb="FF000000"/>
        <rFont val="Calibri"/>
      </rPr>
      <t>'</t>
    </r>
    <r>
      <rPr>
        <b/>
        <sz val="11"/>
        <color rgb="FF000000"/>
        <rFont val="Calibri"/>
      </rPr>
      <t>Accounts: Limit local account use of blank passwords to console logon only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</si>
  <si>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Options\Accounts: Limit local account use of blank passwords to console logon only</t>
    </r>
  </si>
  <si>
    <r>
      <rPr>
        <sz val="11"/>
        <color rgb="FF000000"/>
        <rFont val="Calibri"/>
      </rPr>
      <t>Accounts: Limit local account use of blank passwords to console logon only</t>
    </r>
    <r>
      <rPr>
        <sz val="11"/>
        <color rgb="FF000000"/>
        <rFont val="Calibri"/>
      </rPr>
      <t xml:space="preserve">
</t>
    </r>
    <r>
      <rPr>
        <sz val="11"/>
        <color rgb="FF000000"/>
        <rFont val="Calibri"/>
      </rPr>
      <t>This security setting determines whether local accounts that are not password protected can be used to log on from locations other than the physical computer console. If enabled, local accounts that are not password protected will only be able to log on at the computer's keyboard.</t>
    </r>
    <r>
      <rPr>
        <sz val="11"/>
        <color rgb="FF000000"/>
        <rFont val="Calibri"/>
      </rPr>
      <t xml:space="preserve">
</t>
    </r>
    <r>
      <rPr>
        <sz val="11"/>
        <color rgb="FF000000"/>
        <rFont val="Calibri"/>
      </rPr>
      <t>Default: Enabled.</t>
    </r>
    <r>
      <rPr>
        <sz val="11"/>
        <color rgb="FF000000"/>
        <rFont val="Calibri"/>
      </rPr>
      <t xml:space="preserve">
</t>
    </r>
    <r>
      <rPr>
        <sz val="11"/>
        <color rgb="FF000000"/>
        <rFont val="Calibri"/>
      </rPr>
      <t>Warning:</t>
    </r>
    <r>
      <rPr>
        <sz val="11"/>
        <color rgb="FF000000"/>
        <rFont val="Calibri"/>
      </rPr>
      <t xml:space="preserve">
</t>
    </r>
    <r>
      <rPr>
        <sz val="11"/>
        <color rgb="FF000000"/>
        <rFont val="Calibri"/>
      </rPr>
      <t>Computers that are not in physically secure locations should always enforce strong password policies for all local user accounts. Otherwise, anyone with physical access to the computer can log on by using a user account that does not have a password. This is especially important for portable computers.</t>
    </r>
    <r>
      <rPr>
        <sz val="11"/>
        <color rgb="FF000000"/>
        <rFont val="Calibri"/>
      </rPr>
      <t xml:space="preserve">
</t>
    </r>
    <r>
      <rPr>
        <sz val="11"/>
        <color rgb="FF000000"/>
        <rFont val="Calibri"/>
      </rPr>
      <t>If you apply this security policy to the Everyone group, no one will be able to log on through Remote Desktop Services.</t>
    </r>
    <r>
      <rPr>
        <sz val="11"/>
        <color rgb="FF000000"/>
        <rFont val="Calibri"/>
      </rPr>
      <t xml:space="preserve">
</t>
    </r>
    <r>
      <rPr>
        <sz val="11"/>
        <color rgb="FF000000"/>
        <rFont val="Calibri"/>
      </rPr>
      <t>Notes</t>
    </r>
    <r>
      <rPr>
        <sz val="11"/>
        <color rgb="FF000000"/>
        <rFont val="Calibri"/>
      </rPr>
      <t xml:space="preserve">
</t>
    </r>
    <r>
      <rPr>
        <sz val="11"/>
        <color rgb="FF000000"/>
        <rFont val="Calibri"/>
      </rPr>
      <t>This setting does not affect logons that use domain accounts.</t>
    </r>
    <r>
      <rPr>
        <sz val="11"/>
        <color rgb="FF000000"/>
        <rFont val="Calibri"/>
      </rPr>
      <t xml:space="preserve">
</t>
    </r>
    <r>
      <rPr>
        <sz val="11"/>
        <color rgb="FF000000"/>
        <rFont val="Calibri"/>
      </rPr>
      <t>It is possible for applications that use remote interactive logons to bypass this setting.</t>
    </r>
    <r>
      <rPr>
        <sz val="11"/>
        <color rgb="FF000000"/>
        <rFont val="Calibri"/>
      </rPr>
      <t xml:space="preserve">
</t>
    </r>
    <r>
      <rPr>
        <sz val="11"/>
        <color rgb="FF000000"/>
        <rFont val="Calibri"/>
      </rPr>
      <t>Note: Remote Desktop Services was called Terminal Services in previous versions of Windows Server.</t>
    </r>
  </si>
  <si>
    <t>MACHINE\System\CurrentControlSet\Control\Lsa\LimitBlankPasswordUse</t>
  </si>
  <si>
    <t>SEC-79D4533A</t>
  </si>
  <si>
    <r>
      <rPr>
        <sz val="11"/>
        <rFont val="Calibri"/>
      </rPr>
      <t xml:space="preserve">Ensure </t>
    </r>
    <r>
      <rPr>
        <sz val="11"/>
        <color rgb="FF000000"/>
        <rFont val="Calibri"/>
      </rPr>
      <t>'</t>
    </r>
    <r>
      <rPr>
        <b/>
        <sz val="11"/>
        <color rgb="FF000000"/>
        <rFont val="Calibri"/>
      </rPr>
      <t>Audit: Force audit policy subcategory settings (Windows Vista or later) to override audit policy category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</si>
  <si>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Options\Audit: Force audit policy subcategory settings (Windows Vista or later) to override audit policy category settings</t>
    </r>
  </si>
  <si>
    <r>
      <rPr>
        <sz val="11"/>
        <color rgb="FF000000"/>
        <rFont val="Calibri"/>
      </rPr>
      <t>Audit: Force audit policy subcategory settings (Windows Vista or later) to override audit policy category settings.</t>
    </r>
    <r>
      <rPr>
        <sz val="11"/>
        <color rgb="FF000000"/>
        <rFont val="Calibri"/>
      </rPr>
      <t xml:space="preserve">
</t>
    </r>
    <r>
      <rPr>
        <sz val="11"/>
        <color rgb="FF000000"/>
        <rFont val="Calibri"/>
      </rPr>
      <t>Windows Vista and later versions of Windows allow audit policy to be managed in a more precise way using audit policy subcategories.  Setting audit policy at the category level will override the new subcategory audit policy feature.  Group Policy only allows audit policy to be set at the category level, and existing group policy may override the subcategory settings of new machines as they are joined to the domain or upgraded to Windows Vista or later versions.  To allow audit policy to be managed using subcategories without requiring a change to Group Policy, there is a new registry value in Windows Vista and later versions, SCENoApplyLegacyAuditPolicy, which prevents the application of category-level audit policy from Group Policy and from the Local Security Policy administrative tool.</t>
    </r>
    <r>
      <rPr>
        <sz val="11"/>
        <color rgb="FF000000"/>
        <rFont val="Calibri"/>
      </rPr>
      <t xml:space="preserve">
</t>
    </r>
    <r>
      <rPr>
        <sz val="11"/>
        <color rgb="FF000000"/>
        <rFont val="Calibri"/>
      </rPr>
      <t>If the category level audit policy set here is not consistent with the events that are currently being generated, the cause might be that this registry key is set.</t>
    </r>
    <r>
      <rPr>
        <sz val="11"/>
        <color rgb="FF000000"/>
        <rFont val="Calibri"/>
      </rPr>
      <t xml:space="preserve">
</t>
    </r>
    <r>
      <rPr>
        <sz val="11"/>
        <color rgb="FF000000"/>
        <rFont val="Calibri"/>
      </rPr>
      <t>Default: Disabled</t>
    </r>
  </si>
  <si>
    <t>MACHINE\System\CurrentControlSet\Control\Lsa\SCENoApplyLegacyAuditPolicy</t>
  </si>
  <si>
    <t>SEC-E4F47312</t>
  </si>
  <si>
    <r>
      <rPr>
        <sz val="11"/>
        <rFont val="Calibri"/>
      </rPr>
      <t xml:space="preserve">Ensure </t>
    </r>
    <r>
      <rPr>
        <sz val="11"/>
        <color rgb="FF000000"/>
        <rFont val="Calibri"/>
      </rPr>
      <t>'</t>
    </r>
    <r>
      <rPr>
        <b/>
        <sz val="11"/>
        <color rgb="FF000000"/>
        <rFont val="Calibri"/>
      </rPr>
      <t>Domain member: Digitally encrypt or sign secure channel data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</si>
  <si>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Options\Domain member: Digitally encrypt or sign secure channel data (always)</t>
    </r>
  </si>
  <si>
    <r>
      <rPr>
        <sz val="11"/>
        <color rgb="FF000000"/>
        <rFont val="Calibri"/>
      </rPr>
      <t>Domain member: Digitally encrypt or sign secure channel data (always)</t>
    </r>
    <r>
      <rPr>
        <sz val="11"/>
        <color rgb="FF000000"/>
        <rFont val="Calibri"/>
      </rPr>
      <t xml:space="preserve">
</t>
    </r>
    <r>
      <rPr>
        <sz val="11"/>
        <color rgb="FF000000"/>
        <rFont val="Calibri"/>
      </rPr>
      <t>This security setting determines whether all secure channel traffic initiated by the domain member must be signed or encrypted.</t>
    </r>
    <r>
      <rPr>
        <sz val="11"/>
        <color rgb="FF000000"/>
        <rFont val="Calibri"/>
      </rPr>
      <t xml:space="preserve">
</t>
    </r>
    <r>
      <rPr>
        <sz val="11"/>
        <color rgb="FF000000"/>
        <rFont val="Calibri"/>
      </rPr>
      <t>When a computer joins a domain, a computer account is created. After that, when the system starts, it uses the computer account password to create a secure channel with a domain controller for its domain. This secure channel is used to perform operations such as NTLM pass through authentication, LSA SID/name Lookup etc.</t>
    </r>
    <r>
      <rPr>
        <sz val="11"/>
        <color rgb="FF000000"/>
        <rFont val="Calibri"/>
      </rPr>
      <t xml:space="preserve">
</t>
    </r>
    <r>
      <rPr>
        <sz val="11"/>
        <color rgb="FF000000"/>
        <rFont val="Calibri"/>
      </rPr>
      <t>This setting determines whether or not all secure channel traffic initiated by the domain member meets minimum security requirements. Specifically it determines whether all secure channel traffic initiated by the domain member must be signed or encrypted. If this policy is enabled, then the secure channel will not be established unless either signing or encryption of all secure channel traffic is negotiated. If this policy is disabled, then encryption and signing of all secure channel traffic is negotiated with the Domain Controller in which case the level of signing and encryption depends on the version of the Domain Controller and the settings of the following two policies:</t>
    </r>
    <r>
      <rPr>
        <sz val="11"/>
        <color rgb="FF000000"/>
        <rFont val="Calibri"/>
      </rPr>
      <t xml:space="preserve">
</t>
    </r>
    <r>
      <rPr>
        <sz val="11"/>
        <color rgb="FF000000"/>
        <rFont val="Calibri"/>
      </rPr>
      <t>Domain member: Digitally encrypt secure channel data (when possible)</t>
    </r>
    <r>
      <rPr>
        <sz val="11"/>
        <color rgb="FF000000"/>
        <rFont val="Calibri"/>
      </rPr>
      <t xml:space="preserve">
</t>
    </r>
    <r>
      <rPr>
        <sz val="11"/>
        <color rgb="FF000000"/>
        <rFont val="Calibri"/>
      </rPr>
      <t>Domain member: Digitally sign secure channel data (when possible)</t>
    </r>
    <r>
      <rPr>
        <sz val="11"/>
        <color rgb="FF000000"/>
        <rFont val="Calibri"/>
      </rPr>
      <t xml:space="preserve">
</t>
    </r>
    <r>
      <rPr>
        <sz val="11"/>
        <color rgb="FF000000"/>
        <rFont val="Calibri"/>
      </rPr>
      <t>Default: Enabled.</t>
    </r>
    <r>
      <rPr>
        <sz val="11"/>
        <color rgb="FF000000"/>
        <rFont val="Calibri"/>
      </rPr>
      <t xml:space="preserve">
</t>
    </r>
    <r>
      <rPr>
        <sz val="11"/>
        <color rgb="FF000000"/>
        <rFont val="Calibri"/>
      </rPr>
      <t>Notes:</t>
    </r>
    <r>
      <rPr>
        <sz val="11"/>
        <color rgb="FF000000"/>
        <rFont val="Calibri"/>
      </rPr>
      <t xml:space="preserve">
</t>
    </r>
    <r>
      <rPr>
        <sz val="11"/>
        <color rgb="FF000000"/>
        <rFont val="Calibri"/>
      </rPr>
      <t>If this policy is enabled, the policy Domain member: Digitally sign secure channel data (when possible) is assumed to be enabled regardless of its current setting. This ensures that the domain member attempts to negotiate at least signing of the secure channel traffic.</t>
    </r>
    <r>
      <rPr>
        <sz val="11"/>
        <color rgb="FF000000"/>
        <rFont val="Calibri"/>
      </rPr>
      <t xml:space="preserve">
</t>
    </r>
    <r>
      <rPr>
        <sz val="11"/>
        <color rgb="FF000000"/>
        <rFont val="Calibri"/>
      </rPr>
      <t>If this policy is enabled, the policy Domain member: Digitally sign secure channel data (when possible) is assumed to be enabled regardless of its current setting. This ensures that the domain member attempts to negotiate at least signing of the secure channel traffic.</t>
    </r>
    <r>
      <rPr>
        <sz val="11"/>
        <color rgb="FF000000"/>
        <rFont val="Calibri"/>
      </rPr>
      <t xml:space="preserve">
</t>
    </r>
    <r>
      <rPr>
        <sz val="11"/>
        <color rgb="FF000000"/>
        <rFont val="Calibri"/>
      </rPr>
      <t>Logon information transmitted over the secure channel is always encrypted regardless of whether encryption of ALL other secure channel traffic is negotiated or not.</t>
    </r>
  </si>
  <si>
    <t>MACHINE\System\CurrentControlSet\Services\Netlogon\Parameters\RequireSignOrSeal</t>
  </si>
  <si>
    <t>SEC-FC3E0339</t>
  </si>
  <si>
    <r>
      <rPr>
        <sz val="11"/>
        <rFont val="Calibri"/>
      </rPr>
      <t xml:space="preserve">Ensure </t>
    </r>
    <r>
      <rPr>
        <sz val="11"/>
        <color rgb="FF000000"/>
        <rFont val="Calibri"/>
      </rPr>
      <t>'</t>
    </r>
    <r>
      <rPr>
        <b/>
        <sz val="11"/>
        <color rgb="FF000000"/>
        <rFont val="Calibri"/>
      </rPr>
      <t>Domain member: Digitally encrypt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</si>
  <si>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Options\Domain member: Digitally encrypt secure channel data (when possible)</t>
    </r>
  </si>
  <si>
    <r>
      <rPr>
        <sz val="11"/>
        <color rgb="FF000000"/>
        <rFont val="Calibri"/>
      </rPr>
      <t>Domain member: Digitally encrypt secure channel data (when possible)</t>
    </r>
    <r>
      <rPr>
        <sz val="11"/>
        <color rgb="FF000000"/>
        <rFont val="Calibri"/>
      </rPr>
      <t xml:space="preserve">
</t>
    </r>
    <r>
      <rPr>
        <sz val="11"/>
        <color rgb="FF000000"/>
        <rFont val="Calibri"/>
      </rPr>
      <t>This security setting determines whether a domain member attempts to negotiate encryption for all secure channel traffic that it initiates.</t>
    </r>
    <r>
      <rPr>
        <sz val="11"/>
        <color rgb="FF000000"/>
        <rFont val="Calibri"/>
      </rPr>
      <t xml:space="preserve">
</t>
    </r>
    <r>
      <rPr>
        <sz val="11"/>
        <color rgb="FF000000"/>
        <rFont val="Calibri"/>
      </rPr>
      <t>When a computer joins a domain, a computer account is created. After that, when the system starts, it uses the computer account password to create a secure channel with a domain controller for its domain. This secure channel is used to perform operations such as NTLM passthrough authentication, LSA SID/name Lookup etc.</t>
    </r>
    <r>
      <rPr>
        <sz val="11"/>
        <color rgb="FF000000"/>
        <rFont val="Calibri"/>
      </rPr>
      <t xml:space="preserve">
</t>
    </r>
    <r>
      <rPr>
        <sz val="11"/>
        <color rgb="FF000000"/>
        <rFont val="Calibri"/>
      </rPr>
      <t>This setting determines whether or not the domain member attempts to negotiate encryption for all secure channel traffic that it initiates. If enabled, the domain member will request encryption of all secure channel traffic. If the domain controller supports encryption of all secure channel traffic, then all secure channel traffic will be encrypted. Otherwise only logon information transmitted over the secure channel will be encrypted. If this setting is disabled, then the domain member will not attempt to negotiate secure channel encryption.</t>
    </r>
    <r>
      <rPr>
        <sz val="11"/>
        <color rgb="FF000000"/>
        <rFont val="Calibri"/>
      </rPr>
      <t xml:space="preserve">
</t>
    </r>
    <r>
      <rPr>
        <sz val="11"/>
        <color rgb="FF000000"/>
        <rFont val="Calibri"/>
      </rPr>
      <t>Default: Enabled.</t>
    </r>
    <r>
      <rPr>
        <sz val="11"/>
        <color rgb="FF000000"/>
        <rFont val="Calibri"/>
      </rPr>
      <t xml:space="preserve">
</t>
    </r>
    <r>
      <rPr>
        <sz val="11"/>
        <color rgb="FF000000"/>
        <rFont val="Calibri"/>
      </rPr>
      <t>Important</t>
    </r>
    <r>
      <rPr>
        <sz val="11"/>
        <color rgb="FF000000"/>
        <rFont val="Calibri"/>
      </rPr>
      <t xml:space="preserve">
</t>
    </r>
    <r>
      <rPr>
        <sz val="11"/>
        <color rgb="FF000000"/>
        <rFont val="Calibri"/>
      </rPr>
      <t>There is no known reason for disabling this setting. Besides unnecessarily reducing the potential confidentiality level of the secure channel, disabling this setting may unnecessarily reduce secure channel throughput, because concurrent API calls that use the secure channel are only possible when the secure channel is signed or encrypted.</t>
    </r>
    <r>
      <rPr>
        <sz val="11"/>
        <color rgb="FF000000"/>
        <rFont val="Calibri"/>
      </rPr>
      <t xml:space="preserve">
</t>
    </r>
    <r>
      <rPr>
        <sz val="11"/>
        <color rgb="FF000000"/>
        <rFont val="Calibri"/>
      </rPr>
      <t>Note: Domain controllers are also domain members and establish secure channels with other domain controllers in the same domain as well as domain controllers in trusted domains.</t>
    </r>
  </si>
  <si>
    <t>MACHINE\System\CurrentControlSet\Services\Netlogon\Parameters\SealSecureChannel</t>
  </si>
  <si>
    <t>SEC-E21F0429</t>
  </si>
  <si>
    <r>
      <rPr>
        <sz val="11"/>
        <rFont val="Calibri"/>
      </rPr>
      <t xml:space="preserve">Ensure </t>
    </r>
    <r>
      <rPr>
        <sz val="11"/>
        <color rgb="FF000000"/>
        <rFont val="Calibri"/>
      </rPr>
      <t>'</t>
    </r>
    <r>
      <rPr>
        <b/>
        <sz val="11"/>
        <color rgb="FF000000"/>
        <rFont val="Calibri"/>
      </rPr>
      <t>Domain member: Digitally sign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</si>
  <si>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Options\Domain member: Digitally sign secure channel data (when possible)</t>
    </r>
  </si>
  <si>
    <r>
      <rPr>
        <sz val="11"/>
        <color rgb="FF000000"/>
        <rFont val="Calibri"/>
      </rPr>
      <t>Domain member: Digitally sign secure channel data (when possible)</t>
    </r>
    <r>
      <rPr>
        <sz val="11"/>
        <color rgb="FF000000"/>
        <rFont val="Calibri"/>
      </rPr>
      <t xml:space="preserve">
</t>
    </r>
    <r>
      <rPr>
        <sz val="11"/>
        <color rgb="FF000000"/>
        <rFont val="Calibri"/>
      </rPr>
      <t>This security setting determines whether a domain member attempts to negotiate signing for all secure channel traffic that it initiates.</t>
    </r>
    <r>
      <rPr>
        <sz val="11"/>
        <color rgb="FF000000"/>
        <rFont val="Calibri"/>
      </rPr>
      <t xml:space="preserve">
</t>
    </r>
    <r>
      <rPr>
        <sz val="11"/>
        <color rgb="FF000000"/>
        <rFont val="Calibri"/>
      </rPr>
      <t>When a computer joins a domain, a computer account is created. After that, when the system starts, it uses the computer account password to create a secure channel with a domain controller for its domain. This secure channel is used to perform operations such as NTLM pass through authentication, LSA SID/name Lookup etc.</t>
    </r>
    <r>
      <rPr>
        <sz val="11"/>
        <color rgb="FF000000"/>
        <rFont val="Calibri"/>
      </rPr>
      <t xml:space="preserve">
</t>
    </r>
    <r>
      <rPr>
        <sz val="11"/>
        <color rgb="FF000000"/>
        <rFont val="Calibri"/>
      </rPr>
      <t>This setting determines whether or not the domain member attempts to negotiate signing for all secure channel traffic that it initiates. If enabled, the domain member will request signing of all secure channel traffic. If the Domain Controller supports signing of all secure channel traffic, then all secure channel traffic will be signed which ensures that it cannot be tampered with in transit.</t>
    </r>
    <r>
      <rPr>
        <sz val="11"/>
        <color rgb="FF000000"/>
        <rFont val="Calibri"/>
      </rPr>
      <t xml:space="preserve">
</t>
    </r>
    <r>
      <rPr>
        <sz val="11"/>
        <color rgb="FF000000"/>
        <rFont val="Calibri"/>
      </rPr>
      <t>Default: Enabled.</t>
    </r>
    <r>
      <rPr>
        <sz val="11"/>
        <color rgb="FF000000"/>
        <rFont val="Calibri"/>
      </rPr>
      <t xml:space="preserve">
</t>
    </r>
    <r>
      <rPr>
        <sz val="11"/>
        <color rgb="FF000000"/>
        <rFont val="Calibri"/>
      </rPr>
      <t>Notes:</t>
    </r>
    <r>
      <rPr>
        <sz val="11"/>
        <color rgb="FF000000"/>
        <rFont val="Calibri"/>
      </rPr>
      <t xml:space="preserve">
</t>
    </r>
    <r>
      <rPr>
        <sz val="11"/>
        <color rgb="FF000000"/>
        <rFont val="Calibri"/>
      </rPr>
      <t>If the policy Domain member: Digitally encrypt or sign secure channel data (always) is enabled, then this policy is assumed to be enabled regardless of its current setting.</t>
    </r>
    <r>
      <rPr>
        <sz val="11"/>
        <color rgb="FF000000"/>
        <rFont val="Calibri"/>
      </rPr>
      <t xml:space="preserve">
</t>
    </r>
    <r>
      <rPr>
        <sz val="11"/>
        <color rgb="FF000000"/>
        <rFont val="Calibri"/>
      </rPr>
      <t>Domain controllers are also domain members and establish secure channels with other domain controllers in the same domain as well as domain controllers in trusted domains.</t>
    </r>
  </si>
  <si>
    <t>MACHINE\System\CurrentControlSet\Services\Netlogon\Parameters\SignSecureChannel</t>
  </si>
  <si>
    <t>SEC-E6783855</t>
  </si>
  <si>
    <r>
      <rPr>
        <sz val="11"/>
        <rFont val="Calibri"/>
      </rPr>
      <t xml:space="preserve">Ensure </t>
    </r>
    <r>
      <rPr>
        <sz val="11"/>
        <color rgb="FF000000"/>
        <rFont val="Calibri"/>
      </rPr>
      <t>'</t>
    </r>
    <r>
      <rPr>
        <b/>
        <sz val="11"/>
        <color rgb="FF000000"/>
        <rFont val="Calibri"/>
      </rPr>
      <t>Domain member: Disable machine account password changes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</si>
  <si>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Options\Domain member: Disable machine account password changes</t>
    </r>
  </si>
  <si>
    <r>
      <rPr>
        <sz val="11"/>
        <color rgb="FF000000"/>
        <rFont val="Calibri"/>
      </rPr>
      <t>Domain member: Disable machine account password changes</t>
    </r>
    <r>
      <rPr>
        <sz val="11"/>
        <color rgb="FF000000"/>
        <rFont val="Calibri"/>
      </rPr>
      <t xml:space="preserve">
</t>
    </r>
    <r>
      <rPr>
        <sz val="11"/>
        <color rgb="FF000000"/>
        <rFont val="Calibri"/>
      </rPr>
      <t>Determines whether a domain member periodically changes its computer account password. If this setting is enabled, the domain member does not attempt to change its computer account password. If this setting is disabled, the domain member attempts to change its computer account password as specified by the setting for Domain Member: Maximum age for machine account password, which by default is every 30 days.</t>
    </r>
    <r>
      <rPr>
        <sz val="11"/>
        <color rgb="FF000000"/>
        <rFont val="Calibri"/>
      </rPr>
      <t xml:space="preserve">
</t>
    </r>
    <r>
      <rPr>
        <sz val="11"/>
        <color rgb="FF000000"/>
        <rFont val="Calibri"/>
      </rPr>
      <t>Default: Disabled.</t>
    </r>
    <r>
      <rPr>
        <sz val="11"/>
        <color rgb="FF000000"/>
        <rFont val="Calibri"/>
      </rPr>
      <t xml:space="preserve">
</t>
    </r>
    <r>
      <rPr>
        <sz val="11"/>
        <color rgb="FF000000"/>
        <rFont val="Calibri"/>
      </rPr>
      <t>Notes</t>
    </r>
    <r>
      <rPr>
        <sz val="11"/>
        <color rgb="FF000000"/>
        <rFont val="Calibri"/>
      </rPr>
      <t xml:space="preserve">
</t>
    </r>
    <r>
      <rPr>
        <sz val="11"/>
        <color rgb="FF000000"/>
        <rFont val="Calibri"/>
      </rPr>
      <t>This security setting should not be enabled. Computer account passwords are used to establish secure channel communications between members and domain controllers and, within the domain, between the domain controllers themselves. Once it is established, the secure channel is used to transmit sensitive information that is necessary for making authentication and authorization decisions.</t>
    </r>
    <r>
      <rPr>
        <sz val="11"/>
        <color rgb="FF000000"/>
        <rFont val="Calibri"/>
      </rPr>
      <t xml:space="preserve">
</t>
    </r>
    <r>
      <rPr>
        <sz val="11"/>
        <color rgb="FF000000"/>
        <rFont val="Calibri"/>
      </rPr>
      <t>This setting should not be used in an attempt to support dual-boot scenarios that use the same computer account. If you want to dual-boot two installations that are joined to the same domain, give the two installations different computer names.</t>
    </r>
  </si>
  <si>
    <t>MACHINE\System\CurrentControlSet\Services\Netlogon\Parameters\DisablePasswordChange</t>
  </si>
  <si>
    <t>SEC-3AC18C07</t>
  </si>
  <si>
    <r>
      <rPr>
        <sz val="11"/>
        <rFont val="Calibri"/>
      </rPr>
      <t xml:space="preserve">Ensure </t>
    </r>
    <r>
      <rPr>
        <sz val="11"/>
        <color rgb="FF000000"/>
        <rFont val="Calibri"/>
      </rPr>
      <t>'</t>
    </r>
    <r>
      <rPr>
        <b/>
        <sz val="11"/>
        <color rgb="FF000000"/>
        <rFont val="Calibri"/>
      </rPr>
      <t>Domain member: Maximum machine account password age</t>
    </r>
    <r>
      <rPr>
        <sz val="11"/>
        <color rgb="FF000000"/>
        <rFont val="Calibri"/>
      </rPr>
      <t>'</t>
    </r>
    <r>
      <rPr>
        <sz val="11"/>
        <color rgb="FF000000"/>
        <rFont val="Calibri"/>
      </rPr>
      <t xml:space="preserve"> is set to </t>
    </r>
    <r>
      <rPr>
        <sz val="11"/>
        <color rgb="FF000000"/>
        <rFont val="Calibri"/>
      </rPr>
      <t>'</t>
    </r>
    <r>
      <rPr>
        <b/>
        <sz val="11"/>
        <color rgb="FF000000"/>
        <rFont val="Calibri"/>
      </rPr>
      <t>30</t>
    </r>
    <r>
      <rPr>
        <sz val="11"/>
        <color rgb="FF000000"/>
        <rFont val="Calibri"/>
      </rPr>
      <t>'</t>
    </r>
  </si>
  <si>
    <r>
      <rPr>
        <sz val="11"/>
        <color rgb="FF000000"/>
        <rFont val="Calibri"/>
      </rPr>
      <t xml:space="preserve">Set the following UI path to </t>
    </r>
    <r>
      <rPr>
        <b/>
        <sz val="11"/>
        <color rgb="FF000000"/>
        <rFont val="Calibri"/>
      </rPr>
      <t>30</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Options\Domain member: Maximum machine account password age</t>
    </r>
  </si>
  <si>
    <r>
      <rPr>
        <sz val="11"/>
        <color rgb="FF000000"/>
        <rFont val="Calibri"/>
      </rPr>
      <t>Domain member: Maximum machine account password age</t>
    </r>
    <r>
      <rPr>
        <sz val="11"/>
        <color rgb="FF000000"/>
        <rFont val="Calibri"/>
      </rPr>
      <t xml:space="preserve">
</t>
    </r>
    <r>
      <rPr>
        <sz val="11"/>
        <color rgb="FF000000"/>
        <rFont val="Calibri"/>
      </rPr>
      <t>This security setting determines how often a domain member will attempt to change its computer account password.</t>
    </r>
    <r>
      <rPr>
        <sz val="11"/>
        <color rgb="FF000000"/>
        <rFont val="Calibri"/>
      </rPr>
      <t xml:space="preserve">
</t>
    </r>
    <r>
      <rPr>
        <sz val="11"/>
        <color rgb="FF000000"/>
        <rFont val="Calibri"/>
      </rPr>
      <t>Default: 30 days.</t>
    </r>
    <r>
      <rPr>
        <sz val="11"/>
        <color rgb="FF000000"/>
        <rFont val="Calibri"/>
      </rPr>
      <t xml:space="preserve">
</t>
    </r>
    <r>
      <rPr>
        <sz val="11"/>
        <color rgb="FF000000"/>
        <rFont val="Calibri"/>
      </rPr>
      <t>Important</t>
    </r>
    <r>
      <rPr>
        <sz val="11"/>
        <color rgb="FF000000"/>
        <rFont val="Calibri"/>
      </rPr>
      <t xml:space="preserve">
</t>
    </r>
    <r>
      <rPr>
        <sz val="11"/>
        <color rgb="FF000000"/>
        <rFont val="Calibri"/>
      </rPr>
      <t>This setting applies to Windows 2000 computers, but it is not available through the Security Configuration Manager tools on these computers.</t>
    </r>
  </si>
  <si>
    <t>MACHINE\System\CurrentControlSet\Services\Netlogon\Parameters\MaximumPasswordAge</t>
  </si>
  <si>
    <t>SEC-D0655BAC</t>
  </si>
  <si>
    <r>
      <rPr>
        <sz val="11"/>
        <rFont val="Calibri"/>
      </rPr>
      <t xml:space="preserve">Ensure </t>
    </r>
    <r>
      <rPr>
        <sz val="11"/>
        <color rgb="FF000000"/>
        <rFont val="Calibri"/>
      </rPr>
      <t>'</t>
    </r>
    <r>
      <rPr>
        <b/>
        <sz val="11"/>
        <color rgb="FF000000"/>
        <rFont val="Calibri"/>
      </rPr>
      <t>Domain member: Require strong (Windows 2000 or later) session key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</si>
  <si>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Options\Domain member: Require strong (Windows 2000 or later) session key</t>
    </r>
  </si>
  <si>
    <r>
      <rPr>
        <sz val="11"/>
        <color rgb="FF000000"/>
        <rFont val="Calibri"/>
      </rPr>
      <t>Domain member: Require strong (Windows 2000 or later) session key</t>
    </r>
    <r>
      <rPr>
        <sz val="11"/>
        <color rgb="FF000000"/>
        <rFont val="Calibri"/>
      </rPr>
      <t xml:space="preserve">
</t>
    </r>
    <r>
      <rPr>
        <sz val="11"/>
        <color rgb="FF000000"/>
        <rFont val="Calibri"/>
      </rPr>
      <t>This security setting determines whether 128-bit key strength is required for encrypted secure channel data.</t>
    </r>
    <r>
      <rPr>
        <sz val="11"/>
        <color rgb="FF000000"/>
        <rFont val="Calibri"/>
      </rPr>
      <t xml:space="preserve">
</t>
    </r>
    <r>
      <rPr>
        <sz val="11"/>
        <color rgb="FF000000"/>
        <rFont val="Calibri"/>
      </rPr>
      <t>When a computer joins a domain, a computer account is created. After that, when the system starts, it uses the computer account password to create a secure channel with a domain controller within the domain. This secure channel is used to perform operations such as NTLM passthrough authentication, LSA SID/name Lookup, and so on.</t>
    </r>
    <r>
      <rPr>
        <sz val="11"/>
        <color rgb="FF000000"/>
        <rFont val="Calibri"/>
      </rPr>
      <t xml:space="preserve">
</t>
    </r>
    <r>
      <rPr>
        <sz val="11"/>
        <color rgb="FF000000"/>
        <rFont val="Calibri"/>
      </rPr>
      <t>Depending on what version of Windows is running on the domain controller that the domain member is communicating with and the settings of the parameters:</t>
    </r>
    <r>
      <rPr>
        <sz val="11"/>
        <color rgb="FF000000"/>
        <rFont val="Calibri"/>
      </rPr>
      <t xml:space="preserve">
</t>
    </r>
    <r>
      <rPr>
        <sz val="11"/>
        <color rgb="FF000000"/>
        <rFont val="Calibri"/>
      </rPr>
      <t>Domain member: Digitally encrypt or sign secure channel data (always)</t>
    </r>
    <r>
      <rPr>
        <sz val="11"/>
        <color rgb="FF000000"/>
        <rFont val="Calibri"/>
      </rPr>
      <t xml:space="preserve">
</t>
    </r>
    <r>
      <rPr>
        <sz val="11"/>
        <color rgb="FF000000"/>
        <rFont val="Calibri"/>
      </rPr>
      <t>Domain member: Digitally encrypt secure channel data (when possible)</t>
    </r>
    <r>
      <rPr>
        <sz val="11"/>
        <color rgb="FF000000"/>
        <rFont val="Calibri"/>
      </rPr>
      <t xml:space="preserve">
</t>
    </r>
    <r>
      <rPr>
        <sz val="11"/>
        <color rgb="FF000000"/>
        <rFont val="Calibri"/>
      </rPr>
      <t>Some or all of the information that is transmitted over the secure channel will be encrypted. This policy setting determines whether or not 128-bit key strength is required for the secure channel information that is encrypted.</t>
    </r>
    <r>
      <rPr>
        <sz val="11"/>
        <color rgb="FF000000"/>
        <rFont val="Calibri"/>
      </rPr>
      <t xml:space="preserve">
</t>
    </r>
    <r>
      <rPr>
        <sz val="11"/>
        <color rgb="FF000000"/>
        <rFont val="Calibri"/>
      </rPr>
      <t>If this setting is enabled, then the secure channel will not be established unless 128-bit encryption can be performed. If this setting is disabled, then the key strength is negotiated with the domain controller.</t>
    </r>
    <r>
      <rPr>
        <sz val="11"/>
        <color rgb="FF000000"/>
        <rFont val="Calibri"/>
      </rPr>
      <t xml:space="preserve">
</t>
    </r>
    <r>
      <rPr>
        <sz val="11"/>
        <color rgb="FF000000"/>
        <rFont val="Calibri"/>
      </rPr>
      <t>Default: Disabled.</t>
    </r>
    <r>
      <rPr>
        <sz val="11"/>
        <color rgb="FF000000"/>
        <rFont val="Calibri"/>
      </rPr>
      <t xml:space="preserve">
</t>
    </r>
    <r>
      <rPr>
        <sz val="11"/>
        <color rgb="FF000000"/>
        <rFont val="Calibri"/>
      </rPr>
      <t>Important</t>
    </r>
    <r>
      <rPr>
        <sz val="11"/>
        <color rgb="FF000000"/>
        <rFont val="Calibri"/>
      </rPr>
      <t xml:space="preserve">
</t>
    </r>
    <r>
      <rPr>
        <sz val="11"/>
        <color rgb="FF000000"/>
        <rFont val="Calibri"/>
      </rPr>
      <t>In order to take advantage of this policy on member workstations and servers, all domain controllers that constitute the member's domain must be running Windows 2000 or later.</t>
    </r>
    <r>
      <rPr>
        <sz val="11"/>
        <color rgb="FF000000"/>
        <rFont val="Calibri"/>
      </rPr>
      <t xml:space="preserve">
</t>
    </r>
    <r>
      <rPr>
        <sz val="11"/>
        <color rgb="FF000000"/>
        <rFont val="Calibri"/>
      </rPr>
      <t>In order to take advantage of this policy on domain controllers, all domain controllers in the same domain as well as all trusted domains must run Windows 2000 or later.</t>
    </r>
  </si>
  <si>
    <t>MACHINE\System\CurrentControlSet\Services\Netlogon\Parameters\RequireStrongKey</t>
  </si>
  <si>
    <t>SEC-58C22FCA</t>
  </si>
  <si>
    <r>
      <rPr>
        <sz val="11"/>
        <rFont val="Calibri"/>
      </rPr>
      <t xml:space="preserve">Ensure </t>
    </r>
    <r>
      <rPr>
        <sz val="11"/>
        <color rgb="FF000000"/>
        <rFont val="Calibri"/>
      </rPr>
      <t>'</t>
    </r>
    <r>
      <rPr>
        <b/>
        <sz val="11"/>
        <color rgb="FF000000"/>
        <rFont val="Calibri"/>
      </rPr>
      <t>Interactive logon: Machine inactivity limit</t>
    </r>
    <r>
      <rPr>
        <sz val="11"/>
        <color rgb="FF000000"/>
        <rFont val="Calibri"/>
      </rPr>
      <t>'</t>
    </r>
    <r>
      <rPr>
        <sz val="11"/>
        <color rgb="FF000000"/>
        <rFont val="Calibri"/>
      </rPr>
      <t xml:space="preserve"> is set to </t>
    </r>
    <r>
      <rPr>
        <sz val="11"/>
        <color rgb="FF000000"/>
        <rFont val="Calibri"/>
      </rPr>
      <t>'</t>
    </r>
    <r>
      <rPr>
        <b/>
        <sz val="11"/>
        <color rgb="FF000000"/>
        <rFont val="Calibri"/>
      </rPr>
      <t>900</t>
    </r>
    <r>
      <rPr>
        <sz val="11"/>
        <color rgb="FF000000"/>
        <rFont val="Calibri"/>
      </rPr>
      <t>'</t>
    </r>
  </si>
  <si>
    <r>
      <rPr>
        <sz val="11"/>
        <color rgb="FF000000"/>
        <rFont val="Calibri"/>
      </rPr>
      <t xml:space="preserve">Set the following UI path to </t>
    </r>
    <r>
      <rPr>
        <b/>
        <sz val="11"/>
        <color rgb="FF000000"/>
        <rFont val="Calibri"/>
      </rPr>
      <t>900</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Options\Interactive logon: Machine inactivity limit</t>
    </r>
  </si>
  <si>
    <r>
      <rPr>
        <sz val="11"/>
        <color rgb="FF000000"/>
        <rFont val="Calibri"/>
      </rPr>
      <t>Interactive logon: Machine inactivity limit.</t>
    </r>
    <r>
      <rPr>
        <sz val="11"/>
        <color rgb="FF000000"/>
        <rFont val="Calibri"/>
      </rPr>
      <t xml:space="preserve">
</t>
    </r>
    <r>
      <rPr>
        <sz val="11"/>
        <color rgb="FF000000"/>
        <rFont val="Calibri"/>
      </rPr>
      <t>Windows notices inactivity of a logon session, and if the amount of inactive time exceeds the inactivity limit, then the screen saver will run, locking the session.</t>
    </r>
    <r>
      <rPr>
        <sz val="11"/>
        <color rgb="FF000000"/>
        <rFont val="Calibri"/>
      </rPr>
      <t xml:space="preserve">
</t>
    </r>
    <r>
      <rPr>
        <sz val="11"/>
        <color rgb="FF000000"/>
        <rFont val="Calibri"/>
      </rPr>
      <t>Default: not enforced.</t>
    </r>
  </si>
  <si>
    <t>MACHINE\Software\Microsoft\Windows\CurrentVersion\Policies\System\InactivityTimeoutSecs</t>
  </si>
  <si>
    <t>SEC-B237D65C</t>
  </si>
  <si>
    <r>
      <rPr>
        <sz val="11"/>
        <rFont val="Calibri"/>
      </rPr>
      <t xml:space="preserve">Ensure </t>
    </r>
    <r>
      <rPr>
        <sz val="11"/>
        <color rgb="FF000000"/>
        <rFont val="Calibri"/>
      </rPr>
      <t>'</t>
    </r>
    <r>
      <rPr>
        <b/>
        <sz val="11"/>
        <color rgb="FF000000"/>
        <rFont val="Calibri"/>
      </rPr>
      <t>Interactive logon: Smart card removal behavior</t>
    </r>
    <r>
      <rPr>
        <sz val="11"/>
        <color rgb="FF000000"/>
        <rFont val="Calibri"/>
      </rPr>
      <t>'</t>
    </r>
    <r>
      <rPr>
        <sz val="11"/>
        <color rgb="FF000000"/>
        <rFont val="Calibri"/>
      </rPr>
      <t xml:space="preserve"> is set to </t>
    </r>
    <r>
      <rPr>
        <sz val="11"/>
        <color rgb="FF000000"/>
        <rFont val="Calibri"/>
      </rPr>
      <t>'</t>
    </r>
    <r>
      <rPr>
        <b/>
        <sz val="11"/>
        <color rgb="FF000000"/>
        <rFont val="Calibri"/>
      </rPr>
      <t>Lock Workstation</t>
    </r>
    <r>
      <rPr>
        <sz val="11"/>
        <color rgb="FF000000"/>
        <rFont val="Calibri"/>
      </rPr>
      <t>'</t>
    </r>
  </si>
  <si>
    <r>
      <rPr>
        <sz val="11"/>
        <color rgb="FF000000"/>
        <rFont val="Calibri"/>
      </rPr>
      <t xml:space="preserve">Set the following UI path to </t>
    </r>
    <r>
      <rPr>
        <b/>
        <sz val="11"/>
        <color rgb="FF000000"/>
        <rFont val="Calibri"/>
      </rPr>
      <t>Lock Workstation</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Options\Interactive logon: Smart card removal behavior</t>
    </r>
  </si>
  <si>
    <r>
      <rPr>
        <sz val="11"/>
        <color rgb="FF000000"/>
        <rFont val="Calibri"/>
      </rPr>
      <t>Interactive logon: Smart card removal behavior</t>
    </r>
    <r>
      <rPr>
        <sz val="11"/>
        <color rgb="FF000000"/>
        <rFont val="Calibri"/>
      </rPr>
      <t xml:space="preserve">
</t>
    </r>
    <r>
      <rPr>
        <sz val="11"/>
        <color rgb="FF000000"/>
        <rFont val="Calibri"/>
      </rPr>
      <t>This security setting determines what happens when the smart card for a logged-on user is removed from the smart card reader.</t>
    </r>
    <r>
      <rPr>
        <sz val="11"/>
        <color rgb="FF000000"/>
        <rFont val="Calibri"/>
      </rPr>
      <t xml:space="preserve">
</t>
    </r>
    <r>
      <rPr>
        <sz val="11"/>
        <color rgb="FF000000"/>
        <rFont val="Calibri"/>
      </rPr>
      <t>The options are:</t>
    </r>
    <r>
      <rPr>
        <sz val="11"/>
        <color rgb="FF000000"/>
        <rFont val="Calibri"/>
      </rPr>
      <t xml:space="preserve">
</t>
    </r>
    <r>
      <rPr>
        <sz val="11"/>
        <color rgb="FF000000"/>
        <rFont val="Calibri"/>
      </rPr>
      <t>ò No Action</t>
    </r>
    <r>
      <rPr>
        <sz val="11"/>
        <color rgb="FF000000"/>
        <rFont val="Calibri"/>
      </rPr>
      <t xml:space="preserve">
</t>
    </r>
    <r>
      <rPr>
        <sz val="11"/>
        <color rgb="FF000000"/>
        <rFont val="Calibri"/>
      </rPr>
      <t>ò Lock Workstation</t>
    </r>
    <r>
      <rPr>
        <sz val="11"/>
        <color rgb="FF000000"/>
        <rFont val="Calibri"/>
      </rPr>
      <t xml:space="preserve">
</t>
    </r>
    <r>
      <rPr>
        <sz val="11"/>
        <color rgb="FF000000"/>
        <rFont val="Calibri"/>
      </rPr>
      <t>ò Force Logoff</t>
    </r>
    <r>
      <rPr>
        <sz val="11"/>
        <color rgb="FF000000"/>
        <rFont val="Calibri"/>
      </rPr>
      <t xml:space="preserve">
</t>
    </r>
    <r>
      <rPr>
        <sz val="11"/>
        <color rgb="FF000000"/>
        <rFont val="Calibri"/>
      </rPr>
      <t>ò Disconnect if a Remote Desktop Services session</t>
    </r>
    <r>
      <rPr>
        <sz val="11"/>
        <color rgb="FF000000"/>
        <rFont val="Calibri"/>
      </rPr>
      <t xml:space="preserve">
</t>
    </r>
    <r>
      <rPr>
        <sz val="11"/>
        <color rgb="FF000000"/>
        <rFont val="Calibri"/>
      </rPr>
      <t>If you click Lock Workstation in the Properties dialog box for this policy, the workstation is locked when the smart card is removed, allowing users to leave the area, take their smart card with them, and still maintain a protected session.</t>
    </r>
    <r>
      <rPr>
        <sz val="11"/>
        <color rgb="FF000000"/>
        <rFont val="Calibri"/>
      </rPr>
      <t xml:space="preserve">
</t>
    </r>
    <r>
      <rPr>
        <sz val="11"/>
        <color rgb="FF000000"/>
        <rFont val="Calibri"/>
      </rPr>
      <t>If you click Force Logoff in the Properties dialog box for this policy, the user is automatically logged off when the smart card is removed.</t>
    </r>
    <r>
      <rPr>
        <sz val="11"/>
        <color rgb="FF000000"/>
        <rFont val="Calibri"/>
      </rPr>
      <t xml:space="preserve">
</t>
    </r>
    <r>
      <rPr>
        <sz val="11"/>
        <color rgb="FF000000"/>
        <rFont val="Calibri"/>
      </rPr>
      <t>If you click Disconnect if a Remote Desktop Services session, removal of the smart card disconnects the session without logging the user off. This allows the user to insert the smart card and resume the session later, or at another smart card reader-equipped computer, without having to log on again. If the session is local, this policy functions identically to Lock Workstation.</t>
    </r>
    <r>
      <rPr>
        <sz val="11"/>
        <color rgb="FF000000"/>
        <rFont val="Calibri"/>
      </rPr>
      <t xml:space="preserve">
</t>
    </r>
    <r>
      <rPr>
        <sz val="11"/>
        <color rgb="FF000000"/>
        <rFont val="Calibri"/>
      </rPr>
      <t>Note: Remote Desktop Services was called Terminal Services in previous versions of Windows Server.</t>
    </r>
    <r>
      <rPr>
        <sz val="11"/>
        <color rgb="FF000000"/>
        <rFont val="Calibri"/>
      </rPr>
      <t xml:space="preserve">
</t>
    </r>
    <r>
      <rPr>
        <sz val="11"/>
        <color rgb="FF000000"/>
        <rFont val="Calibri"/>
      </rPr>
      <t>Default: This policy is not defined, which means that the system treats it as No action.</t>
    </r>
    <r>
      <rPr>
        <sz val="11"/>
        <color rgb="FF000000"/>
        <rFont val="Calibri"/>
      </rPr>
      <t xml:space="preserve">
</t>
    </r>
    <r>
      <rPr>
        <sz val="11"/>
        <color rgb="FF000000"/>
        <rFont val="Calibri"/>
      </rPr>
      <t>On Windows Vista and above: For this setting to work, the Smart Card Removal Policy service must be started.</t>
    </r>
  </si>
  <si>
    <t>MACHINE\Software\Microsoft\Windows NT\CurrentVersion\Winlogon\ScRemoveOption</t>
  </si>
  <si>
    <t>SEC-6B6C2D9D</t>
  </si>
  <si>
    <r>
      <rPr>
        <sz val="11"/>
        <rFont val="Calibri"/>
      </rPr>
      <t xml:space="preserve">Ensure </t>
    </r>
    <r>
      <rPr>
        <sz val="11"/>
        <color rgb="FF000000"/>
        <rFont val="Calibri"/>
      </rPr>
      <t>'</t>
    </r>
    <r>
      <rPr>
        <b/>
        <sz val="11"/>
        <color rgb="FF000000"/>
        <rFont val="Calibri"/>
      </rPr>
      <t>Microsoft network client: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</si>
  <si>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Options\Microsoft network client: Digitally sign communications (always)</t>
    </r>
  </si>
  <si>
    <r>
      <rPr>
        <sz val="11"/>
        <color rgb="FF000000"/>
        <rFont val="Calibri"/>
      </rPr>
      <t>Microsoft network client: Digitally sign communications (always)</t>
    </r>
    <r>
      <rPr>
        <sz val="11"/>
        <color rgb="FF000000"/>
        <rFont val="Calibri"/>
      </rPr>
      <t xml:space="preserve">
</t>
    </r>
    <r>
      <rPr>
        <sz val="11"/>
        <color rgb="FF000000"/>
        <rFont val="Calibri"/>
      </rPr>
      <t>This security setting determines whether packet signing is required by the SMB client component.</t>
    </r>
    <r>
      <rPr>
        <sz val="11"/>
        <color rgb="FF000000"/>
        <rFont val="Calibri"/>
      </rPr>
      <t xml:space="preserve">
</t>
    </r>
    <r>
      <rPr>
        <sz val="11"/>
        <color rgb="FF000000"/>
        <rFont val="Calibri"/>
      </rPr>
      <t>The server message block (SMB) protocol provides the basis for Microsoft file and print sharing and many other networking operations, such as remote Windows administration. To prevent man-in-the-middle attacks that modify SMB packets in transit, the SMB protocol supports the digital signing of SMB packets. This policy setting determines whether SMB packet signing must be negotiated before further communication with an SMB server is permitted.</t>
    </r>
    <r>
      <rPr>
        <sz val="11"/>
        <color rgb="FF000000"/>
        <rFont val="Calibri"/>
      </rPr>
      <t xml:space="preserve">
</t>
    </r>
    <r>
      <rPr>
        <sz val="11"/>
        <color rgb="FF000000"/>
        <rFont val="Calibri"/>
      </rPr>
      <t>If this setting is enabled, the Microsoft network client will not communicate with a Microsoft network server unless that server agrees to perform SMB packet signing. If this policy is disabled, SMB packet signing is negotiated between the client and server.</t>
    </r>
    <r>
      <rPr>
        <sz val="11"/>
        <color rgb="FF000000"/>
        <rFont val="Calibri"/>
      </rPr>
      <t xml:space="preserve">
</t>
    </r>
    <r>
      <rPr>
        <sz val="11"/>
        <color rgb="FF000000"/>
        <rFont val="Calibri"/>
      </rPr>
      <t>Default: Disabled.</t>
    </r>
    <r>
      <rPr>
        <sz val="11"/>
        <color rgb="FF000000"/>
        <rFont val="Calibri"/>
      </rPr>
      <t xml:space="preserve">
</t>
    </r>
    <r>
      <rPr>
        <sz val="11"/>
        <color rgb="FF000000"/>
        <rFont val="Calibri"/>
      </rPr>
      <t>Important</t>
    </r>
    <r>
      <rPr>
        <sz val="11"/>
        <color rgb="FF000000"/>
        <rFont val="Calibri"/>
      </rPr>
      <t xml:space="preserve">
</t>
    </r>
    <r>
      <rPr>
        <sz val="11"/>
        <color rgb="FF000000"/>
        <rFont val="Calibri"/>
      </rPr>
      <t>For this policy to take effect on computers running Windows 2000, client-side packet signing must also be enabled. To enable client-side SMB packet signing, set Microsoft network client: Digitally sign communications (if server agrees).</t>
    </r>
    <r>
      <rPr>
        <sz val="11"/>
        <color rgb="FF000000"/>
        <rFont val="Calibri"/>
      </rPr>
      <t xml:space="preserve">
</t>
    </r>
    <r>
      <rPr>
        <sz val="11"/>
        <color rgb="FF000000"/>
        <rFont val="Calibri"/>
      </rPr>
      <t>Computers that have this policy set will not be able to communicate with computers that do not have server-side packet signing enabled. By default, server-side packet signing is enabled only on domain controllers running Windows 2000 and later.</t>
    </r>
    <r>
      <rPr>
        <sz val="11"/>
        <color rgb="FF000000"/>
        <rFont val="Calibri"/>
      </rPr>
      <t xml:space="preserve">
</t>
    </r>
    <r>
      <rPr>
        <sz val="11"/>
        <color rgb="FF000000"/>
        <rFont val="Calibri"/>
      </rPr>
      <t>Server-side packet signing can be enabled on computers running Windows 2000 and later by setting Microsoft network server: Digitally sign communications (if client agrees)</t>
    </r>
    <r>
      <rPr>
        <sz val="11"/>
        <color rgb="FF000000"/>
        <rFont val="Calibri"/>
      </rPr>
      <t xml:space="preserve">
</t>
    </r>
    <r>
      <rPr>
        <sz val="11"/>
        <color rgb="FF000000"/>
        <rFont val="Calibri"/>
      </rPr>
      <t>Server-side packet signing can be enabled on computers running Windows NT 4.0 Service Pack 3 and later by setting the following registry value to 1:</t>
    </r>
    <r>
      <rPr>
        <sz val="11"/>
        <color rgb="FF000000"/>
        <rFont val="Calibri"/>
      </rPr>
      <t xml:space="preserve">
</t>
    </r>
    <r>
      <rPr>
        <sz val="11"/>
        <color rgb="FF000000"/>
        <rFont val="Calibri"/>
      </rPr>
      <t>HKLM\System\CurrentControlSet\Services\LanManServer\Parameters\EnableSecuritySignature</t>
    </r>
    <r>
      <rPr>
        <sz val="11"/>
        <color rgb="FF000000"/>
        <rFont val="Calibri"/>
      </rPr>
      <t xml:space="preserve">
</t>
    </r>
    <r>
      <rPr>
        <sz val="11"/>
        <color rgb="FF000000"/>
        <rFont val="Calibri"/>
      </rPr>
      <t>Server-side packet signing cannot be enabled on computers running Windows 95 or Windows 98.</t>
    </r>
    <r>
      <rPr>
        <sz val="11"/>
        <color rgb="FF000000"/>
        <rFont val="Calibri"/>
      </rPr>
      <t xml:space="preserve">
</t>
    </r>
    <r>
      <rPr>
        <sz val="11"/>
        <color rgb="FF000000"/>
        <rFont val="Calibri"/>
      </rPr>
      <t>Notes</t>
    </r>
    <r>
      <rPr>
        <sz val="11"/>
        <color rgb="FF000000"/>
        <rFont val="Calibri"/>
      </rPr>
      <t xml:space="preserve">
</t>
    </r>
    <r>
      <rPr>
        <sz val="11"/>
        <color rgb="FF000000"/>
        <rFont val="Calibri"/>
      </rPr>
      <t>All Windows operating systems support both a client-side SMB component and a server-side SMB component. To take advantage of SMB packet signing, both the client-side SMB component and server-side SMB component that are involved in a communication must have SMB packet signing either enabled or required. On Windows 2000 and later operating systems, enabling or requiring packet signing for client and server-side SMB components is controlled by the following four policy settings:</t>
    </r>
    <r>
      <rPr>
        <sz val="11"/>
        <color rgb="FF000000"/>
        <rFont val="Calibri"/>
      </rPr>
      <t xml:space="preserve">
</t>
    </r>
    <r>
      <rPr>
        <sz val="11"/>
        <color rgb="FF000000"/>
        <rFont val="Calibri"/>
      </rPr>
      <t>Microsoft network client: Digitally sign communications (always) - Controls whether or not the client-side SMB component requires packet signing.</t>
    </r>
    <r>
      <rPr>
        <sz val="11"/>
        <color rgb="FF000000"/>
        <rFont val="Calibri"/>
      </rPr>
      <t xml:space="preserve">
</t>
    </r>
    <r>
      <rPr>
        <sz val="11"/>
        <color rgb="FF000000"/>
        <rFont val="Calibri"/>
      </rPr>
      <t>Microsoft network client: Digitally sign communications (if server agrees) - Controls whether or not the client-side SMB component has packet signing enabled.</t>
    </r>
    <r>
      <rPr>
        <sz val="11"/>
        <color rgb="FF000000"/>
        <rFont val="Calibri"/>
      </rPr>
      <t xml:space="preserve">
</t>
    </r>
    <r>
      <rPr>
        <sz val="11"/>
        <color rgb="FF000000"/>
        <rFont val="Calibri"/>
      </rPr>
      <t>Microsoft network server: Digitally sign communications (always) - Controls whether or not the server-side SMB component requires packet signing.</t>
    </r>
    <r>
      <rPr>
        <sz val="11"/>
        <color rgb="FF000000"/>
        <rFont val="Calibri"/>
      </rPr>
      <t xml:space="preserve">
</t>
    </r>
    <r>
      <rPr>
        <sz val="11"/>
        <color rgb="FF000000"/>
        <rFont val="Calibri"/>
      </rPr>
      <t>Microsoft network server: Digitally sign communications (if client agrees) - Controls whether or not the server-side SMB component has packet signing enabled.</t>
    </r>
    <r>
      <rPr>
        <sz val="11"/>
        <color rgb="FF000000"/>
        <rFont val="Calibri"/>
      </rPr>
      <t xml:space="preserve">
</t>
    </r>
    <r>
      <rPr>
        <sz val="11"/>
        <color rgb="FF000000"/>
        <rFont val="Calibri"/>
      </rPr>
      <t>If server-side SMB signing is required, a client will not be able to establish a session with that server, unless it has client-side SMB signing enabled. By default, client-side SMB signing is enabled on workstations, servers, and domain controllers. Similarly, if client-side SMB signing is required, that client will not be able to establish a session with servers that do not have packet signing enabled. By default, server-side SMB signing is enabled only on domain controllers.</t>
    </r>
    <r>
      <rPr>
        <sz val="11"/>
        <color rgb="FF000000"/>
        <rFont val="Calibri"/>
      </rPr>
      <t xml:space="preserve">
</t>
    </r>
    <r>
      <rPr>
        <sz val="11"/>
        <color rgb="FF000000"/>
        <rFont val="Calibri"/>
      </rPr>
      <t>If server-side SMB signing is enabled, SMB packet signing will be negotiated with clients that have client-side SMB signing enabled.</t>
    </r>
    <r>
      <rPr>
        <sz val="11"/>
        <color rgb="FF000000"/>
        <rFont val="Calibri"/>
      </rPr>
      <t xml:space="preserve">
</t>
    </r>
    <r>
      <rPr>
        <sz val="11"/>
        <color rgb="FF000000"/>
        <rFont val="Calibri"/>
      </rPr>
      <t>Using SMB packet signing can impose up to a 15 percent performance hit on file service transactions.</t>
    </r>
  </si>
  <si>
    <t>MACHINE\System\CurrentControlSet\Services\LanmanWorkstation\Parameters\RequireSecuritySignature</t>
  </si>
  <si>
    <t>SEC-84649C51</t>
  </si>
  <si>
    <r>
      <rPr>
        <sz val="11"/>
        <rFont val="Calibri"/>
      </rPr>
      <t xml:space="preserve">Ensure </t>
    </r>
    <r>
      <rPr>
        <sz val="11"/>
        <color rgb="FF000000"/>
        <rFont val="Calibri"/>
      </rPr>
      <t>'</t>
    </r>
    <r>
      <rPr>
        <b/>
        <sz val="11"/>
        <color rgb="FF000000"/>
        <rFont val="Calibri"/>
      </rPr>
      <t>Microsoft network client: Send unencrypted password to third-party SMB servers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</si>
  <si>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Options\Microsoft network client: Send unencrypted password to third-party SMB servers</t>
    </r>
  </si>
  <si>
    <r>
      <rPr>
        <sz val="11"/>
        <color rgb="FF000000"/>
        <rFont val="Calibri"/>
      </rPr>
      <t>Microsoft network client: Send unencrypted password to connect to third-party SMB servers</t>
    </r>
    <r>
      <rPr>
        <sz val="11"/>
        <color rgb="FF000000"/>
        <rFont val="Calibri"/>
      </rPr>
      <t xml:space="preserve">
</t>
    </r>
    <r>
      <rPr>
        <sz val="11"/>
        <color rgb="FF000000"/>
        <rFont val="Calibri"/>
      </rPr>
      <t>If this security setting is enabled, the Server Message Block (SMB) redirector is allowed to send plaintext passwords to non-Microsoft SMB servers that do not support password encryption during authentication.</t>
    </r>
    <r>
      <rPr>
        <sz val="11"/>
        <color rgb="FF000000"/>
        <rFont val="Calibri"/>
      </rPr>
      <t xml:space="preserve">
</t>
    </r>
    <r>
      <rPr>
        <sz val="11"/>
        <color rgb="FF000000"/>
        <rFont val="Calibri"/>
      </rPr>
      <t>Sending unencrypted passwords is a security risk.</t>
    </r>
    <r>
      <rPr>
        <sz val="11"/>
        <color rgb="FF000000"/>
        <rFont val="Calibri"/>
      </rPr>
      <t xml:space="preserve">
</t>
    </r>
    <r>
      <rPr>
        <sz val="11"/>
        <color rgb="FF000000"/>
        <rFont val="Calibri"/>
      </rPr>
      <t>Default: Disabled.</t>
    </r>
  </si>
  <si>
    <t>MACHINE\System\CurrentControlSet\Services\LanmanWorkstation\Parameters\EnablePlainTextPassword</t>
  </si>
  <si>
    <t>SEC-EEB5DF55</t>
  </si>
  <si>
    <r>
      <rPr>
        <sz val="11"/>
        <rFont val="Calibri"/>
      </rPr>
      <t xml:space="preserve">Ensure </t>
    </r>
    <r>
      <rPr>
        <sz val="11"/>
        <color rgb="FF000000"/>
        <rFont val="Calibri"/>
      </rPr>
      <t>'</t>
    </r>
    <r>
      <rPr>
        <b/>
        <sz val="11"/>
        <color rgb="FF000000"/>
        <rFont val="Calibri"/>
      </rPr>
      <t>Microsoft network server: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</si>
  <si>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Options\Microsoft network server: Digitally sign communications (always)</t>
    </r>
  </si>
  <si>
    <r>
      <rPr>
        <sz val="11"/>
        <color rgb="FF000000"/>
        <rFont val="Calibri"/>
      </rPr>
      <t>Microsoft network server: Digitally sign communications (always)</t>
    </r>
    <r>
      <rPr>
        <sz val="11"/>
        <color rgb="FF000000"/>
        <rFont val="Calibri"/>
      </rPr>
      <t xml:space="preserve">
</t>
    </r>
    <r>
      <rPr>
        <sz val="11"/>
        <color rgb="FF000000"/>
        <rFont val="Calibri"/>
      </rPr>
      <t>This security setting determines whether packet signing is required by the SMB server component.</t>
    </r>
    <r>
      <rPr>
        <sz val="11"/>
        <color rgb="FF000000"/>
        <rFont val="Calibri"/>
      </rPr>
      <t xml:space="preserve">
</t>
    </r>
    <r>
      <rPr>
        <sz val="11"/>
        <color rgb="FF000000"/>
        <rFont val="Calibri"/>
      </rPr>
      <t>The server message block (SMB) protocol provides the basis for Microsoft file and print sharing and many other networking operations, such as remote Windows administration. To prevent "man-in-the-middle" attacks that modify SMB packets in transit, the SMB protocol supports the digital signing of SMB packets. This policy setting determines whether SMB packet signing must be negotiated before further communication with an SMB client is permitted.</t>
    </r>
    <r>
      <rPr>
        <sz val="11"/>
        <color rgb="FF000000"/>
        <rFont val="Calibri"/>
      </rPr>
      <t xml:space="preserve">
</t>
    </r>
    <r>
      <rPr>
        <sz val="11"/>
        <color rgb="FF000000"/>
        <rFont val="Calibri"/>
      </rPr>
      <t>If this setting is enabled, the Microsoft network server will not communicate with a Microsoft network client unless that client agrees to perform SMB packet signing. If this setting is disabled, SMB packet signing is negotiated between the client and server.</t>
    </r>
    <r>
      <rPr>
        <sz val="11"/>
        <color rgb="FF000000"/>
        <rFont val="Calibri"/>
      </rPr>
      <t xml:space="preserve">
</t>
    </r>
    <r>
      <rPr>
        <sz val="11"/>
        <color rgb="FF000000"/>
        <rFont val="Calibri"/>
      </rPr>
      <t>Default:</t>
    </r>
    <r>
      <rPr>
        <sz val="11"/>
        <color rgb="FF000000"/>
        <rFont val="Calibri"/>
      </rPr>
      <t xml:space="preserve">
</t>
    </r>
    <r>
      <rPr>
        <sz val="11"/>
        <color rgb="FF000000"/>
        <rFont val="Calibri"/>
      </rPr>
      <t>Disabled for member servers.</t>
    </r>
    <r>
      <rPr>
        <sz val="11"/>
        <color rgb="FF000000"/>
        <rFont val="Calibri"/>
      </rPr>
      <t xml:space="preserve">
</t>
    </r>
    <r>
      <rPr>
        <sz val="11"/>
        <color rgb="FF000000"/>
        <rFont val="Calibri"/>
      </rPr>
      <t>Enabled for domain controllers.</t>
    </r>
    <r>
      <rPr>
        <sz val="11"/>
        <color rgb="FF000000"/>
        <rFont val="Calibri"/>
      </rPr>
      <t xml:space="preserve">
</t>
    </r>
    <r>
      <rPr>
        <sz val="11"/>
        <color rgb="FF000000"/>
        <rFont val="Calibri"/>
      </rPr>
      <t>Notes</t>
    </r>
    <r>
      <rPr>
        <sz val="11"/>
        <color rgb="FF000000"/>
        <rFont val="Calibri"/>
      </rPr>
      <t xml:space="preserve">
</t>
    </r>
    <r>
      <rPr>
        <sz val="11"/>
        <color rgb="FF000000"/>
        <rFont val="Calibri"/>
      </rPr>
      <t>All Windows operating systems support both a client-side SMB component and a server-side SMB component. To take advantage of SMB packet signing, both the client-side SMB component and server-side SMB component that are involved in a communication must have SMB packet signing either enabled or required. On Windows 2000 and later, enabling or requiring packet signing for client and server-side SMB components is controlled by the following four policy settings:</t>
    </r>
    <r>
      <rPr>
        <sz val="11"/>
        <color rgb="FF000000"/>
        <rFont val="Calibri"/>
      </rPr>
      <t xml:space="preserve">
</t>
    </r>
    <r>
      <rPr>
        <sz val="11"/>
        <color rgb="FF000000"/>
        <rFont val="Calibri"/>
      </rPr>
      <t>Microsoft network client: Digitally sign communications (always) - Controls whether or not the client-side SMB component requires packet signing.</t>
    </r>
    <r>
      <rPr>
        <sz val="11"/>
        <color rgb="FF000000"/>
        <rFont val="Calibri"/>
      </rPr>
      <t xml:space="preserve">
</t>
    </r>
    <r>
      <rPr>
        <sz val="11"/>
        <color rgb="FF000000"/>
        <rFont val="Calibri"/>
      </rPr>
      <t>Microsoft network client: Digitally sign communications (if server agrees) - Controls whether or not the client-side SMB component has packet signing enabled.</t>
    </r>
    <r>
      <rPr>
        <sz val="11"/>
        <color rgb="FF000000"/>
        <rFont val="Calibri"/>
      </rPr>
      <t xml:space="preserve">
</t>
    </r>
    <r>
      <rPr>
        <sz val="11"/>
        <color rgb="FF000000"/>
        <rFont val="Calibri"/>
      </rPr>
      <t>Microsoft network server: Digitally sign communications (always) - Controls whether or not the server-side SMB component requires packet signing.</t>
    </r>
    <r>
      <rPr>
        <sz val="11"/>
        <color rgb="FF000000"/>
        <rFont val="Calibri"/>
      </rPr>
      <t xml:space="preserve">
</t>
    </r>
    <r>
      <rPr>
        <sz val="11"/>
        <color rgb="FF000000"/>
        <rFont val="Calibri"/>
      </rPr>
      <t>Microsoft network server: Digitally sign communications (if client agrees) - Controls whether or not the server-side SMB component has packet signing enabled.</t>
    </r>
    <r>
      <rPr>
        <sz val="11"/>
        <color rgb="FF000000"/>
        <rFont val="Calibri"/>
      </rPr>
      <t xml:space="preserve">
</t>
    </r>
    <r>
      <rPr>
        <sz val="11"/>
        <color rgb="FF000000"/>
        <rFont val="Calibri"/>
      </rPr>
      <t>If server-side SMB signing is required, a client will not be able to establish a session with that server unless it has client-side SMB signing enabled. By default, client-side SMB signing is enabled on workstations, servers, and domain controllers.</t>
    </r>
    <r>
      <rPr>
        <sz val="11"/>
        <color rgb="FF000000"/>
        <rFont val="Calibri"/>
      </rPr>
      <t xml:space="preserve">
</t>
    </r>
    <r>
      <rPr>
        <sz val="11"/>
        <color rgb="FF000000"/>
        <rFont val="Calibri"/>
      </rPr>
      <t>Similarly, if client-side SMB signing is required, that client will not be able to establish a session with servers that do not have packet signing enabled. By default, server-side SMB signing is enabled only on domain controllers.</t>
    </r>
    <r>
      <rPr>
        <sz val="11"/>
        <color rgb="FF000000"/>
        <rFont val="Calibri"/>
      </rPr>
      <t xml:space="preserve">
</t>
    </r>
    <r>
      <rPr>
        <sz val="11"/>
        <color rgb="FF000000"/>
        <rFont val="Calibri"/>
      </rPr>
      <t>If server-side SMB signing is enabled, SMB packet signing will be negotiated with clients that have client-side SMB signing enabled.</t>
    </r>
    <r>
      <rPr>
        <sz val="11"/>
        <color rgb="FF000000"/>
        <rFont val="Calibri"/>
      </rPr>
      <t xml:space="preserve">
</t>
    </r>
    <r>
      <rPr>
        <sz val="11"/>
        <color rgb="FF000000"/>
        <rFont val="Calibri"/>
      </rPr>
      <t>Using SMB packet signing can degrade performance up to 15 percent on file service transactions.</t>
    </r>
    <r>
      <rPr>
        <sz val="11"/>
        <color rgb="FF000000"/>
        <rFont val="Calibri"/>
      </rPr>
      <t xml:space="preserve">
</t>
    </r>
    <r>
      <rPr>
        <sz val="11"/>
        <color rgb="FF000000"/>
        <rFont val="Calibri"/>
      </rPr>
      <t>Important</t>
    </r>
    <r>
      <rPr>
        <sz val="11"/>
        <color rgb="FF000000"/>
        <rFont val="Calibri"/>
      </rPr>
      <t xml:space="preserve">
</t>
    </r>
    <r>
      <rPr>
        <sz val="11"/>
        <color rgb="FF000000"/>
        <rFont val="Calibri"/>
      </rPr>
      <t>For this policy to take effect on computers running Windows 2000, server-side packet signing must also be enabled. To enable server-side SMB packet signing, set the following policy:</t>
    </r>
    <r>
      <rPr>
        <sz val="11"/>
        <color rgb="FF000000"/>
        <rFont val="Calibri"/>
      </rPr>
      <t xml:space="preserve">
</t>
    </r>
    <r>
      <rPr>
        <sz val="11"/>
        <color rgb="FF000000"/>
        <rFont val="Calibri"/>
      </rPr>
      <t>Microsoft network server: Digitally sign communications (if server agrees)</t>
    </r>
    <r>
      <rPr>
        <sz val="11"/>
        <color rgb="FF000000"/>
        <rFont val="Calibri"/>
      </rPr>
      <t xml:space="preserve">
</t>
    </r>
    <r>
      <rPr>
        <sz val="11"/>
        <color rgb="FF000000"/>
        <rFont val="Calibri"/>
      </rPr>
      <t>For Windows 2000 servers to negotiate signing with Windows NT 4.0 clients, the following registry value must be set to 1 on the Windows 2000 server:</t>
    </r>
    <r>
      <rPr>
        <sz val="11"/>
        <color rgb="FF000000"/>
        <rFont val="Calibri"/>
      </rPr>
      <t xml:space="preserve">
</t>
    </r>
    <r>
      <rPr>
        <sz val="11"/>
        <color rgb="FF000000"/>
        <rFont val="Calibri"/>
      </rPr>
      <t>HKLM\System\CurrentControlSet\Services\lanmanserver\parameters\enableW9xsecuritysignature</t>
    </r>
    <r>
      <rPr>
        <sz val="11"/>
        <color rgb="FF000000"/>
        <rFont val="Calibri"/>
      </rPr>
      <t xml:space="preserve">
</t>
    </r>
    <r>
      <rPr>
        <sz val="11"/>
        <color rgb="FF000000"/>
        <rFont val="Calibri"/>
      </rPr>
      <t>Computers that have this policy set will not communicate with computers that do not have client-side packet signing enabled. Client-side packet signing can be enabled on computers running Windows 2000 and later by setting the following policy:</t>
    </r>
  </si>
  <si>
    <t>MACHINE\System\CurrentControlSet\Services\LanManServer\Parameters\RequireSecuritySignature</t>
  </si>
  <si>
    <t>SEC-C9F7EA1C</t>
  </si>
  <si>
    <r>
      <rPr>
        <sz val="11"/>
        <rFont val="Calibri"/>
      </rPr>
      <t xml:space="preserve">Ensure </t>
    </r>
    <r>
      <rPr>
        <sz val="11"/>
        <color rgb="FF000000"/>
        <rFont val="Calibri"/>
      </rPr>
      <t>'</t>
    </r>
    <r>
      <rPr>
        <b/>
        <sz val="11"/>
        <color rgb="FF000000"/>
        <rFont val="Calibri"/>
      </rPr>
      <t>Network access: Allow anonymous SID/Name translation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</si>
  <si>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Options\Network access: Allow anonymous SID/Name translation</t>
    </r>
  </si>
  <si>
    <r>
      <rPr>
        <sz val="11"/>
        <color rgb="FF000000"/>
        <rFont val="Calibri"/>
      </rPr>
      <t>Network access: Allow anonymous SID/name translation</t>
    </r>
    <r>
      <rPr>
        <sz val="11"/>
        <color rgb="FF000000"/>
        <rFont val="Calibri"/>
      </rPr>
      <t xml:space="preserve">
</t>
    </r>
    <r>
      <rPr>
        <sz val="11"/>
        <color rgb="FF000000"/>
        <rFont val="Calibri"/>
      </rPr>
      <t>This security setting determines if an anonymous user can request security identifier (SID) attributes for another user.</t>
    </r>
    <r>
      <rPr>
        <sz val="11"/>
        <color rgb="FF000000"/>
        <rFont val="Calibri"/>
      </rPr>
      <t xml:space="preserve">
</t>
    </r>
    <r>
      <rPr>
        <sz val="11"/>
        <color rgb="FF000000"/>
        <rFont val="Calibri"/>
      </rPr>
      <t>If this policy is enabled, a user with knowledge of an administrator's SID could contact a computer that has this policy enabled and use the SID to get the administrator's name.</t>
    </r>
    <r>
      <rPr>
        <sz val="11"/>
        <color rgb="FF000000"/>
        <rFont val="Calibri"/>
      </rPr>
      <t xml:space="preserve">
</t>
    </r>
    <r>
      <rPr>
        <sz val="11"/>
        <color rgb="FF000000"/>
        <rFont val="Calibri"/>
      </rPr>
      <t>Default on workstations and member servers: Disabled.</t>
    </r>
    <r>
      <rPr>
        <sz val="11"/>
        <color rgb="FF000000"/>
        <rFont val="Calibri"/>
      </rPr>
      <t xml:space="preserve">
</t>
    </r>
    <r>
      <rPr>
        <sz val="11"/>
        <color rgb="FF000000"/>
        <rFont val="Calibri"/>
      </rPr>
      <t>Default on domain controllers: Enabled.</t>
    </r>
  </si>
  <si>
    <t>SEC-6C9406B7</t>
  </si>
  <si>
    <r>
      <rPr>
        <sz val="11"/>
        <rFont val="Calibri"/>
      </rPr>
      <t xml:space="preserve">Ensure </t>
    </r>
    <r>
      <rPr>
        <sz val="11"/>
        <color rgb="FF000000"/>
        <rFont val="Calibri"/>
      </rPr>
      <t>'</t>
    </r>
    <r>
      <rPr>
        <b/>
        <sz val="11"/>
        <color rgb="FF000000"/>
        <rFont val="Calibri"/>
      </rPr>
      <t>Network access: Do not allow anonymous enumeration of SAM accounts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</si>
  <si>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Options\Network access: Do not allow anonymous enumeration of SAM accounts</t>
    </r>
  </si>
  <si>
    <r>
      <rPr>
        <sz val="11"/>
        <color rgb="FF000000"/>
        <rFont val="Calibri"/>
      </rPr>
      <t>Network access: Do not allow anonymous enumeration of SAM accounts</t>
    </r>
    <r>
      <rPr>
        <sz val="11"/>
        <color rgb="FF000000"/>
        <rFont val="Calibri"/>
      </rPr>
      <t xml:space="preserve">
</t>
    </r>
    <r>
      <rPr>
        <sz val="11"/>
        <color rgb="FF000000"/>
        <rFont val="Calibri"/>
      </rPr>
      <t>This security setting determines what additional permissions will be granted for anonymous connections to the computer.</t>
    </r>
    <r>
      <rPr>
        <sz val="11"/>
        <color rgb="FF000000"/>
        <rFont val="Calibri"/>
      </rPr>
      <t xml:space="preserve">
</t>
    </r>
    <r>
      <rPr>
        <sz val="11"/>
        <color rgb="FF000000"/>
        <rFont val="Calibri"/>
      </rPr>
      <t>Windows allows anonymous users to perform certain activities, such as enumerating the names of domain accounts and network shares. This is convenient, for example, when an administrator wants to grant access to users in a trusted domain that does not maintain a reciprocal trust.</t>
    </r>
    <r>
      <rPr>
        <sz val="11"/>
        <color rgb="FF000000"/>
        <rFont val="Calibri"/>
      </rPr>
      <t xml:space="preserve">
</t>
    </r>
    <r>
      <rPr>
        <sz val="11"/>
        <color rgb="FF000000"/>
        <rFont val="Calibri"/>
      </rPr>
      <t>This security option allows additional restrictions to be placed on anonymous connections as follows:</t>
    </r>
    <r>
      <rPr>
        <sz val="11"/>
        <color rgb="FF000000"/>
        <rFont val="Calibri"/>
      </rPr>
      <t xml:space="preserve">
</t>
    </r>
    <r>
      <rPr>
        <sz val="11"/>
        <color rgb="FF000000"/>
        <rFont val="Calibri"/>
      </rPr>
      <t>Enabled: Do not allow enumeration of SAM accounts. This option replaces Everyone with Authenticated Users in the security permissions for resources.</t>
    </r>
    <r>
      <rPr>
        <sz val="11"/>
        <color rgb="FF000000"/>
        <rFont val="Calibri"/>
      </rPr>
      <t xml:space="preserve">
</t>
    </r>
    <r>
      <rPr>
        <sz val="11"/>
        <color rgb="FF000000"/>
        <rFont val="Calibri"/>
      </rPr>
      <t>Disabled: No additional restrictions. Rely on default permissions.</t>
    </r>
    <r>
      <rPr>
        <sz val="11"/>
        <color rgb="FF000000"/>
        <rFont val="Calibri"/>
      </rPr>
      <t xml:space="preserve">
</t>
    </r>
    <r>
      <rPr>
        <sz val="11"/>
        <color rgb="FF000000"/>
        <rFont val="Calibri"/>
      </rPr>
      <t>Default on workstations: Enabled.</t>
    </r>
    <r>
      <rPr>
        <sz val="11"/>
        <color rgb="FF000000"/>
        <rFont val="Calibri"/>
      </rPr>
      <t xml:space="preserve">
</t>
    </r>
    <r>
      <rPr>
        <sz val="11"/>
        <color rgb="FF000000"/>
        <rFont val="Calibri"/>
      </rPr>
      <t>Default on server:Disabled.</t>
    </r>
    <r>
      <rPr>
        <sz val="11"/>
        <color rgb="FF000000"/>
        <rFont val="Calibri"/>
      </rPr>
      <t xml:space="preserve">
</t>
    </r>
    <r>
      <rPr>
        <sz val="11"/>
        <color rgb="FF000000"/>
        <rFont val="Calibri"/>
      </rPr>
      <t>Important</t>
    </r>
    <r>
      <rPr>
        <sz val="11"/>
        <color rgb="FF000000"/>
        <rFont val="Calibri"/>
      </rPr>
      <t xml:space="preserve">
</t>
    </r>
    <r>
      <rPr>
        <sz val="11"/>
        <color rgb="FF000000"/>
        <rFont val="Calibri"/>
      </rPr>
      <t>This policy has no impact on domain controllers.</t>
    </r>
  </si>
  <si>
    <t>MACHINE\System\CurrentControlSet\Control\Lsa\RestrictAnonymousSAM</t>
  </si>
  <si>
    <t>SEC-FFAE52F7</t>
  </si>
  <si>
    <r>
      <rPr>
        <sz val="11"/>
        <rFont val="Calibri"/>
      </rPr>
      <t xml:space="preserve">Ensure </t>
    </r>
    <r>
      <rPr>
        <sz val="11"/>
        <color rgb="FF000000"/>
        <rFont val="Calibri"/>
      </rPr>
      <t>'</t>
    </r>
    <r>
      <rPr>
        <b/>
        <sz val="11"/>
        <color rgb="FF000000"/>
        <rFont val="Calibri"/>
      </rPr>
      <t>Network access: Do not allow anonymous enumeration of SAM accounts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</si>
  <si>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Options\Network access: Do not allow anonymous enumeration of SAM accounts and shares</t>
    </r>
  </si>
  <si>
    <r>
      <rPr>
        <sz val="11"/>
        <color rgb="FF000000"/>
        <rFont val="Calibri"/>
      </rPr>
      <t>Network access: Do not allow anonymous enumeration of SAM accounts and shares</t>
    </r>
    <r>
      <rPr>
        <sz val="11"/>
        <color rgb="FF000000"/>
        <rFont val="Calibri"/>
      </rPr>
      <t xml:space="preserve">
</t>
    </r>
    <r>
      <rPr>
        <sz val="11"/>
        <color rgb="FF000000"/>
        <rFont val="Calibri"/>
      </rPr>
      <t>This security setting determines whether anonymous enumeration of SAM accounts and shares is allowed.</t>
    </r>
    <r>
      <rPr>
        <sz val="11"/>
        <color rgb="FF000000"/>
        <rFont val="Calibri"/>
      </rPr>
      <t xml:space="preserve">
</t>
    </r>
    <r>
      <rPr>
        <sz val="11"/>
        <color rgb="FF000000"/>
        <rFont val="Calibri"/>
      </rPr>
      <t>Windows allows anonymous users to perform certain activities, such as enumerating the names of domain accounts and network shares. This is convenient, for example, when an administrator wants to grant access to users in a trusted domain that does not maintain a reciprocal trust. If you do not want to allow anonymous enumeration of SAM accounts and shares, then enable this policy.</t>
    </r>
    <r>
      <rPr>
        <sz val="11"/>
        <color rgb="FF000000"/>
        <rFont val="Calibri"/>
      </rPr>
      <t xml:space="preserve">
</t>
    </r>
    <r>
      <rPr>
        <sz val="11"/>
        <color rgb="FF000000"/>
        <rFont val="Calibri"/>
      </rPr>
      <t>Default: Disabled.</t>
    </r>
  </si>
  <si>
    <t>MACHINE\System\CurrentControlSet\Control\Lsa\RestrictAnonymous</t>
  </si>
  <si>
    <t>SEC-9F84F3CE</t>
  </si>
  <si>
    <r>
      <rPr>
        <sz val="11"/>
        <rFont val="Calibri"/>
      </rPr>
      <t xml:space="preserve">Ensure </t>
    </r>
    <r>
      <rPr>
        <sz val="11"/>
        <color rgb="FF000000"/>
        <rFont val="Calibri"/>
      </rPr>
      <t>'</t>
    </r>
    <r>
      <rPr>
        <b/>
        <sz val="11"/>
        <color rgb="FF000000"/>
        <rFont val="Calibri"/>
      </rPr>
      <t>Network access: Restrict anonymous access to Named Pipes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</si>
  <si>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Options\Network access: Restrict anonymous access to Named Pipes and Shares</t>
    </r>
  </si>
  <si>
    <r>
      <rPr>
        <sz val="11"/>
        <color rgb="FF000000"/>
        <rFont val="Calibri"/>
      </rPr>
      <t>Network access: Restrict anonymous access to Named Pipes and Shares</t>
    </r>
    <r>
      <rPr>
        <sz val="11"/>
        <color rgb="FF000000"/>
        <rFont val="Calibri"/>
      </rPr>
      <t xml:space="preserve">
</t>
    </r>
    <r>
      <rPr>
        <sz val="11"/>
        <color rgb="FF000000"/>
        <rFont val="Calibri"/>
      </rPr>
      <t>When enabled, this security setting restricts anonymous access to shares and pipes to the settings for:</t>
    </r>
    <r>
      <rPr>
        <sz val="11"/>
        <color rgb="FF000000"/>
        <rFont val="Calibri"/>
      </rPr>
      <t xml:space="preserve">
</t>
    </r>
    <r>
      <rPr>
        <sz val="11"/>
        <color rgb="FF000000"/>
        <rFont val="Calibri"/>
      </rPr>
      <t>Network access: Named pipes that can be accessed anonymously</t>
    </r>
    <r>
      <rPr>
        <sz val="11"/>
        <color rgb="FF000000"/>
        <rFont val="Calibri"/>
      </rPr>
      <t xml:space="preserve">
</t>
    </r>
    <r>
      <rPr>
        <sz val="11"/>
        <color rgb="FF000000"/>
        <rFont val="Calibri"/>
      </rPr>
      <t>Network access: Shares that can be accessed anonymously</t>
    </r>
    <r>
      <rPr>
        <sz val="11"/>
        <color rgb="FF000000"/>
        <rFont val="Calibri"/>
      </rPr>
      <t xml:space="preserve">
</t>
    </r>
    <r>
      <rPr>
        <sz val="11"/>
        <color rgb="FF000000"/>
        <rFont val="Calibri"/>
      </rPr>
      <t>Default: Enabled.</t>
    </r>
  </si>
  <si>
    <t>MACHINE\System\CurrentControlSet\Services\LanManServer\Parameters\RestrictNullSessAccess</t>
  </si>
  <si>
    <t>SEC-DEE79A11</t>
  </si>
  <si>
    <r>
      <rPr>
        <sz val="11"/>
        <rFont val="Calibri"/>
      </rPr>
      <t xml:space="preserve">Ensure </t>
    </r>
    <r>
      <rPr>
        <sz val="11"/>
        <color rgb="FF000000"/>
        <rFont val="Calibri"/>
      </rPr>
      <t>'</t>
    </r>
    <r>
      <rPr>
        <b/>
        <sz val="11"/>
        <color rgb="FF000000"/>
        <rFont val="Calibri"/>
      </rPr>
      <t>Network access: Restrict clients allowed to make remote calls to SAM</t>
    </r>
    <r>
      <rPr>
        <sz val="11"/>
        <color rgb="FF000000"/>
        <rFont val="Calibri"/>
      </rPr>
      <t>'</t>
    </r>
    <r>
      <rPr>
        <sz val="11"/>
        <color rgb="FF000000"/>
        <rFont val="Calibri"/>
      </rPr>
      <t xml:space="preserve"> is set to </t>
    </r>
    <r>
      <rPr>
        <sz val="11"/>
        <color rgb="FF000000"/>
        <rFont val="Calibri"/>
      </rPr>
      <t>'</t>
    </r>
    <r>
      <rPr>
        <b/>
        <sz val="11"/>
        <color rgb="FF000000"/>
        <rFont val="Calibri"/>
      </rPr>
      <t>O:BAG:BAD:(A;;RC;;;BA)</t>
    </r>
    <r>
      <rPr>
        <sz val="11"/>
        <color rgb="FF000000"/>
        <rFont val="Calibri"/>
      </rPr>
      <t>'</t>
    </r>
  </si>
  <si>
    <r>
      <rPr>
        <sz val="11"/>
        <color rgb="FF000000"/>
        <rFont val="Calibri"/>
      </rPr>
      <t xml:space="preserve">Set the following UI path to </t>
    </r>
    <r>
      <rPr>
        <b/>
        <sz val="11"/>
        <color rgb="FF000000"/>
        <rFont val="Calibri"/>
      </rPr>
      <t>O:BAG:BAD:(A;;RC;;;BA)</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Options\Network access: Restrict clients allowed to make remote calls to SAM</t>
    </r>
  </si>
  <si>
    <r>
      <rPr>
        <sz val="11"/>
        <color rgb="FF000000"/>
        <rFont val="Calibri"/>
      </rPr>
      <t>Network access: Restrict clients allowed to make remote calls to SAM</t>
    </r>
  </si>
  <si>
    <t>MACHINE\System\CurrentControlSet\Control\Lsa\RestrictRemoteSAM</t>
  </si>
  <si>
    <t>SEC-73133E5E</t>
  </si>
  <si>
    <r>
      <rPr>
        <sz val="11"/>
        <rFont val="Calibri"/>
      </rPr>
      <t xml:space="preserve">Ensure </t>
    </r>
    <r>
      <rPr>
        <sz val="11"/>
        <color rgb="FF000000"/>
        <rFont val="Calibri"/>
      </rPr>
      <t>'</t>
    </r>
    <r>
      <rPr>
        <b/>
        <sz val="11"/>
        <color rgb="FF000000"/>
        <rFont val="Calibri"/>
      </rPr>
      <t>Network security: Allow LocalSystem NULL session fallback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</si>
  <si>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Options\Network security: Allow LocalSystem NULL session fallback</t>
    </r>
  </si>
  <si>
    <r>
      <rPr>
        <sz val="11"/>
        <color rgb="FF000000"/>
        <rFont val="Calibri"/>
      </rPr>
      <t>Network security: Allow LocalSystem NULL session fallback</t>
    </r>
    <r>
      <rPr>
        <sz val="11"/>
        <color rgb="FF000000"/>
        <rFont val="Calibri"/>
      </rPr>
      <t xml:space="preserve">
</t>
    </r>
    <r>
      <rPr>
        <sz val="11"/>
        <color rgb="FF000000"/>
        <rFont val="Calibri"/>
      </rPr>
      <t>Allow NTLM to fall back to NULL session when used with LocalSystem.</t>
    </r>
    <r>
      <rPr>
        <sz val="11"/>
        <color rgb="FF000000"/>
        <rFont val="Calibri"/>
      </rPr>
      <t xml:space="preserve">
</t>
    </r>
    <r>
      <rPr>
        <sz val="11"/>
        <color rgb="FF000000"/>
        <rFont val="Calibri"/>
      </rPr>
      <t>The default is TRUE up to Windows Vista and FALSE in Windows 7.</t>
    </r>
  </si>
  <si>
    <t>MACHINE\System\CurrentControlSet\Control\Lsa\MSV1_0\allownullsessionfallback</t>
  </si>
  <si>
    <t>SEC-876A675C</t>
  </si>
  <si>
    <r>
      <rPr>
        <sz val="11"/>
        <rFont val="Calibri"/>
      </rPr>
      <t xml:space="preserve">Ensure </t>
    </r>
    <r>
      <rPr>
        <sz val="11"/>
        <color rgb="FF000000"/>
        <rFont val="Calibri"/>
      </rPr>
      <t>'</t>
    </r>
    <r>
      <rPr>
        <b/>
        <sz val="11"/>
        <color rgb="FF000000"/>
        <rFont val="Calibri"/>
      </rPr>
      <t>Network security: Do not store LAN Manager hash value on next password change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</si>
  <si>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Options\Network security: Do not store LAN Manager hash value on next password change</t>
    </r>
  </si>
  <si>
    <r>
      <rPr>
        <sz val="11"/>
        <color rgb="FF000000"/>
        <rFont val="Calibri"/>
      </rPr>
      <t>Network security: Do not store LAN Manager hash value on next password change</t>
    </r>
    <r>
      <rPr>
        <sz val="11"/>
        <color rgb="FF000000"/>
        <rFont val="Calibri"/>
      </rPr>
      <t xml:space="preserve">
</t>
    </r>
    <r>
      <rPr>
        <sz val="11"/>
        <color rgb="FF000000"/>
        <rFont val="Calibri"/>
      </rPr>
      <t>This security setting determines if, at the next password change, the LAN Manager (LM) hash value for the new password is stored. The LM hash is relatively weak and prone to attack, as compared with the cryptographically stronger Windows NT hash. Since the LM hash is stored on the local computer in the security database the passwords can be compromised if the security database is attacked.</t>
    </r>
    <r>
      <rPr>
        <sz val="11"/>
        <color rgb="FF000000"/>
        <rFont val="Calibri"/>
      </rPr>
      <t xml:space="preserve">
</t>
    </r>
    <r>
      <rPr>
        <sz val="11"/>
        <color rgb="FF000000"/>
        <rFont val="Calibri"/>
      </rPr>
      <t>Default on Windows Vista: Enabled</t>
    </r>
    <r>
      <rPr>
        <sz val="11"/>
        <color rgb="FF000000"/>
        <rFont val="Calibri"/>
      </rPr>
      <t xml:space="preserve">
</t>
    </r>
    <r>
      <rPr>
        <sz val="11"/>
        <color rgb="FF000000"/>
        <rFont val="Calibri"/>
      </rPr>
      <t>Default on Windows XP: Disabled.</t>
    </r>
    <r>
      <rPr>
        <sz val="11"/>
        <color rgb="FF000000"/>
        <rFont val="Calibri"/>
      </rPr>
      <t xml:space="preserve">
</t>
    </r>
    <r>
      <rPr>
        <sz val="11"/>
        <color rgb="FF000000"/>
        <rFont val="Calibri"/>
      </rPr>
      <t>Important</t>
    </r>
    <r>
      <rPr>
        <sz val="11"/>
        <color rgb="FF000000"/>
        <rFont val="Calibri"/>
      </rPr>
      <t xml:space="preserve">
</t>
    </r>
    <r>
      <rPr>
        <sz val="11"/>
        <color rgb="FF000000"/>
        <rFont val="Calibri"/>
      </rPr>
      <t>Windows 2000 Service Pack 2 (SP2) and above offer compatibility with authentication to previous versions of Windows, such as Microsoft Windows NT 4.0.</t>
    </r>
    <r>
      <rPr>
        <sz val="11"/>
        <color rgb="FF000000"/>
        <rFont val="Calibri"/>
      </rPr>
      <t xml:space="preserve">
</t>
    </r>
    <r>
      <rPr>
        <sz val="11"/>
        <color rgb="FF000000"/>
        <rFont val="Calibri"/>
      </rPr>
      <t>This setting can affect the ability of computers running Windows 2000 Server, Windows 2000 Professional, Windows XP, and the Windows Server 2003 family to communicate with computers running Windows 95 and Windows 98.</t>
    </r>
  </si>
  <si>
    <t>MACHINE\System\CurrentControlSet\Control\Lsa\NoLMHash</t>
  </si>
  <si>
    <t>SEC-92A87BD6</t>
  </si>
  <si>
    <r>
      <rPr>
        <sz val="11"/>
        <rFont val="Calibri"/>
      </rPr>
      <t xml:space="preserve">Ensure </t>
    </r>
    <r>
      <rPr>
        <sz val="11"/>
        <color rgb="FF000000"/>
        <rFont val="Calibri"/>
      </rPr>
      <t>'</t>
    </r>
    <r>
      <rPr>
        <b/>
        <sz val="11"/>
        <color rgb="FF000000"/>
        <rFont val="Calibri"/>
      </rPr>
      <t>Network security: LAN Manager authentication level</t>
    </r>
    <r>
      <rPr>
        <sz val="11"/>
        <color rgb="FF000000"/>
        <rFont val="Calibri"/>
      </rPr>
      <t>'</t>
    </r>
    <r>
      <rPr>
        <sz val="11"/>
        <color rgb="FF000000"/>
        <rFont val="Calibri"/>
      </rPr>
      <t xml:space="preserve"> is set to </t>
    </r>
    <r>
      <rPr>
        <sz val="11"/>
        <color rgb="FF000000"/>
        <rFont val="Calibri"/>
      </rPr>
      <t>'</t>
    </r>
    <r>
      <rPr>
        <b/>
        <sz val="11"/>
        <color rgb="FF000000"/>
        <rFont val="Calibri"/>
      </rPr>
      <t>Send NTLMv2 Responses only, Refuse LM and NTLM</t>
    </r>
    <r>
      <rPr>
        <sz val="11"/>
        <color rgb="FF000000"/>
        <rFont val="Calibri"/>
      </rPr>
      <t>'</t>
    </r>
  </si>
  <si>
    <r>
      <rPr>
        <sz val="11"/>
        <color rgb="FF000000"/>
        <rFont val="Calibri"/>
      </rPr>
      <t xml:space="preserve">Set the following UI path to </t>
    </r>
    <r>
      <rPr>
        <b/>
        <sz val="11"/>
        <color rgb="FF000000"/>
        <rFont val="Calibri"/>
      </rPr>
      <t>Send NTLMv2 Responses only, Refuse LM and NTLM</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Options\Network security: LAN Manager authentication level</t>
    </r>
  </si>
  <si>
    <r>
      <rPr>
        <sz val="11"/>
        <color rgb="FF000000"/>
        <rFont val="Calibri"/>
      </rPr>
      <t>Network security: LAN Manager authentication level</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This security setting determines which challenge/response authentication protocol is used for network logons. This choice affects the level of authentication protocol used by clients, the level of session security negotiated, and the level of authentication accepted by servers as follows: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Send LM &amp; NTLM responses: Clients use LM and NTLM authentication and never use NTLMv2 session security; domain controllers accept LM, NTLM, and NTLMv2 authentication.</t>
    </r>
    <r>
      <rPr>
        <sz val="11"/>
        <color rgb="FF000000"/>
        <rFont val="Calibri"/>
      </rPr>
      <t xml:space="preserve">
</t>
    </r>
    <r>
      <rPr>
        <sz val="11"/>
        <color rgb="FF000000"/>
        <rFont val="Calibri"/>
      </rPr>
      <t>Send LM &amp; NTLM - use NTLMv2 session security if negotiated: Clients use LM and NTLM authentication and use NTLMv2 session security if the server supports it; domain controllers accept LM, NTLM, and NTLMv2 authentication.</t>
    </r>
    <r>
      <rPr>
        <sz val="11"/>
        <color rgb="FF000000"/>
        <rFont val="Calibri"/>
      </rPr>
      <t xml:space="preserve">
</t>
    </r>
    <r>
      <rPr>
        <sz val="11"/>
        <color rgb="FF000000"/>
        <rFont val="Calibri"/>
      </rPr>
      <t>Send NTLM response only: Clients use NTLM authentication only and use NTLMv2 session security if the server supports it; domain controllers accept LM, NTLM, and NTLMv2 authentication.</t>
    </r>
    <r>
      <rPr>
        <sz val="11"/>
        <color rgb="FF000000"/>
        <rFont val="Calibri"/>
      </rPr>
      <t xml:space="preserve">
</t>
    </r>
    <r>
      <rPr>
        <sz val="11"/>
        <color rgb="FF000000"/>
        <rFont val="Calibri"/>
      </rPr>
      <t>Send NTLMv2 response only: Clients use NTLMv2 authentication only and use NTLMv2 session security if the server supports it; domain controllers accept LM, NTLM, and NTLMv2 authentication.</t>
    </r>
    <r>
      <rPr>
        <sz val="11"/>
        <color rgb="FF000000"/>
        <rFont val="Calibri"/>
      </rPr>
      <t xml:space="preserve">
</t>
    </r>
    <r>
      <rPr>
        <sz val="11"/>
        <color rgb="FF000000"/>
        <rFont val="Calibri"/>
      </rPr>
      <t>Send NTLMv2 response only\\refuse LM: Clients use NTLMv2 authentication only and use NTLMv2 session security if the server supports it; domain controllers refuse LM (accept only NTLM and NTLMv2 authentication).</t>
    </r>
    <r>
      <rPr>
        <sz val="11"/>
        <color rgb="FF000000"/>
        <rFont val="Calibri"/>
      </rPr>
      <t xml:space="preserve">
</t>
    </r>
    <r>
      <rPr>
        <sz val="11"/>
        <color rgb="FF000000"/>
        <rFont val="Calibri"/>
      </rPr>
      <t>Send NTLMv2 response only\\refuse LM &amp; NTLM: Clients use NTLMv2 authentication only and use NTLMv2 session security if the server supports it; domain controllers refuse LM and NTLM (accept only NTLMv2 authentication).</t>
    </r>
    <r>
      <rPr>
        <sz val="11"/>
        <color rgb="FF000000"/>
        <rFont val="Calibri"/>
      </rPr>
      <t xml:space="preserve">
</t>
    </r>
    <r>
      <rPr>
        <sz val="11"/>
        <color rgb="FF000000"/>
        <rFont val="Calibri"/>
      </rPr>
      <t>Important</t>
    </r>
    <r>
      <rPr>
        <sz val="11"/>
        <color rgb="FF000000"/>
        <rFont val="Calibri"/>
      </rPr>
      <t xml:space="preserve">
</t>
    </r>
    <r>
      <rPr>
        <sz val="11"/>
        <color rgb="FF000000"/>
        <rFont val="Calibri"/>
      </rPr>
      <t>This setting can affect the ability of computers running Windows 2000 Server, Windows 2000 Professional, Windows XP Professional, and the Windows Server 2003 family to communicate with computers running Windows NT 4.0 and earlier over the network. For example, at the time of this writing, computers running Windows NT 4.0 SP4 and earlier did not support NTLMv2. Computers running Windows 95 and Windows 98 did not support NTLM.</t>
    </r>
    <r>
      <rPr>
        <sz val="11"/>
        <color rgb="FF000000"/>
        <rFont val="Calibri"/>
      </rPr>
      <t xml:space="preserve">
</t>
    </r>
    <r>
      <rPr>
        <sz val="11"/>
        <color rgb="FF000000"/>
        <rFont val="Calibri"/>
      </rPr>
      <t>Default: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Windows 2000 and windows XP "send LM &amp; NTLM responses on server"</t>
    </r>
    <r>
      <rPr>
        <sz val="11"/>
        <color rgb="FF000000"/>
        <rFont val="Calibri"/>
      </rPr>
      <t xml:space="preserve">
</t>
    </r>
    <r>
      <rPr>
        <sz val="11"/>
        <color rgb="FF000000"/>
        <rFont val="Calibri"/>
      </rPr>
      <t>Windows Server 2003: Send NTLM response only</t>
    </r>
    <r>
      <rPr>
        <sz val="11"/>
        <color rgb="FF000000"/>
        <rFont val="Calibri"/>
      </rPr>
      <t xml:space="preserve">
</t>
    </r>
    <r>
      <rPr>
        <sz val="11"/>
        <color rgb="FF000000"/>
        <rFont val="Calibri"/>
      </rPr>
      <t>Windows Vista and Windows Server 2008: Send NTLMv2 response only</t>
    </r>
  </si>
  <si>
    <t>MACHINE\System\CurrentControlSet\Control\Lsa\LmCompatibilityLevel</t>
  </si>
  <si>
    <t>SEC-5D317A35</t>
  </si>
  <si>
    <r>
      <rPr>
        <sz val="11"/>
        <rFont val="Calibri"/>
      </rPr>
      <t xml:space="preserve">Ensure </t>
    </r>
    <r>
      <rPr>
        <sz val="11"/>
        <color rgb="FF000000"/>
        <rFont val="Calibri"/>
      </rPr>
      <t>'</t>
    </r>
    <r>
      <rPr>
        <b/>
        <sz val="11"/>
        <color rgb="FF000000"/>
        <rFont val="Calibri"/>
      </rPr>
      <t>Network security: LDAP client signing requirements</t>
    </r>
    <r>
      <rPr>
        <sz val="11"/>
        <color rgb="FF000000"/>
        <rFont val="Calibri"/>
      </rPr>
      <t>'</t>
    </r>
    <r>
      <rPr>
        <sz val="11"/>
        <color rgb="FF000000"/>
        <rFont val="Calibri"/>
      </rPr>
      <t xml:space="preserve"> is set to </t>
    </r>
    <r>
      <rPr>
        <sz val="11"/>
        <color rgb="FF000000"/>
        <rFont val="Calibri"/>
      </rPr>
      <t>'</t>
    </r>
    <r>
      <rPr>
        <b/>
        <sz val="11"/>
        <color rgb="FF000000"/>
        <rFont val="Calibri"/>
      </rPr>
      <t>Negotiate Signing</t>
    </r>
    <r>
      <rPr>
        <sz val="11"/>
        <color rgb="FF000000"/>
        <rFont val="Calibri"/>
      </rPr>
      <t>'</t>
    </r>
  </si>
  <si>
    <r>
      <rPr>
        <sz val="11"/>
        <color rgb="FF000000"/>
        <rFont val="Calibri"/>
      </rPr>
      <t xml:space="preserve">Set the following UI path to </t>
    </r>
    <r>
      <rPr>
        <b/>
        <sz val="11"/>
        <color rgb="FF000000"/>
        <rFont val="Calibri"/>
      </rPr>
      <t>Negotiate Signing</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Options\Network security: LDAP client signing requirements</t>
    </r>
  </si>
  <si>
    <r>
      <rPr>
        <sz val="11"/>
        <color rgb="FF000000"/>
        <rFont val="Calibri"/>
      </rPr>
      <t>Network security: LDAP client signing requirements</t>
    </r>
    <r>
      <rPr>
        <sz val="11"/>
        <color rgb="FF000000"/>
        <rFont val="Calibri"/>
      </rPr>
      <t xml:space="preserve">
</t>
    </r>
    <r>
      <rPr>
        <sz val="11"/>
        <color rgb="FF000000"/>
        <rFont val="Calibri"/>
      </rPr>
      <t>This security setting determines the level of data signing that is requested on behalf of clients issuing LDAP BIND requests, as follows:</t>
    </r>
    <r>
      <rPr>
        <sz val="11"/>
        <color rgb="FF000000"/>
        <rFont val="Calibri"/>
      </rPr>
      <t xml:space="preserve">
</t>
    </r>
    <r>
      <rPr>
        <sz val="11"/>
        <color rgb="FF000000"/>
        <rFont val="Calibri"/>
      </rPr>
      <t>None: The LDAP BIND request is issued with the options that are specified by the caller.</t>
    </r>
    <r>
      <rPr>
        <sz val="11"/>
        <color rgb="FF000000"/>
        <rFont val="Calibri"/>
      </rPr>
      <t xml:space="preserve">
</t>
    </r>
    <r>
      <rPr>
        <sz val="11"/>
        <color rgb="FF000000"/>
        <rFont val="Calibri"/>
      </rPr>
      <t>Negotiate signing: If Transport Layer Security/Secure Sockets Layer (TLS\SSL) has not been started, the LDAP BIND request is initiated with the LDAP data signing option set in addition to the options specified by the caller. If TLS\SSL has been started, the LDAP BIND request is initiated with the options that are specified by the caller.</t>
    </r>
    <r>
      <rPr>
        <sz val="11"/>
        <color rgb="FF000000"/>
        <rFont val="Calibri"/>
      </rPr>
      <t xml:space="preserve">
</t>
    </r>
    <r>
      <rPr>
        <sz val="11"/>
        <color rgb="FF000000"/>
        <rFont val="Calibri"/>
      </rPr>
      <t>Require signature: This is the same as Negotiate signing. However, if the LDAP server's intermediate saslBindInProgress response does not indicate that LDAP traffic signing is required, the caller is told that the LDAP BIND command request failed.</t>
    </r>
    <r>
      <rPr>
        <sz val="11"/>
        <color rgb="FF000000"/>
        <rFont val="Calibri"/>
      </rPr>
      <t xml:space="preserve">
</t>
    </r>
    <r>
      <rPr>
        <sz val="11"/>
        <color rgb="FF000000"/>
        <rFont val="Calibri"/>
      </rPr>
      <t>Caution</t>
    </r>
    <r>
      <rPr>
        <sz val="11"/>
        <color rgb="FF000000"/>
        <rFont val="Calibri"/>
      </rPr>
      <t xml:space="preserve">
</t>
    </r>
    <r>
      <rPr>
        <sz val="11"/>
        <color rgb="FF000000"/>
        <rFont val="Calibri"/>
      </rPr>
      <t>If you set the server to Require signature, you must also set the client. Not setting the client results in a loss of connection with the server.</t>
    </r>
    <r>
      <rPr>
        <sz val="11"/>
        <color rgb="FF000000"/>
        <rFont val="Calibri"/>
      </rPr>
      <t xml:space="preserve">
</t>
    </r>
    <r>
      <rPr>
        <sz val="11"/>
        <color rgb="FF000000"/>
        <rFont val="Calibri"/>
      </rPr>
      <t>Note: This setting does not have any impact on ldap_simple_bind or ldap_simple_bind_s. No Microsoft LDAP clients that are shipped with Windows XP Professional use ldap_simple_bind or ldap_simple_bind_s to talk to a domain controller.</t>
    </r>
    <r>
      <rPr>
        <sz val="11"/>
        <color rgb="FF000000"/>
        <rFont val="Calibri"/>
      </rPr>
      <t xml:space="preserve">
</t>
    </r>
    <r>
      <rPr>
        <sz val="11"/>
        <color rgb="FF000000"/>
        <rFont val="Calibri"/>
      </rPr>
      <t>Default: Negotiate signing.</t>
    </r>
  </si>
  <si>
    <t>MACHINE\System\CurrentControlSet\Services\LDAP\LDAPClientIntegrity</t>
  </si>
  <si>
    <t>SEC-3E36481C</t>
  </si>
  <si>
    <r>
      <rPr>
        <sz val="11"/>
        <rFont val="Calibri"/>
      </rPr>
      <t xml:space="preserve">Ensure </t>
    </r>
    <r>
      <rPr>
        <sz val="11"/>
        <color rgb="FF000000"/>
        <rFont val="Calibri"/>
      </rPr>
      <t>'</t>
    </r>
    <r>
      <rPr>
        <b/>
        <sz val="11"/>
        <color rgb="FF000000"/>
        <rFont val="Calibri"/>
      </rPr>
      <t>Network security: Minimum session security for NTLM SSP based (including secure RPC) clients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</si>
  <si>
    <r>
      <rPr>
        <sz val="11"/>
        <color rgb="FF000000"/>
        <rFont val="Calibri"/>
      </rPr>
      <t xml:space="preserve">Set the following UI path to </t>
    </r>
    <r>
      <rPr>
        <b/>
        <sz val="11"/>
        <color rgb="FF000000"/>
        <rFont val="Calibri"/>
      </rPr>
      <t>Require NTLMv2 session security, Require 128bit encryption</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Options\Network security: Minimum session security for NTLM SSP based (including secure RPC) clients</t>
    </r>
  </si>
  <si>
    <r>
      <rPr>
        <sz val="11"/>
        <color rgb="FF000000"/>
        <rFont val="Calibri"/>
      </rPr>
      <t>Network security: Minimum session security for NTLM SSP based (including secure RPC) clients</t>
    </r>
    <r>
      <rPr>
        <sz val="11"/>
        <color rgb="FF000000"/>
        <rFont val="Calibri"/>
      </rPr>
      <t xml:space="preserve">
</t>
    </r>
    <r>
      <rPr>
        <sz val="11"/>
        <color rgb="FF000000"/>
        <rFont val="Calibri"/>
      </rPr>
      <t>This security setting allows a client to require the negotiation of 128-bit encryption and/or NTLMv2 session security. These values are dependent on the LAN Manager Authentication Level security setting value. The options are:</t>
    </r>
    <r>
      <rPr>
        <sz val="11"/>
        <color rgb="FF000000"/>
        <rFont val="Calibri"/>
      </rPr>
      <t xml:space="preserve">
</t>
    </r>
    <r>
      <rPr>
        <sz val="11"/>
        <color rgb="FF000000"/>
        <rFont val="Calibri"/>
      </rPr>
      <t>Require NTLMv2 session security: The connection will fail if NTLMv2 protocol is not negotiated.</t>
    </r>
    <r>
      <rPr>
        <sz val="11"/>
        <color rgb="FF000000"/>
        <rFont val="Calibri"/>
      </rPr>
      <t xml:space="preserve">
</t>
    </r>
    <r>
      <rPr>
        <sz val="11"/>
        <color rgb="FF000000"/>
        <rFont val="Calibri"/>
      </rPr>
      <t>Require 128-bit encryption: The connection will fail if strong encryption (128-bit) is not negotiated.</t>
    </r>
    <r>
      <rPr>
        <sz val="11"/>
        <color rgb="FF000000"/>
        <rFont val="Calibri"/>
      </rPr>
      <t xml:space="preserve">
</t>
    </r>
    <r>
      <rPr>
        <sz val="11"/>
        <color rgb="FF000000"/>
        <rFont val="Calibri"/>
      </rPr>
      <t>Default: No requirements.</t>
    </r>
  </si>
  <si>
    <t>MACHINE\System\CurrentControlSet\Control\Lsa\MSV1_0\NTLMMinClientSec</t>
  </si>
  <si>
    <t>SEC-F23235A0</t>
  </si>
  <si>
    <r>
      <rPr>
        <sz val="11"/>
        <rFont val="Calibri"/>
      </rPr>
      <t xml:space="preserve">Ensure </t>
    </r>
    <r>
      <rPr>
        <sz val="11"/>
        <color rgb="FF000000"/>
        <rFont val="Calibri"/>
      </rPr>
      <t>'</t>
    </r>
    <r>
      <rPr>
        <b/>
        <sz val="11"/>
        <color rgb="FF000000"/>
        <rFont val="Calibri"/>
      </rPr>
      <t>Network security: Minimum session security for NTLM SSP based (including secure RPC) servers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</si>
  <si>
    <r>
      <rPr>
        <sz val="11"/>
        <color rgb="FF000000"/>
        <rFont val="Calibri"/>
      </rPr>
      <t xml:space="preserve">Set the following UI path to </t>
    </r>
    <r>
      <rPr>
        <b/>
        <sz val="11"/>
        <color rgb="FF000000"/>
        <rFont val="Calibri"/>
      </rPr>
      <t>Require NTLMv2 session security, Require 128bit encryption</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Options\Network security: Minimum session security for NTLM SSP based (including secure RPC) servers</t>
    </r>
  </si>
  <si>
    <r>
      <rPr>
        <sz val="11"/>
        <color rgb="FF000000"/>
        <rFont val="Calibri"/>
      </rPr>
      <t>Network security: Minimum session security for NTLM SSP based (including secure RPC) servers</t>
    </r>
    <r>
      <rPr>
        <sz val="11"/>
        <color rgb="FF000000"/>
        <rFont val="Calibri"/>
      </rPr>
      <t xml:space="preserve">
</t>
    </r>
    <r>
      <rPr>
        <sz val="11"/>
        <color rgb="FF000000"/>
        <rFont val="Calibri"/>
      </rPr>
      <t>This security setting allows a server to require the negotiation of 128-bit encryption and/or NTLMv2 session security. These values are dependent on the LAN Manager Authentication Level security setting value. The options are:</t>
    </r>
    <r>
      <rPr>
        <sz val="11"/>
        <color rgb="FF000000"/>
        <rFont val="Calibri"/>
      </rPr>
      <t xml:space="preserve">
</t>
    </r>
    <r>
      <rPr>
        <sz val="11"/>
        <color rgb="FF000000"/>
        <rFont val="Calibri"/>
      </rPr>
      <t>Require NTLMv2 session security: The connection will fail if message integrity is not negotiated.</t>
    </r>
    <r>
      <rPr>
        <sz val="11"/>
        <color rgb="FF000000"/>
        <rFont val="Calibri"/>
      </rPr>
      <t xml:space="preserve">
</t>
    </r>
    <r>
      <rPr>
        <sz val="11"/>
        <color rgb="FF000000"/>
        <rFont val="Calibri"/>
      </rPr>
      <t>Require 128-bit encryption. The connection will fail if strong encryption (128-bit) is not negotiated.</t>
    </r>
    <r>
      <rPr>
        <sz val="11"/>
        <color rgb="FF000000"/>
        <rFont val="Calibri"/>
      </rPr>
      <t xml:space="preserve">
</t>
    </r>
    <r>
      <rPr>
        <sz val="11"/>
        <color rgb="FF000000"/>
        <rFont val="Calibri"/>
      </rPr>
      <t>Default: No requirements.</t>
    </r>
  </si>
  <si>
    <t>MACHINE\System\CurrentControlSet\Control\Lsa\MSV1_0\NTLMMinServerSec</t>
  </si>
  <si>
    <t>SEC-67DE3A4C</t>
  </si>
  <si>
    <r>
      <rPr>
        <sz val="11"/>
        <rFont val="Calibri"/>
      </rPr>
      <t xml:space="preserve">Ensure </t>
    </r>
    <r>
      <rPr>
        <sz val="11"/>
        <color rgb="FF000000"/>
        <rFont val="Calibri"/>
      </rPr>
      <t>'</t>
    </r>
    <r>
      <rPr>
        <b/>
        <sz val="11"/>
        <color rgb="FF000000"/>
        <rFont val="Calibri"/>
      </rPr>
      <t>System objects: Strengthen default permissions of internal system objects (e.g.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</si>
  <si>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Options\System objects: Strengthen default permissions of internal system objects (e.g. Symbolic Links)</t>
    </r>
  </si>
  <si>
    <r>
      <rPr>
        <sz val="11"/>
        <color rgb="FF000000"/>
        <rFont val="Calibri"/>
      </rPr>
      <t>System objects: Strengthen default permissions of internal system objects (e.g., Symbolic Links)</t>
    </r>
    <r>
      <rPr>
        <sz val="11"/>
        <color rgb="FF000000"/>
        <rFont val="Calibri"/>
      </rPr>
      <t xml:space="preserve">
</t>
    </r>
    <r>
      <rPr>
        <sz val="11"/>
        <color rgb="FF000000"/>
        <rFont val="Calibri"/>
      </rPr>
      <t>This security setting determines the strength of the default discretionary access control list (DACL) for objects.</t>
    </r>
    <r>
      <rPr>
        <sz val="11"/>
        <color rgb="FF000000"/>
        <rFont val="Calibri"/>
      </rPr>
      <t xml:space="preserve">
</t>
    </r>
    <r>
      <rPr>
        <sz val="11"/>
        <color rgb="FF000000"/>
        <rFont val="Calibri"/>
      </rPr>
      <t>Active Directory maintains a global list of shared system resources, such as DOS device names, mutexes, and semaphores. In this way, objects can be located and shared among processes. Each type of object is created with a default DACL that specifies who can access the objects and what permissions are granted.</t>
    </r>
    <r>
      <rPr>
        <sz val="11"/>
        <color rgb="FF000000"/>
        <rFont val="Calibri"/>
      </rPr>
      <t xml:space="preserve">
</t>
    </r>
    <r>
      <rPr>
        <sz val="11"/>
        <color rgb="FF000000"/>
        <rFont val="Calibri"/>
      </rPr>
      <t>If this policy is enabled, the default DACL is stronger, allowing users who are not administrators to read shared objects but not allowing these users to modify shared objects that they did not create.</t>
    </r>
    <r>
      <rPr>
        <sz val="11"/>
        <color rgb="FF000000"/>
        <rFont val="Calibri"/>
      </rPr>
      <t xml:space="preserve">
</t>
    </r>
    <r>
      <rPr>
        <sz val="11"/>
        <color rgb="FF000000"/>
        <rFont val="Calibri"/>
      </rPr>
      <t>Default: Enabled.</t>
    </r>
  </si>
  <si>
    <t>MACHINE\System\CurrentControlSet\Control\Session Manager\ProtectionMode</t>
  </si>
  <si>
    <t>SEC-9E323B9C</t>
  </si>
  <si>
    <r>
      <rPr>
        <sz val="11"/>
        <rFont val="Calibri"/>
      </rPr>
      <t xml:space="preserve">Ensure </t>
    </r>
    <r>
      <rPr>
        <sz val="11"/>
        <color rgb="FF000000"/>
        <rFont val="Calibri"/>
      </rPr>
      <t>'</t>
    </r>
    <r>
      <rPr>
        <b/>
        <sz val="11"/>
        <color rgb="FF000000"/>
        <rFont val="Calibri"/>
      </rPr>
      <t>User Account Control: Admin Approval Mode for the Built-in Administrator account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</si>
  <si>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Options\User Account Control: Admin Approval Mode for the Built-in Administrator account</t>
    </r>
  </si>
  <si>
    <r>
      <rPr>
        <sz val="11"/>
        <color rgb="FF000000"/>
        <rFont val="Calibri"/>
      </rPr>
      <t>User Account Control: Admin Approval Mode for the Built-in Administrator account</t>
    </r>
    <r>
      <rPr>
        <sz val="11"/>
        <color rgb="FF000000"/>
        <rFont val="Calibri"/>
      </rPr>
      <t xml:space="preserve">
</t>
    </r>
    <r>
      <rPr>
        <sz val="11"/>
        <color rgb="FF000000"/>
        <rFont val="Calibri"/>
      </rPr>
      <t>This security setting determines the behavior of Admin Approval mode for the Built-in Administrator account.</t>
    </r>
    <r>
      <rPr>
        <sz val="11"/>
        <color rgb="FF000000"/>
        <rFont val="Calibri"/>
      </rPr>
      <t xml:space="preserve">
</t>
    </r>
    <r>
      <rPr>
        <sz val="11"/>
        <color rgb="FF000000"/>
        <rFont val="Calibri"/>
      </rPr>
      <t>The options are:</t>
    </r>
    <r>
      <rPr>
        <sz val="11"/>
        <color rgb="FF000000"/>
        <rFont val="Calibri"/>
      </rPr>
      <t xml:space="preserve">
</t>
    </r>
    <r>
      <rPr>
        <sz val="11"/>
        <color rgb="FF000000"/>
        <rFont val="Calibri"/>
      </rPr>
      <t>ò Enabled: The Built-in Administrator will logon in Admin Approval Mode.  By default any operation that requires elevation of privilege will prompt the Consent Admin to choose either Permit or Deny.</t>
    </r>
    <r>
      <rPr>
        <sz val="11"/>
        <color rgb="FF000000"/>
        <rFont val="Calibri"/>
      </rPr>
      <t xml:space="preserve">
</t>
    </r>
    <r>
      <rPr>
        <sz val="11"/>
        <color rgb="FF000000"/>
        <rFont val="Calibri"/>
      </rPr>
      <t>ò Disabled: The Built-in Administrator will logon in XP compatible mode and run all applications by default with full administrative privilege.</t>
    </r>
    <r>
      <rPr>
        <sz val="11"/>
        <color rgb="FF000000"/>
        <rFont val="Calibri"/>
      </rPr>
      <t xml:space="preserve">
</t>
    </r>
    <r>
      <rPr>
        <sz val="11"/>
        <color rgb="FF000000"/>
        <rFont val="Calibri"/>
      </rPr>
      <t>Default: Disabled</t>
    </r>
  </si>
  <si>
    <t>SOFTWARE\Microsoft\Windows\CurrentVersion\Policies\System\FilterAdministratorToken</t>
  </si>
  <si>
    <t>SEC-EEDBEA47</t>
  </si>
  <si>
    <r>
      <rPr>
        <sz val="11"/>
        <rFont val="Calibri"/>
      </rPr>
      <t xml:space="preserve">Ensure </t>
    </r>
    <r>
      <rPr>
        <sz val="11"/>
        <color rgb="FF000000"/>
        <rFont val="Calibri"/>
      </rPr>
      <t>'</t>
    </r>
    <r>
      <rPr>
        <b/>
        <sz val="11"/>
        <color rgb="FF000000"/>
        <rFont val="Calibri"/>
      </rPr>
      <t>User Account Control: Behavior of the elevation prompt for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Prompt for consent on the secure desktop</t>
    </r>
    <r>
      <rPr>
        <sz val="11"/>
        <color rgb="FF000000"/>
        <rFont val="Calibri"/>
      </rPr>
      <t>'</t>
    </r>
  </si>
  <si>
    <r>
      <rPr>
        <sz val="11"/>
        <color rgb="FF000000"/>
        <rFont val="Calibri"/>
      </rPr>
      <t xml:space="preserve">Set the following UI path to </t>
    </r>
    <r>
      <rPr>
        <b/>
        <sz val="11"/>
        <color rgb="FF000000"/>
        <rFont val="Calibri"/>
      </rPr>
      <t>Prompt for consent on the secure desktop</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Options\User Account Control: Behavior of the elevation prompt for administrators in Admin Approval Mode</t>
    </r>
  </si>
  <si>
    <r>
      <rPr>
        <sz val="11"/>
        <color rgb="FF000000"/>
        <rFont val="Calibri"/>
      </rPr>
      <t>User Account Control: Behavior of the elevation prompt for administrators in Admin Approval Mode</t>
    </r>
    <r>
      <rPr>
        <sz val="11"/>
        <color rgb="FF000000"/>
        <rFont val="Calibri"/>
      </rPr>
      <t xml:space="preserve">
</t>
    </r>
    <r>
      <rPr>
        <sz val="11"/>
        <color rgb="FF000000"/>
        <rFont val="Calibri"/>
      </rPr>
      <t>This security setting determines the behavior of the elevation prompt for administrators</t>
    </r>
    <r>
      <rPr>
        <sz val="11"/>
        <color rgb="FF000000"/>
        <rFont val="Calibri"/>
      </rPr>
      <t xml:space="preserve">
</t>
    </r>
    <r>
      <rPr>
        <sz val="11"/>
        <color rgb="FF000000"/>
        <rFont val="Calibri"/>
      </rPr>
      <t>The options are:</t>
    </r>
    <r>
      <rPr>
        <sz val="11"/>
        <color rgb="FF000000"/>
        <rFont val="Calibri"/>
      </rPr>
      <t xml:space="preserve">
</t>
    </r>
    <r>
      <rPr>
        <sz val="11"/>
        <color rgb="FF000000"/>
        <rFont val="Calibri"/>
      </rPr>
      <t>ò Prompt for consent: An operation that requires elevation of privilege will prompt the Consent Admin to select either Permit or Deny.  If the Consent Admin selects Permit the operation will continue with their highest available privilege.  This option allows users to enter their name and password to perform a privileged task.</t>
    </r>
    <r>
      <rPr>
        <sz val="11"/>
        <color rgb="FF000000"/>
        <rFont val="Calibri"/>
      </rPr>
      <t xml:space="preserve">
</t>
    </r>
    <r>
      <rPr>
        <sz val="11"/>
        <color rgb="FF000000"/>
        <rFont val="Calibri"/>
      </rPr>
      <t>ò Prompt for credentials: An operation that requires elevation of privilege will prompt the Consent Admin to enter their user name and password.  If the user enters valid credentials the operation will continue with the applicable privilege.</t>
    </r>
    <r>
      <rPr>
        <sz val="11"/>
        <color rgb="FF000000"/>
        <rFont val="Calibri"/>
      </rPr>
      <t xml:space="preserve">
</t>
    </r>
    <r>
      <rPr>
        <sz val="11"/>
        <color rgb="FF000000"/>
        <rFont val="Calibri"/>
      </rPr>
      <t>ò Elevate without prompting: This option allows the Consent Admin to perform an operation that requires elevation without consent or credentials.  Note: this scenario should only be used in the most constrained environments.</t>
    </r>
    <r>
      <rPr>
        <sz val="11"/>
        <color rgb="FF000000"/>
        <rFont val="Calibri"/>
      </rPr>
      <t xml:space="preserve">
</t>
    </r>
    <r>
      <rPr>
        <sz val="11"/>
        <color rgb="FF000000"/>
        <rFont val="Calibri"/>
      </rPr>
      <t>Default: Prompt for consent</t>
    </r>
  </si>
  <si>
    <t>SOFTWARE\Microsoft\Windows\CurrentVersion\Policies\System\ConsentPromptBehaviorAdmin</t>
  </si>
  <si>
    <t>SEC-097F3ED9</t>
  </si>
  <si>
    <r>
      <rPr>
        <sz val="11"/>
        <rFont val="Calibri"/>
      </rPr>
      <t xml:space="preserve">Ensure </t>
    </r>
    <r>
      <rPr>
        <sz val="11"/>
        <color rgb="FF000000"/>
        <rFont val="Calibri"/>
      </rPr>
      <t>'</t>
    </r>
    <r>
      <rPr>
        <b/>
        <sz val="11"/>
        <color rgb="FF000000"/>
        <rFont val="Calibri"/>
      </rPr>
      <t>User Account Control: Behavior of the elevation prompt for standard users</t>
    </r>
    <r>
      <rPr>
        <sz val="11"/>
        <color rgb="FF000000"/>
        <rFont val="Calibri"/>
      </rPr>
      <t>'</t>
    </r>
    <r>
      <rPr>
        <sz val="11"/>
        <color rgb="FF000000"/>
        <rFont val="Calibri"/>
      </rPr>
      <t xml:space="preserve"> is set to </t>
    </r>
    <r>
      <rPr>
        <sz val="11"/>
        <color rgb="FF000000"/>
        <rFont val="Calibri"/>
      </rPr>
      <t>'</t>
    </r>
    <r>
      <rPr>
        <b/>
        <sz val="11"/>
        <color rgb="FF000000"/>
        <rFont val="Calibri"/>
      </rPr>
      <t>Automatically deny elevation requests</t>
    </r>
    <r>
      <rPr>
        <sz val="11"/>
        <color rgb="FF000000"/>
        <rFont val="Calibri"/>
      </rPr>
      <t>'</t>
    </r>
  </si>
  <si>
    <r>
      <rPr>
        <sz val="11"/>
        <color rgb="FF000000"/>
        <rFont val="Calibri"/>
      </rPr>
      <t xml:space="preserve">Set the following UI path to </t>
    </r>
    <r>
      <rPr>
        <b/>
        <sz val="11"/>
        <color rgb="FF000000"/>
        <rFont val="Calibri"/>
      </rPr>
      <t>Automatically deny elevation requests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Options\User Account Control: Behavior of the elevation prompt for standard users</t>
    </r>
  </si>
  <si>
    <r>
      <rPr>
        <sz val="11"/>
        <color rgb="FF000000"/>
        <rFont val="Calibri"/>
      </rPr>
      <t>User Account Control: Behavior of the elevation prompt for standard users</t>
    </r>
    <r>
      <rPr>
        <sz val="11"/>
        <color rgb="FF000000"/>
        <rFont val="Calibri"/>
      </rPr>
      <t xml:space="preserve">
</t>
    </r>
    <r>
      <rPr>
        <sz val="11"/>
        <color rgb="FF000000"/>
        <rFont val="Calibri"/>
      </rPr>
      <t>This security setting determines the behavior of the elevation prompt for standard users</t>
    </r>
    <r>
      <rPr>
        <sz val="11"/>
        <color rgb="FF000000"/>
        <rFont val="Calibri"/>
      </rPr>
      <t xml:space="preserve">
</t>
    </r>
    <r>
      <rPr>
        <sz val="11"/>
        <color rgb="FF000000"/>
        <rFont val="Calibri"/>
      </rPr>
      <t>The options are:</t>
    </r>
    <r>
      <rPr>
        <sz val="11"/>
        <color rgb="FF000000"/>
        <rFont val="Calibri"/>
      </rPr>
      <t xml:space="preserve">
</t>
    </r>
    <r>
      <rPr>
        <sz val="11"/>
        <color rgb="FF000000"/>
        <rFont val="Calibri"/>
      </rPr>
      <t>ò Prompt for credentials: An operation that requires elevation of privilege will prompt the user to enter an administrative user name and password. If the user enters valid credentials the operation will continue with the applicable privilege.</t>
    </r>
    <r>
      <rPr>
        <sz val="11"/>
        <color rgb="FF000000"/>
        <rFont val="Calibri"/>
      </rPr>
      <t xml:space="preserve">
</t>
    </r>
    <r>
      <rPr>
        <sz val="11"/>
        <color rgb="FF000000"/>
        <rFont val="Calibri"/>
      </rPr>
      <t>ò Automatically deny elevation requests: This option results in an access denied error message being returned to the standard user when they try to perform an operation that requires elevation of privilege.  Most enterprises running desktops as standard user will configure this policy to reduce help desk calls.</t>
    </r>
    <r>
      <rPr>
        <sz val="11"/>
        <color rgb="FF000000"/>
        <rFont val="Calibri"/>
      </rPr>
      <t xml:space="preserve">
</t>
    </r>
    <r>
      <rPr>
        <sz val="11"/>
        <color rgb="FF000000"/>
        <rFont val="Calibri"/>
      </rPr>
      <t>Default: Prompt for credentials (home) / Automatically deny elevation requests (enterprise)</t>
    </r>
  </si>
  <si>
    <t>SOFTWARE\Microsoft\Windows\CurrentVersion\Policies\System\ConsentPromptBehaviorUser</t>
  </si>
  <si>
    <t>SEC-F5F0292C</t>
  </si>
  <si>
    <r>
      <rPr>
        <sz val="11"/>
        <rFont val="Calibri"/>
      </rPr>
      <t xml:space="preserve">Ensure </t>
    </r>
    <r>
      <rPr>
        <sz val="11"/>
        <color rgb="FF000000"/>
        <rFont val="Calibri"/>
      </rPr>
      <t>'</t>
    </r>
    <r>
      <rPr>
        <b/>
        <sz val="11"/>
        <color rgb="FF000000"/>
        <rFont val="Calibri"/>
      </rPr>
      <t>User Account Control: Detect application installations and prompt for elevation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</si>
  <si>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Options\User Account Control: Detect application installations and prompt for elevation</t>
    </r>
  </si>
  <si>
    <r>
      <rPr>
        <sz val="11"/>
        <color rgb="FF000000"/>
        <rFont val="Calibri"/>
      </rPr>
      <t>User Account Control: Detect application installations and prompt for elevation</t>
    </r>
    <r>
      <rPr>
        <sz val="11"/>
        <color rgb="FF000000"/>
        <rFont val="Calibri"/>
      </rPr>
      <t xml:space="preserve">
</t>
    </r>
    <r>
      <rPr>
        <sz val="11"/>
        <color rgb="FF000000"/>
        <rFont val="Calibri"/>
      </rPr>
      <t>This security setting determines the behavior of application installation detection for the entire system.</t>
    </r>
    <r>
      <rPr>
        <sz val="11"/>
        <color rgb="FF000000"/>
        <rFont val="Calibri"/>
      </rPr>
      <t xml:space="preserve">
</t>
    </r>
    <r>
      <rPr>
        <sz val="11"/>
        <color rgb="FF000000"/>
        <rFont val="Calibri"/>
      </rPr>
      <t>The options are:</t>
    </r>
    <r>
      <rPr>
        <sz val="11"/>
        <color rgb="FF000000"/>
        <rFont val="Calibri"/>
      </rPr>
      <t xml:space="preserve">
</t>
    </r>
    <r>
      <rPr>
        <sz val="11"/>
        <color rgb="FF000000"/>
        <rFont val="Calibri"/>
      </rPr>
      <t>ò Enabled: Application installation packages that require an elevation of privilege to install will be heuristically detected and trigger the configured elevation prompt UX.</t>
    </r>
    <r>
      <rPr>
        <sz val="11"/>
        <color rgb="FF000000"/>
        <rFont val="Calibri"/>
      </rPr>
      <t xml:space="preserve">
</t>
    </r>
    <r>
      <rPr>
        <sz val="11"/>
        <color rgb="FF000000"/>
        <rFont val="Calibri"/>
      </rPr>
      <t>ò Disabled: Enterprises running standard users desktops that leverage delegated installation technologies like Group Policy Software Install (GPSI) or SMS will disable this feature. In this case, installer detection is unnecessary and thus not required.</t>
    </r>
    <r>
      <rPr>
        <sz val="11"/>
        <color rgb="FF000000"/>
        <rFont val="Calibri"/>
      </rPr>
      <t xml:space="preserve">
</t>
    </r>
    <r>
      <rPr>
        <sz val="11"/>
        <color rgb="FF000000"/>
        <rFont val="Calibri"/>
      </rPr>
      <t>Default: Enabled (home) / Disabled (enterprise)</t>
    </r>
  </si>
  <si>
    <t>SOFTWARE\Microsoft\Windows\CurrentVersion\Policies\System\EnableInstallerDetection</t>
  </si>
  <si>
    <t>SEC-A87AEBA9</t>
  </si>
  <si>
    <r>
      <rPr>
        <sz val="11"/>
        <rFont val="Calibri"/>
      </rPr>
      <t xml:space="preserve">Ensure </t>
    </r>
    <r>
      <rPr>
        <sz val="11"/>
        <color rgb="FF000000"/>
        <rFont val="Calibri"/>
      </rPr>
      <t>'</t>
    </r>
    <r>
      <rPr>
        <b/>
        <sz val="11"/>
        <color rgb="FF000000"/>
        <rFont val="Calibri"/>
      </rPr>
      <t>User Account Control: Only elevate UIAccess applications that are installed in secure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</si>
  <si>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Options\User Account Control: Only elevate UIAccess applications that are installed in secure locations</t>
    </r>
  </si>
  <si>
    <r>
      <rPr>
        <sz val="11"/>
        <color rgb="FF000000"/>
        <rFont val="Calibri"/>
      </rPr>
      <t>User Account Control: Only elevate UIAccess applications that are installed in secure locations</t>
    </r>
    <r>
      <rPr>
        <sz val="11"/>
        <color rgb="FF000000"/>
        <rFont val="Calibri"/>
      </rPr>
      <t xml:space="preserve">
</t>
    </r>
    <r>
      <rPr>
        <sz val="11"/>
        <color rgb="FF000000"/>
        <rFont val="Calibri"/>
      </rPr>
      <t>This security setting will enforce the requirement that applications that request execution with a UIAccess integrity level (via a marking of UIAccess=true in their application manifest), must reside in a secure location on the file system.  Secure locations are limited to the following directories:</t>
    </r>
    <r>
      <rPr>
        <sz val="11"/>
        <color rgb="FF000000"/>
        <rFont val="Calibri"/>
      </rPr>
      <t xml:space="preserve">
</t>
    </r>
    <r>
      <rPr>
        <sz val="11"/>
        <color rgb="FF000000"/>
        <rFont val="Calibri"/>
      </rPr>
      <t>- à\Program Files\, including subdirectories</t>
    </r>
    <r>
      <rPr>
        <sz val="11"/>
        <color rgb="FF000000"/>
        <rFont val="Calibri"/>
      </rPr>
      <t xml:space="preserve">
</t>
    </r>
    <r>
      <rPr>
        <sz val="11"/>
        <color rgb="FF000000"/>
        <rFont val="Calibri"/>
      </rPr>
      <t>- à\Windows\system32\</t>
    </r>
    <r>
      <rPr>
        <sz val="11"/>
        <color rgb="FF000000"/>
        <rFont val="Calibri"/>
      </rPr>
      <t xml:space="preserve">
</t>
    </r>
    <r>
      <rPr>
        <sz val="11"/>
        <color rgb="FF000000"/>
        <rFont val="Calibri"/>
      </rPr>
      <t>- à\Program Files (x86)\, including subdirectories for 64 bit versions of Windows</t>
    </r>
    <r>
      <rPr>
        <sz val="11"/>
        <color rgb="FF000000"/>
        <rFont val="Calibri"/>
      </rPr>
      <t xml:space="preserve">
</t>
    </r>
    <r>
      <rPr>
        <sz val="11"/>
        <color rgb="FF000000"/>
        <rFont val="Calibri"/>
      </rPr>
      <t>Note: Windows enforces a PKI signature check on any interactive application that requests execution with UIAccess integrity level regardless of the state of this security setting.</t>
    </r>
    <r>
      <rPr>
        <sz val="11"/>
        <color rgb="FF000000"/>
        <rFont val="Calibri"/>
      </rPr>
      <t xml:space="preserve">
</t>
    </r>
    <r>
      <rPr>
        <sz val="11"/>
        <color rgb="FF000000"/>
        <rFont val="Calibri"/>
      </rPr>
      <t>The options are:</t>
    </r>
    <r>
      <rPr>
        <sz val="11"/>
        <color rgb="FF000000"/>
        <rFont val="Calibri"/>
      </rPr>
      <t xml:space="preserve">
</t>
    </r>
    <r>
      <rPr>
        <sz val="11"/>
        <color rgb="FF000000"/>
        <rFont val="Calibri"/>
      </rPr>
      <t>ò Enabled: An application will only launch with UIAccess integrity if it resides in a secure location in the file system.</t>
    </r>
    <r>
      <rPr>
        <sz val="11"/>
        <color rgb="FF000000"/>
        <rFont val="Calibri"/>
      </rPr>
      <t xml:space="preserve">
</t>
    </r>
    <r>
      <rPr>
        <sz val="11"/>
        <color rgb="FF000000"/>
        <rFont val="Calibri"/>
      </rPr>
      <t>ò Disabled: An application will launch with UIAccess integrity even if it does not reside in a secure location in the file system.</t>
    </r>
    <r>
      <rPr>
        <sz val="11"/>
        <color rgb="FF000000"/>
        <rFont val="Calibri"/>
      </rPr>
      <t xml:space="preserve">
</t>
    </r>
    <r>
      <rPr>
        <sz val="11"/>
        <color rgb="FF000000"/>
        <rFont val="Calibri"/>
      </rPr>
      <t>Default: Enabled</t>
    </r>
  </si>
  <si>
    <t>SOFTWARE\Microsoft\Windows\CurrentVersion\Policies\System\EnableSecureUIAPaths</t>
  </si>
  <si>
    <t>SEC-9BA5CEFB</t>
  </si>
  <si>
    <r>
      <rPr>
        <sz val="11"/>
        <rFont val="Calibri"/>
      </rPr>
      <t xml:space="preserve">Ensure </t>
    </r>
    <r>
      <rPr>
        <sz val="11"/>
        <color rgb="FF000000"/>
        <rFont val="Calibri"/>
      </rPr>
      <t>'</t>
    </r>
    <r>
      <rPr>
        <b/>
        <sz val="11"/>
        <color rgb="FF000000"/>
        <rFont val="Calibri"/>
      </rPr>
      <t>User Account Control: Run all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</si>
  <si>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Options\User Account Control: Run all administrators in Admin Approval Mode</t>
    </r>
  </si>
  <si>
    <r>
      <rPr>
        <sz val="11"/>
        <color rgb="FF000000"/>
        <rFont val="Calibri"/>
      </rPr>
      <t>User Account Control: Run all users, including administrators, as standard users.</t>
    </r>
    <r>
      <rPr>
        <sz val="11"/>
        <color rgb="FF000000"/>
        <rFont val="Calibri"/>
      </rPr>
      <t xml:space="preserve">
</t>
    </r>
    <r>
      <rPr>
        <sz val="11"/>
        <color rgb="FF000000"/>
        <rFont val="Calibri"/>
      </rPr>
      <t>This security setting determines the behavior of all UAC policies for the entire system.</t>
    </r>
    <r>
      <rPr>
        <sz val="11"/>
        <color rgb="FF000000"/>
        <rFont val="Calibri"/>
      </rPr>
      <t xml:space="preserve">
</t>
    </r>
    <r>
      <rPr>
        <sz val="11"/>
        <color rgb="FF000000"/>
        <rFont val="Calibri"/>
      </rPr>
      <t>The options are:</t>
    </r>
    <r>
      <rPr>
        <sz val="11"/>
        <color rgb="FF000000"/>
        <rFont val="Calibri"/>
      </rPr>
      <t xml:space="preserve">
</t>
    </r>
    <r>
      <rPr>
        <sz val="11"/>
        <color rgb="FF000000"/>
        <rFont val="Calibri"/>
      </rPr>
      <t>ò Enabled: Admin Approval Mode and all other UAC policies are dependent on this option being enabled.  Changing this setting requires a system reboot.</t>
    </r>
    <r>
      <rPr>
        <sz val="11"/>
        <color rgb="FF000000"/>
        <rFont val="Calibri"/>
      </rPr>
      <t xml:space="preserve">
</t>
    </r>
    <r>
      <rPr>
        <sz val="11"/>
        <color rgb="FF000000"/>
        <rFont val="Calibri"/>
      </rPr>
      <t>ò Disabled: Admin Approval Mode user type and all related UAC policies will be disabled.  Note: the Security Center will notify that the overall security of the operating system has been reduced.</t>
    </r>
    <r>
      <rPr>
        <sz val="11"/>
        <color rgb="FF000000"/>
        <rFont val="Calibri"/>
      </rPr>
      <t xml:space="preserve">
</t>
    </r>
    <r>
      <rPr>
        <sz val="11"/>
        <color rgb="FF000000"/>
        <rFont val="Calibri"/>
      </rPr>
      <t>Default: Enabled</t>
    </r>
  </si>
  <si>
    <t>SOFTWARE\Microsoft\Windows\CurrentVersion\Policies\System\EnableLUA</t>
  </si>
  <si>
    <t>SEC-2FCA0BCF</t>
  </si>
  <si>
    <r>
      <rPr>
        <sz val="11"/>
        <rFont val="Calibri"/>
      </rPr>
      <t xml:space="preserve">Ensure </t>
    </r>
    <r>
      <rPr>
        <sz val="11"/>
        <color rgb="FF000000"/>
        <rFont val="Calibri"/>
      </rPr>
      <t>'</t>
    </r>
    <r>
      <rPr>
        <b/>
        <sz val="11"/>
        <color rgb="FF000000"/>
        <rFont val="Calibri"/>
      </rPr>
      <t>User Account Control: Virtualize file and registry write failures to per-user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</si>
  <si>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Options\User Account Control: Virtualize file and registry write failures to per-user locations</t>
    </r>
  </si>
  <si>
    <r>
      <rPr>
        <sz val="11"/>
        <color rgb="FF000000"/>
        <rFont val="Calibri"/>
      </rPr>
      <t>User Account Control: Virtualizes file and registry write failures to per-user locations</t>
    </r>
    <r>
      <rPr>
        <sz val="11"/>
        <color rgb="FF000000"/>
        <rFont val="Calibri"/>
      </rPr>
      <t xml:space="preserve">
</t>
    </r>
    <r>
      <rPr>
        <sz val="11"/>
        <color rgb="FF000000"/>
        <rFont val="Calibri"/>
      </rPr>
      <t>This security setting enables the redirection of legacy application write failures to defined locations in both the registry and file system.  This feature mitigates those applications that historically ran as administrator and wrote runtime application data back to either %ProgramFiles%, %Windir%; %Windir%\system32 or HKLM\Software\....</t>
    </r>
    <r>
      <rPr>
        <sz val="11"/>
        <color rgb="FF000000"/>
        <rFont val="Calibri"/>
      </rPr>
      <t xml:space="preserve">
</t>
    </r>
    <r>
      <rPr>
        <sz val="11"/>
        <color rgb="FF000000"/>
        <rFont val="Calibri"/>
      </rPr>
      <t>Virtualization facilitates the running of pre-Vista (legacy) applications that historically failed to run as Standard User.  An administrator running only Windows Vista compliant applications may choose to disable this feature as it is unnecessary.</t>
    </r>
    <r>
      <rPr>
        <sz val="11"/>
        <color rgb="FF000000"/>
        <rFont val="Calibri"/>
      </rPr>
      <t xml:space="preserve">
</t>
    </r>
    <r>
      <rPr>
        <sz val="11"/>
        <color rgb="FF000000"/>
        <rFont val="Calibri"/>
      </rPr>
      <t>The options are:</t>
    </r>
    <r>
      <rPr>
        <sz val="11"/>
        <color rgb="FF000000"/>
        <rFont val="Calibri"/>
      </rPr>
      <t xml:space="preserve">
</t>
    </r>
    <r>
      <rPr>
        <sz val="11"/>
        <color rgb="FF000000"/>
        <rFont val="Calibri"/>
      </rPr>
      <t>ò Enabled: Facilitates the runtime redirection of application write failures to defined user locations for both the file system and registry.</t>
    </r>
    <r>
      <rPr>
        <sz val="11"/>
        <color rgb="FF000000"/>
        <rFont val="Calibri"/>
      </rPr>
      <t xml:space="preserve">
</t>
    </r>
    <r>
      <rPr>
        <sz val="11"/>
        <color rgb="FF000000"/>
        <rFont val="Calibri"/>
      </rPr>
      <t>ò Disabled: Applications that write data to protected locations will simply fail as they did in previous versions of Windows.</t>
    </r>
    <r>
      <rPr>
        <sz val="11"/>
        <color rgb="FF000000"/>
        <rFont val="Calibri"/>
      </rPr>
      <t xml:space="preserve">
</t>
    </r>
    <r>
      <rPr>
        <sz val="11"/>
        <color rgb="FF000000"/>
        <rFont val="Calibri"/>
      </rPr>
      <t>Default : Enabled</t>
    </r>
  </si>
  <si>
    <t>SOFTWARE\Microsoft\Windows\CurrentVersion\Policies\System\EnableVirtualization</t>
  </si>
  <si>
    <t>User Rights Assignments</t>
  </si>
  <si>
    <t>SEC-82A39CC4</t>
  </si>
  <si>
    <r>
      <rPr>
        <sz val="11"/>
        <rFont val="Calibri"/>
      </rPr>
      <t xml:space="preserve">Ensure </t>
    </r>
    <r>
      <rPr>
        <sz val="11"/>
        <color rgb="FF000000"/>
        <rFont val="Calibri"/>
      </rPr>
      <t>'</t>
    </r>
    <r>
      <rPr>
        <b/>
        <sz val="11"/>
        <color rgb="FF000000"/>
        <rFont val="Calibri"/>
      </rPr>
      <t>Access Credential Manager as a trusted caller</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</si>
  <si>
    <r>
      <rPr>
        <sz val="11"/>
        <color rgb="FF000000"/>
        <rFont val="Calibri"/>
      </rPr>
      <t xml:space="preserve">Set the following UI path to </t>
    </r>
    <r>
      <rPr>
        <b/>
        <sz val="11"/>
        <color rgb="FF000000"/>
        <rFont val="Calibri"/>
      </rPr>
      <t>No One (blank)</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Assignment\Access Credential Manager as a trusted caller</t>
    </r>
  </si>
  <si>
    <r>
      <rPr>
        <sz val="11"/>
        <color rgb="FF000000"/>
        <rFont val="Calibri"/>
      </rPr>
      <t>This setting is used by Credential Manager during Backup/Restore. No accounts should have this privilege, as it is only assigned to Winlogon. Users saved credentials might be compromised if this privilege is given to other entities.</t>
    </r>
  </si>
  <si>
    <t>User Rights security settings are not registry keys</t>
  </si>
  <si>
    <t>SEC-5DDBD88B</t>
  </si>
  <si>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Authenticated Users, Administrators</t>
    </r>
    <r>
      <rPr>
        <sz val="11"/>
        <color rgb="FF000000"/>
        <rFont val="Calibri"/>
      </rPr>
      <t>'</t>
    </r>
  </si>
  <si>
    <r>
      <rPr>
        <sz val="11"/>
        <color rgb="FF000000"/>
        <rFont val="Calibri"/>
      </rPr>
      <t xml:space="preserve">Set the following UI path to </t>
    </r>
    <r>
      <rPr>
        <b/>
        <sz val="11"/>
        <color rgb="FF000000"/>
        <rFont val="Calibri"/>
      </rPr>
      <t>Authenticated Users, Administrators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Assignment\Access this computer from the network</t>
    </r>
  </si>
  <si>
    <r>
      <rPr>
        <sz val="11"/>
        <color rgb="FF000000"/>
        <rFont val="Calibri"/>
      </rPr>
      <t>Access this computer from the network</t>
    </r>
    <r>
      <rPr>
        <sz val="11"/>
        <color rgb="FF000000"/>
        <rFont val="Calibri"/>
      </rPr>
      <t xml:space="preserve">
</t>
    </r>
    <r>
      <rPr>
        <sz val="11"/>
        <color rgb="FF000000"/>
        <rFont val="Calibri"/>
      </rPr>
      <t>This user right determines which users and groups are allowed to connect to the computer over the network. Remote Desktop Services are not affected by this user right.</t>
    </r>
    <r>
      <rPr>
        <sz val="11"/>
        <color rgb="FF000000"/>
        <rFont val="Calibri"/>
      </rPr>
      <t xml:space="preserve">
</t>
    </r>
    <r>
      <rPr>
        <sz val="11"/>
        <color rgb="FF000000"/>
        <rFont val="Calibri"/>
      </rPr>
      <t>Note: Remote Desktop Services was called Terminal Services in previous versions of Windows Server.</t>
    </r>
    <r>
      <rPr>
        <sz val="11"/>
        <color rgb="FF000000"/>
        <rFont val="Calibri"/>
      </rPr>
      <t xml:space="preserve">
</t>
    </r>
    <r>
      <rPr>
        <sz val="11"/>
        <color rgb="FF000000"/>
        <rFont val="Calibri"/>
      </rPr>
      <t>Default on workstations and servers:</t>
    </r>
    <r>
      <rPr>
        <sz val="11"/>
        <color rgb="FF000000"/>
        <rFont val="Calibri"/>
      </rPr>
      <t xml:space="preserve">
</t>
    </r>
    <r>
      <rPr>
        <sz val="11"/>
        <color rgb="FF000000"/>
        <rFont val="Calibri"/>
      </rPr>
      <t>Administrators</t>
    </r>
    <r>
      <rPr>
        <sz val="11"/>
        <color rgb="FF000000"/>
        <rFont val="Calibri"/>
      </rPr>
      <t xml:space="preserve">
</t>
    </r>
    <r>
      <rPr>
        <sz val="11"/>
        <color rgb="FF000000"/>
        <rFont val="Calibri"/>
      </rPr>
      <t>Backup Operators</t>
    </r>
    <r>
      <rPr>
        <sz val="11"/>
        <color rgb="FF000000"/>
        <rFont val="Calibri"/>
      </rPr>
      <t xml:space="preserve">
</t>
    </r>
    <r>
      <rPr>
        <sz val="11"/>
        <color rgb="FF000000"/>
        <rFont val="Calibri"/>
      </rPr>
      <t>Users</t>
    </r>
    <r>
      <rPr>
        <sz val="11"/>
        <color rgb="FF000000"/>
        <rFont val="Calibri"/>
      </rPr>
      <t xml:space="preserve">
</t>
    </r>
    <r>
      <rPr>
        <sz val="11"/>
        <color rgb="FF000000"/>
        <rFont val="Calibri"/>
      </rPr>
      <t>Everyone</t>
    </r>
    <r>
      <rPr>
        <sz val="11"/>
        <color rgb="FF000000"/>
        <rFont val="Calibri"/>
      </rPr>
      <t xml:space="preserve">
</t>
    </r>
    <r>
      <rPr>
        <sz val="11"/>
        <color rgb="FF000000"/>
        <rFont val="Calibri"/>
      </rPr>
      <t>Default on domain controllers:</t>
    </r>
    <r>
      <rPr>
        <sz val="11"/>
        <color rgb="FF000000"/>
        <rFont val="Calibri"/>
      </rPr>
      <t xml:space="preserve">
</t>
    </r>
    <r>
      <rPr>
        <sz val="11"/>
        <color rgb="FF000000"/>
        <rFont val="Calibri"/>
      </rPr>
      <t>Administrators</t>
    </r>
    <r>
      <rPr>
        <sz val="11"/>
        <color rgb="FF000000"/>
        <rFont val="Calibri"/>
      </rPr>
      <t xml:space="preserve">
</t>
    </r>
    <r>
      <rPr>
        <sz val="11"/>
        <color rgb="FF000000"/>
        <rFont val="Calibri"/>
      </rPr>
      <t>Authenticated Users</t>
    </r>
    <r>
      <rPr>
        <sz val="11"/>
        <color rgb="FF000000"/>
        <rFont val="Calibri"/>
      </rPr>
      <t xml:space="preserve">
</t>
    </r>
    <r>
      <rPr>
        <sz val="11"/>
        <color rgb="FF000000"/>
        <rFont val="Calibri"/>
      </rPr>
      <t>Enterprise Domain Controllers</t>
    </r>
    <r>
      <rPr>
        <sz val="11"/>
        <color rgb="FF000000"/>
        <rFont val="Calibri"/>
      </rPr>
      <t xml:space="preserve">
</t>
    </r>
    <r>
      <rPr>
        <sz val="11"/>
        <color rgb="FF000000"/>
        <rFont val="Calibri"/>
      </rPr>
      <t>Everyone</t>
    </r>
    <r>
      <rPr>
        <sz val="11"/>
        <color rgb="FF000000"/>
        <rFont val="Calibri"/>
      </rPr>
      <t xml:space="preserve">
</t>
    </r>
    <r>
      <rPr>
        <sz val="11"/>
        <color rgb="FF000000"/>
        <rFont val="Calibri"/>
      </rPr>
      <t>Pre-Windows 2000 Compatible Access</t>
    </r>
  </si>
  <si>
    <t>SEC-BC691EBA</t>
  </si>
  <si>
    <r>
      <rPr>
        <sz val="11"/>
        <rFont val="Calibri"/>
      </rPr>
      <t xml:space="preserve">Ensure </t>
    </r>
    <r>
      <rPr>
        <sz val="11"/>
        <color rgb="FF000000"/>
        <rFont val="Calibri"/>
      </rPr>
      <t>'</t>
    </r>
    <r>
      <rPr>
        <b/>
        <sz val="11"/>
        <color rgb="FF000000"/>
        <rFont val="Calibri"/>
      </rPr>
      <t>Act as part of the operating system</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</si>
  <si>
    <r>
      <rPr>
        <sz val="11"/>
        <color rgb="FF000000"/>
        <rFont val="Calibri"/>
      </rPr>
      <t xml:space="preserve">Set the following UI path to </t>
    </r>
    <r>
      <rPr>
        <b/>
        <sz val="11"/>
        <color rgb="FF000000"/>
        <rFont val="Calibri"/>
      </rPr>
      <t>No One (blank)</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Assignment\Act as part of the operating system</t>
    </r>
  </si>
  <si>
    <r>
      <rPr>
        <sz val="11"/>
        <color rgb="FF000000"/>
        <rFont val="Calibri"/>
      </rPr>
      <t>Act as part of the operating system</t>
    </r>
    <r>
      <rPr>
        <sz val="11"/>
        <color rgb="FF000000"/>
        <rFont val="Calibri"/>
      </rPr>
      <t xml:space="preserve">
</t>
    </r>
    <r>
      <rPr>
        <sz val="11"/>
        <color rgb="FF000000"/>
        <rFont val="Calibri"/>
      </rPr>
      <t>This user right allows a process to impersonate any user without authentication. The process can therefore gain access to the same local resources as that user.</t>
    </r>
    <r>
      <rPr>
        <sz val="11"/>
        <color rgb="FF000000"/>
        <rFont val="Calibri"/>
      </rPr>
      <t xml:space="preserve">
</t>
    </r>
    <r>
      <rPr>
        <sz val="11"/>
        <color rgb="FF000000"/>
        <rFont val="Calibri"/>
      </rPr>
      <t>Processes that require this privilege should use the LocalSystem account, which already includes this privilege, rather than using a separate user account with this privilege specially assigned. If your organization only uses servers that are members of the Windows Server 2003 family, you do not need to assign this privilege to your users. However, if your organization uses servers running Windows 2000 or Windows NT 4.0, you might need to assign this privilege to use applications that exchange passwords in plaintext.</t>
    </r>
    <r>
      <rPr>
        <sz val="11"/>
        <color rgb="FF000000"/>
        <rFont val="Calibri"/>
      </rPr>
      <t xml:space="preserve">
</t>
    </r>
    <r>
      <rPr>
        <sz val="11"/>
        <color rgb="FF000000"/>
        <rFont val="Calibri"/>
      </rPr>
      <t>Caution</t>
    </r>
    <r>
      <rPr>
        <sz val="11"/>
        <color rgb="FF000000"/>
        <rFont val="Calibri"/>
      </rPr>
      <t xml:space="preserve">
</t>
    </r>
    <r>
      <rPr>
        <sz val="11"/>
        <color rgb="FF000000"/>
        <rFont val="Calibri"/>
      </rPr>
      <t>Assigning this user right can be a security risk. Only assign this user right to trusted users.</t>
    </r>
    <r>
      <rPr>
        <sz val="11"/>
        <color rgb="FF000000"/>
        <rFont val="Calibri"/>
      </rPr>
      <t xml:space="preserve">
</t>
    </r>
    <r>
      <rPr>
        <sz val="11"/>
        <color rgb="FF000000"/>
        <rFont val="Calibri"/>
      </rPr>
      <t>Default: None.</t>
    </r>
  </si>
  <si>
    <t>SEC-ADC097F2</t>
  </si>
  <si>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</si>
  <si>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Assignment\Allow log on locally</t>
    </r>
  </si>
  <si>
    <r>
      <rPr>
        <sz val="11"/>
        <color rgb="FF000000"/>
        <rFont val="Calibri"/>
      </rPr>
      <t>Allow log on locally</t>
    </r>
    <r>
      <rPr>
        <sz val="11"/>
        <color rgb="FF000000"/>
        <rFont val="Calibri"/>
      </rPr>
      <t xml:space="preserve">
</t>
    </r>
    <r>
      <rPr>
        <sz val="11"/>
        <color rgb="FF000000"/>
        <rFont val="Calibri"/>
      </rPr>
      <t>This logon right determines which users can interactively log on to this computer. Logons initiated by pressing CTRL+ALT+DEL sequence on the attached keyboard requires the user to have this logon right. Additionally this logon right may be required by some service or administrative applications that can log on users. If you define this policy for a user or group, you must also give the Administrators group this right.</t>
    </r>
    <r>
      <rPr>
        <sz val="11"/>
        <color rgb="FF000000"/>
        <rFont val="Calibri"/>
      </rPr>
      <t xml:space="preserve">
</t>
    </r>
    <r>
      <rPr>
        <sz val="11"/>
        <color rgb="FF000000"/>
        <rFont val="Calibri"/>
      </rPr>
      <t>Default on workstations and servers: Administrators</t>
    </r>
    <r>
      <rPr>
        <sz val="11"/>
        <color rgb="FF000000"/>
        <rFont val="Calibri"/>
      </rPr>
      <t xml:space="preserve">
</t>
    </r>
    <r>
      <rPr>
        <sz val="11"/>
        <color rgb="FF000000"/>
        <rFont val="Calibri"/>
      </rPr>
      <t>Backup Operators</t>
    </r>
    <r>
      <rPr>
        <sz val="11"/>
        <color rgb="FF000000"/>
        <rFont val="Calibri"/>
      </rPr>
      <t xml:space="preserve">
</t>
    </r>
    <r>
      <rPr>
        <sz val="11"/>
        <color rgb="FF000000"/>
        <rFont val="Calibri"/>
      </rPr>
      <t>Users.</t>
    </r>
    <r>
      <rPr>
        <sz val="11"/>
        <color rgb="FF000000"/>
        <rFont val="Calibri"/>
      </rPr>
      <t xml:space="preserve">
</t>
    </r>
    <r>
      <rPr>
        <sz val="11"/>
        <color rgb="FF000000"/>
        <rFont val="Calibri"/>
      </rPr>
      <t>Default on domain controllers: Account Operators</t>
    </r>
    <r>
      <rPr>
        <sz val="11"/>
        <color rgb="FF000000"/>
        <rFont val="Calibri"/>
      </rPr>
      <t xml:space="preserve">
</t>
    </r>
    <r>
      <rPr>
        <sz val="11"/>
        <color rgb="FF000000"/>
        <rFont val="Calibri"/>
      </rPr>
      <t>Administrators</t>
    </r>
    <r>
      <rPr>
        <sz val="11"/>
        <color rgb="FF000000"/>
        <rFont val="Calibri"/>
      </rPr>
      <t xml:space="preserve">
</t>
    </r>
    <r>
      <rPr>
        <sz val="11"/>
        <color rgb="FF000000"/>
        <rFont val="Calibri"/>
      </rPr>
      <t>Backup Operators</t>
    </r>
    <r>
      <rPr>
        <sz val="11"/>
        <color rgb="FF000000"/>
        <rFont val="Calibri"/>
      </rPr>
      <t xml:space="preserve">
</t>
    </r>
    <r>
      <rPr>
        <sz val="11"/>
        <color rgb="FF000000"/>
        <rFont val="Calibri"/>
      </rPr>
      <t>Print Operators</t>
    </r>
    <r>
      <rPr>
        <sz val="11"/>
        <color rgb="FF000000"/>
        <rFont val="Calibri"/>
      </rPr>
      <t xml:space="preserve">
</t>
    </r>
    <r>
      <rPr>
        <sz val="11"/>
        <color rgb="FF000000"/>
        <rFont val="Calibri"/>
      </rPr>
      <t>Server Operators.</t>
    </r>
  </si>
  <si>
    <t>SEC-53BAE987</t>
  </si>
  <si>
    <r>
      <rPr>
        <sz val="11"/>
        <rFont val="Calibri"/>
      </rPr>
      <t xml:space="preserve">Ensure </t>
    </r>
    <r>
      <rPr>
        <sz val="11"/>
        <color rgb="FF000000"/>
        <rFont val="Calibri"/>
      </rPr>
      <t>'</t>
    </r>
    <r>
      <rPr>
        <b/>
        <sz val="11"/>
        <color rgb="FF000000"/>
        <rFont val="Calibri"/>
      </rPr>
      <t>Back up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</si>
  <si>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Assignment\Back up files and directories</t>
    </r>
  </si>
  <si>
    <r>
      <rPr>
        <sz val="11"/>
        <color rgb="FF000000"/>
        <rFont val="Calibri"/>
      </rPr>
      <t>Back up files and directories</t>
    </r>
    <r>
      <rPr>
        <sz val="11"/>
        <color rgb="FF000000"/>
        <rFont val="Calibri"/>
      </rPr>
      <t xml:space="preserve">
</t>
    </r>
    <r>
      <rPr>
        <sz val="11"/>
        <color rgb="FF000000"/>
        <rFont val="Calibri"/>
      </rPr>
      <t>This user right determines which users can bypass file and directory, registry, and other persistent object permissions for the purposes of backing up the system.</t>
    </r>
    <r>
      <rPr>
        <sz val="11"/>
        <color rgb="FF000000"/>
        <rFont val="Calibri"/>
      </rPr>
      <t xml:space="preserve">
</t>
    </r>
    <r>
      <rPr>
        <sz val="11"/>
        <color rgb="FF000000"/>
        <rFont val="Calibri"/>
      </rPr>
      <t>Specifically, this user right is similar to granting the following permissions to the user or group in question on all files and folders on the system:</t>
    </r>
    <r>
      <rPr>
        <sz val="11"/>
        <color rgb="FF000000"/>
        <rFont val="Calibri"/>
      </rPr>
      <t xml:space="preserve">
</t>
    </r>
    <r>
      <rPr>
        <sz val="11"/>
        <color rgb="FF000000"/>
        <rFont val="Calibri"/>
      </rPr>
      <t>Traverse Folder/Execute File</t>
    </r>
    <r>
      <rPr>
        <sz val="11"/>
        <color rgb="FF000000"/>
        <rFont val="Calibri"/>
      </rPr>
      <t xml:space="preserve">
</t>
    </r>
    <r>
      <rPr>
        <sz val="11"/>
        <color rgb="FF000000"/>
        <rFont val="Calibri"/>
      </rPr>
      <t>List Folder/Read Data</t>
    </r>
    <r>
      <rPr>
        <sz val="11"/>
        <color rgb="FF000000"/>
        <rFont val="Calibri"/>
      </rPr>
      <t xml:space="preserve">
</t>
    </r>
    <r>
      <rPr>
        <sz val="11"/>
        <color rgb="FF000000"/>
        <rFont val="Calibri"/>
      </rPr>
      <t>Read Attributes</t>
    </r>
    <r>
      <rPr>
        <sz val="11"/>
        <color rgb="FF000000"/>
        <rFont val="Calibri"/>
      </rPr>
      <t xml:space="preserve">
</t>
    </r>
    <r>
      <rPr>
        <sz val="11"/>
        <color rgb="FF000000"/>
        <rFont val="Calibri"/>
      </rPr>
      <t>Read Extended Attributes</t>
    </r>
    <r>
      <rPr>
        <sz val="11"/>
        <color rgb="FF000000"/>
        <rFont val="Calibri"/>
      </rPr>
      <t xml:space="preserve">
</t>
    </r>
    <r>
      <rPr>
        <sz val="11"/>
        <color rgb="FF000000"/>
        <rFont val="Calibri"/>
      </rPr>
      <t>Read Permissions</t>
    </r>
    <r>
      <rPr>
        <sz val="11"/>
        <color rgb="FF000000"/>
        <rFont val="Calibri"/>
      </rPr>
      <t xml:space="preserve">
</t>
    </r>
    <r>
      <rPr>
        <sz val="11"/>
        <color rgb="FF000000"/>
        <rFont val="Calibri"/>
      </rPr>
      <t>Caution</t>
    </r>
    <r>
      <rPr>
        <sz val="11"/>
        <color rgb="FF000000"/>
        <rFont val="Calibri"/>
      </rPr>
      <t xml:space="preserve">
</t>
    </r>
    <r>
      <rPr>
        <sz val="11"/>
        <color rgb="FF000000"/>
        <rFont val="Calibri"/>
      </rPr>
      <t>Assigning this user right can be a security risk. Since there is no way to be sure that a user is backing up data, stealing data, or copying data to be distributed, only assign this user right to trusted users.</t>
    </r>
    <r>
      <rPr>
        <sz val="11"/>
        <color rgb="FF000000"/>
        <rFont val="Calibri"/>
      </rPr>
      <t xml:space="preserve">
</t>
    </r>
    <r>
      <rPr>
        <sz val="11"/>
        <color rgb="FF000000"/>
        <rFont val="Calibri"/>
      </rPr>
      <t>Default on workstations and servers: Administrators</t>
    </r>
    <r>
      <rPr>
        <sz val="11"/>
        <color rgb="FF000000"/>
        <rFont val="Calibri"/>
      </rPr>
      <t xml:space="preserve">
</t>
    </r>
    <r>
      <rPr>
        <sz val="11"/>
        <color rgb="FF000000"/>
        <rFont val="Calibri"/>
      </rPr>
      <t>Backup Operators.</t>
    </r>
    <r>
      <rPr>
        <sz val="11"/>
        <color rgb="FF000000"/>
        <rFont val="Calibri"/>
      </rPr>
      <t xml:space="preserve">
</t>
    </r>
    <r>
      <rPr>
        <sz val="11"/>
        <color rgb="FF000000"/>
        <rFont val="Calibri"/>
      </rPr>
      <t>Default on domain controllers:Administrators</t>
    </r>
    <r>
      <rPr>
        <sz val="11"/>
        <color rgb="FF000000"/>
        <rFont val="Calibri"/>
      </rPr>
      <t xml:space="preserve">
</t>
    </r>
    <r>
      <rPr>
        <sz val="11"/>
        <color rgb="FF000000"/>
        <rFont val="Calibri"/>
      </rPr>
      <t>Backup Operators</t>
    </r>
    <r>
      <rPr>
        <sz val="11"/>
        <color rgb="FF000000"/>
        <rFont val="Calibri"/>
      </rPr>
      <t xml:space="preserve">
</t>
    </r>
    <r>
      <rPr>
        <sz val="11"/>
        <color rgb="FF000000"/>
        <rFont val="Calibri"/>
      </rPr>
      <t>Server Operators</t>
    </r>
  </si>
  <si>
    <t>SEC-73D4434E</t>
  </si>
  <si>
    <r>
      <rPr>
        <sz val="11"/>
        <rFont val="Calibri"/>
      </rPr>
      <t xml:space="preserve">Ensure </t>
    </r>
    <r>
      <rPr>
        <sz val="11"/>
        <color rgb="FF000000"/>
        <rFont val="Calibri"/>
      </rPr>
      <t>'</t>
    </r>
    <r>
      <rPr>
        <b/>
        <sz val="11"/>
        <color rgb="FF000000"/>
        <rFont val="Calibri"/>
      </rPr>
      <t>Create a pagefile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</si>
  <si>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Assignment\Create a pagefile</t>
    </r>
  </si>
  <si>
    <r>
      <rPr>
        <sz val="11"/>
        <color rgb="FF000000"/>
        <rFont val="Calibri"/>
      </rPr>
      <t>Create a pagefile</t>
    </r>
    <r>
      <rPr>
        <sz val="11"/>
        <color rgb="FF000000"/>
        <rFont val="Calibri"/>
      </rPr>
      <t xml:space="preserve">
</t>
    </r>
    <r>
      <rPr>
        <sz val="11"/>
        <color rgb="FF000000"/>
        <rFont val="Calibri"/>
      </rPr>
      <t>This user right determines which users and groups can call an internal application programming interface (API) to create and change the size of a page file. This user right is used internally by the operating system and usually does not need to be assigned to any users.</t>
    </r>
    <r>
      <rPr>
        <sz val="11"/>
        <color rgb="FF000000"/>
        <rFont val="Calibri"/>
      </rPr>
      <t xml:space="preserve">
</t>
    </r>
    <r>
      <rPr>
        <sz val="11"/>
        <color rgb="FF000000"/>
        <rFont val="Calibri"/>
      </rPr>
      <t>For information about how to specify a paging file size for a given drive, see To change the size of the virtual memory paging file.</t>
    </r>
    <r>
      <rPr>
        <sz val="11"/>
        <color rgb="FF000000"/>
        <rFont val="Calibri"/>
      </rPr>
      <t xml:space="preserve">
</t>
    </r>
    <r>
      <rPr>
        <sz val="11"/>
        <color rgb="FF000000"/>
        <rFont val="Calibri"/>
      </rPr>
      <t>Default: Administrators.</t>
    </r>
  </si>
  <si>
    <t>SEC-A9F55122</t>
  </si>
  <si>
    <r>
      <rPr>
        <sz val="11"/>
        <rFont val="Calibri"/>
      </rPr>
      <t xml:space="preserve">Ensure </t>
    </r>
    <r>
      <rPr>
        <sz val="11"/>
        <color rgb="FF000000"/>
        <rFont val="Calibri"/>
      </rPr>
      <t>'</t>
    </r>
    <r>
      <rPr>
        <b/>
        <sz val="11"/>
        <color rgb="FF000000"/>
        <rFont val="Calibri"/>
      </rPr>
      <t>Create a token object</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</si>
  <si>
    <r>
      <rPr>
        <sz val="11"/>
        <color rgb="FF000000"/>
        <rFont val="Calibri"/>
      </rPr>
      <t xml:space="preserve">Set the following UI path to </t>
    </r>
    <r>
      <rPr>
        <b/>
        <sz val="11"/>
        <color rgb="FF000000"/>
        <rFont val="Calibri"/>
      </rPr>
      <t>No One (blank)</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Assignment\Create a token object</t>
    </r>
  </si>
  <si>
    <r>
      <rPr>
        <sz val="11"/>
        <color rgb="FF000000"/>
        <rFont val="Calibri"/>
      </rPr>
      <t>Create a token object</t>
    </r>
    <r>
      <rPr>
        <sz val="11"/>
        <color rgb="FF000000"/>
        <rFont val="Calibri"/>
      </rPr>
      <t xml:space="preserve">
</t>
    </r>
    <r>
      <rPr>
        <sz val="11"/>
        <color rgb="FF000000"/>
        <rFont val="Calibri"/>
      </rPr>
      <t>This security setting determines which accounts can be used by processes to create a token that can then be used to get access to any local resources when the process uses an internal application programming interface (API) to create an access token.</t>
    </r>
    <r>
      <rPr>
        <sz val="11"/>
        <color rgb="FF000000"/>
        <rFont val="Calibri"/>
      </rPr>
      <t xml:space="preserve">
</t>
    </r>
    <r>
      <rPr>
        <sz val="11"/>
        <color rgb="FF000000"/>
        <rFont val="Calibri"/>
      </rPr>
      <t>This user right is used internally by the operating system. Unless it is necessary, do not assign this user right to a user, group, or process other than Local System.</t>
    </r>
    <r>
      <rPr>
        <sz val="11"/>
        <color rgb="FF000000"/>
        <rFont val="Calibri"/>
      </rPr>
      <t xml:space="preserve">
</t>
    </r>
    <r>
      <rPr>
        <sz val="11"/>
        <color rgb="FF000000"/>
        <rFont val="Calibri"/>
      </rPr>
      <t>Caution</t>
    </r>
    <r>
      <rPr>
        <sz val="11"/>
        <color rgb="FF000000"/>
        <rFont val="Calibri"/>
      </rPr>
      <t xml:space="preserve">
</t>
    </r>
    <r>
      <rPr>
        <sz val="11"/>
        <color rgb="FF000000"/>
        <rFont val="Calibri"/>
      </rPr>
      <t>Assigning this user right can be a security risk. Do not assign this user right to any user, group, or process that you do not want to take over the system.</t>
    </r>
    <r>
      <rPr>
        <sz val="11"/>
        <color rgb="FF000000"/>
        <rFont val="Calibri"/>
      </rPr>
      <t xml:space="preserve">
</t>
    </r>
    <r>
      <rPr>
        <sz val="11"/>
        <color rgb="FF000000"/>
        <rFont val="Calibri"/>
      </rPr>
      <t>Default: None</t>
    </r>
  </si>
  <si>
    <t>SEC-AB3E1694</t>
  </si>
  <si>
    <r>
      <rPr>
        <sz val="11"/>
        <rFont val="Calibri"/>
      </rPr>
      <t xml:space="preserve">Ensure </t>
    </r>
    <r>
      <rPr>
        <sz val="11"/>
        <color rgb="FF000000"/>
        <rFont val="Calibri"/>
      </rPr>
      <t>'</t>
    </r>
    <r>
      <rPr>
        <b/>
        <sz val="11"/>
        <color rgb="FF000000"/>
        <rFont val="Calibri"/>
      </rPr>
      <t>Create global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</si>
  <si>
    <r>
      <rPr>
        <sz val="11"/>
        <color rgb="FF000000"/>
        <rFont val="Calibri"/>
      </rPr>
      <t xml:space="preserve">Set the following UI path to </t>
    </r>
    <r>
      <rPr>
        <b/>
        <sz val="11"/>
        <color rgb="FF000000"/>
        <rFont val="Calibri"/>
      </rPr>
      <t>Administrators, LOCAL SERVICE, NETWORK SERVICE, SERVICE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Assignment\Create global objects</t>
    </r>
  </si>
  <si>
    <r>
      <rPr>
        <sz val="11"/>
        <color rgb="FF000000"/>
        <rFont val="Calibri"/>
      </rPr>
      <t>Create global objects</t>
    </r>
    <r>
      <rPr>
        <sz val="11"/>
        <color rgb="FF000000"/>
        <rFont val="Calibri"/>
      </rPr>
      <t xml:space="preserve">
</t>
    </r>
    <r>
      <rPr>
        <sz val="11"/>
        <color rgb="FF000000"/>
        <rFont val="Calibri"/>
      </rPr>
      <t>This security setting determines whether users can create global objects that are available to all sessions. Users can still create objects that are specific to their own session if they do not have this user right. Users who can create global objects could affect processes that run under other users' sessions, which could lead to application failure or data corruption.</t>
    </r>
    <r>
      <rPr>
        <sz val="11"/>
        <color rgb="FF000000"/>
        <rFont val="Calibri"/>
      </rPr>
      <t xml:space="preserve">
</t>
    </r>
    <r>
      <rPr>
        <sz val="11"/>
        <color rgb="FF000000"/>
        <rFont val="Calibri"/>
      </rPr>
      <t>Caution</t>
    </r>
    <r>
      <rPr>
        <sz val="11"/>
        <color rgb="FF000000"/>
        <rFont val="Calibri"/>
      </rPr>
      <t xml:space="preserve">
</t>
    </r>
    <r>
      <rPr>
        <sz val="11"/>
        <color rgb="FF000000"/>
        <rFont val="Calibri"/>
      </rPr>
      <t>Assigning this user right can be a security risk. Assign this user right only to trusted users.</t>
    </r>
    <r>
      <rPr>
        <sz val="11"/>
        <color rgb="FF000000"/>
        <rFont val="Calibri"/>
      </rPr>
      <t xml:space="preserve">
</t>
    </r>
    <r>
      <rPr>
        <sz val="11"/>
        <color rgb="FF000000"/>
        <rFont val="Calibri"/>
      </rPr>
      <t>Default:</t>
    </r>
    <r>
      <rPr>
        <sz val="11"/>
        <color rgb="FF000000"/>
        <rFont val="Calibri"/>
      </rPr>
      <t xml:space="preserve">
</t>
    </r>
    <r>
      <rPr>
        <sz val="11"/>
        <color rgb="FF000000"/>
        <rFont val="Calibri"/>
      </rPr>
      <t>Administrators</t>
    </r>
    <r>
      <rPr>
        <sz val="11"/>
        <color rgb="FF000000"/>
        <rFont val="Calibri"/>
      </rPr>
      <t xml:space="preserve">
</t>
    </r>
    <r>
      <rPr>
        <sz val="11"/>
        <color rgb="FF000000"/>
        <rFont val="Calibri"/>
      </rPr>
      <t>Local Service</t>
    </r>
    <r>
      <rPr>
        <sz val="11"/>
        <color rgb="FF000000"/>
        <rFont val="Calibri"/>
      </rPr>
      <t xml:space="preserve">
</t>
    </r>
    <r>
      <rPr>
        <sz val="11"/>
        <color rgb="FF000000"/>
        <rFont val="Calibri"/>
      </rPr>
      <t>Network Service</t>
    </r>
    <r>
      <rPr>
        <sz val="11"/>
        <color rgb="FF000000"/>
        <rFont val="Calibri"/>
      </rPr>
      <t xml:space="preserve">
</t>
    </r>
    <r>
      <rPr>
        <sz val="11"/>
        <color rgb="FF000000"/>
        <rFont val="Calibri"/>
      </rPr>
      <t>Service</t>
    </r>
  </si>
  <si>
    <t>SEC-45BD1311</t>
  </si>
  <si>
    <r>
      <rPr>
        <sz val="11"/>
        <rFont val="Calibri"/>
      </rPr>
      <t xml:space="preserve">Ensure </t>
    </r>
    <r>
      <rPr>
        <sz val="11"/>
        <color rgb="FF000000"/>
        <rFont val="Calibri"/>
      </rPr>
      <t>'</t>
    </r>
    <r>
      <rPr>
        <b/>
        <sz val="11"/>
        <color rgb="FF000000"/>
        <rFont val="Calibri"/>
      </rPr>
      <t>Create permanent shared objects</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</si>
  <si>
    <r>
      <rPr>
        <sz val="11"/>
        <color rgb="FF000000"/>
        <rFont val="Calibri"/>
      </rPr>
      <t xml:space="preserve">Set the following UI path to </t>
    </r>
    <r>
      <rPr>
        <b/>
        <sz val="11"/>
        <color rgb="FF000000"/>
        <rFont val="Calibri"/>
      </rPr>
      <t>No One (blank)</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Assignment\Create permanent shared objects</t>
    </r>
  </si>
  <si>
    <r>
      <rPr>
        <sz val="11"/>
        <color rgb="FF000000"/>
        <rFont val="Calibri"/>
      </rPr>
      <t>Create permanent shared objects</t>
    </r>
    <r>
      <rPr>
        <sz val="11"/>
        <color rgb="FF000000"/>
        <rFont val="Calibri"/>
      </rPr>
      <t xml:space="preserve">
</t>
    </r>
    <r>
      <rPr>
        <sz val="11"/>
        <color rgb="FF000000"/>
        <rFont val="Calibri"/>
      </rPr>
      <t>This user right determines which accounts can be used by processes to create a directory object using the object manager.</t>
    </r>
    <r>
      <rPr>
        <sz val="11"/>
        <color rgb="FF000000"/>
        <rFont val="Calibri"/>
      </rPr>
      <t xml:space="preserve">
</t>
    </r>
    <r>
      <rPr>
        <sz val="11"/>
        <color rgb="FF000000"/>
        <rFont val="Calibri"/>
      </rPr>
      <t>This user right is used internally by the operating system and is useful to kernel-mode components that extend the object namespace. Because components that are running in kernel mode already have this user right assigned to them, it is not necessary to specifically assign it.</t>
    </r>
    <r>
      <rPr>
        <sz val="11"/>
        <color rgb="FF000000"/>
        <rFont val="Calibri"/>
      </rPr>
      <t xml:space="preserve">
</t>
    </r>
    <r>
      <rPr>
        <sz val="11"/>
        <color rgb="FF000000"/>
        <rFont val="Calibri"/>
      </rPr>
      <t>Default: None.</t>
    </r>
  </si>
  <si>
    <t>SEC-3E32ACA3</t>
  </si>
  <si>
    <r>
      <rPr>
        <sz val="11"/>
        <rFont val="Calibri"/>
      </rPr>
      <t xml:space="preserve">Ensure </t>
    </r>
    <r>
      <rPr>
        <sz val="11"/>
        <color rgb="FF000000"/>
        <rFont val="Calibri"/>
      </rPr>
      <t>'</t>
    </r>
    <r>
      <rPr>
        <b/>
        <sz val="11"/>
        <color rgb="FF000000"/>
        <rFont val="Calibri"/>
      </rPr>
      <t>Debug programs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</si>
  <si>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Assignment\Debug programs</t>
    </r>
  </si>
  <si>
    <r>
      <rPr>
        <sz val="11"/>
        <color rgb="FF000000"/>
        <rFont val="Calibri"/>
      </rPr>
      <t>Debug programs</t>
    </r>
    <r>
      <rPr>
        <sz val="11"/>
        <color rgb="FF000000"/>
        <rFont val="Calibri"/>
      </rPr>
      <t xml:space="preserve">
</t>
    </r>
    <r>
      <rPr>
        <sz val="11"/>
        <color rgb="FF000000"/>
        <rFont val="Calibri"/>
      </rPr>
      <t>This user right determines which users can attach a debugger to any process or to the kernel. Developers who are debugging their own applications do not need to be assigned this user right. Developers who are debugging new system components will need this user right to be able to do so. This user right provides complete access to sensitive and critical operating system components.</t>
    </r>
    <r>
      <rPr>
        <sz val="11"/>
        <color rgb="FF000000"/>
        <rFont val="Calibri"/>
      </rPr>
      <t xml:space="preserve">
</t>
    </r>
    <r>
      <rPr>
        <sz val="11"/>
        <color rgb="FF000000"/>
        <rFont val="Calibri"/>
      </rPr>
      <t>Caution</t>
    </r>
    <r>
      <rPr>
        <sz val="11"/>
        <color rgb="FF000000"/>
        <rFont val="Calibri"/>
      </rPr>
      <t xml:space="preserve">
</t>
    </r>
    <r>
      <rPr>
        <sz val="11"/>
        <color rgb="FF000000"/>
        <rFont val="Calibri"/>
      </rPr>
      <t>Assigning this user right can be a security risk. Only assign this user right to trusted users.</t>
    </r>
    <r>
      <rPr>
        <sz val="11"/>
        <color rgb="FF000000"/>
        <rFont val="Calibri"/>
      </rPr>
      <t xml:space="preserve">
</t>
    </r>
    <r>
      <rPr>
        <sz val="11"/>
        <color rgb="FF000000"/>
        <rFont val="Calibri"/>
      </rPr>
      <t>Default: Administrators</t>
    </r>
  </si>
  <si>
    <t>SEC-ABF35069</t>
  </si>
  <si>
    <r>
      <rPr>
        <sz val="11"/>
        <rFont val="Calibri"/>
      </rPr>
      <t xml:space="preserve">Ensure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NT AUTHORITY\Local account and member of Administrators group</t>
    </r>
    <r>
      <rPr>
        <sz val="11"/>
        <color rgb="FF000000"/>
        <rFont val="Calibri"/>
      </rPr>
      <t>'</t>
    </r>
  </si>
  <si>
    <r>
      <rPr>
        <sz val="11"/>
        <color rgb="FF000000"/>
        <rFont val="Calibri"/>
      </rPr>
      <t xml:space="preserve">Set the following UI path to </t>
    </r>
    <r>
      <rPr>
        <b/>
        <sz val="11"/>
        <color rgb="FF000000"/>
        <rFont val="Calibri"/>
      </rPr>
      <t>NT AUTHORITY\Local account and member of Administrators group</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Assignment\Deny access to this computer from the network</t>
    </r>
  </si>
  <si>
    <r>
      <rPr>
        <sz val="11"/>
        <color rgb="FF000000"/>
        <rFont val="Calibri"/>
      </rPr>
      <t>Deny access to this computer from the network</t>
    </r>
    <r>
      <rPr>
        <sz val="11"/>
        <color rgb="FF000000"/>
        <rFont val="Calibri"/>
      </rPr>
      <t xml:space="preserve">
</t>
    </r>
    <r>
      <rPr>
        <sz val="11"/>
        <color rgb="FF000000"/>
        <rFont val="Calibri"/>
      </rPr>
      <t>This security setting determines which users are prevented from accessing a computer over the network. This policy setting supersedes the Access this computer from the network policy setting if a user account is subject to both policies.</t>
    </r>
    <r>
      <rPr>
        <sz val="11"/>
        <color rgb="FF000000"/>
        <rFont val="Calibri"/>
      </rPr>
      <t xml:space="preserve">
</t>
    </r>
    <r>
      <rPr>
        <sz val="11"/>
        <color rgb="FF000000"/>
        <rFont val="Calibri"/>
      </rPr>
      <t>Default: Guest</t>
    </r>
  </si>
  <si>
    <t>SEC-F2708BF7</t>
  </si>
  <si>
    <r>
      <rPr>
        <sz val="11"/>
        <rFont val="Calibri"/>
      </rPr>
      <t xml:space="preserve">Ensure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NT AUTHORITY\Local Account</t>
    </r>
    <r>
      <rPr>
        <sz val="11"/>
        <color rgb="FF000000"/>
        <rFont val="Calibri"/>
      </rPr>
      <t>'</t>
    </r>
  </si>
  <si>
    <r>
      <rPr>
        <sz val="11"/>
        <color rgb="FF000000"/>
        <rFont val="Calibri"/>
      </rPr>
      <t xml:space="preserve">Set the following UI path to </t>
    </r>
    <r>
      <rPr>
        <b/>
        <sz val="11"/>
        <color rgb="FF000000"/>
        <rFont val="Calibri"/>
      </rPr>
      <t>NT AUTHORITY\Local Account</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Assignment\Deny log on through Remote Desktop Services</t>
    </r>
  </si>
  <si>
    <r>
      <rPr>
        <sz val="11"/>
        <color rgb="FF000000"/>
        <rFont val="Calibri"/>
      </rPr>
      <t>Deny log on through Remote Desktop Services</t>
    </r>
    <r>
      <rPr>
        <sz val="11"/>
        <color rgb="FF000000"/>
        <rFont val="Calibri"/>
      </rPr>
      <t xml:space="preserve">
</t>
    </r>
    <r>
      <rPr>
        <sz val="11"/>
        <color rgb="FF000000"/>
        <rFont val="Calibri"/>
      </rPr>
      <t>This security setting determines which users and groups are prohibited from logging on as a Remote Desktop Services client.</t>
    </r>
    <r>
      <rPr>
        <sz val="11"/>
        <color rgb="FF000000"/>
        <rFont val="Calibri"/>
      </rPr>
      <t xml:space="preserve">
</t>
    </r>
    <r>
      <rPr>
        <sz val="11"/>
        <color rgb="FF000000"/>
        <rFont val="Calibri"/>
      </rPr>
      <t>Default: None.</t>
    </r>
    <r>
      <rPr>
        <sz val="11"/>
        <color rgb="FF000000"/>
        <rFont val="Calibri"/>
      </rPr>
      <t xml:space="preserve">
</t>
    </r>
    <r>
      <rPr>
        <sz val="11"/>
        <color rgb="FF000000"/>
        <rFont val="Calibri"/>
      </rPr>
      <t>Important</t>
    </r>
    <r>
      <rPr>
        <sz val="11"/>
        <color rgb="FF000000"/>
        <rFont val="Calibri"/>
      </rPr>
      <t xml:space="preserve">
</t>
    </r>
    <r>
      <rPr>
        <sz val="11"/>
        <color rgb="FF000000"/>
        <rFont val="Calibri"/>
      </rPr>
      <t>This setting does not have any effect on Windows 2000 computers that have not been updated to Service Pack 2.</t>
    </r>
  </si>
  <si>
    <t>SEC-FCD798C9</t>
  </si>
  <si>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</si>
  <si>
    <r>
      <rPr>
        <sz val="11"/>
        <color rgb="FF000000"/>
        <rFont val="Calibri"/>
      </rPr>
      <t xml:space="preserve">Set the following UI path to </t>
    </r>
    <r>
      <rPr>
        <b/>
        <sz val="11"/>
        <color rgb="FF000000"/>
        <rFont val="Calibri"/>
      </rPr>
      <t>No One (blank)</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Assignment\Enable computer and user accounts to be trusted for delegation</t>
    </r>
  </si>
  <si>
    <r>
      <rPr>
        <sz val="11"/>
        <color rgb="FF000000"/>
        <rFont val="Calibri"/>
      </rPr>
      <t>Enable computer and user accounts to be trusted for delegation</t>
    </r>
    <r>
      <rPr>
        <sz val="11"/>
        <color rgb="FF000000"/>
        <rFont val="Calibri"/>
      </rPr>
      <t xml:space="preserve">
</t>
    </r>
    <r>
      <rPr>
        <sz val="11"/>
        <color rgb="FF000000"/>
        <rFont val="Calibri"/>
      </rPr>
      <t>This security setting determines which users can set the Trusted for Delegation setting on a user or computer object.</t>
    </r>
    <r>
      <rPr>
        <sz val="11"/>
        <color rgb="FF000000"/>
        <rFont val="Calibri"/>
      </rPr>
      <t xml:space="preserve">
</t>
    </r>
    <r>
      <rPr>
        <sz val="11"/>
        <color rgb="FF000000"/>
        <rFont val="Calibri"/>
      </rPr>
      <t>The user or object that is granted this privilege must have write access to the account control flags on the user or computer object. A server process running on a computer (or under a user context) that is trusted for delegation can access resources on another computer using delegated credentials of a client, as long as the client account does not have the Account cannot be delegated account control flag set.</t>
    </r>
    <r>
      <rPr>
        <sz val="11"/>
        <color rgb="FF000000"/>
        <rFont val="Calibri"/>
      </rPr>
      <t xml:space="preserve">
</t>
    </r>
    <r>
      <rPr>
        <sz val="11"/>
        <color rgb="FF000000"/>
        <rFont val="Calibri"/>
      </rPr>
      <t>This user right is defined in the Default Domain Controller Group Policy object (GPO) and in the local security policy of workstations and servers.</t>
    </r>
    <r>
      <rPr>
        <sz val="11"/>
        <color rgb="FF000000"/>
        <rFont val="Calibri"/>
      </rPr>
      <t xml:space="preserve">
</t>
    </r>
    <r>
      <rPr>
        <sz val="11"/>
        <color rgb="FF000000"/>
        <rFont val="Calibri"/>
      </rPr>
      <t>Caution</t>
    </r>
    <r>
      <rPr>
        <sz val="11"/>
        <color rgb="FF000000"/>
        <rFont val="Calibri"/>
      </rPr>
      <t xml:space="preserve">
</t>
    </r>
    <r>
      <rPr>
        <sz val="11"/>
        <color rgb="FF000000"/>
        <rFont val="Calibri"/>
      </rPr>
      <t>Misuse of this user right, or of the Trusted for Delegation setting, could make the network vulnerable to sophisticated attacks using Trojan horse programs that impersonate incoming clients and use their credentials to gain access to network resources.</t>
    </r>
    <r>
      <rPr>
        <sz val="11"/>
        <color rgb="FF000000"/>
        <rFont val="Calibri"/>
      </rPr>
      <t xml:space="preserve">
</t>
    </r>
    <r>
      <rPr>
        <sz val="11"/>
        <color rgb="FF000000"/>
        <rFont val="Calibri"/>
      </rPr>
      <t>Default: Administrators on domain controllers.</t>
    </r>
  </si>
  <si>
    <t>SEC-205070C3</t>
  </si>
  <si>
    <r>
      <rPr>
        <sz val="11"/>
        <rFont val="Calibri"/>
      </rPr>
      <t xml:space="preserve">Ensure </t>
    </r>
    <r>
      <rPr>
        <sz val="11"/>
        <color rgb="FF000000"/>
        <rFont val="Calibri"/>
      </rPr>
      <t>'</t>
    </r>
    <r>
      <rPr>
        <b/>
        <sz val="11"/>
        <color rgb="FF000000"/>
        <rFont val="Calibri"/>
      </rPr>
      <t>Force shutdown from a remote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</si>
  <si>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Assignment\Force shutdown from a remote system</t>
    </r>
  </si>
  <si>
    <r>
      <rPr>
        <sz val="11"/>
        <color rgb="FF000000"/>
        <rFont val="Calibri"/>
      </rPr>
      <t>Force shutdown from a remote system</t>
    </r>
    <r>
      <rPr>
        <sz val="11"/>
        <color rgb="FF000000"/>
        <rFont val="Calibri"/>
      </rPr>
      <t xml:space="preserve">
</t>
    </r>
    <r>
      <rPr>
        <sz val="11"/>
        <color rgb="FF000000"/>
        <rFont val="Calibri"/>
      </rPr>
      <t>This security setting determines which users are allowed to shut down a computer from a remote location on the network. Misuse of this user right can result in a denial of service.</t>
    </r>
    <r>
      <rPr>
        <sz val="11"/>
        <color rgb="FF000000"/>
        <rFont val="Calibri"/>
      </rPr>
      <t xml:space="preserve">
</t>
    </r>
    <r>
      <rPr>
        <sz val="11"/>
        <color rgb="FF000000"/>
        <rFont val="Calibri"/>
      </rPr>
      <t>This user right is defined in the Default Domain Controller Group Policy object (GPO) and in the local security policy of workstations and servers.</t>
    </r>
    <r>
      <rPr>
        <sz val="11"/>
        <color rgb="FF000000"/>
        <rFont val="Calibri"/>
      </rPr>
      <t xml:space="preserve">
</t>
    </r>
    <r>
      <rPr>
        <sz val="11"/>
        <color rgb="FF000000"/>
        <rFont val="Calibri"/>
      </rPr>
      <t>Default:</t>
    </r>
    <r>
      <rPr>
        <sz val="11"/>
        <color rgb="FF000000"/>
        <rFont val="Calibri"/>
      </rPr>
      <t xml:space="preserve">
</t>
    </r>
    <r>
      <rPr>
        <sz val="11"/>
        <color rgb="FF000000"/>
        <rFont val="Calibri"/>
      </rPr>
      <t>On workstations and servers: Administrators.</t>
    </r>
    <r>
      <rPr>
        <sz val="11"/>
        <color rgb="FF000000"/>
        <rFont val="Calibri"/>
      </rPr>
      <t xml:space="preserve">
</t>
    </r>
    <r>
      <rPr>
        <sz val="11"/>
        <color rgb="FF000000"/>
        <rFont val="Calibri"/>
      </rPr>
      <t>On domain controllers: Administrators, Server Operators.</t>
    </r>
  </si>
  <si>
    <t>SEC-9DCF7D0A</t>
  </si>
  <si>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SERVICE, Local Service, Network Service</t>
    </r>
    <r>
      <rPr>
        <sz val="11"/>
        <color rgb="FF000000"/>
        <rFont val="Calibri"/>
      </rPr>
      <t>'</t>
    </r>
  </si>
  <si>
    <r>
      <rPr>
        <sz val="11"/>
        <color rgb="FF000000"/>
        <rFont val="Calibri"/>
      </rPr>
      <t xml:space="preserve">Set the following UI path to </t>
    </r>
    <r>
      <rPr>
        <b/>
        <sz val="11"/>
        <color rgb="FF000000"/>
        <rFont val="Calibri"/>
      </rPr>
      <t>Administrators, SERVICE, Local Service, Network Service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Assignment\Impersonate a client after authentication</t>
    </r>
  </si>
  <si>
    <r>
      <rPr>
        <sz val="11"/>
        <color rgb="FF000000"/>
        <rFont val="Calibri"/>
      </rPr>
      <t>Impersonate a client after authentication</t>
    </r>
    <r>
      <rPr>
        <sz val="11"/>
        <color rgb="FF000000"/>
        <rFont val="Calibri"/>
      </rPr>
      <t xml:space="preserve">
</t>
    </r>
    <r>
      <rPr>
        <sz val="11"/>
        <color rgb="FF000000"/>
        <rFont val="Calibri"/>
      </rPr>
      <t>Assigning this privilege to a user allows programs running on behalf of that user to impersonate a client. Requiring this user right for this kind of impersonation prevents an unauthorized user from convincing a client to connect (for example, by remote procedure call (RPC) or named pipes) to a service that they have created and then impersonating that client, which can elevate the unauthorized user's permissions to administrative or system levels.</t>
    </r>
    <r>
      <rPr>
        <sz val="11"/>
        <color rgb="FF000000"/>
        <rFont val="Calibri"/>
      </rPr>
      <t xml:space="preserve">
</t>
    </r>
    <r>
      <rPr>
        <sz val="11"/>
        <color rgb="FF000000"/>
        <rFont val="Calibri"/>
      </rPr>
      <t>Caution</t>
    </r>
    <r>
      <rPr>
        <sz val="11"/>
        <color rgb="FF000000"/>
        <rFont val="Calibri"/>
      </rPr>
      <t xml:space="preserve">
</t>
    </r>
    <r>
      <rPr>
        <sz val="11"/>
        <color rgb="FF000000"/>
        <rFont val="Calibri"/>
      </rPr>
      <t>Assigning this user right can be a security risk. Only assign this user right to trusted users.</t>
    </r>
    <r>
      <rPr>
        <sz val="11"/>
        <color rgb="FF000000"/>
        <rFont val="Calibri"/>
      </rPr>
      <t xml:space="preserve">
</t>
    </r>
    <r>
      <rPr>
        <sz val="11"/>
        <color rgb="FF000000"/>
        <rFont val="Calibri"/>
      </rPr>
      <t>Default:</t>
    </r>
    <r>
      <rPr>
        <sz val="11"/>
        <color rgb="FF000000"/>
        <rFont val="Calibri"/>
      </rPr>
      <t xml:space="preserve">
</t>
    </r>
    <r>
      <rPr>
        <sz val="11"/>
        <color rgb="FF000000"/>
        <rFont val="Calibri"/>
      </rPr>
      <t>Administrators</t>
    </r>
    <r>
      <rPr>
        <sz val="11"/>
        <color rgb="FF000000"/>
        <rFont val="Calibri"/>
      </rPr>
      <t xml:space="preserve">
</t>
    </r>
    <r>
      <rPr>
        <sz val="11"/>
        <color rgb="FF000000"/>
        <rFont val="Calibri"/>
      </rPr>
      <t>Local Service</t>
    </r>
    <r>
      <rPr>
        <sz val="11"/>
        <color rgb="FF000000"/>
        <rFont val="Calibri"/>
      </rPr>
      <t xml:space="preserve">
</t>
    </r>
    <r>
      <rPr>
        <sz val="11"/>
        <color rgb="FF000000"/>
        <rFont val="Calibri"/>
      </rPr>
      <t>Network Service</t>
    </r>
    <r>
      <rPr>
        <sz val="11"/>
        <color rgb="FF000000"/>
        <rFont val="Calibri"/>
      </rPr>
      <t xml:space="preserve">
</t>
    </r>
    <r>
      <rPr>
        <sz val="11"/>
        <color rgb="FF000000"/>
        <rFont val="Calibri"/>
      </rPr>
      <t>Service</t>
    </r>
    <r>
      <rPr>
        <sz val="11"/>
        <color rgb="FF000000"/>
        <rFont val="Calibri"/>
      </rPr>
      <t xml:space="preserve">
</t>
    </r>
    <r>
      <rPr>
        <sz val="11"/>
        <color rgb="FF000000"/>
        <rFont val="Calibri"/>
      </rPr>
      <t>Note: By default, services that are started by the Service Control Manager have the built-in Service group added to their access tokens. Component Object Model (COM) servers that are started by the COM infrastructure and that are configured to run under a specific account also have the Service group added to their access tokens. As a result, these services get this user right when they are started.</t>
    </r>
    <r>
      <rPr>
        <sz val="11"/>
        <color rgb="FF000000"/>
        <rFont val="Calibri"/>
      </rPr>
      <t xml:space="preserve">
</t>
    </r>
    <r>
      <rPr>
        <sz val="11"/>
        <color rgb="FF000000"/>
        <rFont val="Calibri"/>
      </rPr>
      <t>In addition, a user can also impersonate an access token if any of the following conditions exist.</t>
    </r>
    <r>
      <rPr>
        <sz val="11"/>
        <color rgb="FF000000"/>
        <rFont val="Calibri"/>
      </rPr>
      <t xml:space="preserve">
</t>
    </r>
    <r>
      <rPr>
        <sz val="11"/>
        <color rgb="FF000000"/>
        <rFont val="Calibri"/>
      </rPr>
      <t>The access token that is being impersonated is for this user.</t>
    </r>
    <r>
      <rPr>
        <sz val="11"/>
        <color rgb="FF000000"/>
        <rFont val="Calibri"/>
      </rPr>
      <t xml:space="preserve">
</t>
    </r>
    <r>
      <rPr>
        <sz val="11"/>
        <color rgb="FF000000"/>
        <rFont val="Calibri"/>
      </rPr>
      <t>The user, in this logon session, created the access token by logging on to the network with explicit credentials.</t>
    </r>
    <r>
      <rPr>
        <sz val="11"/>
        <color rgb="FF000000"/>
        <rFont val="Calibri"/>
      </rPr>
      <t xml:space="preserve">
</t>
    </r>
    <r>
      <rPr>
        <sz val="11"/>
        <color rgb="FF000000"/>
        <rFont val="Calibri"/>
      </rPr>
      <t>The requested level is less than Impersonate, such as Anonymous or Identify.</t>
    </r>
    <r>
      <rPr>
        <sz val="11"/>
        <color rgb="FF000000"/>
        <rFont val="Calibri"/>
      </rPr>
      <t xml:space="preserve">
</t>
    </r>
    <r>
      <rPr>
        <sz val="11"/>
        <color rgb="FF000000"/>
        <rFont val="Calibri"/>
      </rPr>
      <t>Because of these factors, users do not usually need this user right.</t>
    </r>
    <r>
      <rPr>
        <sz val="11"/>
        <color rgb="FF000000"/>
        <rFont val="Calibri"/>
      </rPr>
      <t xml:space="preserve">
</t>
    </r>
    <r>
      <rPr>
        <sz val="11"/>
        <color rgb="FF000000"/>
        <rFont val="Calibri"/>
      </rPr>
      <t>For more information, search for "SeImpersonatePrivilege" in the Microsoft Platform SDK.</t>
    </r>
    <r>
      <rPr>
        <sz val="11"/>
        <color rgb="FF000000"/>
        <rFont val="Calibri"/>
      </rPr>
      <t xml:space="preserve">
</t>
    </r>
    <r>
      <rPr>
        <sz val="11"/>
        <color rgb="FF000000"/>
        <rFont val="Calibri"/>
      </rPr>
      <t>Warning</t>
    </r>
    <r>
      <rPr>
        <sz val="11"/>
        <color rgb="FF000000"/>
        <rFont val="Calibri"/>
      </rPr>
      <t xml:space="preserve">
</t>
    </r>
    <r>
      <rPr>
        <sz val="11"/>
        <color rgb="FF000000"/>
        <rFont val="Calibri"/>
      </rPr>
      <t>If you enable this setting, programs that previously had the Impersonate privilege may lose it, and they may not run.</t>
    </r>
  </si>
  <si>
    <t>SEC-0B2DBC1F</t>
  </si>
  <si>
    <r>
      <rPr>
        <sz val="11"/>
        <rFont val="Calibri"/>
      </rPr>
      <t xml:space="preserve">Ensure </t>
    </r>
    <r>
      <rPr>
        <sz val="11"/>
        <color rgb="FF000000"/>
        <rFont val="Calibri"/>
      </rPr>
      <t>'</t>
    </r>
    <r>
      <rPr>
        <b/>
        <sz val="11"/>
        <color rgb="FF000000"/>
        <rFont val="Calibri"/>
      </rPr>
      <t>Load and unload device drivers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</si>
  <si>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Assignment\Load and unload device drivers</t>
    </r>
  </si>
  <si>
    <r>
      <rPr>
        <sz val="11"/>
        <color rgb="FF000000"/>
        <rFont val="Calibri"/>
      </rPr>
      <t>Load and unload device drivers</t>
    </r>
    <r>
      <rPr>
        <sz val="11"/>
        <color rgb="FF000000"/>
        <rFont val="Calibri"/>
      </rPr>
      <t xml:space="preserve">
</t>
    </r>
    <r>
      <rPr>
        <sz val="11"/>
        <color rgb="FF000000"/>
        <rFont val="Calibri"/>
      </rPr>
      <t xml:space="preserve">This user right determines which users can dynamically load and unload device drivers or other code in to kernel mode. This user right does not apply to Plug and Play device drivers. It is recommended that you do not assign this privilege to other users. </t>
    </r>
    <r>
      <rPr>
        <sz val="11"/>
        <color rgb="FF000000"/>
        <rFont val="Calibri"/>
      </rPr>
      <t xml:space="preserve">
</t>
    </r>
    <r>
      <rPr>
        <sz val="11"/>
        <color rgb="FF000000"/>
        <rFont val="Calibri"/>
      </rPr>
      <t>Caution</t>
    </r>
    <r>
      <rPr>
        <sz val="11"/>
        <color rgb="FF000000"/>
        <rFont val="Calibri"/>
      </rPr>
      <t xml:space="preserve">
</t>
    </r>
    <r>
      <rPr>
        <sz val="11"/>
        <color rgb="FF000000"/>
        <rFont val="Calibri"/>
      </rPr>
      <t>Assigning this user right can be a security risk. Do not assign this user right to any user, group, or process that you do not want to take over the system.</t>
    </r>
    <r>
      <rPr>
        <sz val="11"/>
        <color rgb="FF000000"/>
        <rFont val="Calibri"/>
      </rPr>
      <t xml:space="preserve">
</t>
    </r>
    <r>
      <rPr>
        <sz val="11"/>
        <color rgb="FF000000"/>
        <rFont val="Calibri"/>
      </rPr>
      <t>Default on workstations and servers: Administrators.</t>
    </r>
    <r>
      <rPr>
        <sz val="11"/>
        <color rgb="FF000000"/>
        <rFont val="Calibri"/>
      </rPr>
      <t xml:space="preserve">
</t>
    </r>
    <r>
      <rPr>
        <sz val="11"/>
        <color rgb="FF000000"/>
        <rFont val="Calibri"/>
      </rPr>
      <t>Default on domain controllers:</t>
    </r>
    <r>
      <rPr>
        <sz val="11"/>
        <color rgb="FF000000"/>
        <rFont val="Calibri"/>
      </rPr>
      <t xml:space="preserve">
</t>
    </r>
    <r>
      <rPr>
        <sz val="11"/>
        <color rgb="FF000000"/>
        <rFont val="Calibri"/>
      </rPr>
      <t>Administrators</t>
    </r>
    <r>
      <rPr>
        <sz val="11"/>
        <color rgb="FF000000"/>
        <rFont val="Calibri"/>
      </rPr>
      <t xml:space="preserve">
</t>
    </r>
    <r>
      <rPr>
        <sz val="11"/>
        <color rgb="FF000000"/>
        <rFont val="Calibri"/>
      </rPr>
      <t>Print Operators</t>
    </r>
  </si>
  <si>
    <t>SEC-2B9AC9EA</t>
  </si>
  <si>
    <r>
      <rPr>
        <sz val="11"/>
        <rFont val="Calibri"/>
      </rPr>
      <t xml:space="preserve">Ensure </t>
    </r>
    <r>
      <rPr>
        <sz val="11"/>
        <color rgb="FF000000"/>
        <rFont val="Calibri"/>
      </rPr>
      <t>'</t>
    </r>
    <r>
      <rPr>
        <b/>
        <sz val="11"/>
        <color rgb="FF000000"/>
        <rFont val="Calibri"/>
      </rPr>
      <t>Lock pages in memory</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</si>
  <si>
    <r>
      <rPr>
        <sz val="11"/>
        <color rgb="FF000000"/>
        <rFont val="Calibri"/>
      </rPr>
      <t xml:space="preserve">Set the following UI path to </t>
    </r>
    <r>
      <rPr>
        <b/>
        <sz val="11"/>
        <color rgb="FF000000"/>
        <rFont val="Calibri"/>
      </rPr>
      <t>No One (blank)</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Assignment\Lock pages in memory</t>
    </r>
  </si>
  <si>
    <r>
      <rPr>
        <sz val="11"/>
        <color rgb="FF000000"/>
        <rFont val="Calibri"/>
      </rPr>
      <t>Lock pages in memory</t>
    </r>
    <r>
      <rPr>
        <sz val="11"/>
        <color rgb="FF000000"/>
        <rFont val="Calibri"/>
      </rPr>
      <t xml:space="preserve">
</t>
    </r>
    <r>
      <rPr>
        <sz val="11"/>
        <color rgb="FF000000"/>
        <rFont val="Calibri"/>
      </rPr>
      <t>This security setting determines which accounts can use a process to keep data in physical memory, which prevents the system from paging the data to virtual memory on disk. Exercising this privilege could significantly affect system performance by decreasing the amount of available random access memory (RAM).</t>
    </r>
    <r>
      <rPr>
        <sz val="11"/>
        <color rgb="FF000000"/>
        <rFont val="Calibri"/>
      </rPr>
      <t xml:space="preserve">
</t>
    </r>
    <r>
      <rPr>
        <sz val="11"/>
        <color rgb="FF000000"/>
        <rFont val="Calibri"/>
      </rPr>
      <t>Default: None.</t>
    </r>
  </si>
  <si>
    <t>SEC-383C35B5</t>
  </si>
  <si>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</si>
  <si>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Assignment\Manage auditing and security log</t>
    </r>
  </si>
  <si>
    <r>
      <rPr>
        <sz val="11"/>
        <color rgb="FF000000"/>
        <rFont val="Calibri"/>
      </rPr>
      <t>Manage auditing and security log</t>
    </r>
    <r>
      <rPr>
        <sz val="11"/>
        <color rgb="FF000000"/>
        <rFont val="Calibri"/>
      </rPr>
      <t xml:space="preserve">
</t>
    </r>
    <r>
      <rPr>
        <sz val="11"/>
        <color rgb="FF000000"/>
        <rFont val="Calibri"/>
      </rPr>
      <t>This security setting determines which users can specify object access auditing options for individual resources, such as files, Active Directory objects, and registry keys.</t>
    </r>
    <r>
      <rPr>
        <sz val="11"/>
        <color rgb="FF000000"/>
        <rFont val="Calibri"/>
      </rPr>
      <t xml:space="preserve">
</t>
    </r>
    <r>
      <rPr>
        <sz val="11"/>
        <color rgb="FF000000"/>
        <rFont val="Calibri"/>
      </rPr>
      <t>This security setting does not allow a user to enable file and object access auditing in general. For such auditing to be enabled, the Audit object access setting in Security Settings\\Audit Policies must be configured.</t>
    </r>
    <r>
      <rPr>
        <sz val="11"/>
        <color rgb="FF000000"/>
        <rFont val="Calibri"/>
      </rPr>
      <t xml:space="preserve">
</t>
    </r>
    <r>
      <rPr>
        <sz val="11"/>
        <color rgb="FF000000"/>
        <rFont val="Calibri"/>
      </rPr>
      <t>You can view audited events in the security log of the Event Viewer. A user with this privilege can also view and clear the security log.</t>
    </r>
    <r>
      <rPr>
        <sz val="11"/>
        <color rgb="FF000000"/>
        <rFont val="Calibri"/>
      </rPr>
      <t xml:space="preserve">
</t>
    </r>
    <r>
      <rPr>
        <sz val="11"/>
        <color rgb="FF000000"/>
        <rFont val="Calibri"/>
      </rPr>
      <t>Default: Administrators.</t>
    </r>
  </si>
  <si>
    <t>SEC-DD32A6A4</t>
  </si>
  <si>
    <r>
      <rPr>
        <sz val="11"/>
        <rFont val="Calibri"/>
      </rPr>
      <t xml:space="preserve">Ensure </t>
    </r>
    <r>
      <rPr>
        <sz val="11"/>
        <color rgb="FF000000"/>
        <rFont val="Calibri"/>
      </rPr>
      <t>'</t>
    </r>
    <r>
      <rPr>
        <b/>
        <sz val="11"/>
        <color rgb="FF000000"/>
        <rFont val="Calibri"/>
      </rPr>
      <t>Modify firmware environment values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</si>
  <si>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Assignment\Modify firmware environment values</t>
    </r>
  </si>
  <si>
    <r>
      <rPr>
        <sz val="11"/>
        <color rgb="FF000000"/>
        <rFont val="Calibri"/>
      </rPr>
      <t>Modify firmware environment values</t>
    </r>
    <r>
      <rPr>
        <sz val="11"/>
        <color rgb="FF000000"/>
        <rFont val="Calibri"/>
      </rPr>
      <t xml:space="preserve">
</t>
    </r>
    <r>
      <rPr>
        <sz val="11"/>
        <color rgb="FF000000"/>
        <rFont val="Calibri"/>
      </rPr>
      <t>This security setting determines who can modify firmware environment values. Firmware environment variables are settings stored in the nonvolatile RAM of non-x86-based computers. The effect of the setting depends on the processor.</t>
    </r>
    <r>
      <rPr>
        <sz val="11"/>
        <color rgb="FF000000"/>
        <rFont val="Calibri"/>
      </rPr>
      <t xml:space="preserve">
</t>
    </r>
    <r>
      <rPr>
        <sz val="11"/>
        <color rgb="FF000000"/>
        <rFont val="Calibri"/>
      </rPr>
      <t>On x86-based computers, the only firmware environment value that can be modified by assigning this user right is the Last Known Good Configuration setting, which should only be modified by the system.</t>
    </r>
    <r>
      <rPr>
        <sz val="11"/>
        <color rgb="FF000000"/>
        <rFont val="Calibri"/>
      </rPr>
      <t xml:space="preserve">
</t>
    </r>
    <r>
      <rPr>
        <sz val="11"/>
        <color rgb="FF000000"/>
        <rFont val="Calibri"/>
      </rPr>
      <t>On Itanium-based computers, boot information is stored in nonvolatile RAM. Users must be assigned this user right to run bootcfg.exe and to change the Default Operating System setting on Startup and Recovery in System Properties.</t>
    </r>
    <r>
      <rPr>
        <sz val="11"/>
        <color rgb="FF000000"/>
        <rFont val="Calibri"/>
      </rPr>
      <t xml:space="preserve">
</t>
    </r>
    <r>
      <rPr>
        <sz val="11"/>
        <color rgb="FF000000"/>
        <rFont val="Calibri"/>
      </rPr>
      <t>On all computers, this user right is required to install or upgrade Windows.</t>
    </r>
    <r>
      <rPr>
        <sz val="11"/>
        <color rgb="FF000000"/>
        <rFont val="Calibri"/>
      </rPr>
      <t xml:space="preserve">
</t>
    </r>
    <r>
      <rPr>
        <sz val="11"/>
        <color rgb="FF000000"/>
        <rFont val="Calibri"/>
      </rPr>
      <t>Note: This security setting does not affect who can modify the system environment variables and user environment variables that are displayed on the Advanced tab of System Properties. For information about how to modify these variables, see To add or change the values of environment variables.</t>
    </r>
    <r>
      <rPr>
        <sz val="11"/>
        <color rgb="FF000000"/>
        <rFont val="Calibri"/>
      </rPr>
      <t xml:space="preserve">
</t>
    </r>
    <r>
      <rPr>
        <sz val="11"/>
        <color rgb="FF000000"/>
        <rFont val="Calibri"/>
      </rPr>
      <t>Default: Administrators.</t>
    </r>
  </si>
  <si>
    <t>SEC-C8AAC8B6</t>
  </si>
  <si>
    <r>
      <rPr>
        <sz val="11"/>
        <rFont val="Calibri"/>
      </rPr>
      <t xml:space="preserve">Ensure </t>
    </r>
    <r>
      <rPr>
        <sz val="11"/>
        <color rgb="FF000000"/>
        <rFont val="Calibri"/>
      </rPr>
      <t>'</t>
    </r>
    <r>
      <rPr>
        <b/>
        <sz val="11"/>
        <color rgb="FF000000"/>
        <rFont val="Calibri"/>
      </rPr>
      <t>Perform volume maintenance tasks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</si>
  <si>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Assignment\Perform volume maintenance tasks</t>
    </r>
  </si>
  <si>
    <r>
      <rPr>
        <sz val="11"/>
        <color rgb="FF000000"/>
        <rFont val="Calibri"/>
      </rPr>
      <t>Perform volume maintenance tasks</t>
    </r>
    <r>
      <rPr>
        <sz val="11"/>
        <color rgb="FF000000"/>
        <rFont val="Calibri"/>
      </rPr>
      <t xml:space="preserve">
</t>
    </r>
    <r>
      <rPr>
        <sz val="11"/>
        <color rgb="FF000000"/>
        <rFont val="Calibri"/>
      </rPr>
      <t>This security setting determines which users and groups can run maintenance tasks on a volume, such as remote defragmentation.</t>
    </r>
    <r>
      <rPr>
        <sz val="11"/>
        <color rgb="FF000000"/>
        <rFont val="Calibri"/>
      </rPr>
      <t xml:space="preserve">
</t>
    </r>
    <r>
      <rPr>
        <sz val="11"/>
        <color rgb="FF000000"/>
        <rFont val="Calibri"/>
      </rPr>
      <t>Use caution when assigning this user right. Users with this user right can explore disks and extend files in to memory that contains other data. When the extended files are opened, the user might be able to read and modify the acquired data.</t>
    </r>
    <r>
      <rPr>
        <sz val="11"/>
        <color rgb="FF000000"/>
        <rFont val="Calibri"/>
      </rPr>
      <t xml:space="preserve">
</t>
    </r>
    <r>
      <rPr>
        <sz val="11"/>
        <color rgb="FF000000"/>
        <rFont val="Calibri"/>
      </rPr>
      <t>Default: Administrators</t>
    </r>
  </si>
  <si>
    <t>SEC-0A382A7D</t>
  </si>
  <si>
    <r>
      <rPr>
        <sz val="11"/>
        <rFont val="Calibri"/>
      </rPr>
      <t xml:space="preserve">Ensure </t>
    </r>
    <r>
      <rPr>
        <sz val="11"/>
        <color rgb="FF000000"/>
        <rFont val="Calibri"/>
      </rPr>
      <t>'</t>
    </r>
    <r>
      <rPr>
        <b/>
        <sz val="11"/>
        <color rgb="FF000000"/>
        <rFont val="Calibri"/>
      </rPr>
      <t>Profile single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</si>
  <si>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Assignment\Profile single process</t>
    </r>
  </si>
  <si>
    <r>
      <rPr>
        <sz val="11"/>
        <color rgb="FF000000"/>
        <rFont val="Calibri"/>
      </rPr>
      <t>Profile single process</t>
    </r>
    <r>
      <rPr>
        <sz val="11"/>
        <color rgb="FF000000"/>
        <rFont val="Calibri"/>
      </rPr>
      <t xml:space="preserve">
</t>
    </r>
    <r>
      <rPr>
        <sz val="11"/>
        <color rgb="FF000000"/>
        <rFont val="Calibri"/>
      </rPr>
      <t>This security setting determines which users can use performance monitoring tools to monitor the performance of nonsystem processes.</t>
    </r>
    <r>
      <rPr>
        <sz val="11"/>
        <color rgb="FF000000"/>
        <rFont val="Calibri"/>
      </rPr>
      <t xml:space="preserve">
</t>
    </r>
    <r>
      <rPr>
        <sz val="11"/>
        <color rgb="FF000000"/>
        <rFont val="Calibri"/>
      </rPr>
      <t>Default: Administrators, Power users.</t>
    </r>
  </si>
  <si>
    <t>SEC-4F137146</t>
  </si>
  <si>
    <r>
      <rPr>
        <sz val="11"/>
        <rFont val="Calibri"/>
      </rPr>
      <t xml:space="preserve">Ensure </t>
    </r>
    <r>
      <rPr>
        <sz val="11"/>
        <color rgb="FF000000"/>
        <rFont val="Calibri"/>
      </rPr>
      <t>'</t>
    </r>
    <r>
      <rPr>
        <b/>
        <sz val="11"/>
        <color rgb="FF000000"/>
        <rFont val="Calibri"/>
      </rPr>
      <t>Restore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</si>
  <si>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Assignment\Restore files and directories</t>
    </r>
  </si>
  <si>
    <r>
      <rPr>
        <sz val="11"/>
        <color rgb="FF000000"/>
        <rFont val="Calibri"/>
      </rPr>
      <t>Restore files and directories</t>
    </r>
    <r>
      <rPr>
        <sz val="11"/>
        <color rgb="FF000000"/>
        <rFont val="Calibri"/>
      </rPr>
      <t xml:space="preserve">
</t>
    </r>
    <r>
      <rPr>
        <sz val="11"/>
        <color rgb="FF000000"/>
        <rFont val="Calibri"/>
      </rPr>
      <t>This security setting determines which users can bypass file, directory, registry, and other persistent objects permissions when restoring backed up files and directories, and determines which users can set any valid security principal as the owner of an object.</t>
    </r>
    <r>
      <rPr>
        <sz val="11"/>
        <color rgb="FF000000"/>
        <rFont val="Calibri"/>
      </rPr>
      <t xml:space="preserve">
</t>
    </r>
    <r>
      <rPr>
        <sz val="11"/>
        <color rgb="FF000000"/>
        <rFont val="Calibri"/>
      </rPr>
      <t>Specifically, this user right is similar to granting the following permissions to the user or group in question on all files and folders on the system:</t>
    </r>
    <r>
      <rPr>
        <sz val="11"/>
        <color rgb="FF000000"/>
        <rFont val="Calibri"/>
      </rPr>
      <t xml:space="preserve">
</t>
    </r>
    <r>
      <rPr>
        <sz val="11"/>
        <color rgb="FF000000"/>
        <rFont val="Calibri"/>
      </rPr>
      <t>Traverse Folder/Execute File</t>
    </r>
    <r>
      <rPr>
        <sz val="11"/>
        <color rgb="FF000000"/>
        <rFont val="Calibri"/>
      </rPr>
      <t xml:space="preserve">
</t>
    </r>
    <r>
      <rPr>
        <sz val="11"/>
        <color rgb="FF000000"/>
        <rFont val="Calibri"/>
      </rPr>
      <t>Write</t>
    </r>
    <r>
      <rPr>
        <sz val="11"/>
        <color rgb="FF000000"/>
        <rFont val="Calibri"/>
      </rPr>
      <t xml:space="preserve">
</t>
    </r>
    <r>
      <rPr>
        <sz val="11"/>
        <color rgb="FF000000"/>
        <rFont val="Calibri"/>
      </rPr>
      <t>Caution</t>
    </r>
    <r>
      <rPr>
        <sz val="11"/>
        <color rgb="FF000000"/>
        <rFont val="Calibri"/>
      </rPr>
      <t xml:space="preserve">
</t>
    </r>
    <r>
      <rPr>
        <sz val="11"/>
        <color rgb="FF000000"/>
        <rFont val="Calibri"/>
      </rPr>
      <t>Assigning this user right can be a security risk. Since users with this user right can overwrite registry settings, hide data, and gain ownership of system objects, only assign this user right to trusted users.</t>
    </r>
    <r>
      <rPr>
        <sz val="11"/>
        <color rgb="FF000000"/>
        <rFont val="Calibri"/>
      </rPr>
      <t xml:space="preserve">
</t>
    </r>
    <r>
      <rPr>
        <sz val="11"/>
        <color rgb="FF000000"/>
        <rFont val="Calibri"/>
      </rPr>
      <t>Default:</t>
    </r>
    <r>
      <rPr>
        <sz val="11"/>
        <color rgb="FF000000"/>
        <rFont val="Calibri"/>
      </rPr>
      <t xml:space="preserve">
</t>
    </r>
    <r>
      <rPr>
        <sz val="11"/>
        <color rgb="FF000000"/>
        <rFont val="Calibri"/>
      </rPr>
      <t>Workstations and servers: Administrators, Backup Operators.</t>
    </r>
    <r>
      <rPr>
        <sz val="11"/>
        <color rgb="FF000000"/>
        <rFont val="Calibri"/>
      </rPr>
      <t xml:space="preserve">
</t>
    </r>
    <r>
      <rPr>
        <sz val="11"/>
        <color rgb="FF000000"/>
        <rFont val="Calibri"/>
      </rPr>
      <t>Domain controllers: Administrators, Backup Operators, Server Operators.</t>
    </r>
  </si>
  <si>
    <t>SEC-AB5E1370</t>
  </si>
  <si>
    <r>
      <rPr>
        <sz val="11"/>
        <rFont val="Calibri"/>
      </rPr>
      <t xml:space="preserve">Ensure </t>
    </r>
    <r>
      <rPr>
        <sz val="11"/>
        <color rgb="FF000000"/>
        <rFont val="Calibri"/>
      </rPr>
      <t>'</t>
    </r>
    <r>
      <rPr>
        <b/>
        <sz val="11"/>
        <color rgb="FF000000"/>
        <rFont val="Calibri"/>
      </rPr>
      <t>Take ownership of files or other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</si>
  <si>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Assignment\Take ownership of files or other objects</t>
    </r>
  </si>
  <si>
    <r>
      <rPr>
        <sz val="11"/>
        <color rgb="FF000000"/>
        <rFont val="Calibri"/>
      </rPr>
      <t>Take ownership of files or other objects</t>
    </r>
    <r>
      <rPr>
        <sz val="11"/>
        <color rgb="FF000000"/>
        <rFont val="Calibri"/>
      </rPr>
      <t xml:space="preserve">
</t>
    </r>
    <r>
      <rPr>
        <sz val="11"/>
        <color rgb="FF000000"/>
        <rFont val="Calibri"/>
      </rPr>
      <t>This security setting determines which users can take ownership of any securable object in the system, including Active Directory objects, files and folders, printers, registry keys, processes, and threads.</t>
    </r>
    <r>
      <rPr>
        <sz val="11"/>
        <color rgb="FF000000"/>
        <rFont val="Calibri"/>
      </rPr>
      <t xml:space="preserve">
</t>
    </r>
    <r>
      <rPr>
        <sz val="11"/>
        <color rgb="FF000000"/>
        <rFont val="Calibri"/>
      </rPr>
      <t>Caution</t>
    </r>
    <r>
      <rPr>
        <sz val="11"/>
        <color rgb="FF000000"/>
        <rFont val="Calibri"/>
      </rPr>
      <t xml:space="preserve">
</t>
    </r>
    <r>
      <rPr>
        <sz val="11"/>
        <color rgb="FF000000"/>
        <rFont val="Calibri"/>
      </rPr>
      <t>Assigning this user right can be a security risk. Since owners of objects have full control of them, only assign this user right to trusted users.</t>
    </r>
    <r>
      <rPr>
        <sz val="11"/>
        <color rgb="FF000000"/>
        <rFont val="Calibri"/>
      </rPr>
      <t xml:space="preserve">
</t>
    </r>
    <r>
      <rPr>
        <sz val="11"/>
        <color rgb="FF000000"/>
        <rFont val="Calibri"/>
      </rPr>
      <t>Default: Administrators.</t>
    </r>
  </si>
  <si>
    <t>Account Logon</t>
  </si>
  <si>
    <t>AUD-BC2651FC</t>
  </si>
  <si>
    <r>
      <rPr>
        <sz val="11"/>
        <rFont val="Calibri"/>
      </rPr>
      <t xml:space="preserve">Ensure </t>
    </r>
    <r>
      <rPr>
        <sz val="11"/>
        <color rgb="FF000000"/>
        <rFont val="Calibri"/>
      </rPr>
      <t>'</t>
    </r>
    <r>
      <rPr>
        <b/>
        <sz val="11"/>
        <color rgb="FF000000"/>
        <rFont val="Calibri"/>
      </rPr>
      <t>Audit Credential Validation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</si>
  <si>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Policies\Account Logon\Audit Credential Validation</t>
    </r>
  </si>
  <si>
    <t>Account Management</t>
  </si>
  <si>
    <t>AUD-D48463B3</t>
  </si>
  <si>
    <r>
      <rPr>
        <sz val="11"/>
        <rFont val="Calibri"/>
      </rPr>
      <t xml:space="preserve">Ensure </t>
    </r>
    <r>
      <rPr>
        <sz val="11"/>
        <color rgb="FF000000"/>
        <rFont val="Calibri"/>
      </rPr>
      <t>'</t>
    </r>
    <r>
      <rPr>
        <b/>
        <sz val="11"/>
        <color rgb="FF000000"/>
        <rFont val="Calibri"/>
      </rPr>
      <t>Audit Security Group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</si>
  <si>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t>
    </r>
    <r>
      <rPr>
        <b/>
        <sz val="11"/>
        <color rgb="FF000000"/>
        <rFont val="Calibri"/>
      </rPr>
      <t>Success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Policies\Account Management\Audit Security Group Management</t>
    </r>
  </si>
  <si>
    <t>AUD-3993EA61</t>
  </si>
  <si>
    <r>
      <rPr>
        <sz val="11"/>
        <rFont val="Calibri"/>
      </rPr>
      <t xml:space="preserve">Ensure </t>
    </r>
    <r>
      <rPr>
        <sz val="11"/>
        <color rgb="FF000000"/>
        <rFont val="Calibri"/>
      </rPr>
      <t>'</t>
    </r>
    <r>
      <rPr>
        <b/>
        <sz val="11"/>
        <color rgb="FF000000"/>
        <rFont val="Calibri"/>
      </rPr>
      <t>Audit User Account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</si>
  <si>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Policies\Account Management\Audit User Account Management</t>
    </r>
  </si>
  <si>
    <t>Detailed Tracking</t>
  </si>
  <si>
    <t>AUD-96718EFF</t>
  </si>
  <si>
    <r>
      <rPr>
        <sz val="11"/>
        <rFont val="Calibri"/>
      </rPr>
      <t xml:space="preserve">Ensure </t>
    </r>
    <r>
      <rPr>
        <sz val="11"/>
        <color rgb="FF000000"/>
        <rFont val="Calibri"/>
      </rPr>
      <t>'</t>
    </r>
    <r>
      <rPr>
        <b/>
        <sz val="11"/>
        <color rgb="FF000000"/>
        <rFont val="Calibri"/>
      </rPr>
      <t>Audit PNP Activity</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</si>
  <si>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t>
    </r>
    <r>
      <rPr>
        <b/>
        <sz val="11"/>
        <color rgb="FF000000"/>
        <rFont val="Calibri"/>
      </rPr>
      <t>Success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Policies\Detailed Tracking\Audit PNP Activity</t>
    </r>
  </si>
  <si>
    <t>AUD-8F574C28</t>
  </si>
  <si>
    <r>
      <rPr>
        <sz val="11"/>
        <rFont val="Calibri"/>
      </rPr>
      <t xml:space="preserve">Ensure </t>
    </r>
    <r>
      <rPr>
        <sz val="11"/>
        <color rgb="FF000000"/>
        <rFont val="Calibri"/>
      </rPr>
      <t>'</t>
    </r>
    <r>
      <rPr>
        <b/>
        <sz val="11"/>
        <color rgb="FF000000"/>
        <rFont val="Calibri"/>
      </rPr>
      <t>Audit Process Creation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</si>
  <si>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t>
    </r>
    <r>
      <rPr>
        <b/>
        <sz val="11"/>
        <color rgb="FF000000"/>
        <rFont val="Calibri"/>
      </rPr>
      <t>Success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Policies\Detailed Tracking\Audit Process Creation</t>
    </r>
  </si>
  <si>
    <t>Logon/Logoff</t>
  </si>
  <si>
    <t>AUD-2B9B2EB9</t>
  </si>
  <si>
    <r>
      <rPr>
        <sz val="11"/>
        <rFont val="Calibri"/>
      </rPr>
      <t xml:space="preserve">Ensure </t>
    </r>
    <r>
      <rPr>
        <sz val="11"/>
        <color rgb="FF000000"/>
        <rFont val="Calibri"/>
      </rPr>
      <t>'</t>
    </r>
    <r>
      <rPr>
        <b/>
        <sz val="11"/>
        <color rgb="FF000000"/>
        <rFont val="Calibri"/>
      </rPr>
      <t>Audit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</si>
  <si>
    <r>
      <rPr>
        <sz val="11"/>
        <color rgb="FF000000"/>
        <rFont val="Calibri"/>
      </rPr>
      <t xml:space="preserve">Set the following UI path to </t>
    </r>
    <r>
      <rPr>
        <b/>
        <sz val="11"/>
        <color rgb="FF000000"/>
        <rFont val="Calibri"/>
      </rPr>
      <t>Failure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Policies\Logon/Logoff\Audit Account Lockout</t>
    </r>
  </si>
  <si>
    <t>AUD-49211A04</t>
  </si>
  <si>
    <r>
      <rPr>
        <sz val="11"/>
        <rFont val="Calibri"/>
      </rPr>
      <t xml:space="preserve">Ensure </t>
    </r>
    <r>
      <rPr>
        <sz val="11"/>
        <color rgb="FF000000"/>
        <rFont val="Calibri"/>
      </rPr>
      <t>'</t>
    </r>
    <r>
      <rPr>
        <b/>
        <sz val="11"/>
        <color rgb="FF000000"/>
        <rFont val="Calibri"/>
      </rPr>
      <t>Audit Group Membership</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</si>
  <si>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t>
    </r>
    <r>
      <rPr>
        <b/>
        <sz val="11"/>
        <color rgb="FF000000"/>
        <rFont val="Calibri"/>
      </rPr>
      <t>Success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Policies\Logon/Logoff\Audit Group Membership</t>
    </r>
  </si>
  <si>
    <t>AUD-F5C79BF7</t>
  </si>
  <si>
    <r>
      <rPr>
        <sz val="11"/>
        <rFont val="Calibri"/>
      </rPr>
      <t xml:space="preserve">Ensure </t>
    </r>
    <r>
      <rPr>
        <sz val="11"/>
        <color rgb="FF000000"/>
        <rFont val="Calibri"/>
      </rPr>
      <t>'</t>
    </r>
    <r>
      <rPr>
        <b/>
        <sz val="11"/>
        <color rgb="FF000000"/>
        <rFont val="Calibri"/>
      </rPr>
      <t>Audit Logon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</si>
  <si>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Policies\Logon/Logoff\Audit Logon</t>
    </r>
  </si>
  <si>
    <t>AUD-C9A7EC6C</t>
  </si>
  <si>
    <r>
      <rPr>
        <sz val="11"/>
        <rFont val="Calibri"/>
      </rPr>
      <t xml:space="preserve">Ensure </t>
    </r>
    <r>
      <rPr>
        <sz val="11"/>
        <color rgb="FF000000"/>
        <rFont val="Calibri"/>
      </rPr>
      <t>'</t>
    </r>
    <r>
      <rPr>
        <b/>
        <sz val="11"/>
        <color rgb="FF000000"/>
        <rFont val="Calibri"/>
      </rPr>
      <t>Audit Other Logon/Logoff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</si>
  <si>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Policies\Logon/Logoff\Audit Other Logon/Logoff Events</t>
    </r>
  </si>
  <si>
    <t>AUD-0976E7D6</t>
  </si>
  <si>
    <r>
      <rPr>
        <sz val="11"/>
        <rFont val="Calibri"/>
      </rPr>
      <t xml:space="preserve">Ensure </t>
    </r>
    <r>
      <rPr>
        <sz val="11"/>
        <color rgb="FF000000"/>
        <rFont val="Calibri"/>
      </rPr>
      <t>'</t>
    </r>
    <r>
      <rPr>
        <b/>
        <sz val="11"/>
        <color rgb="FF000000"/>
        <rFont val="Calibri"/>
      </rPr>
      <t>Audit Special Logon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</si>
  <si>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t>
    </r>
    <r>
      <rPr>
        <b/>
        <sz val="11"/>
        <color rgb="FF000000"/>
        <rFont val="Calibri"/>
      </rPr>
      <t>Success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Policies\Logon/Logoff\Audit Special Logon</t>
    </r>
  </si>
  <si>
    <t>Object Access</t>
  </si>
  <si>
    <t>AUD-066F3B9C</t>
  </si>
  <si>
    <r>
      <rPr>
        <sz val="11"/>
        <rFont val="Calibri"/>
      </rPr>
      <t xml:space="preserve">Ensure </t>
    </r>
    <r>
      <rPr>
        <sz val="11"/>
        <color rgb="FF000000"/>
        <rFont val="Calibri"/>
      </rPr>
      <t>'</t>
    </r>
    <r>
      <rPr>
        <b/>
        <sz val="11"/>
        <color rgb="FF000000"/>
        <rFont val="Calibri"/>
      </rPr>
      <t>Audit Detailed File Share</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</si>
  <si>
    <r>
      <rPr>
        <sz val="11"/>
        <color rgb="FF000000"/>
        <rFont val="Calibri"/>
      </rPr>
      <t xml:space="preserve">Set the following UI path to </t>
    </r>
    <r>
      <rPr>
        <b/>
        <sz val="11"/>
        <color rgb="FF000000"/>
        <rFont val="Calibri"/>
      </rPr>
      <t>Failure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Policies\Object Access\Audit Detailed File Share</t>
    </r>
  </si>
  <si>
    <t>AUD-FCFB11E0</t>
  </si>
  <si>
    <r>
      <rPr>
        <sz val="11"/>
        <rFont val="Calibri"/>
      </rPr>
      <t xml:space="preserve">Ensure </t>
    </r>
    <r>
      <rPr>
        <sz val="11"/>
        <color rgb="FF000000"/>
        <rFont val="Calibri"/>
      </rPr>
      <t>'</t>
    </r>
    <r>
      <rPr>
        <b/>
        <sz val="11"/>
        <color rgb="FF000000"/>
        <rFont val="Calibri"/>
      </rPr>
      <t>Audit File Share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</si>
  <si>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Policies\Object Access\Audit File Share</t>
    </r>
  </si>
  <si>
    <t>AUD-9A0C3549</t>
  </si>
  <si>
    <r>
      <rPr>
        <sz val="11"/>
        <rFont val="Calibri"/>
      </rPr>
      <t xml:space="preserve">Ensure </t>
    </r>
    <r>
      <rPr>
        <sz val="11"/>
        <color rgb="FF000000"/>
        <rFont val="Calibri"/>
      </rPr>
      <t>'</t>
    </r>
    <r>
      <rPr>
        <b/>
        <sz val="11"/>
        <color rgb="FF000000"/>
        <rFont val="Calibri"/>
      </rPr>
      <t>Audit Other Object Access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</si>
  <si>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Policies\Object Access\Audit Other Object Access Events</t>
    </r>
  </si>
  <si>
    <t>AUD-DC26E081</t>
  </si>
  <si>
    <r>
      <rPr>
        <sz val="11"/>
        <rFont val="Calibri"/>
      </rPr>
      <t xml:space="preserve">Ensure </t>
    </r>
    <r>
      <rPr>
        <sz val="11"/>
        <color rgb="FF000000"/>
        <rFont val="Calibri"/>
      </rPr>
      <t>'</t>
    </r>
    <r>
      <rPr>
        <b/>
        <sz val="11"/>
        <color rgb="FF000000"/>
        <rFont val="Calibri"/>
      </rPr>
      <t>Audit Removable Storage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</si>
  <si>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Policies\Object Access\Audit Removable Storage</t>
    </r>
  </si>
  <si>
    <t>Policy Change</t>
  </si>
  <si>
    <t>AUD-FECA701A</t>
  </si>
  <si>
    <r>
      <rPr>
        <sz val="11"/>
        <rFont val="Calibri"/>
      </rPr>
      <t xml:space="preserve">Ensure </t>
    </r>
    <r>
      <rPr>
        <sz val="11"/>
        <color rgb="FF000000"/>
        <rFont val="Calibri"/>
      </rPr>
      <t>'</t>
    </r>
    <r>
      <rPr>
        <b/>
        <sz val="11"/>
        <color rgb="FF000000"/>
        <rFont val="Calibri"/>
      </rPr>
      <t>Audit Audit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</si>
  <si>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t>
    </r>
    <r>
      <rPr>
        <b/>
        <sz val="11"/>
        <color rgb="FF000000"/>
        <rFont val="Calibri"/>
      </rPr>
      <t>Success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Policies\Policy Change\Audit Audit Policy Change</t>
    </r>
  </si>
  <si>
    <t>AUD-762FDFB7</t>
  </si>
  <si>
    <r>
      <rPr>
        <sz val="11"/>
        <rFont val="Calibri"/>
      </rPr>
      <t xml:space="preserve">Ensure </t>
    </r>
    <r>
      <rPr>
        <sz val="11"/>
        <color rgb="FF000000"/>
        <rFont val="Calibri"/>
      </rPr>
      <t>'</t>
    </r>
    <r>
      <rPr>
        <b/>
        <sz val="11"/>
        <color rgb="FF000000"/>
        <rFont val="Calibri"/>
      </rPr>
      <t>Audit Authentication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</si>
  <si>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t>
    </r>
    <r>
      <rPr>
        <b/>
        <sz val="11"/>
        <color rgb="FF000000"/>
        <rFont val="Calibri"/>
      </rPr>
      <t>Success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Policies\Policy Change\Audit Authentication Policy Change</t>
    </r>
  </si>
  <si>
    <t>AUD-6847E71C</t>
  </si>
  <si>
    <r>
      <rPr>
        <sz val="11"/>
        <rFont val="Calibri"/>
      </rPr>
      <t xml:space="preserve">Ensure </t>
    </r>
    <r>
      <rPr>
        <sz val="11"/>
        <color rgb="FF000000"/>
        <rFont val="Calibri"/>
      </rPr>
      <t>'</t>
    </r>
    <r>
      <rPr>
        <b/>
        <sz val="11"/>
        <color rgb="FF000000"/>
        <rFont val="Calibri"/>
      </rPr>
      <t>Audit MPSSVC Rule-Level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</si>
  <si>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Policies\Policy Change\Audit MPSSVC Rule-Level Policy Change</t>
    </r>
  </si>
  <si>
    <t>AUD-ADAAC987</t>
  </si>
  <si>
    <r>
      <rPr>
        <sz val="11"/>
        <rFont val="Calibri"/>
      </rPr>
      <t xml:space="preserve">Ensure </t>
    </r>
    <r>
      <rPr>
        <sz val="11"/>
        <color rgb="FF000000"/>
        <rFont val="Calibri"/>
      </rPr>
      <t>'</t>
    </r>
    <r>
      <rPr>
        <b/>
        <sz val="11"/>
        <color rgb="FF000000"/>
        <rFont val="Calibri"/>
      </rPr>
      <t>Audit Other Policy Change Events</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</si>
  <si>
    <r>
      <rPr>
        <sz val="11"/>
        <color rgb="FF000000"/>
        <rFont val="Calibri"/>
      </rPr>
      <t xml:space="preserve">Set the following UI path to </t>
    </r>
    <r>
      <rPr>
        <b/>
        <sz val="11"/>
        <color rgb="FF000000"/>
        <rFont val="Calibri"/>
      </rPr>
      <t>Failure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Policies\Policy Change\Audit Other Policy Change Events</t>
    </r>
  </si>
  <si>
    <t>Privilege Use</t>
  </si>
  <si>
    <t>AUD-7D3B9551</t>
  </si>
  <si>
    <r>
      <rPr>
        <sz val="11"/>
        <rFont val="Calibri"/>
      </rPr>
      <t xml:space="preserve">Ensure </t>
    </r>
    <r>
      <rPr>
        <sz val="11"/>
        <color rgb="FF000000"/>
        <rFont val="Calibri"/>
      </rPr>
      <t>'</t>
    </r>
    <r>
      <rPr>
        <b/>
        <sz val="11"/>
        <color rgb="FF000000"/>
        <rFont val="Calibri"/>
      </rPr>
      <t>Audit Sensitive Privilege Use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</si>
  <si>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Policies\Privilege Use\Audit Sensitive Privilege Use</t>
    </r>
  </si>
  <si>
    <t>System</t>
  </si>
  <si>
    <t>AUD-A1395846</t>
  </si>
  <si>
    <r>
      <rPr>
        <sz val="11"/>
        <rFont val="Calibri"/>
      </rPr>
      <t xml:space="preserve">Ensure </t>
    </r>
    <r>
      <rPr>
        <sz val="11"/>
        <color rgb="FF000000"/>
        <rFont val="Calibri"/>
      </rPr>
      <t>'</t>
    </r>
    <r>
      <rPr>
        <b/>
        <sz val="11"/>
        <color rgb="FF000000"/>
        <rFont val="Calibri"/>
      </rPr>
      <t>Audit Other System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</si>
  <si>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Policies\System\Audit Other System Events</t>
    </r>
  </si>
  <si>
    <t>AUD-F5678555</t>
  </si>
  <si>
    <r>
      <rPr>
        <sz val="11"/>
        <rFont val="Calibri"/>
      </rPr>
      <t xml:space="preserve">Ensure </t>
    </r>
    <r>
      <rPr>
        <sz val="11"/>
        <color rgb="FF000000"/>
        <rFont val="Calibri"/>
      </rPr>
      <t>'</t>
    </r>
    <r>
      <rPr>
        <b/>
        <sz val="11"/>
        <color rgb="FF000000"/>
        <rFont val="Calibri"/>
      </rPr>
      <t>Audit Security State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</si>
  <si>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t>
    </r>
    <r>
      <rPr>
        <b/>
        <sz val="11"/>
        <color rgb="FF000000"/>
        <rFont val="Calibri"/>
      </rPr>
      <t>Success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Policies\System\Audit Security State Change</t>
    </r>
  </si>
  <si>
    <t>AUD-EBEF2746</t>
  </si>
  <si>
    <r>
      <rPr>
        <sz val="11"/>
        <rFont val="Calibri"/>
      </rPr>
      <t xml:space="preserve">Ensure </t>
    </r>
    <r>
      <rPr>
        <sz val="11"/>
        <color rgb="FF000000"/>
        <rFont val="Calibri"/>
      </rPr>
      <t>'</t>
    </r>
    <r>
      <rPr>
        <b/>
        <sz val="11"/>
        <color rgb="FF000000"/>
        <rFont val="Calibri"/>
      </rPr>
      <t>Audit Security System Extension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</si>
  <si>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t>
    </r>
    <r>
      <rPr>
        <b/>
        <sz val="11"/>
        <color rgb="FF000000"/>
        <rFont val="Calibri"/>
      </rPr>
      <t>Success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Policies\System\Audit Security System Extension</t>
    </r>
  </si>
  <si>
    <t>AUD-87DF7BF5</t>
  </si>
  <si>
    <r>
      <rPr>
        <sz val="11"/>
        <rFont val="Calibri"/>
      </rPr>
      <t xml:space="preserve">Ensure </t>
    </r>
    <r>
      <rPr>
        <sz val="11"/>
        <color rgb="FF000000"/>
        <rFont val="Calibri"/>
      </rPr>
      <t>'</t>
    </r>
    <r>
      <rPr>
        <b/>
        <sz val="11"/>
        <color rgb="FF000000"/>
        <rFont val="Calibri"/>
      </rPr>
      <t>Audit System Integrity</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</si>
  <si>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Policies\System\Audit System Integrity</t>
    </r>
  </si>
  <si>
    <t>Domain Profile</t>
  </si>
  <si>
    <t>FW-8FD1CB3D</t>
  </si>
  <si>
    <r>
      <rPr>
        <sz val="11"/>
        <rFont val="Calibri"/>
      </rPr>
      <t xml:space="preserve">Ensure </t>
    </r>
    <r>
      <rPr>
        <sz val="11"/>
        <color rgb="FF000000"/>
        <rFont val="Calibri"/>
      </rPr>
      <t>'</t>
    </r>
    <r>
      <rPr>
        <b/>
        <sz val="11"/>
        <color rgb="FF000000"/>
        <rFont val="Calibri"/>
      </rPr>
      <t>Windows Firewall: Domain: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</si>
  <si>
    <r>
      <rPr>
        <sz val="11"/>
        <color rgb="FF000000"/>
        <rFont val="Calibri"/>
      </rPr>
      <t xml:space="preserve">Set the following UI path to </t>
    </r>
    <r>
      <rPr>
        <b/>
        <sz val="11"/>
        <color rgb="FF000000"/>
        <rFont val="Calibri"/>
      </rPr>
      <t>On</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Properties\Domain Profile\Firewall state</t>
    </r>
  </si>
  <si>
    <t>FW-E31C313B</t>
  </si>
  <si>
    <r>
      <rPr>
        <sz val="11"/>
        <rFont val="Calibri"/>
      </rPr>
      <t xml:space="preserve">Ensure </t>
    </r>
    <r>
      <rPr>
        <sz val="11"/>
        <color rgb="FF000000"/>
        <rFont val="Calibri"/>
      </rPr>
      <t>'</t>
    </r>
    <r>
      <rPr>
        <b/>
        <sz val="11"/>
        <color rgb="FF000000"/>
        <rFont val="Calibri"/>
      </rPr>
      <t>Windows Firewall: Domain: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</si>
  <si>
    <r>
      <rPr>
        <sz val="11"/>
        <color rgb="FF000000"/>
        <rFont val="Calibri"/>
      </rPr>
      <t xml:space="preserve">Set the following UI path to </t>
    </r>
    <r>
      <rPr>
        <b/>
        <sz val="11"/>
        <color rgb="FF000000"/>
        <rFont val="Calibri"/>
      </rPr>
      <t>Block</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Properties\Domain Profile\Inbound connections</t>
    </r>
  </si>
  <si>
    <t>FW-924BD14E</t>
  </si>
  <si>
    <r>
      <rPr>
        <sz val="11"/>
        <rFont val="Calibri"/>
      </rPr>
      <t xml:space="preserve">Ensure </t>
    </r>
    <r>
      <rPr>
        <sz val="11"/>
        <color rgb="FF000000"/>
        <rFont val="Calibri"/>
      </rPr>
      <t>'</t>
    </r>
    <r>
      <rPr>
        <b/>
        <sz val="11"/>
        <color rgb="FF000000"/>
        <rFont val="Calibri"/>
      </rPr>
      <t>Windows Firewall: Domain: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</si>
  <si>
    <r>
      <rPr>
        <sz val="11"/>
        <color rgb="FF000000"/>
        <rFont val="Calibri"/>
      </rPr>
      <t xml:space="preserve">Set the following UI path to </t>
    </r>
    <r>
      <rPr>
        <b/>
        <sz val="11"/>
        <color rgb="FF000000"/>
        <rFont val="Calibri"/>
      </rPr>
      <t>Allow</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Properties\Domain Profile\Outbound connections</t>
    </r>
  </si>
  <si>
    <t>Private Profile</t>
  </si>
  <si>
    <t>FW-2A879626</t>
  </si>
  <si>
    <r>
      <rPr>
        <sz val="11"/>
        <rFont val="Calibri"/>
      </rPr>
      <t xml:space="preserve">Ensure </t>
    </r>
    <r>
      <rPr>
        <sz val="11"/>
        <color rgb="FF000000"/>
        <rFont val="Calibri"/>
      </rPr>
      <t>'</t>
    </r>
    <r>
      <rPr>
        <b/>
        <sz val="11"/>
        <color rgb="FF000000"/>
        <rFont val="Calibri"/>
      </rPr>
      <t>Windows Firewall: Private: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</si>
  <si>
    <r>
      <rPr>
        <sz val="11"/>
        <color rgb="FF000000"/>
        <rFont val="Calibri"/>
      </rPr>
      <t xml:space="preserve">Set the following UI path to </t>
    </r>
    <r>
      <rPr>
        <b/>
        <sz val="11"/>
        <color rgb="FF000000"/>
        <rFont val="Calibri"/>
      </rPr>
      <t>On</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Properties\Private Profile\Firewall state</t>
    </r>
  </si>
  <si>
    <t>FW-700B0551</t>
  </si>
  <si>
    <r>
      <rPr>
        <sz val="11"/>
        <rFont val="Calibri"/>
      </rPr>
      <t xml:space="preserve">Ensure </t>
    </r>
    <r>
      <rPr>
        <sz val="11"/>
        <color rgb="FF000000"/>
        <rFont val="Calibri"/>
      </rPr>
      <t>'</t>
    </r>
    <r>
      <rPr>
        <b/>
        <sz val="11"/>
        <color rgb="FF000000"/>
        <rFont val="Calibri"/>
      </rPr>
      <t>Windows Firewall: Private: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</si>
  <si>
    <r>
      <rPr>
        <sz val="11"/>
        <color rgb="FF000000"/>
        <rFont val="Calibri"/>
      </rPr>
      <t xml:space="preserve">Set the following UI path to </t>
    </r>
    <r>
      <rPr>
        <b/>
        <sz val="11"/>
        <color rgb="FF000000"/>
        <rFont val="Calibri"/>
      </rPr>
      <t>Block</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Properties\Private Profile\Inbound connections</t>
    </r>
  </si>
  <si>
    <t>FW-3121AFA8</t>
  </si>
  <si>
    <r>
      <rPr>
        <sz val="11"/>
        <rFont val="Calibri"/>
      </rPr>
      <t xml:space="preserve">Ensure </t>
    </r>
    <r>
      <rPr>
        <sz val="11"/>
        <color rgb="FF000000"/>
        <rFont val="Calibri"/>
      </rPr>
      <t>'</t>
    </r>
    <r>
      <rPr>
        <b/>
        <sz val="11"/>
        <color rgb="FF000000"/>
        <rFont val="Calibri"/>
      </rPr>
      <t>Windows Firewall: Private: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</si>
  <si>
    <r>
      <rPr>
        <sz val="11"/>
        <color rgb="FF000000"/>
        <rFont val="Calibri"/>
      </rPr>
      <t xml:space="preserve">Set the following UI path to </t>
    </r>
    <r>
      <rPr>
        <b/>
        <sz val="11"/>
        <color rgb="FF000000"/>
        <rFont val="Calibri"/>
      </rPr>
      <t>Allow</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Properties\Private Profile\Outbound connections</t>
    </r>
  </si>
  <si>
    <t>Public Profile</t>
  </si>
  <si>
    <t>FW-02520A99</t>
  </si>
  <si>
    <r>
      <rPr>
        <sz val="11"/>
        <rFont val="Calibri"/>
      </rPr>
      <t xml:space="preserve">Ensure </t>
    </r>
    <r>
      <rPr>
        <sz val="11"/>
        <color rgb="FF000000"/>
        <rFont val="Calibri"/>
      </rPr>
      <t>'</t>
    </r>
    <r>
      <rPr>
        <b/>
        <sz val="11"/>
        <color rgb="FF000000"/>
        <rFont val="Calibri"/>
      </rPr>
      <t>Windows Firewall: Public: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</si>
  <si>
    <r>
      <rPr>
        <sz val="11"/>
        <color rgb="FF000000"/>
        <rFont val="Calibri"/>
      </rPr>
      <t xml:space="preserve">Set the following UI path to </t>
    </r>
    <r>
      <rPr>
        <b/>
        <sz val="11"/>
        <color rgb="FF000000"/>
        <rFont val="Calibri"/>
      </rPr>
      <t>On</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Properties\Public Profile\Firewall state</t>
    </r>
  </si>
  <si>
    <t>FW-09D7F24D</t>
  </si>
  <si>
    <r>
      <rPr>
        <sz val="11"/>
        <rFont val="Calibri"/>
      </rPr>
      <t xml:space="preserve">Ensure </t>
    </r>
    <r>
      <rPr>
        <sz val="11"/>
        <color rgb="FF000000"/>
        <rFont val="Calibri"/>
      </rPr>
      <t>'</t>
    </r>
    <r>
      <rPr>
        <b/>
        <sz val="11"/>
        <color rgb="FF000000"/>
        <rFont val="Calibri"/>
      </rPr>
      <t>Windows Firewall: Public: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</si>
  <si>
    <r>
      <rPr>
        <sz val="11"/>
        <color rgb="FF000000"/>
        <rFont val="Calibri"/>
      </rPr>
      <t xml:space="preserve">Set the following UI path to </t>
    </r>
    <r>
      <rPr>
        <b/>
        <sz val="11"/>
        <color rgb="FF000000"/>
        <rFont val="Calibri"/>
      </rPr>
      <t>Block</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Properties\Public Profile\Inbound connections</t>
    </r>
  </si>
  <si>
    <t>FW-5732FF18</t>
  </si>
  <si>
    <r>
      <rPr>
        <sz val="11"/>
        <rFont val="Calibri"/>
      </rPr>
      <t xml:space="preserve">Ensure </t>
    </r>
    <r>
      <rPr>
        <sz val="11"/>
        <color rgb="FF000000"/>
        <rFont val="Calibri"/>
      </rPr>
      <t>'</t>
    </r>
    <r>
      <rPr>
        <b/>
        <sz val="11"/>
        <color rgb="FF000000"/>
        <rFont val="Calibri"/>
      </rPr>
      <t>Windows Firewall: Public: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</si>
  <si>
    <r>
      <rPr>
        <sz val="11"/>
        <color rgb="FF000000"/>
        <rFont val="Calibri"/>
      </rPr>
      <t xml:space="preserve">Set the following UI path to </t>
    </r>
    <r>
      <rPr>
        <b/>
        <sz val="11"/>
        <color rgb="FF000000"/>
        <rFont val="Calibri"/>
      </rPr>
      <t>Allow</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Properties\Public Profile\Outbound connections</t>
    </r>
  </si>
  <si>
    <t>Control Panel\Personalization</t>
  </si>
  <si>
    <t>CPT-8655BD8F</t>
  </si>
  <si>
    <r>
      <rPr>
        <sz val="11"/>
        <rFont val="Calibri"/>
      </rPr>
      <t xml:space="preserve">Ensure </t>
    </r>
    <r>
      <rPr>
        <sz val="11"/>
        <color rgb="FF000000"/>
        <rFont val="Calibri"/>
      </rPr>
      <t>'</t>
    </r>
    <r>
      <rPr>
        <b/>
        <sz val="11"/>
        <color rgb="FF000000"/>
        <rFont val="Calibri"/>
      </rPr>
      <t>Prevent enabling lock screen camera</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</si>
  <si>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Templates\Control Panel\Personalization\Prevent enabling lock screen camera</t>
    </r>
  </si>
  <si>
    <r>
      <rPr>
        <sz val="11"/>
        <color rgb="FF000000"/>
        <rFont val="Calibri"/>
      </rPr>
      <t>Disables the lock screen camera toggle switch in PC Settings and prevents a camera from being invoked on the lock screen.</t>
    </r>
    <r>
      <rPr>
        <sz val="11"/>
        <color rgb="FF000000"/>
        <rFont val="Calibri"/>
      </rPr>
      <t xml:space="preserve">
</t>
    </r>
    <r>
      <rPr>
        <sz val="11"/>
        <color rgb="FF000000"/>
        <rFont val="Calibri"/>
      </rPr>
      <t>By default, users can enable invocation of an available camera on the lock screen.</t>
    </r>
    <r>
      <rPr>
        <sz val="11"/>
        <color rgb="FF000000"/>
        <rFont val="Calibri"/>
      </rPr>
      <t xml:space="preserve">
</t>
    </r>
    <r>
      <rPr>
        <sz val="11"/>
        <color rgb="FF000000"/>
        <rFont val="Calibri"/>
      </rPr>
      <t>If you enable this setting, users will no longer be able to enable or disable lock screen camera access in PC Settings, and the camera cannot be invoked on the lock screen.</t>
    </r>
  </si>
  <si>
    <t>HKLM\Software\Policies\Microsoft\Windows\Personalization!NoLockScreenCamera</t>
  </si>
  <si>
    <t>At least Windows Server 2012 R2, Windows 8.1 or Windows RT 8.1</t>
  </si>
  <si>
    <t>CPT-2128FE6D</t>
  </si>
  <si>
    <r>
      <rPr>
        <sz val="11"/>
        <rFont val="Calibri"/>
      </rPr>
      <t xml:space="preserve">Ensure </t>
    </r>
    <r>
      <rPr>
        <sz val="11"/>
        <color rgb="FF000000"/>
        <rFont val="Calibri"/>
      </rPr>
      <t>'</t>
    </r>
    <r>
      <rPr>
        <b/>
        <sz val="11"/>
        <color rgb="FF000000"/>
        <rFont val="Calibri"/>
      </rPr>
      <t>Prevent enabling lock screen slide show</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</si>
  <si>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Templates\Control Panel\Personalization\Prevent enabling lock screen slide show</t>
    </r>
  </si>
  <si>
    <r>
      <rPr>
        <sz val="11"/>
        <color rgb="FF000000"/>
        <rFont val="Calibri"/>
      </rPr>
      <t>Disables the lock screen slide show settings in PC Settings and prevents a slide show from playing on the lock screen.</t>
    </r>
    <r>
      <rPr>
        <sz val="11"/>
        <color rgb="FF000000"/>
        <rFont val="Calibri"/>
      </rPr>
      <t xml:space="preserve">
</t>
    </r>
    <r>
      <rPr>
        <sz val="11"/>
        <color rgb="FF000000"/>
        <rFont val="Calibri"/>
      </rPr>
      <t>By default, users can enable a slide show that will run after they lock the machine.</t>
    </r>
    <r>
      <rPr>
        <sz val="11"/>
        <color rgb="FF000000"/>
        <rFont val="Calibri"/>
      </rPr>
      <t xml:space="preserve">
</t>
    </r>
    <r>
      <rPr>
        <sz val="11"/>
        <color rgb="FF000000"/>
        <rFont val="Calibri"/>
      </rPr>
      <t>If you enable this setting, users will no longer be able to modify slide show settings in PC Settings, and no slide show will ever start.</t>
    </r>
  </si>
  <si>
    <t>HKLM\Software\Policies\Microsoft\Windows\Personalization!NoLockScreenSlideshow</t>
  </si>
  <si>
    <t>LAPS</t>
  </si>
  <si>
    <t>CPT-AAC9343B</t>
  </si>
  <si>
    <r>
      <rPr>
        <sz val="11"/>
        <rFont val="Calibri"/>
      </rPr>
      <t xml:space="preserve">Ensure </t>
    </r>
    <r>
      <rPr>
        <sz val="11"/>
        <color rgb="FF000000"/>
        <rFont val="Calibri"/>
      </rPr>
      <t>'</t>
    </r>
    <r>
      <rPr>
        <b/>
        <sz val="11"/>
        <color rgb="FF000000"/>
        <rFont val="Calibri"/>
      </rPr>
      <t>Enable local admin password management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</si>
  <si>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Templates\LAPS\Enable local admin password management</t>
    </r>
  </si>
  <si>
    <r>
      <rPr>
        <sz val="11"/>
        <color rgb="FF000000"/>
        <rFont val="Calibri"/>
      </rPr>
      <t>Enables management of password for local administrator account</t>
    </r>
    <r>
      <rPr>
        <sz val="11"/>
        <color rgb="FF000000"/>
        <rFont val="Calibri"/>
      </rPr>
      <t xml:space="preserve">
</t>
    </r>
    <r>
      <rPr>
        <sz val="11"/>
        <color rgb="FF000000"/>
        <rFont val="Calibri"/>
      </rPr>
      <t>If you enable this setting, local administrator password is managed</t>
    </r>
    <r>
      <rPr>
        <sz val="11"/>
        <color rgb="FF000000"/>
        <rFont val="Calibri"/>
      </rPr>
      <t xml:space="preserve">
</t>
    </r>
    <r>
      <rPr>
        <sz val="11"/>
        <color rgb="FF000000"/>
        <rFont val="Calibri"/>
      </rPr>
      <t>If you disable or not configure this setting, local administrator password is NOT managed</t>
    </r>
  </si>
  <si>
    <t>HKLM\Software\Policies\Microsoft Services\AdmPwd!AdmPwdEnabled</t>
  </si>
  <si>
    <t>At least Microsoft Windows Vista or Windows Server 2003 family</t>
  </si>
  <si>
    <t>MS Security Guide</t>
  </si>
  <si>
    <t>CPT-75614AD7</t>
  </si>
  <si>
    <r>
      <rPr>
        <sz val="11"/>
        <rFont val="Calibri"/>
      </rPr>
      <t xml:space="preserve">Ensure </t>
    </r>
    <r>
      <rPr>
        <sz val="11"/>
        <color rgb="FF000000"/>
        <rFont val="Calibri"/>
      </rPr>
      <t>'</t>
    </r>
    <r>
      <rPr>
        <b/>
        <sz val="11"/>
        <color rgb="FF000000"/>
        <rFont val="Calibri"/>
      </rPr>
      <t>Apply UAC restrictions to local accounts on network logons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</si>
  <si>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Templates\MS Security Guide\Apply UAC restrictions to local accounts on network logons</t>
    </r>
  </si>
  <si>
    <r>
      <rPr>
        <sz val="11"/>
        <color rgb="FF000000"/>
        <rFont val="Calibri"/>
      </rPr>
      <t>This setting controls whether local accounts can be used for remote administration via network logon (e.g., NET USE, connecting to C$, etc.). Local accounts are at high risk for credential theft when the same account and password is configured on multiple systems.  Enabling this policy significantly reduces that risk.</t>
    </r>
    <r>
      <rPr>
        <sz val="11"/>
        <color rgb="FF000000"/>
        <rFont val="Calibri"/>
      </rPr>
      <t xml:space="preserve">
</t>
    </r>
    <r>
      <rPr>
        <sz val="11"/>
        <color rgb="FF000000"/>
        <rFont val="Calibri"/>
      </rPr>
      <t>Enabled (recommended): Applies UAC token-filtering to local accounts on network logons. Membership in powerful group such as Administrators is disabled and powerful privileges are removed from the resulting access token. This configures the LocalAccountTokenFilterPolicy registry value to 0. This is the default behavior for Windows.</t>
    </r>
    <r>
      <rPr>
        <sz val="11"/>
        <color rgb="FF000000"/>
        <rFont val="Calibri"/>
      </rPr>
      <t xml:space="preserve">
</t>
    </r>
    <r>
      <rPr>
        <sz val="11"/>
        <color rgb="FF000000"/>
        <rFont val="Calibri"/>
      </rPr>
      <t>Disabled: Allows local accounts to have full administrative rights when authenticating via network logon, by configuring the LocalAccountTokenFilterPolicy registry value to 1.</t>
    </r>
    <r>
      <rPr>
        <sz val="11"/>
        <color rgb="FF000000"/>
        <rFont val="Calibri"/>
      </rPr>
      <t xml:space="preserve">
</t>
    </r>
    <r>
      <rPr>
        <sz val="11"/>
        <color rgb="FF000000"/>
        <rFont val="Calibri"/>
      </rPr>
      <t>For more information about local accounts and credential theft, see "Mitigating Pass-the-Hash (PtH) Attacks and Other Credential Theft Techniques": http://www.microsoft.com/en-us/download/details.aspx?id=36036.</t>
    </r>
    <r>
      <rPr>
        <sz val="11"/>
        <color rgb="FF000000"/>
        <rFont val="Calibri"/>
      </rPr>
      <t xml:space="preserve">
</t>
    </r>
    <r>
      <rPr>
        <sz val="11"/>
        <color rgb="FF000000"/>
        <rFont val="Calibri"/>
      </rPr>
      <t>For more information about LocalAccountTokenFilterPolicy, see http://support.microsoft.com/kb/951016.</t>
    </r>
  </si>
  <si>
    <t>HKLM\SOFTWARE\Microsoft\Windows\CurrentVersion\Policies\System!LocalAccountTokenFilterPolicy</t>
  </si>
  <si>
    <t>At least Windows Vista</t>
  </si>
  <si>
    <t>CPT-4E3D6025</t>
  </si>
  <si>
    <r>
      <rPr>
        <sz val="11"/>
        <rFont val="Calibri"/>
      </rPr>
      <t xml:space="preserve">Ensure </t>
    </r>
    <r>
      <rPr>
        <sz val="11"/>
        <color rgb="FF000000"/>
        <rFont val="Calibri"/>
      </rPr>
      <t>'</t>
    </r>
    <r>
      <rPr>
        <b/>
        <sz val="11"/>
        <color rgb="FF000000"/>
        <rFont val="Calibri"/>
      </rPr>
      <t>Configure SMB v1 client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 driver (recommended)</t>
    </r>
    <r>
      <rPr>
        <sz val="11"/>
        <color rgb="FF000000"/>
        <rFont val="Calibri"/>
      </rPr>
      <t>'</t>
    </r>
  </si>
  <si>
    <r>
      <rPr>
        <sz val="11"/>
        <color rgb="FF000000"/>
        <rFont val="Calibri"/>
      </rPr>
      <t xml:space="preserve">Set the following UI path to </t>
    </r>
    <r>
      <rPr>
        <b/>
        <sz val="11"/>
        <color rgb="FF000000"/>
        <rFont val="Calibri"/>
      </rPr>
      <t>Disable driver (recommended)</t>
    </r>
    <r>
      <rPr>
        <sz val="11"/>
        <color rgb="FF000000"/>
        <rFont val="Calibri"/>
      </rPr>
      <t xml:space="preserve">: </t>
    </r>
    <r>
      <rPr>
        <sz val="11"/>
        <color rgb="FF000000"/>
        <rFont val="Calibri"/>
      </rPr>
      <t xml:space="preserve">
</t>
    </r>
    <r>
      <rPr>
        <sz val="11"/>
        <color rgb="FF006096"/>
        <rFont val="Roboto Condensed"/>
      </rPr>
      <t>Computer Configuration\Policies\Administrative Templates\MS Security Guide\Configure SMB v1 client driver</t>
    </r>
  </si>
  <si>
    <r>
      <rPr>
        <sz val="11"/>
        <color rgb="FF000000"/>
        <rFont val="Calibri"/>
      </rPr>
      <t>Configures the SMB v1 client driver's start type.</t>
    </r>
    <r>
      <rPr>
        <sz val="11"/>
        <color rgb="FF000000"/>
        <rFont val="Calibri"/>
      </rPr>
      <t xml:space="preserve">
</t>
    </r>
    <r>
      <rPr>
        <sz val="11"/>
        <color rgb="FF000000"/>
        <rFont val="Calibri"/>
      </rPr>
      <t>To disable client-side processing of the SMBv1 protocol, select the "Enabled" radio button, then select "Disable driver" from the dropdown.</t>
    </r>
    <r>
      <rPr>
        <sz val="11"/>
        <color rgb="FF000000"/>
        <rFont val="Calibri"/>
      </rPr>
      <t xml:space="preserve">
</t>
    </r>
    <r>
      <rPr>
        <sz val="11"/>
        <color rgb="FF000000"/>
        <rFont val="Calibri"/>
      </rPr>
      <t>WARNING: DO NOT SELECT THE "DISABLED" RADIO BUTTON UNDER ANY CIRCUMSTANCES!</t>
    </r>
    <r>
      <rPr>
        <sz val="11"/>
        <color rgb="FF000000"/>
        <rFont val="Calibri"/>
      </rPr>
      <t xml:space="preserve">
</t>
    </r>
    <r>
      <rPr>
        <sz val="11"/>
        <color rgb="FF000000"/>
        <rFont val="Calibri"/>
      </rPr>
      <t>For Windows 7 and Servers 2008, 2008R2, and 2012, you must also configure the "Configure SMB v1 client (extra setting needed for pre-Win8.1/2012R2)" setting.</t>
    </r>
    <r>
      <rPr>
        <sz val="11"/>
        <color rgb="FF000000"/>
        <rFont val="Calibri"/>
      </rPr>
      <t xml:space="preserve">
</t>
    </r>
    <r>
      <rPr>
        <sz val="11"/>
        <color rgb="FF000000"/>
        <rFont val="Calibri"/>
      </rPr>
      <t>To restore default SMBv1 client-side behavior, select "Enabled" and choose the correct default from the dropdown:</t>
    </r>
    <r>
      <rPr>
        <sz val="11"/>
        <color rgb="FF000000"/>
        <rFont val="Calibri"/>
      </rPr>
      <t xml:space="preserve">
</t>
    </r>
    <r>
      <rPr>
        <sz val="11"/>
        <color rgb="FF000000"/>
        <rFont val="Calibri"/>
      </rPr>
      <t>* "Manual start" for Windows 7 and Windows Servers 2008, 2008R2, and 2012;</t>
    </r>
    <r>
      <rPr>
        <sz val="11"/>
        <color rgb="FF000000"/>
        <rFont val="Calibri"/>
      </rPr>
      <t xml:space="preserve">
</t>
    </r>
    <r>
      <rPr>
        <sz val="11"/>
        <color rgb="FF000000"/>
        <rFont val="Calibri"/>
      </rPr>
      <t>* "Automatic start" for Windows 8.1 and Windows Server 2012R2 and newer.</t>
    </r>
    <r>
      <rPr>
        <sz val="11"/>
        <color rgb="FF000000"/>
        <rFont val="Calibri"/>
      </rPr>
      <t xml:space="preserve">
</t>
    </r>
    <r>
      <rPr>
        <sz val="11"/>
        <color rgb="FF000000"/>
        <rFont val="Calibri"/>
      </rPr>
      <t>Changes to this setting require a reboot to take effect.</t>
    </r>
    <r>
      <rPr>
        <sz val="11"/>
        <color rgb="FF000000"/>
        <rFont val="Calibri"/>
      </rPr>
      <t xml:space="preserve">
</t>
    </r>
    <r>
      <rPr>
        <sz val="11"/>
        <color rgb="FF000000"/>
        <rFont val="Calibri"/>
      </rPr>
      <t>For more information, see https://support.microsoft.com/kb/2696547</t>
    </r>
  </si>
  <si>
    <t>HKLM\SYSTEM\CurrentControlSet\Services\MrxSmb10!Start</t>
  </si>
  <si>
    <t>At least Windows Server 2008 R2 or Windows 7</t>
  </si>
  <si>
    <t>CPT-48E00A09</t>
  </si>
  <si>
    <r>
      <rPr>
        <sz val="11"/>
        <rFont val="Calibri"/>
      </rPr>
      <t xml:space="preserve">Ensure </t>
    </r>
    <r>
      <rPr>
        <sz val="11"/>
        <color rgb="FF000000"/>
        <rFont val="Calibri"/>
      </rPr>
      <t>'</t>
    </r>
    <r>
      <rPr>
        <b/>
        <sz val="11"/>
        <color rgb="FF000000"/>
        <rFont val="Calibri"/>
      </rPr>
      <t>Configure SMB v1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</si>
  <si>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Templates\MS Security Guide\Configure SMB v1 server</t>
    </r>
  </si>
  <si>
    <r>
      <rPr>
        <sz val="11"/>
        <color rgb="FF000000"/>
        <rFont val="Calibri"/>
      </rPr>
      <t>Disabling this setting disables server-side processing of the SMBv1 protocol. (Recommended.)</t>
    </r>
    <r>
      <rPr>
        <sz val="11"/>
        <color rgb="FF000000"/>
        <rFont val="Calibri"/>
      </rPr>
      <t xml:space="preserve">
</t>
    </r>
    <r>
      <rPr>
        <sz val="11"/>
        <color rgb="FF000000"/>
        <rFont val="Calibri"/>
      </rPr>
      <t>Enabling this setting enables server-side processing of the SMBv1 protocol. (Default.)</t>
    </r>
    <r>
      <rPr>
        <sz val="11"/>
        <color rgb="FF000000"/>
        <rFont val="Calibri"/>
      </rPr>
      <t xml:space="preserve">
</t>
    </r>
    <r>
      <rPr>
        <sz val="11"/>
        <color rgb="FF000000"/>
        <rFont val="Calibri"/>
      </rPr>
      <t>Changes to this setting require a reboot to take effect.</t>
    </r>
    <r>
      <rPr>
        <sz val="11"/>
        <color rgb="FF000000"/>
        <rFont val="Calibri"/>
      </rPr>
      <t xml:space="preserve">
</t>
    </r>
    <r>
      <rPr>
        <sz val="11"/>
        <color rgb="FF000000"/>
        <rFont val="Calibri"/>
      </rPr>
      <t>For more information, see https://support.microsoft.com/kb/2696547</t>
    </r>
  </si>
  <si>
    <t>HKLM\SYSTEM\CurrentControlSet\Services\LanmanServer\Parameters!SMB1</t>
  </si>
  <si>
    <t>CPT-2FCF89E2</t>
  </si>
  <si>
    <r>
      <rPr>
        <sz val="11"/>
        <rFont val="Calibri"/>
      </rPr>
      <t xml:space="preserve">Ensure </t>
    </r>
    <r>
      <rPr>
        <sz val="11"/>
        <color rgb="FF000000"/>
        <rFont val="Calibri"/>
      </rPr>
      <t>'</t>
    </r>
    <r>
      <rPr>
        <b/>
        <sz val="11"/>
        <color rgb="FF000000"/>
        <rFont val="Calibri"/>
      </rPr>
      <t>Enable Structured Exception Handling Overwrite Protection (SEHOP)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</si>
  <si>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Templates\MS Security Guide\Enable Structured Exception Handling Overwrite Protection (SEHOP)</t>
    </r>
  </si>
  <si>
    <r>
      <rPr>
        <sz val="11"/>
        <color rgb="FF000000"/>
        <rFont val="Calibri"/>
      </rPr>
      <t>If this setting is enabled, SEHOP is enforced. For more information, see https://support.microsoft.com/en-us/help/956607/how-to-enable-structured-exception-handling-overwrite-protection-sehop-in-windows-operating-systems.</t>
    </r>
    <r>
      <rPr>
        <sz val="11"/>
        <color rgb="FF000000"/>
        <rFont val="Calibri"/>
      </rPr>
      <t xml:space="preserve">
</t>
    </r>
    <r>
      <rPr>
        <sz val="11"/>
        <color rgb="FF000000"/>
        <rFont val="Calibri"/>
      </rPr>
      <t>If this setting is disabled or not configured, SEHOP is not enforced for 32-bit processes.</t>
    </r>
  </si>
  <si>
    <t>HKLM\SYSTEM\CurrentControlSet\Control\Session Manager\kernel!DisableExceptionChainValidation</t>
  </si>
  <si>
    <t>CPT-4B16F254</t>
  </si>
  <si>
    <r>
      <rPr>
        <sz val="11"/>
        <rFont val="Calibri"/>
      </rPr>
      <t xml:space="preserve">Ensure </t>
    </r>
    <r>
      <rPr>
        <sz val="11"/>
        <color rgb="FF000000"/>
        <rFont val="Calibri"/>
      </rPr>
      <t>'</t>
    </r>
    <r>
      <rPr>
        <b/>
        <sz val="11"/>
        <color rgb="FF000000"/>
        <rFont val="Calibri"/>
      </rPr>
      <t>WDigest Authentication (disabling may require KB2871997)</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</si>
  <si>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Templates\MS Security Guide\WDigest Authentication (disabling may require KB2871997)</t>
    </r>
  </si>
  <si>
    <r>
      <rPr>
        <sz val="11"/>
        <color rgb="FF000000"/>
        <rFont val="Calibri"/>
      </rPr>
      <t>When WDigest authentication is enabled, Lsass.exe retains a copy of the user's plaintext password in memory, where it can be at risk of theft. Microsoft recommends disabling WDigest authentication unless it is needed.</t>
    </r>
    <r>
      <rPr>
        <sz val="11"/>
        <color rgb="FF000000"/>
        <rFont val="Calibri"/>
      </rPr>
      <t xml:space="preserve">
</t>
    </r>
    <r>
      <rPr>
        <sz val="11"/>
        <color rgb="FF000000"/>
        <rFont val="Calibri"/>
      </rPr>
      <t>If this setting is not configured, WDigest authentication is disabled in Windows 8.1 and in Windows Server 2012 R2; it is enabled by default in earlier versions of Windows and Windows Server.</t>
    </r>
    <r>
      <rPr>
        <sz val="11"/>
        <color rgb="FF000000"/>
        <rFont val="Calibri"/>
      </rPr>
      <t xml:space="preserve">
</t>
    </r>
    <r>
      <rPr>
        <sz val="11"/>
        <color rgb="FF000000"/>
        <rFont val="Calibri"/>
      </rPr>
      <t>Update KB2871997 must first be installed to disable WDigest authentication using this setting in Windows 7, Windows 8, Windows Server 2008 R2 and Windows Server 2012.</t>
    </r>
    <r>
      <rPr>
        <sz val="11"/>
        <color rgb="FF000000"/>
        <rFont val="Calibri"/>
      </rPr>
      <t xml:space="preserve">
</t>
    </r>
    <r>
      <rPr>
        <sz val="11"/>
        <color rgb="FF000000"/>
        <rFont val="Calibri"/>
      </rPr>
      <t>Enabled: Enables WDigest authentication.</t>
    </r>
    <r>
      <rPr>
        <sz val="11"/>
        <color rgb="FF000000"/>
        <rFont val="Calibri"/>
      </rPr>
      <t xml:space="preserve">
</t>
    </r>
    <r>
      <rPr>
        <sz val="11"/>
        <color rgb="FF000000"/>
        <rFont val="Calibri"/>
      </rPr>
      <t>Disabled (recommended): Disables WDigest authentication. For this setting to work on Windows 7, Windows 8, Windows Server 2008 R2 or Windows Server 2012, KB2871997 must first be installed.</t>
    </r>
    <r>
      <rPr>
        <sz val="11"/>
        <color rgb="FF000000"/>
        <rFont val="Calibri"/>
      </rPr>
      <t xml:space="preserve">
</t>
    </r>
    <r>
      <rPr>
        <sz val="11"/>
        <color rgb="FF000000"/>
        <rFont val="Calibri"/>
      </rPr>
      <t>For more information, see http://support.microsoft.com/kb/2871997 and http://blogs.technet.com/b/srd/archive/2014/06/05/an-overview-of-kb2871997.aspx .</t>
    </r>
  </si>
  <si>
    <t>HKLM\SYSTEM\CurrentControlSet\Control\SecurityProviders\WDigest!UseLogonCredential</t>
  </si>
  <si>
    <t>MSS (Legacy)</t>
  </si>
  <si>
    <t>CPT-D0160819</t>
  </si>
  <si>
    <r>
      <rPr>
        <sz val="11"/>
        <rFont val="Calibri"/>
      </rPr>
      <t xml:space="preserve">Ensure </t>
    </r>
    <r>
      <rPr>
        <sz val="11"/>
        <color rgb="FF000000"/>
        <rFont val="Calibri"/>
      </rPr>
      <t>'</t>
    </r>
    <r>
      <rPr>
        <b/>
        <sz val="11"/>
        <color rgb="FF000000"/>
        <rFont val="Calibri"/>
      </rPr>
      <t>MSS: (DisableIPSourceRouting IPv6) IP source routing protection level (protects against packet spoofing)</t>
    </r>
    <r>
      <rPr>
        <sz val="11"/>
        <color rgb="FF000000"/>
        <rFont val="Calibri"/>
      </rPr>
      <t>'</t>
    </r>
    <r>
      <rPr>
        <sz val="11"/>
        <color rgb="FF000000"/>
        <rFont val="Calibri"/>
      </rPr>
      <t xml:space="preserve"> is set to </t>
    </r>
    <r>
      <rPr>
        <sz val="11"/>
        <color rgb="FF000000"/>
        <rFont val="Calibri"/>
      </rPr>
      <t>'</t>
    </r>
    <r>
      <rPr>
        <b/>
        <sz val="11"/>
        <color rgb="FF000000"/>
        <rFont val="Calibri"/>
      </rPr>
      <t>Highest protection, source routing is completely disabled</t>
    </r>
    <r>
      <rPr>
        <sz val="11"/>
        <color rgb="FF000000"/>
        <rFont val="Calibri"/>
      </rPr>
      <t>'</t>
    </r>
  </si>
  <si>
    <r>
      <rPr>
        <sz val="11"/>
        <color rgb="FF000000"/>
        <rFont val="Calibri"/>
      </rPr>
      <t xml:space="preserve">Set the following UI path to </t>
    </r>
    <r>
      <rPr>
        <b/>
        <sz val="11"/>
        <color rgb="FF000000"/>
        <rFont val="Calibri"/>
      </rPr>
      <t>Highest protection, source routing is completely 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Templates\MSS (Legacy)\MSS: (DisableIPSourceRouting IPv6) IP source routing protection level (protects against packet spoofing)</t>
    </r>
  </si>
  <si>
    <r>
      <rPr>
        <sz val="11"/>
        <color rgb="FF000000"/>
        <rFont val="Calibri"/>
      </rPr>
      <t>MSS: (DisableIPSourceRouting IPv6) IP source routing protection level (protects against packet spoofing)</t>
    </r>
  </si>
  <si>
    <t>HKLM\System\CurrentControlSet\Services\Tcpip6\Parameters!DisableIPSourceRouting</t>
  </si>
  <si>
    <t>CPT-C1BE1169</t>
  </si>
  <si>
    <r>
      <rPr>
        <sz val="11"/>
        <rFont val="Calibri"/>
      </rPr>
      <t xml:space="preserve">Ensure </t>
    </r>
    <r>
      <rPr>
        <sz val="11"/>
        <color rgb="FF000000"/>
        <rFont val="Calibri"/>
      </rPr>
      <t>'</t>
    </r>
    <r>
      <rPr>
        <b/>
        <sz val="11"/>
        <color rgb="FF000000"/>
        <rFont val="Calibri"/>
      </rPr>
      <t>MSS: (DisableIPSourceRouting) IP source routing protection level (protects against packet spoofing)</t>
    </r>
    <r>
      <rPr>
        <sz val="11"/>
        <color rgb="FF000000"/>
        <rFont val="Calibri"/>
      </rPr>
      <t>'</t>
    </r>
    <r>
      <rPr>
        <sz val="11"/>
        <color rgb="FF000000"/>
        <rFont val="Calibri"/>
      </rPr>
      <t xml:space="preserve"> is set to </t>
    </r>
    <r>
      <rPr>
        <sz val="11"/>
        <color rgb="FF000000"/>
        <rFont val="Calibri"/>
      </rPr>
      <t>'</t>
    </r>
    <r>
      <rPr>
        <b/>
        <sz val="11"/>
        <color rgb="FF000000"/>
        <rFont val="Calibri"/>
      </rPr>
      <t>Highest protection, source routing is completely disabled</t>
    </r>
    <r>
      <rPr>
        <sz val="11"/>
        <color rgb="FF000000"/>
        <rFont val="Calibri"/>
      </rPr>
      <t>'</t>
    </r>
  </si>
  <si>
    <r>
      <rPr>
        <sz val="11"/>
        <color rgb="FF000000"/>
        <rFont val="Calibri"/>
      </rPr>
      <t xml:space="preserve">Set the following UI path to </t>
    </r>
    <r>
      <rPr>
        <b/>
        <sz val="11"/>
        <color rgb="FF000000"/>
        <rFont val="Calibri"/>
      </rPr>
      <t>Highest protection, source routing is completely 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Templates\MSS (Legacy)\MSS: (DisableIPSourceRouting) IP source routing protection level (protects against packet spoofing)</t>
    </r>
  </si>
  <si>
    <r>
      <rPr>
        <sz val="11"/>
        <color rgb="FF000000"/>
        <rFont val="Calibri"/>
      </rPr>
      <t>MSS: (DisableIPSourceRouting) IP source routing protection level (protects against packet spoofing)</t>
    </r>
  </si>
  <si>
    <t>HKLM\System\CurrentControlSet\Services\Tcpip\Parameters!DisableIPSourceRouting</t>
  </si>
  <si>
    <t>CPT-34FC7128</t>
  </si>
  <si>
    <r>
      <rPr>
        <sz val="11"/>
        <rFont val="Calibri"/>
      </rPr>
      <t xml:space="preserve">Ensure </t>
    </r>
    <r>
      <rPr>
        <sz val="11"/>
        <color rgb="FF000000"/>
        <rFont val="Calibri"/>
      </rPr>
      <t>'</t>
    </r>
    <r>
      <rPr>
        <b/>
        <sz val="11"/>
        <color rgb="FF000000"/>
        <rFont val="Calibri"/>
      </rPr>
      <t>MSS: (EnableICMPRedirect) Allow ICMP redirects to override OSPF generated routes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</si>
  <si>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Templates\MSS (Legacy)\MSS: (EnableICMPRedirect) Allow ICMP redirects to override OSPF generated routes</t>
    </r>
  </si>
  <si>
    <r>
      <rPr>
        <sz val="11"/>
        <color rgb="FF000000"/>
        <rFont val="Calibri"/>
      </rPr>
      <t>MSS: (EnableICMPRedirect) Allow ICMP redirects to override OSPF generated routes</t>
    </r>
  </si>
  <si>
    <t>HKLM\System\CurrentControlSet\Services\Tcpip\Parameters!EnableICMPRedirect</t>
  </si>
  <si>
    <t>CPT-C88AB626</t>
  </si>
  <si>
    <r>
      <rPr>
        <sz val="11"/>
        <rFont val="Calibri"/>
      </rPr>
      <t xml:space="preserve">Ensure </t>
    </r>
    <r>
      <rPr>
        <sz val="11"/>
        <color rgb="FF000000"/>
        <rFont val="Calibri"/>
      </rPr>
      <t>'</t>
    </r>
    <r>
      <rPr>
        <b/>
        <sz val="11"/>
        <color rgb="FF000000"/>
        <rFont val="Calibri"/>
      </rPr>
      <t>MSS: (NoNameReleaseOnDemand) Allow the computer to ignore NetBIOS name release requests except from WINS servers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</si>
  <si>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Templates\MSS (Legacy)\MSS: (NoNameReleaseOnDemand) Allow the computer to ignore NetBIOS name release requests except from WINS servers</t>
    </r>
  </si>
  <si>
    <r>
      <rPr>
        <sz val="11"/>
        <color rgb="FF000000"/>
        <rFont val="Calibri"/>
      </rPr>
      <t>MSS: (NoNameReleaseOnDemand) Allow the computer to ignore NetBIOS name release requests except from WINS servers</t>
    </r>
  </si>
  <si>
    <t>HKLM\System\CurrentControlSet\Services\Netbt\Parameters!NoNameReleaseOnDemand</t>
  </si>
  <si>
    <t>Network\Lanman Workstation</t>
  </si>
  <si>
    <t>CPT-57DC5AEC</t>
  </si>
  <si>
    <r>
      <rPr>
        <sz val="11"/>
        <rFont val="Calibri"/>
      </rPr>
      <t xml:space="preserve">Ensure </t>
    </r>
    <r>
      <rPr>
        <sz val="11"/>
        <color rgb="FF000000"/>
        <rFont val="Calibri"/>
      </rPr>
      <t>'</t>
    </r>
    <r>
      <rPr>
        <b/>
        <sz val="11"/>
        <color rgb="FF000000"/>
        <rFont val="Calibri"/>
      </rPr>
      <t>Enable insecure guest logons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</si>
  <si>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Templates\Network\Lanman Workstation\Enable insecure guest logons</t>
    </r>
  </si>
  <si>
    <r>
      <rPr>
        <sz val="11"/>
        <color rgb="FF000000"/>
        <rFont val="Calibri"/>
      </rPr>
      <t>This policy setting determines if the SMB client will allow insecure guest logons to an SMB server.</t>
    </r>
    <r>
      <rPr>
        <sz val="11"/>
        <color rgb="FF000000"/>
        <rFont val="Calibri"/>
      </rPr>
      <t xml:space="preserve">
</t>
    </r>
    <r>
      <rPr>
        <sz val="11"/>
        <color rgb="FF000000"/>
        <rFont val="Calibri"/>
      </rPr>
      <t>If you enable this policy setting or if you do not configure this policy setting, the SMB client will allow insecure guest logons.</t>
    </r>
    <r>
      <rPr>
        <sz val="11"/>
        <color rgb="FF000000"/>
        <rFont val="Calibri"/>
      </rPr>
      <t xml:space="preserve">
</t>
    </r>
    <r>
      <rPr>
        <sz val="11"/>
        <color rgb="FF000000"/>
        <rFont val="Calibri"/>
      </rPr>
      <t>If you disable this policy setting, the SMB client will reject insecure guest logons.</t>
    </r>
    <r>
      <rPr>
        <sz val="11"/>
        <color rgb="FF000000"/>
        <rFont val="Calibri"/>
      </rPr>
      <t xml:space="preserve">
</t>
    </r>
    <r>
      <rPr>
        <sz val="11"/>
        <color rgb="FF000000"/>
        <rFont val="Calibri"/>
      </rPr>
      <t>Insecure guest logons are used by file servers to allow unauthenticated access to shared folders. While uncommon in an enterprise environment, insecure guest logons are frequently used by consumer Network Attached Storage (NAS) appliances acting as file servers. Windows file servers require authentication and do not use insecure guest logons by default. Since insecure guest logons are unauthenticated, important security features such as SMB Signing and SMB Encryption are disabled. As a result, clients that allow insecure guest logons are vulnerable to a variety of man-in-the-middle attacks that can result in data loss, data corruption, and exposure to malware. Additionally, any data written to a file server using an insecure guest logon is potentially accessible to anyone on the network. Microsoft recommends disabling insecure guest logons and configuring file servers to require authenticated access."</t>
    </r>
  </si>
  <si>
    <t>HKLM\Software\Policies\Microsoft\Windows\LanmanWorkstation!AllowInsecureGuestAuth</t>
  </si>
  <si>
    <t>At least Windows Server 2016, Windows 10</t>
  </si>
  <si>
    <t>Network\Network Provider</t>
  </si>
  <si>
    <t>CPT-75B23838</t>
  </si>
  <si>
    <r>
      <rPr>
        <sz val="11"/>
        <rFont val="Calibri"/>
      </rPr>
      <t xml:space="preserve">Ensure </t>
    </r>
    <r>
      <rPr>
        <sz val="11"/>
        <color rgb="FF000000"/>
        <rFont val="Calibri"/>
      </rPr>
      <t>'</t>
    </r>
    <r>
      <rPr>
        <b/>
        <sz val="11"/>
        <color rgb="FF000000"/>
        <rFont val="Calibri"/>
      </rPr>
      <t>Hardened UNC Paths</t>
    </r>
    <r>
      <rPr>
        <sz val="11"/>
        <color rgb="FF000000"/>
        <rFont val="Calibri"/>
      </rPr>
      <t>'</t>
    </r>
    <r>
      <rPr>
        <sz val="11"/>
        <color rgb="FF000000"/>
        <rFont val="Calibri"/>
      </rPr>
      <t xml:space="preserve"> is set to </t>
    </r>
    <r>
      <rPr>
        <sz val="11"/>
        <color rgb="FF000000"/>
        <rFont val="Calibri"/>
      </rPr>
      <t>'</t>
    </r>
    <r>
      <rPr>
        <b/>
        <sz val="11"/>
        <color rgb="FF000000"/>
        <rFont val="Calibri"/>
      </rPr>
      <t>\\*\SYSVOL = RequireMutualAuthentication=1,RequireIntegrity=1; \\*\NETLOGON = RequireMutualAuthentication=1,RequireIntegrity=1</t>
    </r>
    <r>
      <rPr>
        <sz val="11"/>
        <color rgb="FF000000"/>
        <rFont val="Calibri"/>
      </rPr>
      <t>'</t>
    </r>
  </si>
  <si>
    <r>
      <rPr>
        <sz val="11"/>
        <color rgb="FF000000"/>
        <rFont val="Calibri"/>
      </rPr>
      <t xml:space="preserve">Set the following UI path to </t>
    </r>
    <r>
      <rPr>
        <b/>
        <sz val="11"/>
        <color rgb="FF000000"/>
        <rFont val="Calibri"/>
      </rPr>
      <t>\\*\SYSVOL = RequireMutualAuthentication=1,RequireIntegrity=1; \\*\NETLOGON = RequireMutualAuthentication=1,RequireIntegrity=1</t>
    </r>
    <r>
      <rPr>
        <sz val="11"/>
        <color rgb="FF000000"/>
        <rFont val="Calibri"/>
      </rPr>
      <t xml:space="preserve">: </t>
    </r>
    <r>
      <rPr>
        <sz val="11"/>
        <color rgb="FF000000"/>
        <rFont val="Calibri"/>
      </rPr>
      <t xml:space="preserve">
</t>
    </r>
    <r>
      <rPr>
        <sz val="11"/>
        <color rgb="FF006096"/>
        <rFont val="Roboto Condensed"/>
      </rPr>
      <t>Computer Configuration\Policies\Administrative Templates\Network\Network Provider\Hardened UNC Paths</t>
    </r>
  </si>
  <si>
    <r>
      <rPr>
        <sz val="11"/>
        <color rgb="FF000000"/>
        <rFont val="Calibri"/>
      </rPr>
      <t>This policy setting configures secure access to UNC paths.</t>
    </r>
    <r>
      <rPr>
        <sz val="11"/>
        <color rgb="FF000000"/>
        <rFont val="Calibri"/>
      </rPr>
      <t xml:space="preserve">
</t>
    </r>
    <r>
      <rPr>
        <sz val="11"/>
        <color rgb="FF000000"/>
        <rFont val="Calibri"/>
      </rPr>
      <t>If you enable this policy, Windows only allows access to the specified UNC paths after fulfilling additional security requirements.</t>
    </r>
  </si>
  <si>
    <t>HKLM\Software\Policies\Microsoft\Windows\NetworkProvider\HardenedPaths</t>
  </si>
  <si>
    <t>System\Credentials Delegation</t>
  </si>
  <si>
    <t>CPT-6191EEC7</t>
  </si>
  <si>
    <r>
      <rPr>
        <sz val="11"/>
        <rFont val="Calibri"/>
      </rPr>
      <t xml:space="preserve">Ensure </t>
    </r>
    <r>
      <rPr>
        <sz val="11"/>
        <color rgb="FF000000"/>
        <rFont val="Calibri"/>
      </rPr>
      <t>'</t>
    </r>
    <r>
      <rPr>
        <b/>
        <sz val="11"/>
        <color rgb="FF000000"/>
        <rFont val="Calibri"/>
      </rPr>
      <t>Encryption Oracle Remediation</t>
    </r>
    <r>
      <rPr>
        <sz val="11"/>
        <color rgb="FF000000"/>
        <rFont val="Calibri"/>
      </rPr>
      <t>'</t>
    </r>
    <r>
      <rPr>
        <sz val="11"/>
        <color rgb="FF000000"/>
        <rFont val="Calibri"/>
      </rPr>
      <t xml:space="preserve"> is set to </t>
    </r>
    <r>
      <rPr>
        <sz val="11"/>
        <color rgb="FF000000"/>
        <rFont val="Calibri"/>
      </rPr>
      <t>'</t>
    </r>
    <r>
      <rPr>
        <b/>
        <sz val="11"/>
        <color rgb="FF000000"/>
        <rFont val="Calibri"/>
      </rPr>
      <t>Force Updated Clients</t>
    </r>
    <r>
      <rPr>
        <sz val="11"/>
        <color rgb="FF000000"/>
        <rFont val="Calibri"/>
      </rPr>
      <t>'</t>
    </r>
  </si>
  <si>
    <r>
      <rPr>
        <sz val="11"/>
        <color rgb="FF000000"/>
        <rFont val="Calibri"/>
      </rPr>
      <t xml:space="preserve">Set the following UI path to </t>
    </r>
    <r>
      <rPr>
        <b/>
        <sz val="11"/>
        <color rgb="FF000000"/>
        <rFont val="Calibri"/>
      </rPr>
      <t>Force Updated Clients</t>
    </r>
    <r>
      <rPr>
        <sz val="11"/>
        <color rgb="FF000000"/>
        <rFont val="Calibri"/>
      </rPr>
      <t xml:space="preserve">: </t>
    </r>
    <r>
      <rPr>
        <sz val="11"/>
        <color rgb="FF000000"/>
        <rFont val="Calibri"/>
      </rPr>
      <t xml:space="preserve">
</t>
    </r>
    <r>
      <rPr>
        <sz val="11"/>
        <color rgb="FF006096"/>
        <rFont val="Roboto Condensed"/>
      </rPr>
      <t>Computer Configuration\Policies\Administrative Templates\System\Credentials Delegation\Encryption Oracle Remediation</t>
    </r>
  </si>
  <si>
    <r>
      <rPr>
        <sz val="11"/>
        <color rgb="FF000000"/>
        <rFont val="Calibri"/>
      </rPr>
      <t>Encryption Oracle Remediation</t>
    </r>
    <r>
      <rPr>
        <sz val="11"/>
        <color rgb="FF000000"/>
        <rFont val="Calibri"/>
      </rPr>
      <t xml:space="preserve">
</t>
    </r>
    <r>
      <rPr>
        <sz val="11"/>
        <color rgb="FF000000"/>
        <rFont val="Calibri"/>
      </rPr>
      <t>This policy setting applies to applications using the CredSSP component (for example: Remote Desktop Connection).</t>
    </r>
    <r>
      <rPr>
        <sz val="11"/>
        <color rgb="FF000000"/>
        <rFont val="Calibri"/>
      </rPr>
      <t xml:space="preserve">
</t>
    </r>
    <r>
      <rPr>
        <sz val="11"/>
        <color rgb="FF000000"/>
        <rFont val="Calibri"/>
      </rPr>
      <t>Some versions of the CredSSP protocol are vulnerable to an encryption oracle attack against the client.  This policy controls compatibility with vulnerable clients and servers.  This policy allows you to set the level of protection desired for the encryption oracle vulnerability.</t>
    </r>
    <r>
      <rPr>
        <sz val="11"/>
        <color rgb="FF000000"/>
        <rFont val="Calibri"/>
      </rPr>
      <t xml:space="preserve">
</t>
    </r>
    <r>
      <rPr>
        <sz val="11"/>
        <color rgb="FF000000"/>
        <rFont val="Calibri"/>
      </rPr>
      <t>If you enable this policy setting, CredSSP version support will be selected based on the following options:</t>
    </r>
    <r>
      <rPr>
        <sz val="11"/>
        <color rgb="FF000000"/>
        <rFont val="Calibri"/>
      </rPr>
      <t xml:space="preserve">
</t>
    </r>
    <r>
      <rPr>
        <sz val="11"/>
        <color rgb="FF000000"/>
        <rFont val="Calibri"/>
      </rPr>
      <t>Force Updated Clients: Client applications which use CredSSP will not be able to fall back to the insecure versions and services using CredSSP will not accept unpatched clients. Note: this setting should not be deployed until all remote hosts support the newest version.</t>
    </r>
    <r>
      <rPr>
        <sz val="11"/>
        <color rgb="FF000000"/>
        <rFont val="Calibri"/>
      </rPr>
      <t xml:space="preserve">
</t>
    </r>
    <r>
      <rPr>
        <sz val="11"/>
        <color rgb="FF000000"/>
        <rFont val="Calibri"/>
      </rPr>
      <t>Mitigated: Client applications which use CredSSP will not be able to fall back to the insecure version but services using CredSSP will accept unpatched clients. See the link below for important information about the risk posed by remaining unpatched clients.</t>
    </r>
    <r>
      <rPr>
        <sz val="11"/>
        <color rgb="FF000000"/>
        <rFont val="Calibri"/>
      </rPr>
      <t xml:space="preserve">
</t>
    </r>
    <r>
      <rPr>
        <sz val="11"/>
        <color rgb="FF000000"/>
        <rFont val="Calibri"/>
      </rPr>
      <t>Vulnerable: Client applications which use CredSSP will expose the remote servers to attacks by supporting fall back to the insecure versions and services using CredSSP will accept unpatched clients.</t>
    </r>
    <r>
      <rPr>
        <sz val="11"/>
        <color rgb="FF000000"/>
        <rFont val="Calibri"/>
      </rPr>
      <t xml:space="preserve">
</t>
    </r>
    <r>
      <rPr>
        <sz val="11"/>
        <color rgb="FF000000"/>
        <rFont val="Calibri"/>
      </rPr>
      <t>For more information about the vulnerability and servicing requirements for protection, see https://go.microsoft.com/fwlink/?linkid=866660</t>
    </r>
  </si>
  <si>
    <t>HKLM\Software\Microsoft\Windows\CurrentVersion\Policies\System\CredSSP\Parameters!AllowEncryptionOracle</t>
  </si>
  <si>
    <t>CPT-662D7782</t>
  </si>
  <si>
    <r>
      <rPr>
        <sz val="11"/>
        <rFont val="Calibri"/>
      </rPr>
      <t xml:space="preserve">Ensure </t>
    </r>
    <r>
      <rPr>
        <sz val="11"/>
        <color rgb="FF000000"/>
        <rFont val="Calibri"/>
      </rPr>
      <t>'</t>
    </r>
    <r>
      <rPr>
        <b/>
        <sz val="11"/>
        <color rgb="FF000000"/>
        <rFont val="Calibri"/>
      </rPr>
      <t>Remote host allows delegation of non-exportable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</si>
  <si>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Templates\System\Credentials Delegation\Remote host allows delegation of non-exportable credentials</t>
    </r>
  </si>
  <si>
    <r>
      <rPr>
        <sz val="11"/>
        <color rgb="FF000000"/>
        <rFont val="Calibri"/>
      </rPr>
      <t>Remote host allows delegation of non-exportable credentials</t>
    </r>
    <r>
      <rPr>
        <sz val="11"/>
        <color rgb="FF000000"/>
        <rFont val="Calibri"/>
      </rPr>
      <t xml:space="preserve">
</t>
    </r>
    <r>
      <rPr>
        <sz val="11"/>
        <color rgb="FF000000"/>
        <rFont val="Calibri"/>
      </rPr>
      <t>When using credential delegation, devices provide an exportable version of credentials to the remote host. This exposes users to the risk of credential theft from attackers on the remote host.</t>
    </r>
    <r>
      <rPr>
        <sz val="11"/>
        <color rgb="FF000000"/>
        <rFont val="Calibri"/>
      </rPr>
      <t xml:space="preserve">
</t>
    </r>
    <r>
      <rPr>
        <sz val="11"/>
        <color rgb="FF000000"/>
        <rFont val="Calibri"/>
      </rPr>
      <t>If you enable this policy setting, the host supports Restricted Admin or Remote Credential Guard mode.</t>
    </r>
    <r>
      <rPr>
        <sz val="11"/>
        <color rgb="FF000000"/>
        <rFont val="Calibri"/>
      </rPr>
      <t xml:space="preserve">
</t>
    </r>
    <r>
      <rPr>
        <sz val="11"/>
        <color rgb="FF000000"/>
        <rFont val="Calibri"/>
      </rPr>
      <t>If you disable or do not configure this policy setting, Restricted Administration and Remote Credential Guard mode are not supported. User will always need to pass their credentials to the host.</t>
    </r>
  </si>
  <si>
    <t>HKLM\Software\Policies\Microsoft\Windows\CredentialsDelegation!AllowProtectedCreds</t>
  </si>
  <si>
    <t>At least Windows Server 2016, Windows 10 Version 1703</t>
  </si>
  <si>
    <t>System\Device Guard</t>
  </si>
  <si>
    <t>CPT-B96264BB</t>
  </si>
  <si>
    <r>
      <rPr>
        <sz val="11"/>
        <rFont val="Calibri"/>
      </rPr>
      <t xml:space="preserve">Ensure </t>
    </r>
    <r>
      <rPr>
        <sz val="11"/>
        <color rgb="FF000000"/>
        <rFont val="Calibri"/>
      </rPr>
      <t>'</t>
    </r>
    <r>
      <rPr>
        <b/>
        <sz val="11"/>
        <color rgb="FF000000"/>
        <rFont val="Calibri"/>
      </rPr>
      <t>Turn On Virtualization Based Security</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Virtualization Based Protection of Code Integrity = Enabled with UEFI lock; Credential Guard Configuration = Enabled with UEFI lock; Select Platform Security Level = Secure Boot; Secure Launch Configuration = Enabled; Require UEFI Memory Attributes Table = False</t>
    </r>
    <r>
      <rPr>
        <sz val="11"/>
        <color rgb="FF000000"/>
        <rFont val="Calibri"/>
      </rPr>
      <t>'</t>
    </r>
  </si>
  <si>
    <r>
      <rPr>
        <sz val="11"/>
        <color rgb="FF000000"/>
        <rFont val="Calibri"/>
      </rPr>
      <t xml:space="preserve">Set the following UI path to </t>
    </r>
    <r>
      <rPr>
        <b/>
        <sz val="11"/>
        <color rgb="FF000000"/>
        <rFont val="Calibri"/>
      </rPr>
      <t>[[[main setting]]] = Enabled; Virtualization Based Protection of Code Integrity = Enabled with UEFI lock; Credential Guard Configuration = Enabled with UEFI lock; Select Platform Security Level = Secure Boot; Secure Launch Configuration = Enabled; Require UEFI Memory Attributes Table = False</t>
    </r>
    <r>
      <rPr>
        <sz val="11"/>
        <color rgb="FF000000"/>
        <rFont val="Calibri"/>
      </rPr>
      <t xml:space="preserve">: </t>
    </r>
    <r>
      <rPr>
        <sz val="11"/>
        <color rgb="FF000000"/>
        <rFont val="Calibri"/>
      </rPr>
      <t xml:space="preserve">
</t>
    </r>
    <r>
      <rPr>
        <sz val="11"/>
        <color rgb="FF006096"/>
        <rFont val="Roboto Condensed"/>
      </rPr>
      <t>Computer Configuration\Policies\Administrative Templates\System\Device Guard\Turn On Virtualization Based Security</t>
    </r>
  </si>
  <si>
    <r>
      <rPr>
        <sz val="11"/>
        <color rgb="FF000000"/>
        <rFont val="Calibri"/>
      </rPr>
      <t>Specifies whether Virtualization Based Security is enabled.</t>
    </r>
    <r>
      <rPr>
        <sz val="11"/>
        <color rgb="FF000000"/>
        <rFont val="Calibri"/>
      </rPr>
      <t xml:space="preserve">
</t>
    </r>
    <r>
      <rPr>
        <sz val="11"/>
        <color rgb="FF000000"/>
        <rFont val="Calibri"/>
      </rPr>
      <t>Virtualization Based Security uses the Windows Hypervisor to provide support for security services. Virtualization Based Security requires Secure Boot, and can optionally be enabled with the use of DMA Protections. DMA protections require hardware support and will only be enabled on correctly configured devices.</t>
    </r>
    <r>
      <rPr>
        <sz val="11"/>
        <color rgb="FF000000"/>
        <rFont val="Calibri"/>
      </rPr>
      <t xml:space="preserve">
</t>
    </r>
    <r>
      <rPr>
        <sz val="11"/>
        <color rgb="FF000000"/>
        <rFont val="Calibri"/>
      </rPr>
      <t>Virtualization Based Protection of Code Integrity</t>
    </r>
    <r>
      <rPr>
        <sz val="11"/>
        <color rgb="FF000000"/>
        <rFont val="Calibri"/>
      </rPr>
      <t xml:space="preserve">
</t>
    </r>
    <r>
      <rPr>
        <sz val="11"/>
        <color rgb="FF000000"/>
        <rFont val="Calibri"/>
      </rPr>
      <t>This setting enables virtualization based protection of Kernel Mode Code Integrity. When this is enabled, kernel mode memory protections are enforced and the Code Integrity validation path is protected by the Virtualization Based Security feature.</t>
    </r>
    <r>
      <rPr>
        <sz val="11"/>
        <color rgb="FF000000"/>
        <rFont val="Calibri"/>
      </rPr>
      <t xml:space="preserve">
</t>
    </r>
    <r>
      <rPr>
        <sz val="11"/>
        <color rgb="FF000000"/>
        <rFont val="Calibri"/>
      </rPr>
      <t>The "Disabled" option turns off Virtualization Based Protection of Code Integrity remotely if it was previously turned on with the "Enabled without lock" option.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The "Enabled with UEFI lock" option ensures that Virtualization Based Protection of Code Integrity cannot be disabled remotely. In order to disable the feature, you must set the Group Policy to "Disabled" as well as remove the security functionality from each computer, with a physically present user, in order to clear configuration persisted in UEFI.</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The "Enabled without lock" option allows Virtualization Based Protection of Code Integrity to be disabled remotely by using Group Policy. </t>
    </r>
    <r>
      <rPr>
        <sz val="11"/>
        <color rgb="FF000000"/>
        <rFont val="Calibri"/>
      </rPr>
      <t xml:space="preserve">
</t>
    </r>
    <r>
      <rPr>
        <sz val="11"/>
        <color rgb="FF000000"/>
        <rFont val="Calibri"/>
      </rPr>
      <t>The "Not Configured" option leaves the policy setting undefined. Group Policy does not write the policy setting to the registry, and so it has no impact on computers or users. If there is a current setting in the registry it will not be modified.</t>
    </r>
    <r>
      <rPr>
        <sz val="11"/>
        <color rgb="FF000000"/>
        <rFont val="Calibri"/>
      </rPr>
      <t xml:space="preserve">
</t>
    </r>
    <r>
      <rPr>
        <sz val="11"/>
        <color rgb="FF000000"/>
        <rFont val="Calibri"/>
      </rPr>
      <t>The "Require UEFI Memory Attributes Table" option will only enable Virtualization Based Protection of Code Integrity on devices with UEFI firmware support for the Memory Attributes Table. Devices without the UEFI Memory Attributes Table may have firmware that is incompatible with Virtualization Based Protection of Code Integrity which in some cases can lead to crashes or data loss or incompatibility with certain plug-in cards. If not setting this option the targeted devices should be tested to ensure compatibility.</t>
    </r>
    <r>
      <rPr>
        <sz val="11"/>
        <color rgb="FF000000"/>
        <rFont val="Calibri"/>
      </rPr>
      <t xml:space="preserve">
</t>
    </r>
    <r>
      <rPr>
        <sz val="11"/>
        <color rgb="FF000000"/>
        <rFont val="Calibri"/>
      </rPr>
      <t xml:space="preserve">Warning: All drivers on the system must be compatible with this feature or the system may crash. Ensure that this policy setting is only deployed to computers which are known to be compatible. </t>
    </r>
    <r>
      <rPr>
        <sz val="11"/>
        <color rgb="FF000000"/>
        <rFont val="Calibri"/>
      </rPr>
      <t xml:space="preserve">
</t>
    </r>
    <r>
      <rPr>
        <sz val="11"/>
        <color rgb="FF000000"/>
        <rFont val="Calibri"/>
      </rPr>
      <t>Credential Guard</t>
    </r>
    <r>
      <rPr>
        <sz val="11"/>
        <color rgb="FF000000"/>
        <rFont val="Calibri"/>
      </rPr>
      <t xml:space="preserve">
</t>
    </r>
    <r>
      <rPr>
        <sz val="11"/>
        <color rgb="FF000000"/>
        <rFont val="Calibri"/>
      </rPr>
      <t>This setting lets users turn on Credential Guard with virtualization-based security to help protect credentials.</t>
    </r>
    <r>
      <rPr>
        <sz val="11"/>
        <color rgb="FF000000"/>
        <rFont val="Calibri"/>
      </rPr>
      <t xml:space="preserve">
</t>
    </r>
    <r>
      <rPr>
        <sz val="11"/>
        <color rgb="FF000000"/>
        <rFont val="Calibri"/>
      </rPr>
      <t>The "Disabled" option turns off Credential Guard remotely if it was previously turned on with the "Enabled without lock" option.</t>
    </r>
    <r>
      <rPr>
        <sz val="11"/>
        <color rgb="FF000000"/>
        <rFont val="Calibri"/>
      </rPr>
      <t xml:space="preserve">
</t>
    </r>
    <r>
      <rPr>
        <sz val="11"/>
        <color rgb="FF000000"/>
        <rFont val="Calibri"/>
      </rPr>
      <t>The "Enabled with UEFI lock" option ensures that Credential Guard cannot be disabled remotely. In order to disable the feature, you must set the Group Policy to "Disabled" as well as remove the security functionality from each computer, with a physically present user, in order to clear configuration persisted in UEFI.</t>
    </r>
    <r>
      <rPr>
        <sz val="11"/>
        <color rgb="FF000000"/>
        <rFont val="Calibri"/>
      </rPr>
      <t xml:space="preserve">
</t>
    </r>
    <r>
      <rPr>
        <sz val="11"/>
        <color rgb="FF000000"/>
        <rFont val="Calibri"/>
      </rPr>
      <t>The "Enabled without lock" option allows Credential Guard to be disabled remotely by using Group Policy. The devices that use this setting must be running at least Windows 10 (Version 1511).</t>
    </r>
    <r>
      <rPr>
        <sz val="11"/>
        <color rgb="FF000000"/>
        <rFont val="Calibri"/>
      </rPr>
      <t xml:space="preserve">
</t>
    </r>
    <r>
      <rPr>
        <sz val="11"/>
        <color rgb="FF000000"/>
        <rFont val="Calibri"/>
      </rPr>
      <t>The "Not Configured" option leaves the policy setting undefined. Group Policy does not write the policy setting to the registry, and so it has no impact on computers or users. If there is a current setting in the registry it will not be modified.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Secure Launch</t>
    </r>
    <r>
      <rPr>
        <sz val="11"/>
        <color rgb="FF000000"/>
        <rFont val="Calibri"/>
      </rPr>
      <t xml:space="preserve">
</t>
    </r>
    <r>
      <rPr>
        <sz val="11"/>
        <color rgb="FF000000"/>
        <rFont val="Calibri"/>
      </rPr>
      <t>This setting sets the configuration of Secure Launch to secure the boot chain.</t>
    </r>
    <r>
      <rPr>
        <sz val="11"/>
        <color rgb="FF000000"/>
        <rFont val="Calibri"/>
      </rPr>
      <t xml:space="preserve">
</t>
    </r>
    <r>
      <rPr>
        <sz val="11"/>
        <color rgb="FF000000"/>
        <rFont val="Calibri"/>
      </rPr>
      <t>The "Not Configured" setting is the default, and allows configuration of the feature by Administrative users.</t>
    </r>
    <r>
      <rPr>
        <sz val="11"/>
        <color rgb="FF000000"/>
        <rFont val="Calibri"/>
      </rPr>
      <t xml:space="preserve">
</t>
    </r>
    <r>
      <rPr>
        <sz val="11"/>
        <color rgb="FF000000"/>
        <rFont val="Calibri"/>
      </rPr>
      <t>The "Enabled" option turns on Secure Launch on supported hardware.</t>
    </r>
    <r>
      <rPr>
        <sz val="11"/>
        <color rgb="FF000000"/>
        <rFont val="Calibri"/>
      </rPr>
      <t xml:space="preserve">
</t>
    </r>
    <r>
      <rPr>
        <sz val="11"/>
        <color rgb="FF000000"/>
        <rFont val="Calibri"/>
      </rPr>
      <t>The "Disabled" option turns off Secure Launch, regardless of hardware support.</t>
    </r>
  </si>
  <si>
    <t>HKLM\SOFTWARE\Policies\Microsoft\Windows\DeviceGuard!ConfigureSystemGuardLaunch
HKLM\SOFTWARE\Policies\Microsoft\Windows\DeviceGuard!EnableVirtualizationBasedSecurity
HKLM\SOFTWARE\Policies\Microsoft\Windows\DeviceGuard!HVCIMATRequired
HKLM\SOFTWARE\Policies\Microsoft\Windows\DeviceGuard!HypervisorEnforcedCodeIntegrity
HKLM\SOFTWARE\Policies\Microsoft\Windows\DeviceGuard!LsaCfgFlags
HKLM\SOFTWARE\Policies\Microsoft\Windows\DeviceGuard!RequirePlatformSecurityFeatures</t>
  </si>
  <si>
    <t>System\Early Launch Antimalware</t>
  </si>
  <si>
    <t>CPT-28272E83</t>
  </si>
  <si>
    <r>
      <rPr>
        <sz val="11"/>
        <rFont val="Calibri"/>
      </rPr>
      <t xml:space="preserve">Ensure </t>
    </r>
    <r>
      <rPr>
        <sz val="11"/>
        <color rgb="FF000000"/>
        <rFont val="Calibri"/>
      </rPr>
      <t>'</t>
    </r>
    <r>
      <rPr>
        <b/>
        <sz val="11"/>
        <color rgb="FF000000"/>
        <rFont val="Calibri"/>
      </rPr>
      <t>Boot-Start Driver Initialization Policy</t>
    </r>
    <r>
      <rPr>
        <sz val="11"/>
        <color rgb="FF000000"/>
        <rFont val="Calibri"/>
      </rPr>
      <t>'</t>
    </r>
    <r>
      <rPr>
        <sz val="11"/>
        <color rgb="FF000000"/>
        <rFont val="Calibri"/>
      </rPr>
      <t xml:space="preserve"> is set to </t>
    </r>
    <r>
      <rPr>
        <sz val="11"/>
        <color rgb="FF000000"/>
        <rFont val="Calibri"/>
      </rPr>
      <t>'</t>
    </r>
    <r>
      <rPr>
        <b/>
        <sz val="11"/>
        <color rgb="FF000000"/>
        <rFont val="Calibri"/>
      </rPr>
      <t>Good, unknown and bad but critical</t>
    </r>
    <r>
      <rPr>
        <sz val="11"/>
        <color rgb="FF000000"/>
        <rFont val="Calibri"/>
      </rPr>
      <t>'</t>
    </r>
  </si>
  <si>
    <r>
      <rPr>
        <sz val="11"/>
        <color rgb="FF000000"/>
        <rFont val="Calibri"/>
      </rPr>
      <t xml:space="preserve">Set the following UI path to </t>
    </r>
    <r>
      <rPr>
        <b/>
        <sz val="11"/>
        <color rgb="FF000000"/>
        <rFont val="Calibri"/>
      </rPr>
      <t>Good, unknown and bad but critical</t>
    </r>
    <r>
      <rPr>
        <sz val="11"/>
        <color rgb="FF000000"/>
        <rFont val="Calibri"/>
      </rPr>
      <t xml:space="preserve">: </t>
    </r>
    <r>
      <rPr>
        <sz val="11"/>
        <color rgb="FF000000"/>
        <rFont val="Calibri"/>
      </rPr>
      <t xml:space="preserve">
</t>
    </r>
    <r>
      <rPr>
        <sz val="11"/>
        <color rgb="FF006096"/>
        <rFont val="Roboto Condensed"/>
      </rPr>
      <t>Computer Configuration\Policies\Administrative Templates\System\Early Launch Antimalware\Boot-Start Driver Initialization Policy</t>
    </r>
  </si>
  <si>
    <r>
      <rPr>
        <sz val="11"/>
        <color rgb="FF000000"/>
        <rFont val="Calibri"/>
      </rPr>
      <t>This policy setting allows you to specify which boot-start drivers are initialized based on a classification determined by an Early Launch Antimalware boot-start driver. The Early Launch Antimalware boot-start driver can return the following classifications for each boot-start driver:</t>
    </r>
    <r>
      <rPr>
        <sz val="11"/>
        <color rgb="FF000000"/>
        <rFont val="Calibri"/>
      </rPr>
      <t xml:space="preserve">
</t>
    </r>
    <r>
      <rPr>
        <sz val="11"/>
        <color rgb="FF000000"/>
        <rFont val="Calibri"/>
      </rPr>
      <t>-  Good: The driver has been signed and has not been tampered with.</t>
    </r>
    <r>
      <rPr>
        <sz val="11"/>
        <color rgb="FF000000"/>
        <rFont val="Calibri"/>
      </rPr>
      <t xml:space="preserve">
</t>
    </r>
    <r>
      <rPr>
        <sz val="11"/>
        <color rgb="FF000000"/>
        <rFont val="Calibri"/>
      </rPr>
      <t>-  Bad: The driver has been identified as malware. It is recommended that you do not allow known bad drivers to be initialized.</t>
    </r>
    <r>
      <rPr>
        <sz val="11"/>
        <color rgb="FF000000"/>
        <rFont val="Calibri"/>
      </rPr>
      <t xml:space="preserve">
</t>
    </r>
    <r>
      <rPr>
        <sz val="11"/>
        <color rgb="FF000000"/>
        <rFont val="Calibri"/>
      </rPr>
      <t>-  Bad, but required for boot: The driver has been identified as malware, but the computer cannot successfully boot without loading this driver.</t>
    </r>
    <r>
      <rPr>
        <sz val="11"/>
        <color rgb="FF000000"/>
        <rFont val="Calibri"/>
      </rPr>
      <t xml:space="preserve">
</t>
    </r>
    <r>
      <rPr>
        <sz val="11"/>
        <color rgb="FF000000"/>
        <rFont val="Calibri"/>
      </rPr>
      <t>-  Unknown: This driver has not been attested to by your malware detection application and has not been classified by the Early Launch Antimalware boot-start driver.</t>
    </r>
    <r>
      <rPr>
        <sz val="11"/>
        <color rgb="FF000000"/>
        <rFont val="Calibri"/>
      </rPr>
      <t xml:space="preserve">
</t>
    </r>
    <r>
      <rPr>
        <sz val="11"/>
        <color rgb="FF000000"/>
        <rFont val="Calibri"/>
      </rPr>
      <t>If you enable this policy setting you will be able to choose which boot-start drivers to initialize the next time the computer is started.</t>
    </r>
    <r>
      <rPr>
        <sz val="11"/>
        <color rgb="FF000000"/>
        <rFont val="Calibri"/>
      </rPr>
      <t xml:space="preserve">
</t>
    </r>
    <r>
      <rPr>
        <sz val="11"/>
        <color rgb="FF000000"/>
        <rFont val="Calibri"/>
      </rPr>
      <t>If you disable or do not configure this policy setting, the boot start drivers determined to be Good, Unknown or Bad but Boot Critical are initialized and the initialization of drivers determined to be Bad is skipped.</t>
    </r>
    <r>
      <rPr>
        <sz val="11"/>
        <color rgb="FF000000"/>
        <rFont val="Calibri"/>
      </rPr>
      <t xml:space="preserve">
</t>
    </r>
    <r>
      <rPr>
        <sz val="11"/>
        <color rgb="FF000000"/>
        <rFont val="Calibri"/>
      </rPr>
      <t>If your malware detection application does not include an Early Launch Antimalware boot-start driver or if your Early Launch Antimalware boot-start driver has been disabled, this setting has no effect and all boot-start drivers are initialized.</t>
    </r>
  </si>
  <si>
    <t>HKLM\System\CurrentControlSet\Policies\EarlyLaunch!DriverLoadPolicy</t>
  </si>
  <si>
    <t>At least Windows Server 2012, Windows 8 or Windows RT</t>
  </si>
  <si>
    <t>System\Group Policy</t>
  </si>
  <si>
    <t>CPT-5EEB2687</t>
  </si>
  <si>
    <r>
      <rPr>
        <sz val="11"/>
        <rFont val="Calibri"/>
      </rPr>
      <t xml:space="preserve">Ensure </t>
    </r>
    <r>
      <rPr>
        <sz val="11"/>
        <color rgb="FF000000"/>
        <rFont val="Calibri"/>
      </rPr>
      <t>'</t>
    </r>
    <r>
      <rPr>
        <b/>
        <sz val="11"/>
        <color rgb="FF000000"/>
        <rFont val="Calibri"/>
      </rPr>
      <t>Configure registry policy processing</t>
    </r>
    <r>
      <rPr>
        <sz val="11"/>
        <color rgb="FF000000"/>
        <rFont val="Calibri"/>
      </rPr>
      <t>'</t>
    </r>
    <r>
      <rPr>
        <sz val="11"/>
        <color rgb="FF000000"/>
        <rFont val="Calibri"/>
      </rPr>
      <t xml:space="preserve"> is set to </t>
    </r>
    <r>
      <rPr>
        <sz val="11"/>
        <color rgb="FF000000"/>
        <rFont val="Calibri"/>
      </rPr>
      <t>'</t>
    </r>
    <r>
      <rPr>
        <b/>
        <sz val="11"/>
        <color rgb="FF000000"/>
        <rFont val="Calibri"/>
      </rPr>
      <t>Process even if the Group Policy objects have not changed = True; Do not apply during periodic background processing = False</t>
    </r>
    <r>
      <rPr>
        <sz val="11"/>
        <color rgb="FF000000"/>
        <rFont val="Calibri"/>
      </rPr>
      <t>'</t>
    </r>
  </si>
  <si>
    <r>
      <rPr>
        <sz val="11"/>
        <color rgb="FF000000"/>
        <rFont val="Calibri"/>
      </rPr>
      <t xml:space="preserve">Set the following UI path to </t>
    </r>
    <r>
      <rPr>
        <b/>
        <sz val="11"/>
        <color rgb="FF000000"/>
        <rFont val="Calibri"/>
      </rPr>
      <t>Process even if the Group Policy objects have not changed = True; Do not apply during periodic background processing = False</t>
    </r>
    <r>
      <rPr>
        <sz val="11"/>
        <color rgb="FF000000"/>
        <rFont val="Calibri"/>
      </rPr>
      <t xml:space="preserve">: </t>
    </r>
    <r>
      <rPr>
        <sz val="11"/>
        <color rgb="FF000000"/>
        <rFont val="Calibri"/>
      </rPr>
      <t xml:space="preserve">
</t>
    </r>
    <r>
      <rPr>
        <sz val="11"/>
        <color rgb="FF006096"/>
        <rFont val="Roboto Condensed"/>
      </rPr>
      <t>Computer Configuration\Policies\Administrative Templates\System\Group Policy\Configure registry policy processing</t>
    </r>
  </si>
  <si>
    <r>
      <rPr>
        <sz val="11"/>
        <color rgb="FF000000"/>
        <rFont val="Calibri"/>
      </rPr>
      <t>This policy setting determines when registry policies are updated.</t>
    </r>
    <r>
      <rPr>
        <sz val="11"/>
        <color rgb="FF000000"/>
        <rFont val="Calibri"/>
      </rPr>
      <t xml:space="preserve">
</t>
    </r>
    <r>
      <rPr>
        <sz val="11"/>
        <color rgb="FF000000"/>
        <rFont val="Calibri"/>
      </rPr>
      <t>This policy setting affects all policies in the Administrative Templates folder and any other policies that store values in the registry. It overrides customized settings that the program implementing a registry policy set when it was installed.</t>
    </r>
    <r>
      <rPr>
        <sz val="11"/>
        <color rgb="FF000000"/>
        <rFont val="Calibri"/>
      </rPr>
      <t xml:space="preserve">
</t>
    </r>
    <r>
      <rPr>
        <sz val="11"/>
        <color rgb="FF000000"/>
        <rFont val="Calibri"/>
      </rPr>
      <t>If you enable this policy setting, you can use the check boxes provided to change the options. If you disable or do not configure this policy setting, it has no effect on the system.</t>
    </r>
    <r>
      <rPr>
        <sz val="11"/>
        <color rgb="FF000000"/>
        <rFont val="Calibri"/>
      </rPr>
      <t xml:space="preserve">
</t>
    </r>
    <r>
      <rPr>
        <sz val="11"/>
        <color rgb="FF000000"/>
        <rFont val="Calibri"/>
      </rPr>
      <t>The "Do not apply during periodic background processing" option prevents the system from updating affected policies in the background while the computer is in use. When background updates are disabled, policy changes will not take effect until the next user logon or system restart.</t>
    </r>
    <r>
      <rPr>
        <sz val="11"/>
        <color rgb="FF000000"/>
        <rFont val="Calibri"/>
      </rPr>
      <t xml:space="preserve">
</t>
    </r>
    <r>
      <rPr>
        <sz val="11"/>
        <color rgb="FF000000"/>
        <rFont val="Calibri"/>
      </rPr>
      <t>The "Process even if the Group Policy objects have not changed" option updates and reapplies the policies even if the policies have not changed. Many policy implementations specify that they are updated only when changed. However, you might want to update unchanged policies, such as reapplying a desired policy setting in case a user has changed it.</t>
    </r>
  </si>
  <si>
    <t>HKLM\Software\Policies\Microsoft\Windows\Group Policy\{35378EAC-683F-11D2-A89A-00C04FBBCFA2}!NoBackgroundPolicy
HKLM\Software\Policies\Microsoft\Windows\Group Policy\{35378EAC-683F-11D2-A89A-00C04FBBCFA2}!NoGPOListChanges</t>
  </si>
  <si>
    <t>At least Windows 2000</t>
  </si>
  <si>
    <t>System\Kernel DMA Protection</t>
  </si>
  <si>
    <t>CPT-93480E4E</t>
  </si>
  <si>
    <r>
      <rPr>
        <sz val="11"/>
        <rFont val="Calibri"/>
      </rPr>
      <t xml:space="preserve">Ensure </t>
    </r>
    <r>
      <rPr>
        <sz val="11"/>
        <color rgb="FF000000"/>
        <rFont val="Calibri"/>
      </rPr>
      <t>'</t>
    </r>
    <r>
      <rPr>
        <b/>
        <sz val="11"/>
        <color rgb="FF000000"/>
        <rFont val="Calibri"/>
      </rPr>
      <t>Enumeration policy for external devices incompatible with Kernel DMA Protection</t>
    </r>
    <r>
      <rPr>
        <sz val="11"/>
        <color rgb="FF000000"/>
        <rFont val="Calibri"/>
      </rPr>
      <t>'</t>
    </r>
    <r>
      <rPr>
        <sz val="11"/>
        <color rgb="FF000000"/>
        <rFont val="Calibri"/>
      </rPr>
      <t xml:space="preserve"> is set to </t>
    </r>
    <r>
      <rPr>
        <sz val="11"/>
        <color rgb="FF000000"/>
        <rFont val="Calibri"/>
      </rPr>
      <t>'</t>
    </r>
    <r>
      <rPr>
        <b/>
        <sz val="11"/>
        <color rgb="FF000000"/>
        <rFont val="Calibri"/>
      </rPr>
      <t>Block all</t>
    </r>
    <r>
      <rPr>
        <sz val="11"/>
        <color rgb="FF000000"/>
        <rFont val="Calibri"/>
      </rPr>
      <t>'</t>
    </r>
  </si>
  <si>
    <r>
      <rPr>
        <sz val="11"/>
        <color rgb="FF000000"/>
        <rFont val="Calibri"/>
      </rPr>
      <t xml:space="preserve">Set the following UI path to </t>
    </r>
    <r>
      <rPr>
        <b/>
        <sz val="11"/>
        <color rgb="FF000000"/>
        <rFont val="Calibri"/>
      </rPr>
      <t>Block all</t>
    </r>
    <r>
      <rPr>
        <sz val="11"/>
        <color rgb="FF000000"/>
        <rFont val="Calibri"/>
      </rPr>
      <t xml:space="preserve">: </t>
    </r>
    <r>
      <rPr>
        <sz val="11"/>
        <color rgb="FF000000"/>
        <rFont val="Calibri"/>
      </rPr>
      <t xml:space="preserve">
</t>
    </r>
    <r>
      <rPr>
        <sz val="11"/>
        <color rgb="FF006096"/>
        <rFont val="Roboto Condensed"/>
      </rPr>
      <t>Computer Configuration\Policies\Administrative Templates\System\Kernel DMA Protection\Enumeration policy for external devices incompatible with Kernel DMA Protection</t>
    </r>
  </si>
  <si>
    <r>
      <rPr>
        <sz val="11"/>
        <color rgb="FF000000"/>
        <rFont val="Calibri"/>
      </rPr>
      <t>Enumeration policy for external DMA-capable devices incompatible with DMA remapping. This policy only takes effect when Kernel DMA Protection is enabled and supported by the system. Note: this policy does not apply to 1394, PCMCIA or ExpressCard devices.</t>
    </r>
  </si>
  <si>
    <t>HKLM\Software\Policies\Microsoft\Windows\Kernel DMA Protection!DeviceEnumerationPolicy</t>
  </si>
  <si>
    <t>System\Logon</t>
  </si>
  <si>
    <t>CPT-2C03ACCD</t>
  </si>
  <si>
    <r>
      <rPr>
        <sz val="11"/>
        <rFont val="Calibri"/>
      </rPr>
      <t xml:space="preserve">Ensure </t>
    </r>
    <r>
      <rPr>
        <sz val="11"/>
        <color rgb="FF000000"/>
        <rFont val="Calibri"/>
      </rPr>
      <t>'</t>
    </r>
    <r>
      <rPr>
        <b/>
        <sz val="11"/>
        <color rgb="FF000000"/>
        <rFont val="Calibri"/>
      </rPr>
      <t>Enumerate local users on domain-joined computers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</si>
  <si>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Templates\System\Logon\Enumerate local users on domain-joined computers</t>
    </r>
  </si>
  <si>
    <r>
      <rPr>
        <sz val="11"/>
        <color rgb="FF000000"/>
        <rFont val="Calibri"/>
      </rPr>
      <t xml:space="preserve">This policy setting allows local users to be enumerated on domain-joined computers.  </t>
    </r>
    <r>
      <rPr>
        <sz val="11"/>
        <color rgb="FF000000"/>
        <rFont val="Calibri"/>
      </rPr>
      <t xml:space="preserve">
</t>
    </r>
    <r>
      <rPr>
        <sz val="11"/>
        <color rgb="FF000000"/>
        <rFont val="Calibri"/>
      </rPr>
      <t>If you enable this policy setting, Logon UI will enumerate all local users on domain-joined computers.</t>
    </r>
    <r>
      <rPr>
        <sz val="11"/>
        <color rgb="FF000000"/>
        <rFont val="Calibri"/>
      </rPr>
      <t xml:space="preserve">
</t>
    </r>
    <r>
      <rPr>
        <sz val="11"/>
        <color rgb="FF000000"/>
        <rFont val="Calibri"/>
      </rPr>
      <t>If you disable or do not configure this policy setting, the Logon UI will not enumerate local users on domain-joined computers.</t>
    </r>
  </si>
  <si>
    <t>HKLM\Software\Policies\Microsoft\Windows\System!EnumerateLocalUsers</t>
  </si>
  <si>
    <t>System\Remote Procedure Call</t>
  </si>
  <si>
    <t>CPT-1B7A1FB7</t>
  </si>
  <si>
    <r>
      <rPr>
        <sz val="11"/>
        <rFont val="Calibri"/>
      </rPr>
      <t xml:space="preserve">Ensure </t>
    </r>
    <r>
      <rPr>
        <sz val="11"/>
        <color rgb="FF000000"/>
        <rFont val="Calibri"/>
      </rPr>
      <t>'</t>
    </r>
    <r>
      <rPr>
        <b/>
        <sz val="11"/>
        <color rgb="FF000000"/>
        <rFont val="Calibri"/>
      </rPr>
      <t>Restrict Unauthenticated RPC clients</t>
    </r>
    <r>
      <rPr>
        <sz val="11"/>
        <color rgb="FF000000"/>
        <rFont val="Calibri"/>
      </rPr>
      <t>'</t>
    </r>
    <r>
      <rPr>
        <sz val="11"/>
        <color rgb="FF000000"/>
        <rFont val="Calibri"/>
      </rPr>
      <t xml:space="preserve"> is set to </t>
    </r>
    <r>
      <rPr>
        <sz val="11"/>
        <color rgb="FF000000"/>
        <rFont val="Calibri"/>
      </rPr>
      <t>'</t>
    </r>
    <r>
      <rPr>
        <b/>
        <sz val="11"/>
        <color rgb="FF000000"/>
        <rFont val="Calibri"/>
      </rPr>
      <t>Authenticated</t>
    </r>
    <r>
      <rPr>
        <sz val="11"/>
        <color rgb="FF000000"/>
        <rFont val="Calibri"/>
      </rPr>
      <t>'</t>
    </r>
  </si>
  <si>
    <r>
      <rPr>
        <sz val="11"/>
        <color rgb="FF000000"/>
        <rFont val="Calibri"/>
      </rPr>
      <t xml:space="preserve">Set the following UI path to </t>
    </r>
    <r>
      <rPr>
        <b/>
        <sz val="11"/>
        <color rgb="FF000000"/>
        <rFont val="Calibri"/>
      </rPr>
      <t>Authenticated</t>
    </r>
    <r>
      <rPr>
        <sz val="11"/>
        <color rgb="FF000000"/>
        <rFont val="Calibri"/>
      </rPr>
      <t xml:space="preserve">: </t>
    </r>
    <r>
      <rPr>
        <sz val="11"/>
        <color rgb="FF000000"/>
        <rFont val="Calibri"/>
      </rPr>
      <t xml:space="preserve">
</t>
    </r>
    <r>
      <rPr>
        <sz val="11"/>
        <color rgb="FF006096"/>
        <rFont val="Roboto Condensed"/>
      </rPr>
      <t>Computer Configuration\Policies\Administrative Templates\System\Remote Procedure Call\Restrict Unauthenticated RPC clients</t>
    </r>
  </si>
  <si>
    <r>
      <rPr>
        <sz val="11"/>
        <color rgb="FF000000"/>
        <rFont val="Calibri"/>
      </rPr>
      <t>This policy setting controls how the RPC server runtime handles unauthenticated RPC clients connecting to RPC servers.</t>
    </r>
    <r>
      <rPr>
        <sz val="11"/>
        <color rgb="FF000000"/>
        <rFont val="Calibri"/>
      </rPr>
      <t xml:space="preserve">
</t>
    </r>
    <r>
      <rPr>
        <sz val="11"/>
        <color rgb="FF000000"/>
        <rFont val="Calibri"/>
      </rPr>
      <t>This policy setting impacts all RPC applications.  In a domain environment this policy setting should be used with caution as it can impact a wide range of functionality including group policy processing itself.  Reverting a change to this policy setting can require manual intervention on each affected machine.  This policy setting should never be applied to a domain controller.</t>
    </r>
    <r>
      <rPr>
        <sz val="11"/>
        <color rgb="FF000000"/>
        <rFont val="Calibri"/>
      </rPr>
      <t xml:space="preserve">
</t>
    </r>
    <r>
      <rPr>
        <sz val="11"/>
        <color rgb="FF000000"/>
        <rFont val="Calibri"/>
      </rPr>
      <t xml:space="preserve">If you disable this policy setting, the RPC server runtime uses the value of "Authenticated" on Windows Client, and the value of "None" on Windows Server versions that support this policy setting. </t>
    </r>
    <r>
      <rPr>
        <sz val="11"/>
        <color rgb="FF000000"/>
        <rFont val="Calibri"/>
      </rPr>
      <t xml:space="preserve">
</t>
    </r>
    <r>
      <rPr>
        <sz val="11"/>
        <color rgb="FF000000"/>
        <rFont val="Calibri"/>
      </rPr>
      <t xml:space="preserve">If you do not configure this policy setting, it remains disabled.  The RPC server runtime will behave as though it was enabled with the value of "Authenticated" used for Windows Client and the value of "None" used for Server SKUs that support this policy setting. </t>
    </r>
    <r>
      <rPr>
        <sz val="11"/>
        <color rgb="FF000000"/>
        <rFont val="Calibri"/>
      </rPr>
      <t xml:space="preserve">
</t>
    </r>
    <r>
      <rPr>
        <sz val="11"/>
        <color rgb="FF000000"/>
        <rFont val="Calibri"/>
      </rPr>
      <t>If you enable this policy setting, it directs the RPC server runtime to restrict unauthenticated RPC clients connecting to RPC servers running on a machine. A client will be considered an authenticated client if it uses a named pipe to communicate with the server or if it uses RPC Security. RPC Interfaces that have specifically requested to be accessible by unauthenticated clients may be exempt from this restriction, depending on the selected value for this policy setting.</t>
    </r>
    <r>
      <rPr>
        <sz val="11"/>
        <color rgb="FF000000"/>
        <rFont val="Calibri"/>
      </rPr>
      <t xml:space="preserve">
</t>
    </r>
    <r>
      <rPr>
        <sz val="11"/>
        <color rgb="FF000000"/>
        <rFont val="Calibri"/>
      </rPr>
      <t>--  "None" allows all RPC clients to connect to RPC Servers running on the machine on which the policy setting is applied.</t>
    </r>
    <r>
      <rPr>
        <sz val="11"/>
        <color rgb="FF000000"/>
        <rFont val="Calibri"/>
      </rPr>
      <t xml:space="preserve">
</t>
    </r>
    <r>
      <rPr>
        <sz val="11"/>
        <color rgb="FF000000"/>
        <rFont val="Calibri"/>
      </rPr>
      <t>--  "Authenticated" allows only authenticated RPC Clients (per the definition above) to connect to RPC Servers running on the machine on which the policy setting is applied. Exemptions are granted to interfaces that have requested them.</t>
    </r>
    <r>
      <rPr>
        <sz val="11"/>
        <color rgb="FF000000"/>
        <rFont val="Calibri"/>
      </rPr>
      <t xml:space="preserve">
</t>
    </r>
    <r>
      <rPr>
        <sz val="11"/>
        <color rgb="FF000000"/>
        <rFont val="Calibri"/>
      </rPr>
      <t>--  "Authenticated without exceptions" allows only authenticated RPC Clients (per the definition above) to connect to RPC Servers running on the machine on which the policy setting is applied.  No exceptions are allowed.</t>
    </r>
    <r>
      <rPr>
        <sz val="11"/>
        <color rgb="FF000000"/>
        <rFont val="Calibri"/>
      </rPr>
      <t xml:space="preserve">
</t>
    </r>
    <r>
      <rPr>
        <sz val="11"/>
        <color rgb="FF000000"/>
        <rFont val="Calibri"/>
      </rPr>
      <t>Note: This policy setting will not be applied until the system is rebooted.</t>
    </r>
  </si>
  <si>
    <t>HKLM\Software\Policies\Microsoft\Windows NT\Rpc!RestrictRemoteClients</t>
  </si>
  <si>
    <t>At least Windows XP Professional with SP2</t>
  </si>
  <si>
    <t>Windows Components\AutoPlay Policies</t>
  </si>
  <si>
    <t>CPT-18B7B503</t>
  </si>
  <si>
    <r>
      <rPr>
        <sz val="11"/>
        <rFont val="Calibri"/>
      </rPr>
      <t xml:space="preserve">Ensure </t>
    </r>
    <r>
      <rPr>
        <sz val="11"/>
        <color rgb="FF000000"/>
        <rFont val="Calibri"/>
      </rPr>
      <t>'</t>
    </r>
    <r>
      <rPr>
        <b/>
        <sz val="11"/>
        <color rgb="FF000000"/>
        <rFont val="Calibri"/>
      </rPr>
      <t>Disallow Autoplay for non-volume devices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</si>
  <si>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Components\AutoPlay Policies\Disallow Autoplay for non-volume devices</t>
    </r>
  </si>
  <si>
    <r>
      <rPr>
        <sz val="11"/>
        <color rgb="FF000000"/>
        <rFont val="Calibri"/>
      </rPr>
      <t>This policy setting disallows AutoPlay for MTP devices like cameras or phones.</t>
    </r>
    <r>
      <rPr>
        <sz val="11"/>
        <color rgb="FF000000"/>
        <rFont val="Calibri"/>
      </rPr>
      <t xml:space="preserve">
</t>
    </r>
    <r>
      <rPr>
        <sz val="11"/>
        <color rgb="FF000000"/>
        <rFont val="Calibri"/>
      </rPr>
      <t xml:space="preserve">          If you enable this policy setting, AutoPlay is not allowed for MTP devices like cameras or phones.</t>
    </r>
    <r>
      <rPr>
        <sz val="11"/>
        <color rgb="FF000000"/>
        <rFont val="Calibri"/>
      </rPr>
      <t xml:space="preserve">
</t>
    </r>
    <r>
      <rPr>
        <sz val="11"/>
        <color rgb="FF000000"/>
        <rFont val="Calibri"/>
      </rPr>
      <t xml:space="preserve">          If you disable or do not configure this policy setting, AutoPlay is enabled for non-volume devices.</t>
    </r>
  </si>
  <si>
    <t>HKLM\Software\Policies\Microsoft\Windows\Explorer!NoAutoplayfornonVolume</t>
  </si>
  <si>
    <t>CPT-23717DEA</t>
  </si>
  <si>
    <r>
      <rPr>
        <sz val="11"/>
        <rFont val="Calibri"/>
      </rPr>
      <t xml:space="preserve">Ensure </t>
    </r>
    <r>
      <rPr>
        <sz val="11"/>
        <color rgb="FF000000"/>
        <rFont val="Calibri"/>
      </rPr>
      <t>'</t>
    </r>
    <r>
      <rPr>
        <b/>
        <sz val="11"/>
        <color rgb="FF000000"/>
        <rFont val="Calibri"/>
      </rPr>
      <t>Set the default behavior for AutoRun</t>
    </r>
    <r>
      <rPr>
        <sz val="11"/>
        <color rgb="FF000000"/>
        <rFont val="Calibri"/>
      </rPr>
      <t>'</t>
    </r>
    <r>
      <rPr>
        <sz val="11"/>
        <color rgb="FF000000"/>
        <rFont val="Calibri"/>
      </rPr>
      <t xml:space="preserve"> is set to </t>
    </r>
    <r>
      <rPr>
        <sz val="11"/>
        <color rgb="FF000000"/>
        <rFont val="Calibri"/>
      </rPr>
      <t>'</t>
    </r>
    <r>
      <rPr>
        <b/>
        <sz val="11"/>
        <color rgb="FF000000"/>
        <rFont val="Calibri"/>
      </rPr>
      <t>Do not execute any autorun commands</t>
    </r>
    <r>
      <rPr>
        <sz val="11"/>
        <color rgb="FF000000"/>
        <rFont val="Calibri"/>
      </rPr>
      <t>'</t>
    </r>
  </si>
  <si>
    <r>
      <rPr>
        <sz val="11"/>
        <color rgb="FF000000"/>
        <rFont val="Calibri"/>
      </rPr>
      <t xml:space="preserve">Set the following UI path to </t>
    </r>
    <r>
      <rPr>
        <b/>
        <sz val="11"/>
        <color rgb="FF000000"/>
        <rFont val="Calibri"/>
      </rPr>
      <t>Do not execute any autorun commands</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Components\AutoPlay Policies\Set the default behavior for AutoRun</t>
    </r>
  </si>
  <si>
    <r>
      <rPr>
        <sz val="11"/>
        <color rgb="FF000000"/>
        <rFont val="Calibri"/>
      </rPr>
      <t>This policy setting sets the default behavior for Autorun commands.</t>
    </r>
    <r>
      <rPr>
        <sz val="11"/>
        <color rgb="FF000000"/>
        <rFont val="Calibri"/>
      </rPr>
      <t xml:space="preserve">
</t>
    </r>
    <r>
      <rPr>
        <sz val="11"/>
        <color rgb="FF000000"/>
        <rFont val="Calibri"/>
      </rPr>
      <t xml:space="preserve">          Autorun commands are generally stored in autorun.inf files. They often launch the installation program or other routines.</t>
    </r>
    <r>
      <rPr>
        <sz val="11"/>
        <color rgb="FF000000"/>
        <rFont val="Calibri"/>
      </rPr>
      <t xml:space="preserve">
</t>
    </r>
    <r>
      <rPr>
        <sz val="11"/>
        <color rgb="FF000000"/>
        <rFont val="Calibri"/>
      </rPr>
      <t xml:space="preserve">          Prior to Windows Vista, when media containing an autorun command is inserted, the system will automatically execute the program without user intervention.</t>
    </r>
    <r>
      <rPr>
        <sz val="11"/>
        <color rgb="FF000000"/>
        <rFont val="Calibri"/>
      </rPr>
      <t xml:space="preserve">
</t>
    </r>
    <r>
      <rPr>
        <sz val="11"/>
        <color rgb="FF000000"/>
        <rFont val="Calibri"/>
      </rPr>
      <t xml:space="preserve">          This creates a major security concern as code may be executed without user's knowledge. The default behavior starting with Windows Vista is to prompt the user whether autorun command is to be run. The autorun command is represented as a handler in the Autoplay dialog.</t>
    </r>
    <r>
      <rPr>
        <sz val="11"/>
        <color rgb="FF000000"/>
        <rFont val="Calibri"/>
      </rPr>
      <t xml:space="preserve">
</t>
    </r>
    <r>
      <rPr>
        <sz val="11"/>
        <color rgb="FF000000"/>
        <rFont val="Calibri"/>
      </rPr>
      <t xml:space="preserve">          If you enable this policy setting, an Administrator can change the default Windows Vista or later behavior for autorun to:</t>
    </r>
    <r>
      <rPr>
        <sz val="11"/>
        <color rgb="FF000000"/>
        <rFont val="Calibri"/>
      </rPr>
      <t xml:space="preserve">
</t>
    </r>
    <r>
      <rPr>
        <sz val="11"/>
        <color rgb="FF000000"/>
        <rFont val="Calibri"/>
      </rPr>
      <t xml:space="preserve">          a) Completely disable autorun commands, or</t>
    </r>
    <r>
      <rPr>
        <sz val="11"/>
        <color rgb="FF000000"/>
        <rFont val="Calibri"/>
      </rPr>
      <t xml:space="preserve">
</t>
    </r>
    <r>
      <rPr>
        <sz val="11"/>
        <color rgb="FF000000"/>
        <rFont val="Calibri"/>
      </rPr>
      <t xml:space="preserve">          b) Revert back to pre-Windows Vista behavior of automatically executing the autorun command.</t>
    </r>
    <r>
      <rPr>
        <sz val="11"/>
        <color rgb="FF000000"/>
        <rFont val="Calibri"/>
      </rPr>
      <t xml:space="preserve">
</t>
    </r>
    <r>
      <rPr>
        <sz val="11"/>
        <color rgb="FF000000"/>
        <rFont val="Calibri"/>
      </rPr>
      <t xml:space="preserve">          If you disable or not configure this policy setting, Windows Vista or later will prompt the user whether autorun command is to be run.</t>
    </r>
  </si>
  <si>
    <t>HKLM\Software\Microsoft\Windows\CurrentVersion\Policies\Explorer!NoAutorun</t>
  </si>
  <si>
    <t>CPT-EED424BA</t>
  </si>
  <si>
    <r>
      <rPr>
        <sz val="11"/>
        <rFont val="Calibri"/>
      </rPr>
      <t xml:space="preserve">Ensure </t>
    </r>
    <r>
      <rPr>
        <sz val="11"/>
        <color rgb="FF000000"/>
        <rFont val="Calibri"/>
      </rPr>
      <t>'</t>
    </r>
    <r>
      <rPr>
        <b/>
        <sz val="11"/>
        <color rgb="FF000000"/>
        <rFont val="Calibri"/>
      </rPr>
      <t>Turn off Autoplay</t>
    </r>
    <r>
      <rPr>
        <sz val="11"/>
        <color rgb="FF000000"/>
        <rFont val="Calibri"/>
      </rPr>
      <t>'</t>
    </r>
    <r>
      <rPr>
        <sz val="11"/>
        <color rgb="FF000000"/>
        <rFont val="Calibri"/>
      </rPr>
      <t xml:space="preserve"> is set to </t>
    </r>
    <r>
      <rPr>
        <sz val="11"/>
        <color rgb="FF000000"/>
        <rFont val="Calibri"/>
      </rPr>
      <t>'</t>
    </r>
    <r>
      <rPr>
        <b/>
        <sz val="11"/>
        <color rgb="FF000000"/>
        <rFont val="Calibri"/>
      </rPr>
      <t>All drives</t>
    </r>
    <r>
      <rPr>
        <sz val="11"/>
        <color rgb="FF000000"/>
        <rFont val="Calibri"/>
      </rPr>
      <t>'</t>
    </r>
  </si>
  <si>
    <r>
      <rPr>
        <sz val="11"/>
        <color rgb="FF000000"/>
        <rFont val="Calibri"/>
      </rPr>
      <t xml:space="preserve">Set the following UI path to </t>
    </r>
    <r>
      <rPr>
        <b/>
        <sz val="11"/>
        <color rgb="FF000000"/>
        <rFont val="Calibri"/>
      </rPr>
      <t>All drives</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Components\AutoPlay Policies\Turn off Autoplay</t>
    </r>
  </si>
  <si>
    <r>
      <rPr>
        <sz val="11"/>
        <color rgb="FF000000"/>
        <rFont val="Calibri"/>
      </rPr>
      <t>This policy setting allows you to turn off the Autoplay feature.</t>
    </r>
    <r>
      <rPr>
        <sz val="11"/>
        <color rgb="FF000000"/>
        <rFont val="Calibri"/>
      </rPr>
      <t xml:space="preserve">
</t>
    </r>
    <r>
      <rPr>
        <sz val="11"/>
        <color rgb="FF000000"/>
        <rFont val="Calibri"/>
      </rPr>
      <t xml:space="preserve">          Autoplay begins reading from a drive as soon as you insert media in the drive. As a result, the setup file of programs and the music on audio media start immediately.</t>
    </r>
    <r>
      <rPr>
        <sz val="11"/>
        <color rgb="FF000000"/>
        <rFont val="Calibri"/>
      </rPr>
      <t xml:space="preserve">
</t>
    </r>
    <r>
      <rPr>
        <sz val="11"/>
        <color rgb="FF000000"/>
        <rFont val="Calibri"/>
      </rPr>
      <t xml:space="preserve">          Prior to Windows XP SP2, Autoplay is disabled by default on removable drives, such as the floppy disk drive (but not the CD-ROM drive), and on network drives.</t>
    </r>
    <r>
      <rPr>
        <sz val="11"/>
        <color rgb="FF000000"/>
        <rFont val="Calibri"/>
      </rPr>
      <t xml:space="preserve">
</t>
    </r>
    <r>
      <rPr>
        <sz val="11"/>
        <color rgb="FF000000"/>
        <rFont val="Calibri"/>
      </rPr>
      <t xml:space="preserve">          Starting with Windows XP SP2, Autoplay is enabled for removable drives as well, including Zip drives and some USB mass storage devices.</t>
    </r>
    <r>
      <rPr>
        <sz val="11"/>
        <color rgb="FF000000"/>
        <rFont val="Calibri"/>
      </rPr>
      <t xml:space="preserve">
</t>
    </r>
    <r>
      <rPr>
        <sz val="11"/>
        <color rgb="FF000000"/>
        <rFont val="Calibri"/>
      </rPr>
      <t xml:space="preserve">          If you enable this policy setting, Autoplay is disabled on CD-ROM and removable media drives, or disabled on all drives.</t>
    </r>
    <r>
      <rPr>
        <sz val="11"/>
        <color rgb="FF000000"/>
        <rFont val="Calibri"/>
      </rPr>
      <t xml:space="preserve">
</t>
    </r>
    <r>
      <rPr>
        <sz val="11"/>
        <color rgb="FF000000"/>
        <rFont val="Calibri"/>
      </rPr>
      <t xml:space="preserve">          This policy setting disables Autoplay on additional types of drives. You cannot use this setting to enable Autoplay on drives on which it is disabled by default.</t>
    </r>
    <r>
      <rPr>
        <sz val="11"/>
        <color rgb="FF000000"/>
        <rFont val="Calibri"/>
      </rPr>
      <t xml:space="preserve">
</t>
    </r>
    <r>
      <rPr>
        <sz val="11"/>
        <color rgb="FF000000"/>
        <rFont val="Calibri"/>
      </rPr>
      <t xml:space="preserve">          If you disable or do not configure this policy setting, AutoPlay is enabled.</t>
    </r>
    <r>
      <rPr>
        <sz val="11"/>
        <color rgb="FF000000"/>
        <rFont val="Calibri"/>
      </rPr>
      <t xml:space="preserve">
</t>
    </r>
    <r>
      <rPr>
        <sz val="11"/>
        <color rgb="FF000000"/>
        <rFont val="Calibri"/>
      </rPr>
      <t xml:space="preserve">          Note: This policy setting appears in both the Computer Configuration and User Configuration folders. If the policy settings conflict, the policy setting in Computer Configuration takes precedence over the policy setting in User Configuration.</t>
    </r>
  </si>
  <si>
    <t>HKLM\Software\Microsoft\Windows\CurrentVersion\Policies\Explorer!NoDriveTypeAutoRun</t>
  </si>
  <si>
    <t>Windows Components\Biometrics\Facial Features</t>
  </si>
  <si>
    <t>CPT-D5CA2882</t>
  </si>
  <si>
    <r>
      <rPr>
        <sz val="11"/>
        <rFont val="Calibri"/>
      </rPr>
      <t xml:space="preserve">Ensure </t>
    </r>
    <r>
      <rPr>
        <sz val="11"/>
        <color rgb="FF000000"/>
        <rFont val="Calibri"/>
      </rPr>
      <t>'</t>
    </r>
    <r>
      <rPr>
        <b/>
        <sz val="11"/>
        <color rgb="FF000000"/>
        <rFont val="Calibri"/>
      </rPr>
      <t>Configure enhanced anti-spoofing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</si>
  <si>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Components\Biometrics\Facial Features\Configure enhanced anti-spoofing</t>
    </r>
  </si>
  <si>
    <r>
      <rPr>
        <sz val="11"/>
        <color rgb="FF000000"/>
        <rFont val="Calibri"/>
      </rPr>
      <t>This policy setting determines whether enhanced anti-spoofing is required for Windows Hello face authentication.</t>
    </r>
    <r>
      <rPr>
        <sz val="11"/>
        <color rgb="FF000000"/>
        <rFont val="Calibri"/>
      </rPr>
      <t xml:space="preserve">
</t>
    </r>
    <r>
      <rPr>
        <sz val="11"/>
        <color rgb="FF000000"/>
        <rFont val="Calibri"/>
      </rPr>
      <t>If you enable this setting, Windows requires all users on managed devices to use enhanced anti-spoofing for Windows Hello face authentication. This disables Windows Hello face authentication on devices that do not support enhanced anti-spoofing.</t>
    </r>
    <r>
      <rPr>
        <sz val="11"/>
        <color rgb="FF000000"/>
        <rFont val="Calibri"/>
      </rPr>
      <t xml:space="preserve">
</t>
    </r>
    <r>
      <rPr>
        <sz val="11"/>
        <color rgb="FF000000"/>
        <rFont val="Calibri"/>
      </rPr>
      <t>If you disable or don't configure this setting, Windows doesn't require enhanced anti-spoofing for Windows Hello face authentication.</t>
    </r>
    <r>
      <rPr>
        <sz val="11"/>
        <color rgb="FF000000"/>
        <rFont val="Calibri"/>
      </rPr>
      <t xml:space="preserve">
</t>
    </r>
    <r>
      <rPr>
        <sz val="11"/>
        <color rgb="FF000000"/>
        <rFont val="Calibri"/>
      </rPr>
      <t>Note that enhanced anti-spoofing for Windows Hello face authentication is not required on unmanaged devices.</t>
    </r>
  </si>
  <si>
    <t>HKLM\SOFTWARE\Policies\Microsoft\Biometrics\FacialFeatures!EnhancedAntiSpoofing</t>
  </si>
  <si>
    <t>At least Windows Server 2016 or Windows 10</t>
  </si>
  <si>
    <t>Windows Components\Event Log Service\Application</t>
  </si>
  <si>
    <t>CPT-F0C68CAA</t>
  </si>
  <si>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32768</t>
    </r>
    <r>
      <rPr>
        <sz val="11"/>
        <color rgb="FF000000"/>
        <rFont val="Calibri"/>
      </rPr>
      <t>'</t>
    </r>
  </si>
  <si>
    <r>
      <rPr>
        <sz val="11"/>
        <color rgb="FF000000"/>
        <rFont val="Calibri"/>
      </rPr>
      <t xml:space="preserve">Set the following UI path to </t>
    </r>
    <r>
      <rPr>
        <b/>
        <sz val="11"/>
        <color rgb="FF000000"/>
        <rFont val="Calibri"/>
      </rPr>
      <t>32768</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Components\Event Log Service\Application\Specify the maximum log file size (KB)</t>
    </r>
  </si>
  <si>
    <r>
      <rPr>
        <sz val="11"/>
        <color rgb="FF000000"/>
        <rFont val="Calibri"/>
      </rPr>
      <t>This policy setting specifies the maximum size of the log file in kilobytes.</t>
    </r>
    <r>
      <rPr>
        <sz val="11"/>
        <color rgb="FF000000"/>
        <rFont val="Calibri"/>
      </rPr>
      <t xml:space="preserve">
</t>
    </r>
    <r>
      <rPr>
        <sz val="11"/>
        <color rgb="FF000000"/>
        <rFont val="Calibri"/>
      </rPr>
      <t>If you enable this policy setting, you can configure the maximum log file size to be between 1 megabyte (1024 kilobytes) and 2 terabytes (2147483647 kilobytes), in kilobyte increments.</t>
    </r>
    <r>
      <rPr>
        <sz val="11"/>
        <color rgb="FF000000"/>
        <rFont val="Calibri"/>
      </rPr>
      <t xml:space="preserve">
</t>
    </r>
    <r>
      <rPr>
        <sz val="11"/>
        <color rgb="FF000000"/>
        <rFont val="Calibri"/>
      </rPr>
      <t>If you disable or do not configure this policy setting, the maximum size of the log file will be set to the locally configured value. This value can be changed by the local administrator using the Log Properties dialog, and it defaults to 1 megabyte.</t>
    </r>
  </si>
  <si>
    <t>HKLM\Software\Policies\Microsoft\Windows\EventLog\Application!MaxSize</t>
  </si>
  <si>
    <t>Windows Components\Event Log Service\Security</t>
  </si>
  <si>
    <t>CPT-62EEE679</t>
  </si>
  <si>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196608</t>
    </r>
    <r>
      <rPr>
        <sz val="11"/>
        <color rgb="FF000000"/>
        <rFont val="Calibri"/>
      </rPr>
      <t>'</t>
    </r>
  </si>
  <si>
    <r>
      <rPr>
        <sz val="11"/>
        <color rgb="FF000000"/>
        <rFont val="Calibri"/>
      </rPr>
      <t xml:space="preserve">Set the following UI path to </t>
    </r>
    <r>
      <rPr>
        <b/>
        <sz val="11"/>
        <color rgb="FF000000"/>
        <rFont val="Calibri"/>
      </rPr>
      <t>196608</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Components\Event Log Service\Security\Specify the maximum log file size (KB)</t>
    </r>
  </si>
  <si>
    <r>
      <rPr>
        <sz val="11"/>
        <color rgb="FF000000"/>
        <rFont val="Calibri"/>
      </rPr>
      <t>This policy setting specifies the maximum size of the log file in kilobytes.</t>
    </r>
    <r>
      <rPr>
        <sz val="11"/>
        <color rgb="FF000000"/>
        <rFont val="Calibri"/>
      </rPr>
      <t xml:space="preserve">
</t>
    </r>
    <r>
      <rPr>
        <sz val="11"/>
        <color rgb="FF000000"/>
        <rFont val="Calibri"/>
      </rPr>
      <t>If you enable this policy setting, you can configure the maximum log file size to be between 20 megabytes (20480 kilobytes) and 2 terabytes (2147483647 kilobytes), in kilobyte increments.</t>
    </r>
    <r>
      <rPr>
        <sz val="11"/>
        <color rgb="FF000000"/>
        <rFont val="Calibri"/>
      </rPr>
      <t xml:space="preserve">
</t>
    </r>
    <r>
      <rPr>
        <sz val="11"/>
        <color rgb="FF000000"/>
        <rFont val="Calibri"/>
      </rPr>
      <t>If you disable or do not configure this policy setting, the maximum size of the log file will be set to the locally configured value. This value can be changed by the local administrator using the Log Properties dialog, and it defaults to 20 megabytes.</t>
    </r>
  </si>
  <si>
    <t>HKLM\Software\Policies\Microsoft\Windows\EventLog\Security!MaxSize</t>
  </si>
  <si>
    <t>Windows Components\Event Log Service\System</t>
  </si>
  <si>
    <t>CPT-CAC6FC3D</t>
  </si>
  <si>
    <r>
      <rPr>
        <sz val="11"/>
        <color rgb="FF000000"/>
        <rFont val="Calibri"/>
      </rPr>
      <t xml:space="preserve">Set the following UI path to </t>
    </r>
    <r>
      <rPr>
        <b/>
        <sz val="11"/>
        <color rgb="FF000000"/>
        <rFont val="Calibri"/>
      </rPr>
      <t>32768</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Components\Event Log Service\System\Specify the maximum log file size (KB)</t>
    </r>
  </si>
  <si>
    <t>HKLM\Software\Policies\Microsoft\Windows\EventLog\System!MaxSize</t>
  </si>
  <si>
    <t>Windows Components\File Explorer</t>
  </si>
  <si>
    <t>CPT-96FE9BDF</t>
  </si>
  <si>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Pick one of the following settings = Warn and prevent bypass</t>
    </r>
    <r>
      <rPr>
        <sz val="11"/>
        <color rgb="FF000000"/>
        <rFont val="Calibri"/>
      </rPr>
      <t>'</t>
    </r>
  </si>
  <si>
    <r>
      <rPr>
        <sz val="11"/>
        <color rgb="FF000000"/>
        <rFont val="Calibri"/>
      </rPr>
      <t xml:space="preserve">Set the following UI path to </t>
    </r>
    <r>
      <rPr>
        <b/>
        <sz val="11"/>
        <color rgb="FF000000"/>
        <rFont val="Calibri"/>
      </rPr>
      <t>[[[main setting]]] = Enabled; Pick one of the following settings = Warn and prevent bypass</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Components\File Explorer\Configure Windows Defender SmartScreen</t>
    </r>
  </si>
  <si>
    <r>
      <rPr>
        <sz val="11"/>
        <color rgb="FF000000"/>
        <rFont val="Calibri"/>
      </rPr>
      <t>This policy allows you to turn Windows Defender SmartScreen on or off.  SmartScreen helps protect PCs by warning users before running potentially malicious programs downloaded from the Internet.  This warning is presented as an interstitial dialog shown before running an app that has been downloaded from the Internet and is unrecognized or known to be malicious.  No dialog is shown for apps that do not appear to be suspicious.</t>
    </r>
    <r>
      <rPr>
        <sz val="11"/>
        <color rgb="FF000000"/>
        <rFont val="Calibri"/>
      </rPr>
      <t xml:space="preserve">
</t>
    </r>
    <r>
      <rPr>
        <sz val="11"/>
        <color rgb="FF000000"/>
        <rFont val="Calibri"/>
      </rPr>
      <t>Some information is sent to Microsoft about files and programs run on PCs with this feature enabled.</t>
    </r>
    <r>
      <rPr>
        <sz val="11"/>
        <color rgb="FF000000"/>
        <rFont val="Calibri"/>
      </rPr>
      <t xml:space="preserve">
</t>
    </r>
    <r>
      <rPr>
        <sz val="11"/>
        <color rgb="FF000000"/>
        <rFont val="Calibri"/>
      </rPr>
      <t>If you enable this policy, SmartScreen will be turned on for all users.  Its behavior can be controlled by the following options:</t>
    </r>
    <r>
      <rPr>
        <sz val="11"/>
        <color rgb="FF000000"/>
        <rFont val="Calibri"/>
      </rPr>
      <t xml:space="preserve">
</t>
    </r>
    <r>
      <rPr>
        <sz val="11"/>
        <color rgb="FF000000"/>
        <rFont val="Calibri"/>
      </rPr>
      <t>â€¢ Warn and prevent bypass</t>
    </r>
    <r>
      <rPr>
        <sz val="11"/>
        <color rgb="FF000000"/>
        <rFont val="Calibri"/>
      </rPr>
      <t xml:space="preserve">
</t>
    </r>
    <r>
      <rPr>
        <sz val="11"/>
        <color rgb="FF000000"/>
        <rFont val="Calibri"/>
      </rPr>
      <t>â€¢ Warn</t>
    </r>
    <r>
      <rPr>
        <sz val="11"/>
        <color rgb="FF000000"/>
        <rFont val="Calibri"/>
      </rPr>
      <t xml:space="preserve">
</t>
    </r>
    <r>
      <rPr>
        <sz val="11"/>
        <color rgb="FF000000"/>
        <rFont val="Calibri"/>
      </rPr>
      <t>If you enable this policy with the "Warn and prevent bypass" option, SmartScreen's dialogs will not present the user with the option to disregard the warning and run the app.  SmartScreen will continue to show the warning on subsequent attempts to run the app.</t>
    </r>
    <r>
      <rPr>
        <sz val="11"/>
        <color rgb="FF000000"/>
        <rFont val="Calibri"/>
      </rPr>
      <t xml:space="preserve">
</t>
    </r>
    <r>
      <rPr>
        <sz val="11"/>
        <color rgb="FF000000"/>
        <rFont val="Calibri"/>
      </rPr>
      <t>If you enable this policy with the "Warn" option, SmartScreen's dialogs will warn the user that the app appears suspicious, but will permit the user to disregard the warning and run the app anyway.  SmartScreen will not warn the user again for that app if the user tells SmartScreen to run the app.</t>
    </r>
    <r>
      <rPr>
        <sz val="11"/>
        <color rgb="FF000000"/>
        <rFont val="Calibri"/>
      </rPr>
      <t xml:space="preserve">
</t>
    </r>
    <r>
      <rPr>
        <sz val="11"/>
        <color rgb="FF000000"/>
        <rFont val="Calibri"/>
      </rPr>
      <t>If you disable this policy, SmartScreen will be turned off for all users.  Users will not be warned if they try to run suspicious apps from the Internet.</t>
    </r>
    <r>
      <rPr>
        <sz val="11"/>
        <color rgb="FF000000"/>
        <rFont val="Calibri"/>
      </rPr>
      <t xml:space="preserve">
</t>
    </r>
    <r>
      <rPr>
        <sz val="11"/>
        <color rgb="FF000000"/>
        <rFont val="Calibri"/>
      </rPr>
      <t>If you do not configure this policy, SmartScreen will be enabled by default, but users may change their settings.</t>
    </r>
  </si>
  <si>
    <t>HKLM\Software\Policies\Microsoft\Windows\System!EnableSmartScreen
HKLM\Software\Policies\Microsoft\Windows\System!ShellSmartScreenLevel</t>
  </si>
  <si>
    <t>CPT-34BAF9D3</t>
  </si>
  <si>
    <r>
      <rPr>
        <sz val="11"/>
        <rFont val="Calibri"/>
      </rPr>
      <t xml:space="preserve">Ensure </t>
    </r>
    <r>
      <rPr>
        <sz val="11"/>
        <color rgb="FF000000"/>
        <rFont val="Calibri"/>
      </rPr>
      <t>'</t>
    </r>
    <r>
      <rPr>
        <b/>
        <sz val="11"/>
        <color rgb="FF000000"/>
        <rFont val="Calibri"/>
      </rPr>
      <t>Turn off Data Execution Prevention for Explorer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</si>
  <si>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Components\File Explorer\Turn off Data Execution Prevention for Explorer</t>
    </r>
  </si>
  <si>
    <r>
      <rPr>
        <sz val="11"/>
        <color rgb="FF000000"/>
        <rFont val="Calibri"/>
      </rPr>
      <t>Disabling data execution prevention can allow certain legacy plug-in applications to function without terminating Explorer.</t>
    </r>
  </si>
  <si>
    <t>HKLM\Software\Policies\Microsoft\Windows\Explorer!NoDataExecutionPrevention</t>
  </si>
  <si>
    <t>CPT-1FBDE394</t>
  </si>
  <si>
    <r>
      <rPr>
        <sz val="11"/>
        <rFont val="Calibri"/>
      </rPr>
      <t xml:space="preserve">Ensure </t>
    </r>
    <r>
      <rPr>
        <sz val="11"/>
        <color rgb="FF000000"/>
        <rFont val="Calibri"/>
      </rPr>
      <t>'</t>
    </r>
    <r>
      <rPr>
        <b/>
        <sz val="11"/>
        <color rgb="FF000000"/>
        <rFont val="Calibri"/>
      </rPr>
      <t>Turn off heap termination on corruption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</si>
  <si>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Components\File Explorer\Turn off heap termination on corruption</t>
    </r>
  </si>
  <si>
    <r>
      <rPr>
        <sz val="11"/>
        <color rgb="FF000000"/>
        <rFont val="Calibri"/>
      </rPr>
      <t>Disabling heap termination on corruption can allow certain legacy plug-in applications to function without terminating Explorer immediately, although Explorer may still terminate unexpectedly later.</t>
    </r>
  </si>
  <si>
    <t>HKLM\Software\Policies\Microsoft\Windows\Explorer!NoHeapTerminationOnCorruption</t>
  </si>
  <si>
    <t>Windows Components\Internet Explorer</t>
  </si>
  <si>
    <t>CPT-EB4925B0</t>
  </si>
  <si>
    <r>
      <rPr>
        <sz val="11"/>
        <rFont val="Calibri"/>
      </rPr>
      <t xml:space="preserve">Ensure </t>
    </r>
    <r>
      <rPr>
        <sz val="11"/>
        <color rgb="FF000000"/>
        <rFont val="Calibri"/>
      </rPr>
      <t>'</t>
    </r>
    <r>
      <rPr>
        <b/>
        <sz val="11"/>
        <color rgb="FF000000"/>
        <rFont val="Calibri"/>
      </rPr>
      <t>Prevent bypassing SmartScreen Filter warnings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</si>
  <si>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Explorer\Prevent bypassing SmartScreen Filter warnings</t>
    </r>
  </si>
  <si>
    <r>
      <rPr>
        <sz val="11"/>
        <color rgb="FF000000"/>
        <rFont val="Calibri"/>
      </rPr>
      <t>This policy setting determines whether the user can bypass warnings from SmartScreen Filter. SmartScreen Filter prevents the user from browsing to or downloading from sites that are known to host malicious content. SmartScreen Filter also prevents the execution of files that are known to be malicious.</t>
    </r>
    <r>
      <rPr>
        <sz val="11"/>
        <color rgb="FF000000"/>
        <rFont val="Calibri"/>
      </rPr>
      <t xml:space="preserve">
</t>
    </r>
    <r>
      <rPr>
        <sz val="11"/>
        <color rgb="FF000000"/>
        <rFont val="Calibri"/>
      </rPr>
      <t>If you enable this policy setting, SmartScreen Filter warnings block the user.</t>
    </r>
    <r>
      <rPr>
        <sz val="11"/>
        <color rgb="FF000000"/>
        <rFont val="Calibri"/>
      </rPr>
      <t xml:space="preserve">
</t>
    </r>
    <r>
      <rPr>
        <sz val="11"/>
        <color rgb="FF000000"/>
        <rFont val="Calibri"/>
      </rPr>
      <t>If you disable or do not configure this policy setting, the user can bypass SmartScreen Filter warnings.</t>
    </r>
  </si>
  <si>
    <t>HKLM\Software\Policies\Microsoft\Internet Explorer\PhishingFilter!PreventOverride</t>
  </si>
  <si>
    <t>At least Internet Explorer 8.0</t>
  </si>
  <si>
    <t>CPT-D9703C1E</t>
  </si>
  <si>
    <r>
      <rPr>
        <sz val="11"/>
        <rFont val="Calibri"/>
      </rPr>
      <t xml:space="preserve">Ensure </t>
    </r>
    <r>
      <rPr>
        <sz val="11"/>
        <color rgb="FF000000"/>
        <rFont val="Calibri"/>
      </rPr>
      <t>'</t>
    </r>
    <r>
      <rPr>
        <b/>
        <sz val="11"/>
        <color rgb="FF000000"/>
        <rFont val="Calibri"/>
      </rPr>
      <t>Prevent bypassing SmartScreen Filter warnings about files that are not commonly downloaded from the Internet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</si>
  <si>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Explorer\Prevent bypassing SmartScreen Filter warnings about files that are not commonly downloaded from the Internet</t>
    </r>
  </si>
  <si>
    <r>
      <rPr>
        <sz val="11"/>
        <color rgb="FF000000"/>
        <rFont val="Calibri"/>
      </rPr>
      <t>This policy setting determines whether the user can bypass warnings from SmartScreen Filter. SmartScreen Filter warns the user about executable files that Internet Explorer users do not commonly download from the Internet.</t>
    </r>
    <r>
      <rPr>
        <sz val="11"/>
        <color rgb="FF000000"/>
        <rFont val="Calibri"/>
      </rPr>
      <t xml:space="preserve">
</t>
    </r>
    <r>
      <rPr>
        <sz val="11"/>
        <color rgb="FF000000"/>
        <rFont val="Calibri"/>
      </rPr>
      <t>If you enable this policy setting, SmartScreen Filter warnings block the user.</t>
    </r>
    <r>
      <rPr>
        <sz val="11"/>
        <color rgb="FF000000"/>
        <rFont val="Calibri"/>
      </rPr>
      <t xml:space="preserve">
</t>
    </r>
    <r>
      <rPr>
        <sz val="11"/>
        <color rgb="FF000000"/>
        <rFont val="Calibri"/>
      </rPr>
      <t>If you disable or do not configure this policy setting, the user can bypass SmartScreen Filter warnings.</t>
    </r>
  </si>
  <si>
    <t>HKLM\Software\Policies\Microsoft\Internet Explorer\PhishingFilter!PreventOverrideAppRepUnknown</t>
  </si>
  <si>
    <t>At least Internet Explorer 9.0</t>
  </si>
  <si>
    <t>CPT-1568C2A7</t>
  </si>
  <si>
    <r>
      <rPr>
        <sz val="11"/>
        <rFont val="Calibri"/>
      </rPr>
      <t xml:space="preserve">Ensure </t>
    </r>
    <r>
      <rPr>
        <sz val="11"/>
        <color rgb="FF000000"/>
        <rFont val="Calibri"/>
      </rPr>
      <t>'</t>
    </r>
    <r>
      <rPr>
        <b/>
        <sz val="11"/>
        <color rgb="FF000000"/>
        <rFont val="Calibri"/>
      </rPr>
      <t>Prevent managing SmartScreen Filter</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</si>
  <si>
    <r>
      <rPr>
        <sz val="11"/>
        <color rgb="FF000000"/>
        <rFont val="Calibri"/>
      </rPr>
      <t xml:space="preserve">Set the following UI path to </t>
    </r>
    <r>
      <rPr>
        <b/>
        <sz val="11"/>
        <color rgb="FF000000"/>
        <rFont val="Calibri"/>
      </rPr>
      <t>On</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Explorer\Prevent managing SmartScreen Filter</t>
    </r>
  </si>
  <si>
    <r>
      <rPr>
        <sz val="11"/>
        <color rgb="FF000000"/>
        <rFont val="Calibri"/>
      </rPr>
      <t>This policy setting prevents the user from managing SmartScreen Filter, which warns the user if the website being visited is known for fraudulent attempts to gather personal information through "phishing," or is known to host malware.</t>
    </r>
    <r>
      <rPr>
        <sz val="11"/>
        <color rgb="FF000000"/>
        <rFont val="Calibri"/>
      </rPr>
      <t xml:space="preserve">
</t>
    </r>
    <r>
      <rPr>
        <sz val="11"/>
        <color rgb="FF000000"/>
        <rFont val="Calibri"/>
      </rPr>
      <t>If you enable this policy setting, the user is not prompted to turn on SmartScreen Filter. All website addresses that are not on the filter's allow list are sent automatically to Microsoft without prompting the user.</t>
    </r>
    <r>
      <rPr>
        <sz val="11"/>
        <color rgb="FF000000"/>
        <rFont val="Calibri"/>
      </rPr>
      <t xml:space="preserve">
</t>
    </r>
    <r>
      <rPr>
        <sz val="11"/>
        <color rgb="FF000000"/>
        <rFont val="Calibri"/>
      </rPr>
      <t>If you disable or do not configure this policy setting, the user is prompted to decide whether to turn on SmartScreen Filter during the first-run experience.</t>
    </r>
  </si>
  <si>
    <t>HKLM\Software\Policies\Microsoft\Internet Explorer\PhishingFilter!EnabledV9</t>
  </si>
  <si>
    <t>CPT-01DF4C78</t>
  </si>
  <si>
    <r>
      <rPr>
        <sz val="11"/>
        <rFont val="Calibri"/>
      </rPr>
      <t xml:space="preserve">Ensure </t>
    </r>
    <r>
      <rPr>
        <sz val="11"/>
        <color rgb="FF000000"/>
        <rFont val="Calibri"/>
      </rPr>
      <t>'</t>
    </r>
    <r>
      <rPr>
        <b/>
        <sz val="11"/>
        <color rgb="FF000000"/>
        <rFont val="Calibri"/>
      </rPr>
      <t>Prevent per-user installation of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</si>
  <si>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Explorer\Prevent per-user installation of ActiveX controls</t>
    </r>
  </si>
  <si>
    <r>
      <rPr>
        <sz val="11"/>
        <color rgb="FF000000"/>
        <rFont val="Calibri"/>
      </rPr>
      <t>This policy setting allows you to prevent the installation of ActiveX controls on a per-user basis.</t>
    </r>
    <r>
      <rPr>
        <sz val="11"/>
        <color rgb="FF000000"/>
        <rFont val="Calibri"/>
      </rPr>
      <t xml:space="preserve">
</t>
    </r>
    <r>
      <rPr>
        <sz val="11"/>
        <color rgb="FF000000"/>
        <rFont val="Calibri"/>
      </rPr>
      <t>If you enable this policy setting, ActiveX controls cannot be installed on a per-user basis.</t>
    </r>
    <r>
      <rPr>
        <sz val="11"/>
        <color rgb="FF000000"/>
        <rFont val="Calibri"/>
      </rPr>
      <t xml:space="preserve">
</t>
    </r>
    <r>
      <rPr>
        <sz val="11"/>
        <color rgb="FF000000"/>
        <rFont val="Calibri"/>
      </rPr>
      <t>If you disable or do not configure this policy setting, ActiveX controls can be installed on a per-user basis.</t>
    </r>
  </si>
  <si>
    <t>HKLM\Software\Policies\Microsoft\Internet Explorer\Security\ActiveX!BlockNonAdminActiveXInstall</t>
  </si>
  <si>
    <t>CPT-E01BFC84</t>
  </si>
  <si>
    <r>
      <rPr>
        <sz val="11"/>
        <rFont val="Calibri"/>
      </rPr>
      <t xml:space="preserve">Ensure </t>
    </r>
    <r>
      <rPr>
        <sz val="11"/>
        <color rgb="FF000000"/>
        <rFont val="Calibri"/>
      </rPr>
      <t>'</t>
    </r>
    <r>
      <rPr>
        <b/>
        <sz val="11"/>
        <color rgb="FF000000"/>
        <rFont val="Calibri"/>
      </rPr>
      <t>Security Zones: Do not allow users to add/delete sites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</si>
  <si>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Explorer\Security Zones: Do not allow users to add/delete sites</t>
    </r>
  </si>
  <si>
    <r>
      <rPr>
        <sz val="11"/>
        <color rgb="FF000000"/>
        <rFont val="Calibri"/>
      </rPr>
      <t>Prevents users from adding or removing sites from security zones. A security zone is a group of Web sites with the same security level.</t>
    </r>
    <r>
      <rPr>
        <sz val="11"/>
        <color rgb="FF000000"/>
        <rFont val="Calibri"/>
      </rPr>
      <t xml:space="preserve">
</t>
    </r>
    <r>
      <rPr>
        <sz val="11"/>
        <color rgb="FF000000"/>
        <rFont val="Calibri"/>
      </rPr>
      <t>If you enable this policy, the site management settings for security zones are disabled. (To see the site management settings for security zones, in the Internet Options dialog box, click the Security tab, and then click the Sites button.)</t>
    </r>
    <r>
      <rPr>
        <sz val="11"/>
        <color rgb="FF000000"/>
        <rFont val="Calibri"/>
      </rPr>
      <t xml:space="preserve">
</t>
    </r>
    <r>
      <rPr>
        <sz val="11"/>
        <color rgb="FF000000"/>
        <rFont val="Calibri"/>
      </rPr>
      <t>If you disable this policy or do not configure it, users can add Web sites to or remove sites from the Trusted Sites and Restricted Sites zones, and alter settings for the Local Intranet zone.</t>
    </r>
    <r>
      <rPr>
        <sz val="11"/>
        <color rgb="FF000000"/>
        <rFont val="Calibri"/>
      </rPr>
      <t xml:space="preserve">
</t>
    </r>
    <r>
      <rPr>
        <sz val="11"/>
        <color rgb="FF000000"/>
        <rFont val="Calibri"/>
      </rPr>
      <t>This policy prevents users from changing site management settings for security zones established by the administrator.</t>
    </r>
    <r>
      <rPr>
        <sz val="11"/>
        <color rgb="FF000000"/>
        <rFont val="Calibri"/>
      </rPr>
      <t xml:space="preserve">
</t>
    </r>
    <r>
      <rPr>
        <sz val="11"/>
        <color rgb="FF000000"/>
        <rFont val="Calibri"/>
      </rPr>
      <t>Note:  The "Disable the Security page" policy (located in \User Configuration\Administrative Templates\Windows Components\Internet Explorer\Internet Control Panel), which removes the Security tab from the interface, takes precedence over this policy. If it is enabled, this policy is ignored.</t>
    </r>
    <r>
      <rPr>
        <sz val="11"/>
        <color rgb="FF000000"/>
        <rFont val="Calibri"/>
      </rPr>
      <t xml:space="preserve">
</t>
    </r>
    <r>
      <rPr>
        <sz val="11"/>
        <color rgb="FF000000"/>
        <rFont val="Calibri"/>
      </rPr>
      <t>Also, see the "Security zones: Use only machine settings" policy.</t>
    </r>
  </si>
  <si>
    <t>HKLM\Software\Policies\Microsoft\Windows\CurrentVersion\Internet Settings!Security_zones_map_edit</t>
  </si>
  <si>
    <t>At least Internet Explorer 5.0</t>
  </si>
  <si>
    <t>CPT-4C34155F</t>
  </si>
  <si>
    <r>
      <rPr>
        <sz val="11"/>
        <rFont val="Calibri"/>
      </rPr>
      <t xml:space="preserve">Ensure </t>
    </r>
    <r>
      <rPr>
        <sz val="11"/>
        <color rgb="FF000000"/>
        <rFont val="Calibri"/>
      </rPr>
      <t>'</t>
    </r>
    <r>
      <rPr>
        <b/>
        <sz val="11"/>
        <color rgb="FF000000"/>
        <rFont val="Calibri"/>
      </rPr>
      <t>Security Zones: Do not allow users to change policies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</si>
  <si>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Explorer\Security Zones: Do not allow users to change policies</t>
    </r>
  </si>
  <si>
    <r>
      <rPr>
        <sz val="11"/>
        <color rgb="FF000000"/>
        <rFont val="Calibri"/>
      </rPr>
      <t>Prevents users from changing security zone settings. A security zone is a group of Web sites with the same security level.</t>
    </r>
    <r>
      <rPr>
        <sz val="11"/>
        <color rgb="FF000000"/>
        <rFont val="Calibri"/>
      </rPr>
      <t xml:space="preserve">
</t>
    </r>
    <r>
      <rPr>
        <sz val="11"/>
        <color rgb="FF000000"/>
        <rFont val="Calibri"/>
      </rPr>
      <t>If you enable this policy, the Custom Level button and security-level slider on the Security tab in the Internet Options dialog box are disabled.</t>
    </r>
    <r>
      <rPr>
        <sz val="11"/>
        <color rgb="FF000000"/>
        <rFont val="Calibri"/>
      </rPr>
      <t xml:space="preserve">
</t>
    </r>
    <r>
      <rPr>
        <sz val="11"/>
        <color rgb="FF000000"/>
        <rFont val="Calibri"/>
      </rPr>
      <t>If you disable this policy or do not configure it, users can change the settings for security zones.</t>
    </r>
    <r>
      <rPr>
        <sz val="11"/>
        <color rgb="FF000000"/>
        <rFont val="Calibri"/>
      </rPr>
      <t xml:space="preserve">
</t>
    </r>
    <r>
      <rPr>
        <sz val="11"/>
        <color rgb="FF000000"/>
        <rFont val="Calibri"/>
      </rPr>
      <t>This policy prevents users from changing security zone settings established by the administrator.</t>
    </r>
    <r>
      <rPr>
        <sz val="11"/>
        <color rgb="FF000000"/>
        <rFont val="Calibri"/>
      </rPr>
      <t xml:space="preserve">
</t>
    </r>
    <r>
      <rPr>
        <sz val="11"/>
        <color rgb="FF000000"/>
        <rFont val="Calibri"/>
      </rPr>
      <t>Note: The "Disable the Security page" policy (located in \User Configuration\Administrative Templates\Windows Components\Internet Explorer\Internet Control Panel), which removes the Security tab from Internet Explorer in Control Panel, takes precedence over this policy. If it is enabled, this policy is ignored.</t>
    </r>
    <r>
      <rPr>
        <sz val="11"/>
        <color rgb="FF000000"/>
        <rFont val="Calibri"/>
      </rPr>
      <t xml:space="preserve">
</t>
    </r>
    <r>
      <rPr>
        <sz val="11"/>
        <color rgb="FF000000"/>
        <rFont val="Calibri"/>
      </rPr>
      <t>Also, see the "Security zones: Use only machine settings" policy.</t>
    </r>
  </si>
  <si>
    <t>HKLM\Software\Policies\Microsoft\Windows\CurrentVersion\Internet Settings!Security_options_edit</t>
  </si>
  <si>
    <t>CPT-0526CFC3</t>
  </si>
  <si>
    <r>
      <rPr>
        <sz val="11"/>
        <rFont val="Calibri"/>
      </rPr>
      <t xml:space="preserve">Ensure </t>
    </r>
    <r>
      <rPr>
        <sz val="11"/>
        <color rgb="FF000000"/>
        <rFont val="Calibri"/>
      </rPr>
      <t>'</t>
    </r>
    <r>
      <rPr>
        <b/>
        <sz val="11"/>
        <color rgb="FF000000"/>
        <rFont val="Calibri"/>
      </rPr>
      <t>Security Zones: Use only machine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</si>
  <si>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Explorer\Security Zones: Use only machine settings</t>
    </r>
  </si>
  <si>
    <r>
      <rPr>
        <sz val="11"/>
        <color rgb="FF000000"/>
        <rFont val="Calibri"/>
      </rPr>
      <t>Applies security zone information to all users of the same computer. A security zone is a group of Web sites with the same security level.</t>
    </r>
    <r>
      <rPr>
        <sz val="11"/>
        <color rgb="FF000000"/>
        <rFont val="Calibri"/>
      </rPr>
      <t xml:space="preserve">
</t>
    </r>
    <r>
      <rPr>
        <sz val="11"/>
        <color rgb="FF000000"/>
        <rFont val="Calibri"/>
      </rPr>
      <t>If you enable this policy, changes that the user makes to a security zone will apply to all users of that computer.</t>
    </r>
    <r>
      <rPr>
        <sz val="11"/>
        <color rgb="FF000000"/>
        <rFont val="Calibri"/>
      </rPr>
      <t xml:space="preserve">
</t>
    </r>
    <r>
      <rPr>
        <sz val="11"/>
        <color rgb="FF000000"/>
        <rFont val="Calibri"/>
      </rPr>
      <t>If you disable this policy or do not configure it, users of the same computer can establish their own security zone settings.</t>
    </r>
    <r>
      <rPr>
        <sz val="11"/>
        <color rgb="FF000000"/>
        <rFont val="Calibri"/>
      </rPr>
      <t xml:space="preserve">
</t>
    </r>
    <r>
      <rPr>
        <sz val="11"/>
        <color rgb="FF000000"/>
        <rFont val="Calibri"/>
      </rPr>
      <t>This policy is intended to ensure that security zone settings apply uniformly to the same computer and do not vary from user to user.</t>
    </r>
    <r>
      <rPr>
        <sz val="11"/>
        <color rgb="FF000000"/>
        <rFont val="Calibri"/>
      </rPr>
      <t xml:space="preserve">
</t>
    </r>
    <r>
      <rPr>
        <sz val="11"/>
        <color rgb="FF000000"/>
        <rFont val="Calibri"/>
      </rPr>
      <t>Also, see the "Security zones: Do not allow users to change policies" policy.</t>
    </r>
  </si>
  <si>
    <t>HKLM\Software\Policies\Microsoft\Windows\CurrentVersion\Internet Settings!Security_HKLM_only</t>
  </si>
  <si>
    <t>CPT-99183B99</t>
  </si>
  <si>
    <r>
      <rPr>
        <sz val="11"/>
        <rFont val="Calibri"/>
      </rPr>
      <t xml:space="preserve">Ensure </t>
    </r>
    <r>
      <rPr>
        <sz val="11"/>
        <color rgb="FF000000"/>
        <rFont val="Calibri"/>
      </rPr>
      <t>'</t>
    </r>
    <r>
      <rPr>
        <b/>
        <sz val="11"/>
        <color rgb="FF000000"/>
        <rFont val="Calibri"/>
      </rPr>
      <t>Specify use of ActiveX Installer Service for installation of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</si>
  <si>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Explorer\Specify use of ActiveX Installer Service for installation of ActiveX controls</t>
    </r>
  </si>
  <si>
    <r>
      <rPr>
        <sz val="11"/>
        <color rgb="FF000000"/>
        <rFont val="Calibri"/>
      </rPr>
      <t>This policy setting allows you to specify how ActiveX controls are installed.</t>
    </r>
    <r>
      <rPr>
        <sz val="11"/>
        <color rgb="FF000000"/>
        <rFont val="Calibri"/>
      </rPr>
      <t xml:space="preserve">
</t>
    </r>
    <r>
      <rPr>
        <sz val="11"/>
        <color rgb="FF000000"/>
        <rFont val="Calibri"/>
      </rPr>
      <t>If you enable this policy setting, ActiveX controls are installed only if the ActiveX Installer Service is present and has been configured to allow the installation of ActiveX controls.</t>
    </r>
    <r>
      <rPr>
        <sz val="11"/>
        <color rgb="FF000000"/>
        <rFont val="Calibri"/>
      </rPr>
      <t xml:space="preserve">
</t>
    </r>
    <r>
      <rPr>
        <sz val="11"/>
        <color rgb="FF000000"/>
        <rFont val="Calibri"/>
      </rPr>
      <t>If you disable or do not configure this policy setting, ActiveX controls, including per-user controls, are installed through the standard installation process.</t>
    </r>
  </si>
  <si>
    <t>HKLM\Software\Policies\Microsoft\Windows\AxInstaller!OnlyUseAXISForActiveXInstall</t>
  </si>
  <si>
    <t>CPT-520AC306</t>
  </si>
  <si>
    <r>
      <rPr>
        <sz val="11"/>
        <rFont val="Calibri"/>
      </rPr>
      <t xml:space="preserve">Ensure </t>
    </r>
    <r>
      <rPr>
        <sz val="11"/>
        <color rgb="FF000000"/>
        <rFont val="Calibri"/>
      </rPr>
      <t>'</t>
    </r>
    <r>
      <rPr>
        <b/>
        <sz val="11"/>
        <color rgb="FF000000"/>
        <rFont val="Calibri"/>
      </rPr>
      <t>Turn off Crash Detection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</si>
  <si>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Explorer\Turn off Crash Detection</t>
    </r>
  </si>
  <si>
    <r>
      <rPr>
        <sz val="11"/>
        <color rgb="FF000000"/>
        <rFont val="Calibri"/>
      </rPr>
      <t>This policy setting allows you to manage the crash detection feature of add-on Management.</t>
    </r>
    <r>
      <rPr>
        <sz val="11"/>
        <color rgb="FF000000"/>
        <rFont val="Calibri"/>
      </rPr>
      <t xml:space="preserve">
</t>
    </r>
    <r>
      <rPr>
        <sz val="11"/>
        <color rgb="FF000000"/>
        <rFont val="Calibri"/>
      </rPr>
      <t>If you enable this policy setting, a crash in Internet Explorer will exhibit behavior found in Windows XP Professional Service Pack 1 and earlier, namely to invoke Windows Error Reporting. All policy settings for Windows Error Reporting continue to apply.</t>
    </r>
    <r>
      <rPr>
        <sz val="11"/>
        <color rgb="FF000000"/>
        <rFont val="Calibri"/>
      </rPr>
      <t xml:space="preserve">
</t>
    </r>
    <r>
      <rPr>
        <sz val="11"/>
        <color rgb="FF000000"/>
        <rFont val="Calibri"/>
      </rPr>
      <t>If you disable or do not configure this policy setting, the crash detection feature for add-on management will be functional.</t>
    </r>
  </si>
  <si>
    <t>HKLM\Software\Policies\Microsoft\Internet Explorer\Restrictions!NoCrashDetection</t>
  </si>
  <si>
    <t>At least Internet Explorer 6.0 in Windows XP with Service Pack 2 or Windows Server 2003 with Service Pack 1</t>
  </si>
  <si>
    <t>CPT-401451E2</t>
  </si>
  <si>
    <r>
      <rPr>
        <sz val="11"/>
        <rFont val="Calibri"/>
      </rPr>
      <t xml:space="preserve">Ensure </t>
    </r>
    <r>
      <rPr>
        <sz val="11"/>
        <color rgb="FF000000"/>
        <rFont val="Calibri"/>
      </rPr>
      <t>'</t>
    </r>
    <r>
      <rPr>
        <b/>
        <sz val="11"/>
        <color rgb="FF000000"/>
        <rFont val="Calibri"/>
      </rPr>
      <t>Turn off the Security Settings Check feature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</si>
  <si>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Explorer\Turn off the Security Settings Check feature</t>
    </r>
  </si>
  <si>
    <r>
      <rPr>
        <sz val="11"/>
        <color rgb="FF000000"/>
        <rFont val="Calibri"/>
      </rPr>
      <t>This policy setting turns off the Security Settings Check feature, which checks Internet Explorer security settings to determine when the settings put Internet Explorer at risk.</t>
    </r>
    <r>
      <rPr>
        <sz val="11"/>
        <color rgb="FF000000"/>
        <rFont val="Calibri"/>
      </rPr>
      <t xml:space="preserve">
</t>
    </r>
    <r>
      <rPr>
        <sz val="11"/>
        <color rgb="FF000000"/>
        <rFont val="Calibri"/>
      </rPr>
      <t>If you enable this policy setting, the feature is turned off.</t>
    </r>
    <r>
      <rPr>
        <sz val="11"/>
        <color rgb="FF000000"/>
        <rFont val="Calibri"/>
      </rPr>
      <t xml:space="preserve">
</t>
    </r>
    <r>
      <rPr>
        <sz val="11"/>
        <color rgb="FF000000"/>
        <rFont val="Calibri"/>
      </rPr>
      <t>If you disable or do not configure this policy setting, the feature is turned on.</t>
    </r>
  </si>
  <si>
    <t>HKLM\Software\Policies\Microsoft\Internet Explorer\Security!DisableSecuritySettingsCheck</t>
  </si>
  <si>
    <t>At least Internet Explorer 7.0</t>
  </si>
  <si>
    <t>Windows Components\Internet Explorer\Internet Control Panel</t>
  </si>
  <si>
    <t>CPT-3CF3EA02</t>
  </si>
  <si>
    <r>
      <rPr>
        <sz val="11"/>
        <rFont val="Calibri"/>
      </rPr>
      <t xml:space="preserve">Ensure </t>
    </r>
    <r>
      <rPr>
        <sz val="11"/>
        <color rgb="FF000000"/>
        <rFont val="Calibri"/>
      </rPr>
      <t>'</t>
    </r>
    <r>
      <rPr>
        <b/>
        <sz val="11"/>
        <color rgb="FF000000"/>
        <rFont val="Calibri"/>
      </rPr>
      <t>Prevent ignoring certificate errors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</si>
  <si>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Panel\Prevent ignoring certificate errors</t>
    </r>
  </si>
  <si>
    <r>
      <rPr>
        <sz val="11"/>
        <color rgb="FF000000"/>
        <rFont val="Calibri"/>
      </rPr>
      <t>This policy setting prevents the user from ignoring Secure Sockets Layer/Transport Layer Security (SSL/TLS) certificate errors that interrupt browsing (such as "expired", "revoked", or "name mismatch" errors) in Internet Explorer.</t>
    </r>
    <r>
      <rPr>
        <sz val="11"/>
        <color rgb="FF000000"/>
        <rFont val="Calibri"/>
      </rPr>
      <t xml:space="preserve">
</t>
    </r>
    <r>
      <rPr>
        <sz val="11"/>
        <color rgb="FF000000"/>
        <rFont val="Calibri"/>
      </rPr>
      <t>If you enable this policy setting, the user cannot continue browsing.</t>
    </r>
    <r>
      <rPr>
        <sz val="11"/>
        <color rgb="FF000000"/>
        <rFont val="Calibri"/>
      </rPr>
      <t xml:space="preserve">
</t>
    </r>
    <r>
      <rPr>
        <sz val="11"/>
        <color rgb="FF000000"/>
        <rFont val="Calibri"/>
      </rPr>
      <t>If you disable or do not configure this policy setting, the user can choose to ignore certificate errors and continue browsing.</t>
    </r>
  </si>
  <si>
    <t>HKLM\Software\Policies\Microsoft\Windows\CurrentVersion\Internet Settings!PreventIgnoreCertErrors</t>
  </si>
  <si>
    <t>Windows Components\Internet Explorer\Internet Control Panel\Advanced Page</t>
  </si>
  <si>
    <t>CPT-99A0955C</t>
  </si>
  <si>
    <r>
      <rPr>
        <sz val="11"/>
        <rFont val="Calibri"/>
      </rPr>
      <t xml:space="preserve">Ensure </t>
    </r>
    <r>
      <rPr>
        <sz val="11"/>
        <color rgb="FF000000"/>
        <rFont val="Calibri"/>
      </rPr>
      <t>'</t>
    </r>
    <r>
      <rPr>
        <b/>
        <sz val="11"/>
        <color rgb="FF000000"/>
        <rFont val="Calibri"/>
      </rPr>
      <t>Allow software to run or install even if the signature is invalid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</si>
  <si>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Panel\Advanced Page\Allow software to run or install even if the signature is invalid</t>
    </r>
  </si>
  <si>
    <r>
      <rPr>
        <sz val="11"/>
        <color rgb="FF000000"/>
        <rFont val="Calibri"/>
      </rPr>
      <t>This policy setting allows you to manage whether software, such as ActiveX controls and file downloads, can be installed or run by the user even though the signature is invalid. An invalid signature might indicate that someone has tampered with the file.</t>
    </r>
    <r>
      <rPr>
        <sz val="11"/>
        <color rgb="FF000000"/>
        <rFont val="Calibri"/>
      </rPr>
      <t xml:space="preserve">
</t>
    </r>
    <r>
      <rPr>
        <sz val="11"/>
        <color rgb="FF000000"/>
        <rFont val="Calibri"/>
      </rPr>
      <t>If you enable this policy setting, users will be prompted to install or run files with an invalid signature.</t>
    </r>
    <r>
      <rPr>
        <sz val="11"/>
        <color rgb="FF000000"/>
        <rFont val="Calibri"/>
      </rPr>
      <t xml:space="preserve">
</t>
    </r>
    <r>
      <rPr>
        <sz val="11"/>
        <color rgb="FF000000"/>
        <rFont val="Calibri"/>
      </rPr>
      <t>If you disable this policy setting, users cannot run or install files with an invalid signature.</t>
    </r>
    <r>
      <rPr>
        <sz val="11"/>
        <color rgb="FF000000"/>
        <rFont val="Calibri"/>
      </rPr>
      <t xml:space="preserve">
</t>
    </r>
    <r>
      <rPr>
        <sz val="11"/>
        <color rgb="FF000000"/>
        <rFont val="Calibri"/>
      </rPr>
      <t>If you do not configure this policy, users can choose to run or install files with an invalid signature.</t>
    </r>
  </si>
  <si>
    <t>HKLM\Software\Policies\Microsoft\Internet Explorer\Download!RunInvalidSignatures</t>
  </si>
  <si>
    <t>CPT-7B393EE2</t>
  </si>
  <si>
    <r>
      <rPr>
        <sz val="11"/>
        <rFont val="Calibri"/>
      </rPr>
      <t xml:space="preserve">Ensure </t>
    </r>
    <r>
      <rPr>
        <sz val="11"/>
        <color rgb="FF000000"/>
        <rFont val="Calibri"/>
      </rPr>
      <t>'</t>
    </r>
    <r>
      <rPr>
        <b/>
        <sz val="11"/>
        <color rgb="FF000000"/>
        <rFont val="Calibri"/>
      </rPr>
      <t>Check for server certificate revocation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</si>
  <si>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Panel\Advanced Page\Check for server certificate revocation</t>
    </r>
  </si>
  <si>
    <r>
      <rPr>
        <sz val="11"/>
        <color rgb="FF000000"/>
        <rFont val="Calibri"/>
      </rPr>
      <t>This policy setting allows you to manage whether Internet Explorer will check revocation status of servers' certificates. Certificates are revoked when they have been compromised or are no longer valid, and this option protects users from submitting confidential data to a site that may be fraudulent or not secure.</t>
    </r>
    <r>
      <rPr>
        <sz val="11"/>
        <color rgb="FF000000"/>
        <rFont val="Calibri"/>
      </rPr>
      <t xml:space="preserve">
</t>
    </r>
    <r>
      <rPr>
        <sz val="11"/>
        <color rgb="FF000000"/>
        <rFont val="Calibri"/>
      </rPr>
      <t>If you enable this policy setting, Internet Explorer will check to see if server certificates have been revoked.</t>
    </r>
    <r>
      <rPr>
        <sz val="11"/>
        <color rgb="FF000000"/>
        <rFont val="Calibri"/>
      </rPr>
      <t xml:space="preserve">
</t>
    </r>
    <r>
      <rPr>
        <sz val="11"/>
        <color rgb="FF000000"/>
        <rFont val="Calibri"/>
      </rPr>
      <t>If you disable this policy setting, Internet Explorer will not check server certificates to see if they have been revoked.</t>
    </r>
    <r>
      <rPr>
        <sz val="11"/>
        <color rgb="FF000000"/>
        <rFont val="Calibri"/>
      </rPr>
      <t xml:space="preserve">
</t>
    </r>
    <r>
      <rPr>
        <sz val="11"/>
        <color rgb="FF000000"/>
        <rFont val="Calibri"/>
      </rPr>
      <t>If you do not configure this policy setting, Internet Explorer will not check server certificates to see if they have been revoked.</t>
    </r>
  </si>
  <si>
    <t>HKLM\Software\Policies\Microsoft\Windows\CurrentVersion\Internet Settings!CertificateRevocation</t>
  </si>
  <si>
    <t>At least Internet Explorer 6.0 in Windows 2003 Service Pack 1</t>
  </si>
  <si>
    <t>CPT-612AD673</t>
  </si>
  <si>
    <r>
      <rPr>
        <sz val="11"/>
        <rFont val="Calibri"/>
      </rPr>
      <t xml:space="preserve">Ensure </t>
    </r>
    <r>
      <rPr>
        <sz val="11"/>
        <color rgb="FF000000"/>
        <rFont val="Calibri"/>
      </rPr>
      <t>'</t>
    </r>
    <r>
      <rPr>
        <b/>
        <sz val="11"/>
        <color rgb="FF000000"/>
        <rFont val="Calibri"/>
      </rPr>
      <t>Check for signatures on downloaded programs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</si>
  <si>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Panel\Advanced Page\Check for signatures on downloaded programs</t>
    </r>
  </si>
  <si>
    <r>
      <rPr>
        <sz val="11"/>
        <color rgb="FF000000"/>
        <rFont val="Calibri"/>
      </rPr>
      <t>This policy setting allows you to manage whether Internet Explorer checks for digital signatures (which identifies the publisher of signed software and verifies it hasn't been modified or tampered with) on user computers before downloading executable programs.</t>
    </r>
    <r>
      <rPr>
        <sz val="11"/>
        <color rgb="FF000000"/>
        <rFont val="Calibri"/>
      </rPr>
      <t xml:space="preserve">
</t>
    </r>
    <r>
      <rPr>
        <sz val="11"/>
        <color rgb="FF000000"/>
        <rFont val="Calibri"/>
      </rPr>
      <t>If you enable this policy setting, Internet Explorer will check the digital signatures of executable programs and display their identities before downloading them to user computers.</t>
    </r>
    <r>
      <rPr>
        <sz val="11"/>
        <color rgb="FF000000"/>
        <rFont val="Calibri"/>
      </rPr>
      <t xml:space="preserve">
</t>
    </r>
    <r>
      <rPr>
        <sz val="11"/>
        <color rgb="FF000000"/>
        <rFont val="Calibri"/>
      </rPr>
      <t>If you disable this policy setting, Internet Explorer will not check the digital signatures of executable programs or display their identities before downloading them to user computers.</t>
    </r>
    <r>
      <rPr>
        <sz val="11"/>
        <color rgb="FF000000"/>
        <rFont val="Calibri"/>
      </rPr>
      <t xml:space="preserve">
</t>
    </r>
    <r>
      <rPr>
        <sz val="11"/>
        <color rgb="FF000000"/>
        <rFont val="Calibri"/>
      </rPr>
      <t>If you do not configure this policy, Internet Explorer will not check the digital signatures of executable programs or display their identities before downloading them to user computers.</t>
    </r>
  </si>
  <si>
    <t>HKLM\Software\Policies\Microsoft\Internet Explorer\Download!CheckExeSignatures</t>
  </si>
  <si>
    <t>CPT-DF367396</t>
  </si>
  <si>
    <r>
      <rPr>
        <sz val="11"/>
        <rFont val="Calibri"/>
      </rPr>
      <t xml:space="preserve">Ensure </t>
    </r>
    <r>
      <rPr>
        <sz val="11"/>
        <color rgb="FF000000"/>
        <rFont val="Calibri"/>
      </rPr>
      <t>'</t>
    </r>
    <r>
      <rPr>
        <b/>
        <sz val="11"/>
        <color rgb="FF000000"/>
        <rFont val="Calibri"/>
      </rPr>
      <t>Do not allow ActiveX controls to run in Protected Mode when Enhanced Protected Mode is enabled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</si>
  <si>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Panel\Advanced Page\Do not allow ActiveX controls to run in Protected Mode when Enhanced Protected Mode is enabled</t>
    </r>
  </si>
  <si>
    <r>
      <rPr>
        <sz val="11"/>
        <color rgb="FF000000"/>
        <rFont val="Calibri"/>
      </rPr>
      <t>This policy setting prevents ActiveX controls from running in Protected Mode when Enhanced Protected Mode is enabled. When a user has an ActiveX control installed that is not compatible with Enhanced Protected Mode and a website attempts to load the control, Internet Explorer notifies the user and gives the option to run the website in regular Protected Mode. This policy setting disables this notification and forces all websites to run in Enhanced Protected Mode.</t>
    </r>
    <r>
      <rPr>
        <sz val="11"/>
        <color rgb="FF000000"/>
        <rFont val="Calibri"/>
      </rPr>
      <t xml:space="preserve">
</t>
    </r>
    <r>
      <rPr>
        <sz val="11"/>
        <color rgb="FF000000"/>
        <rFont val="Calibri"/>
      </rPr>
      <t>Enhanced Protected Mode provides additional protection against malicious websites by using 64-bit processes on 64-bit versions of Windows. For computers running at least Windows 8, Enhanced Protected Mode also limits the locations Internet Explorer can read from in the registry and the file system.</t>
    </r>
    <r>
      <rPr>
        <sz val="11"/>
        <color rgb="FF000000"/>
        <rFont val="Calibri"/>
      </rPr>
      <t xml:space="preserve">
</t>
    </r>
    <r>
      <rPr>
        <sz val="11"/>
        <color rgb="FF000000"/>
        <rFont val="Calibri"/>
      </rPr>
      <t>When Enhanced Protected Mode is enabled, and a user encounters a website that attempts to load an ActiveX control that is not compatible with Enhanced Protected Mode, Internet Explorer notifies the user and gives the option to disable Enhanced Protected Mode for that particular website.</t>
    </r>
    <r>
      <rPr>
        <sz val="11"/>
        <color rgb="FF000000"/>
        <rFont val="Calibri"/>
      </rPr>
      <t xml:space="preserve">
</t>
    </r>
    <r>
      <rPr>
        <sz val="11"/>
        <color rgb="FF000000"/>
        <rFont val="Calibri"/>
      </rPr>
      <t>If you enable this policy setting, Internet Explorer will not give the user the option to disable Enhanced Protected Mode. All Protected Mode websites will run in Enhanced Protected Mode.</t>
    </r>
    <r>
      <rPr>
        <sz val="11"/>
        <color rgb="FF000000"/>
        <rFont val="Calibri"/>
      </rPr>
      <t xml:space="preserve">
</t>
    </r>
    <r>
      <rPr>
        <sz val="11"/>
        <color rgb="FF000000"/>
        <rFont val="Calibri"/>
      </rPr>
      <t>If you disable or do not configure this policy setting, Internet Explorer notifies users and provides an option to run websites with incompatible ActiveX controls in regular Protected Mode. This is the default behavior.</t>
    </r>
  </si>
  <si>
    <t>HKLM\Software\Policies\Microsoft\Internet Explorer\Main!DisableEPMCompat</t>
  </si>
  <si>
    <t>At least Internet Explorer 10.0</t>
  </si>
  <si>
    <t>CPT-F305760B</t>
  </si>
  <si>
    <r>
      <rPr>
        <sz val="11"/>
        <rFont val="Calibri"/>
      </rPr>
      <t xml:space="preserve">Ensure </t>
    </r>
    <r>
      <rPr>
        <sz val="11"/>
        <color rgb="FF000000"/>
        <rFont val="Calibri"/>
      </rPr>
      <t>'</t>
    </r>
    <r>
      <rPr>
        <b/>
        <sz val="11"/>
        <color rgb="FF000000"/>
        <rFont val="Calibri"/>
      </rPr>
      <t>Turn off encryption support</t>
    </r>
    <r>
      <rPr>
        <sz val="11"/>
        <color rgb="FF000000"/>
        <rFont val="Calibri"/>
      </rPr>
      <t>'</t>
    </r>
    <r>
      <rPr>
        <sz val="11"/>
        <color rgb="FF000000"/>
        <rFont val="Calibri"/>
      </rPr>
      <t xml:space="preserve"> is set to </t>
    </r>
    <r>
      <rPr>
        <sz val="11"/>
        <color rgb="FF000000"/>
        <rFont val="Calibri"/>
      </rPr>
      <t>'</t>
    </r>
    <r>
      <rPr>
        <b/>
        <sz val="11"/>
        <color rgb="FF000000"/>
        <rFont val="Calibri"/>
      </rPr>
      <t>Use TLS 1.1 and TLS 1.2</t>
    </r>
    <r>
      <rPr>
        <sz val="11"/>
        <color rgb="FF000000"/>
        <rFont val="Calibri"/>
      </rPr>
      <t>'</t>
    </r>
  </si>
  <si>
    <r>
      <rPr>
        <sz val="11"/>
        <color rgb="FF000000"/>
        <rFont val="Calibri"/>
      </rPr>
      <t xml:space="preserve">Set the following UI path to </t>
    </r>
    <r>
      <rPr>
        <b/>
        <sz val="11"/>
        <color rgb="FF000000"/>
        <rFont val="Calibri"/>
      </rPr>
      <t>Use TLS 1.1 and TLS 1.2</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Panel\Advanced Page\Turn off encryption support</t>
    </r>
  </si>
  <si>
    <r>
      <rPr>
        <sz val="11"/>
        <color rgb="FF000000"/>
        <rFont val="Calibri"/>
      </rPr>
      <t>This policy setting allows you to turn off support for Transport Layer Security (TLS) 1.0, TLS 1.1, TLS 1.2, Secure Sockets Layer (SSL) 2.0, or SSL 3.0 in the browser. TLS and SSL are protocols that help protect communication between the browser and the target server. When the browser attempts to set up a protected communication with the target server, the browser and server negotiate which protocol and version to use. The browser and server attempt to match each otherâ€™s list of supported protocols and versions, and they select the most preferred match.</t>
    </r>
    <r>
      <rPr>
        <sz val="11"/>
        <color rgb="FF000000"/>
        <rFont val="Calibri"/>
      </rPr>
      <t xml:space="preserve">
</t>
    </r>
    <r>
      <rPr>
        <sz val="11"/>
        <color rgb="FF000000"/>
        <rFont val="Calibri"/>
      </rPr>
      <t>If you enable this policy setting, the browser negotiates or does not negotiate an encryption tunnel by using the encryption methods that you select from the drop-down list.</t>
    </r>
    <r>
      <rPr>
        <sz val="11"/>
        <color rgb="FF000000"/>
        <rFont val="Calibri"/>
      </rPr>
      <t xml:space="preserve">
</t>
    </r>
    <r>
      <rPr>
        <sz val="11"/>
        <color rgb="FF000000"/>
        <rFont val="Calibri"/>
      </rPr>
      <t>If you disable or do not configure this policy setting, the user can select which encryption method the browser supports.</t>
    </r>
    <r>
      <rPr>
        <sz val="11"/>
        <color rgb="FF000000"/>
        <rFont val="Calibri"/>
      </rPr>
      <t xml:space="preserve">
</t>
    </r>
    <r>
      <rPr>
        <sz val="11"/>
        <color rgb="FF000000"/>
        <rFont val="Calibri"/>
      </rPr>
      <t>Note: SSL 2.0 is off by default and is no longer supported starting with Windows 10 Version 1607. SSL 2.0 is an outdated security protocol, and enabling SSL 2.0 impairs the performance and functionality of TLS 1.0.</t>
    </r>
  </si>
  <si>
    <t>HKLM\Software\Policies\Microsoft\Windows\CurrentVersion\Internet Settings!SecureProtocols</t>
  </si>
  <si>
    <t>CPT-49316F28</t>
  </si>
  <si>
    <r>
      <rPr>
        <sz val="11"/>
        <rFont val="Calibri"/>
      </rPr>
      <t xml:space="preserve">Ensure </t>
    </r>
    <r>
      <rPr>
        <sz val="11"/>
        <color rgb="FF000000"/>
        <rFont val="Calibri"/>
      </rPr>
      <t>'</t>
    </r>
    <r>
      <rPr>
        <b/>
        <sz val="11"/>
        <color rgb="FF000000"/>
        <rFont val="Calibri"/>
      </rPr>
      <t>Turn on 64-bit tab processes when running in Enhanced Protected Mode on 64-bit versions of Windows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</si>
  <si>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Panel\Advanced Page\Turn on 64-bit tab processes when running in Enhanced Protected Mode on 64-bit versions of Windows</t>
    </r>
  </si>
  <si>
    <r>
      <rPr>
        <sz val="11"/>
        <color rgb="FF000000"/>
        <rFont val="Calibri"/>
      </rPr>
      <t>This policy setting determines whether Internet Explorer 11 uses 64-bit processes (for greater security) or 32-bit processes (for greater compatibility) when running in Enhanced Protected Mode on 64-bit versions of Windows.</t>
    </r>
    <r>
      <rPr>
        <sz val="11"/>
        <color rgb="FF000000"/>
        <rFont val="Calibri"/>
      </rPr>
      <t xml:space="preserve">
</t>
    </r>
    <r>
      <rPr>
        <sz val="11"/>
        <color rgb="FF000000"/>
        <rFont val="Calibri"/>
      </rPr>
      <t>Important: Some ActiveX controls and toolbars may not be available when 64-bit processes are used.</t>
    </r>
    <r>
      <rPr>
        <sz val="11"/>
        <color rgb="FF000000"/>
        <rFont val="Calibri"/>
      </rPr>
      <t xml:space="preserve">
</t>
    </r>
    <r>
      <rPr>
        <sz val="11"/>
        <color rgb="FF000000"/>
        <rFont val="Calibri"/>
      </rPr>
      <t>If you enable this policy setting, Internet Explorer 11 will use 64-bit tab processes when running in Enhanced Protected Mode on 64-bit versions of Windows.</t>
    </r>
    <r>
      <rPr>
        <sz val="11"/>
        <color rgb="FF000000"/>
        <rFont val="Calibri"/>
      </rPr>
      <t xml:space="preserve">
</t>
    </r>
    <r>
      <rPr>
        <sz val="11"/>
        <color rgb="FF000000"/>
        <rFont val="Calibri"/>
      </rPr>
      <t>If you disable this policy setting, Internet Explorer 11 will use 32-bit tab processes when running in Enhanced Protected Mode on 64-bit versions of Windows.</t>
    </r>
    <r>
      <rPr>
        <sz val="11"/>
        <color rgb="FF000000"/>
        <rFont val="Calibri"/>
      </rPr>
      <t xml:space="preserve">
</t>
    </r>
    <r>
      <rPr>
        <sz val="11"/>
        <color rgb="FF000000"/>
        <rFont val="Calibri"/>
      </rPr>
      <t>If you don't configure this policy setting, users can turn this feature on or off using Internet Explorer settings. This feature is turned off by default.</t>
    </r>
  </si>
  <si>
    <t>HKLM\Software\Policies\Microsoft\Internet Explorer\Main!Isolation64Bit</t>
  </si>
  <si>
    <t>At least Internet Explorer 11.0</t>
  </si>
  <si>
    <t>CPT-3F4C1B0E</t>
  </si>
  <si>
    <r>
      <rPr>
        <sz val="11"/>
        <rFont val="Calibri"/>
      </rPr>
      <t xml:space="preserve">Ensure </t>
    </r>
    <r>
      <rPr>
        <sz val="11"/>
        <color rgb="FF000000"/>
        <rFont val="Calibri"/>
      </rPr>
      <t>'</t>
    </r>
    <r>
      <rPr>
        <b/>
        <sz val="11"/>
        <color rgb="FF000000"/>
        <rFont val="Calibri"/>
      </rPr>
      <t>Turn on Enhanced Protected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</si>
  <si>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Panel\Advanced Page\Turn on Enhanced Protected Mode</t>
    </r>
  </si>
  <si>
    <r>
      <rPr>
        <sz val="11"/>
        <color rgb="FF000000"/>
        <rFont val="Calibri"/>
      </rPr>
      <t>Enhanced Protected Mode provides additional protection against malicious websites by using 64-bit processes on 64-bit versions of Windows. For computers running at least Windows 8, Enhanced Protected Mode also limits the locations Internet Explorer can read from in the registry and the file system.</t>
    </r>
    <r>
      <rPr>
        <sz val="11"/>
        <color rgb="FF000000"/>
        <rFont val="Calibri"/>
      </rPr>
      <t xml:space="preserve">
</t>
    </r>
    <r>
      <rPr>
        <sz val="11"/>
        <color rgb="FF000000"/>
        <rFont val="Calibri"/>
      </rPr>
      <t>If you enable this policy setting, Enhanced Protected Mode will be turned on. Any zone that has Protected Mode enabled will use Enhanced Protected Mode. Users will not be able to disable Enhanced Protected Mode.</t>
    </r>
    <r>
      <rPr>
        <sz val="11"/>
        <color rgb="FF000000"/>
        <rFont val="Calibri"/>
      </rPr>
      <t xml:space="preserve">
</t>
    </r>
    <r>
      <rPr>
        <sz val="11"/>
        <color rgb="FF000000"/>
        <rFont val="Calibri"/>
      </rPr>
      <t>If you disable this policy setting, Enhanced Protected Mode will be turned off. Any zone that has Protected Mode enabled will use the version of Protected Mode introduced in Internet Explorer 7 for Windows Vista.</t>
    </r>
    <r>
      <rPr>
        <sz val="11"/>
        <color rgb="FF000000"/>
        <rFont val="Calibri"/>
      </rPr>
      <t xml:space="preserve">
</t>
    </r>
    <r>
      <rPr>
        <sz val="11"/>
        <color rgb="FF000000"/>
        <rFont val="Calibri"/>
      </rPr>
      <t>If you do not configure this policy, users will be able to turn on or turn off Enhanced Protected Mode on the Advanced tab of the Internet Options dialog.</t>
    </r>
  </si>
  <si>
    <t>HKLM\Software\Policies\Microsoft\Internet Explorer\Main!Isolation</t>
  </si>
  <si>
    <t>Windows Components\Internet Explorer\Internet Control Panel\Security Page</t>
  </si>
  <si>
    <t>CPT-8E411B14</t>
  </si>
  <si>
    <r>
      <rPr>
        <sz val="11"/>
        <rFont val="Calibri"/>
      </rPr>
      <t xml:space="preserve">Ensure </t>
    </r>
    <r>
      <rPr>
        <sz val="11"/>
        <color rgb="FF000000"/>
        <rFont val="Calibri"/>
      </rPr>
      <t>'</t>
    </r>
    <r>
      <rPr>
        <b/>
        <sz val="11"/>
        <color rgb="FF000000"/>
        <rFont val="Calibri"/>
      </rPr>
      <t>Intranet Sites: Include all network paths (UNCs)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</si>
  <si>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Page\Intranet Sites: Include all network paths (UNCs)</t>
    </r>
  </si>
  <si>
    <r>
      <rPr>
        <sz val="11"/>
        <color rgb="FF000000"/>
        <rFont val="Calibri"/>
      </rPr>
      <t>This policy setting controls whether URLs representing UNCs are mapped into the local Intranet security zone.</t>
    </r>
    <r>
      <rPr>
        <sz val="11"/>
        <color rgb="FF000000"/>
        <rFont val="Calibri"/>
      </rPr>
      <t xml:space="preserve">
</t>
    </r>
    <r>
      <rPr>
        <sz val="11"/>
        <color rgb="FF000000"/>
        <rFont val="Calibri"/>
      </rPr>
      <t>If you enable this policy setting, all network paths are mapped into the Intranet Zone.</t>
    </r>
    <r>
      <rPr>
        <sz val="11"/>
        <color rgb="FF000000"/>
        <rFont val="Calibri"/>
      </rPr>
      <t xml:space="preserve">
</t>
    </r>
    <r>
      <rPr>
        <sz val="11"/>
        <color rgb="FF000000"/>
        <rFont val="Calibri"/>
      </rPr>
      <t>If you disable this policy setting, network paths are not necessarily mapped into the Intranet Zone (other rules might map one there).</t>
    </r>
    <r>
      <rPr>
        <sz val="11"/>
        <color rgb="FF000000"/>
        <rFont val="Calibri"/>
      </rPr>
      <t xml:space="preserve">
</t>
    </r>
    <r>
      <rPr>
        <sz val="11"/>
        <color rgb="FF000000"/>
        <rFont val="Calibri"/>
      </rPr>
      <t>If you do not configure this policy setting, users choose whether network paths are mapped into the Intranet Zone.</t>
    </r>
  </si>
  <si>
    <t>HKLM\Software\Policies\Microsoft\Windows\CurrentVersion\Internet Settings\ZoneMap!UNCAsIntranet</t>
  </si>
  <si>
    <t>CPT-FC354D7B</t>
  </si>
  <si>
    <r>
      <rPr>
        <sz val="11"/>
        <rFont val="Calibri"/>
      </rPr>
      <t xml:space="preserve">Ensure </t>
    </r>
    <r>
      <rPr>
        <sz val="11"/>
        <color rgb="FF000000"/>
        <rFont val="Calibri"/>
      </rPr>
      <t>'</t>
    </r>
    <r>
      <rPr>
        <b/>
        <sz val="11"/>
        <color rgb="FF000000"/>
        <rFont val="Calibri"/>
      </rPr>
      <t>Turn on certificate address mismatch warning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</si>
  <si>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Page\Turn on certificate address mismatch warning</t>
    </r>
  </si>
  <si>
    <r>
      <rPr>
        <sz val="11"/>
        <color rgb="FF000000"/>
        <rFont val="Calibri"/>
      </rPr>
      <t>This policy setting allows you to turn on the certificate address mismatch security warning. When this policy setting is turned on, the user is warned when visiting Secure HTTP (HTTPS) websites that present certificates issued for a different website address. This warning helps prevent spoofing attacks.</t>
    </r>
    <r>
      <rPr>
        <sz val="11"/>
        <color rgb="FF000000"/>
        <rFont val="Calibri"/>
      </rPr>
      <t xml:space="preserve">
</t>
    </r>
    <r>
      <rPr>
        <sz val="11"/>
        <color rgb="FF000000"/>
        <rFont val="Calibri"/>
      </rPr>
      <t>If you enable this policy setting, the certificate address mismatch warning always appears.</t>
    </r>
    <r>
      <rPr>
        <sz val="11"/>
        <color rgb="FF000000"/>
        <rFont val="Calibri"/>
      </rPr>
      <t xml:space="preserve">
</t>
    </r>
    <r>
      <rPr>
        <sz val="11"/>
        <color rgb="FF000000"/>
        <rFont val="Calibri"/>
      </rPr>
      <t>If you disable or do not configure this policy setting, the user can choose whether the certificate address mismatch warning appears (by using the Advanced page in the Internet Control panel).</t>
    </r>
  </si>
  <si>
    <t>HKLM\Software\Policies\Microsoft\Windows\CurrentVersion\Internet Settings!WarnOnBadCertRecving</t>
  </si>
  <si>
    <t>Windows Components\Internet Explorer\Internet Control Panel\Security Page\Internet Zone</t>
  </si>
  <si>
    <t>CPT-F5DD9C85</t>
  </si>
  <si>
    <r>
      <rPr>
        <sz val="11"/>
        <rFont val="Calibri"/>
      </rPr>
      <t xml:space="preserve">Ensure </t>
    </r>
    <r>
      <rPr>
        <sz val="11"/>
        <color rgb="FF000000"/>
        <rFont val="Calibri"/>
      </rPr>
      <t>'</t>
    </r>
    <r>
      <rPr>
        <b/>
        <sz val="11"/>
        <color rgb="FF000000"/>
        <rFont val="Calibri"/>
      </rPr>
      <t>Access data sources across domains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</si>
  <si>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Zone\Access data sources across domains</t>
    </r>
  </si>
  <si>
    <r>
      <rPr>
        <sz val="11"/>
        <color rgb="FF000000"/>
        <rFont val="Calibri"/>
      </rPr>
      <t>This policy setting allows you to manage whether Internet Explorer can access data from another security zone using the Microsoft XML Parser (MSXML) or ActiveX Data Objects (ADO).</t>
    </r>
    <r>
      <rPr>
        <sz val="11"/>
        <color rgb="FF000000"/>
        <rFont val="Calibri"/>
      </rPr>
      <t xml:space="preserve">
</t>
    </r>
    <r>
      <rPr>
        <sz val="11"/>
        <color rgb="FF000000"/>
        <rFont val="Calibri"/>
      </rPr>
      <t>If you enable this policy setting, users can load a page in the zone that uses MSXML or ADO to access data from another site in the zone. If you select Prompt in the drop-down box, users are queried to choose whether to allow a page to be loaded in the zone that uses MSXML or ADO to access data from another site in the zone.</t>
    </r>
    <r>
      <rPr>
        <sz val="11"/>
        <color rgb="FF000000"/>
        <rFont val="Calibri"/>
      </rPr>
      <t xml:space="preserve">
</t>
    </r>
    <r>
      <rPr>
        <sz val="11"/>
        <color rgb="FF000000"/>
        <rFont val="Calibri"/>
      </rPr>
      <t>If you disable this policy setting, users cannot load a page in the zone that uses MSXML or ADO to access data from another site in the zone.</t>
    </r>
    <r>
      <rPr>
        <sz val="11"/>
        <color rgb="FF000000"/>
        <rFont val="Calibri"/>
      </rPr>
      <t xml:space="preserve">
</t>
    </r>
    <r>
      <rPr>
        <sz val="11"/>
        <color rgb="FF000000"/>
        <rFont val="Calibri"/>
      </rPr>
      <t>If you do not configure this policy setting, users cannot load a page in the zone that uses MSXML or ADO to access data from another site in the zone.</t>
    </r>
  </si>
  <si>
    <t>HKLM\Software\Policies\Microsoft\Windows\CurrentVersion\Internet Settings\Zones\3!1406</t>
  </si>
  <si>
    <t>CPT-492CA9AE</t>
  </si>
  <si>
    <r>
      <rPr>
        <sz val="11"/>
        <rFont val="Calibri"/>
      </rPr>
      <t xml:space="preserve">Ensure </t>
    </r>
    <r>
      <rPr>
        <sz val="11"/>
        <color rgb="FF000000"/>
        <rFont val="Calibri"/>
      </rPr>
      <t>'</t>
    </r>
    <r>
      <rPr>
        <b/>
        <sz val="11"/>
        <color rgb="FF000000"/>
        <rFont val="Calibri"/>
      </rPr>
      <t>Allow cut, copy or paste operations from the clipboard via script</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</si>
  <si>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Zone\Allow cut, copy or paste operations from the clipboard via script</t>
    </r>
  </si>
  <si>
    <r>
      <rPr>
        <sz val="11"/>
        <color rgb="FF000000"/>
        <rFont val="Calibri"/>
      </rPr>
      <t>This policy setting allows you to manage whether scripts can perform a clipboard operation (for example, cut, copy, and paste) in a specified region.</t>
    </r>
    <r>
      <rPr>
        <sz val="11"/>
        <color rgb="FF000000"/>
        <rFont val="Calibri"/>
      </rPr>
      <t xml:space="preserve">
</t>
    </r>
    <r>
      <rPr>
        <sz val="11"/>
        <color rgb="FF000000"/>
        <rFont val="Calibri"/>
      </rPr>
      <t>If you enable this policy setting, a script can perform a clipboard operation.</t>
    </r>
    <r>
      <rPr>
        <sz val="11"/>
        <color rgb="FF000000"/>
        <rFont val="Calibri"/>
      </rPr>
      <t xml:space="preserve">
</t>
    </r>
    <r>
      <rPr>
        <sz val="11"/>
        <color rgb="FF000000"/>
        <rFont val="Calibri"/>
      </rPr>
      <t>If you select Prompt in the drop-down box, users are queried as to whether to perform clipboard operations.</t>
    </r>
    <r>
      <rPr>
        <sz val="11"/>
        <color rgb="FF000000"/>
        <rFont val="Calibri"/>
      </rPr>
      <t xml:space="preserve">
</t>
    </r>
    <r>
      <rPr>
        <sz val="11"/>
        <color rgb="FF000000"/>
        <rFont val="Calibri"/>
      </rPr>
      <t>If you disable this policy setting, a script cannot perform a clipboard operation.</t>
    </r>
    <r>
      <rPr>
        <sz val="11"/>
        <color rgb="FF000000"/>
        <rFont val="Calibri"/>
      </rPr>
      <t xml:space="preserve">
</t>
    </r>
    <r>
      <rPr>
        <sz val="11"/>
        <color rgb="FF000000"/>
        <rFont val="Calibri"/>
      </rPr>
      <t>If you do not configure this policy setting, a script can perform a clipboard operation.</t>
    </r>
  </si>
  <si>
    <t>HKLM\Software\Policies\Microsoft\Windows\CurrentVersion\Internet Settings\Zones\3!1407</t>
  </si>
  <si>
    <t>CPT-3F5B5EE4</t>
  </si>
  <si>
    <r>
      <rPr>
        <sz val="11"/>
        <rFont val="Calibri"/>
      </rPr>
      <t xml:space="preserve">Ensure </t>
    </r>
    <r>
      <rPr>
        <sz val="11"/>
        <color rgb="FF000000"/>
        <rFont val="Calibri"/>
      </rPr>
      <t>'</t>
    </r>
    <r>
      <rPr>
        <b/>
        <sz val="11"/>
        <color rgb="FF000000"/>
        <rFont val="Calibri"/>
      </rPr>
      <t>Allow drag and drop or copy and paste files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</si>
  <si>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Zone\Allow drag and drop or copy and paste files</t>
    </r>
  </si>
  <si>
    <r>
      <rPr>
        <sz val="11"/>
        <color rgb="FF000000"/>
        <rFont val="Calibri"/>
      </rPr>
      <t>This policy setting allows you to manage whether users can drag files or copy and paste files from a source within the zone.</t>
    </r>
    <r>
      <rPr>
        <sz val="11"/>
        <color rgb="FF000000"/>
        <rFont val="Calibri"/>
      </rPr>
      <t xml:space="preserve">
</t>
    </r>
    <r>
      <rPr>
        <sz val="11"/>
        <color rgb="FF000000"/>
        <rFont val="Calibri"/>
      </rPr>
      <t>If you enable this policy setting, users can drag files or copy and paste files from this zone automatically. If you select Prompt in the drop-down box, users are queried to choose whether to drag or copy files from this zone.</t>
    </r>
    <r>
      <rPr>
        <sz val="11"/>
        <color rgb="FF000000"/>
        <rFont val="Calibri"/>
      </rPr>
      <t xml:space="preserve">
</t>
    </r>
    <r>
      <rPr>
        <sz val="11"/>
        <color rgb="FF000000"/>
        <rFont val="Calibri"/>
      </rPr>
      <t>If you disable this policy setting, users are prevented from dragging files or copying and pasting files from this zone.</t>
    </r>
    <r>
      <rPr>
        <sz val="11"/>
        <color rgb="FF000000"/>
        <rFont val="Calibri"/>
      </rPr>
      <t xml:space="preserve">
</t>
    </r>
    <r>
      <rPr>
        <sz val="11"/>
        <color rgb="FF000000"/>
        <rFont val="Calibri"/>
      </rPr>
      <t>If you do not configure this policy setting, users can drag files or copy and paste files from this zone automatically.</t>
    </r>
  </si>
  <si>
    <t>HKLM\Software\Policies\Microsoft\Windows\CurrentVersion\Internet Settings\Zones\3!1802</t>
  </si>
  <si>
    <t>CPT-C4AA82B0</t>
  </si>
  <si>
    <r>
      <rPr>
        <sz val="11"/>
        <rFont val="Calibri"/>
      </rPr>
      <t xml:space="preserve">Ensure </t>
    </r>
    <r>
      <rPr>
        <sz val="11"/>
        <color rgb="FF000000"/>
        <rFont val="Calibri"/>
      </rPr>
      <t>'</t>
    </r>
    <r>
      <rPr>
        <b/>
        <sz val="11"/>
        <color rgb="FF000000"/>
        <rFont val="Calibri"/>
      </rPr>
      <t>Allow loading of XAML files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</si>
  <si>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Zone\Allow loading of XAML files</t>
    </r>
  </si>
  <si>
    <r>
      <rPr>
        <sz val="11"/>
        <color rgb="FF000000"/>
        <rFont val="Calibri"/>
      </rPr>
      <t>This policy setting allows you to manage the loading of Extensible Application Markup Language (XAML) files. XAML is an XML-based declarative markup language commonly used for creating rich user interfaces and graphics that take advantage of the Windows Presentation Foundation.</t>
    </r>
    <r>
      <rPr>
        <sz val="11"/>
        <color rgb="FF000000"/>
        <rFont val="Calibri"/>
      </rPr>
      <t xml:space="preserve">
</t>
    </r>
    <r>
      <rPr>
        <sz val="11"/>
        <color rgb="FF000000"/>
        <rFont val="Calibri"/>
      </rPr>
      <t>If you enable this policy setting and set the drop-down box to Enable, XAML files are automatically loaded inside Internet Explorer. The user cannot change this behavior. If you set the drop-down box to Prompt, the user is prompted for loading XAML files.</t>
    </r>
    <r>
      <rPr>
        <sz val="11"/>
        <color rgb="FF000000"/>
        <rFont val="Calibri"/>
      </rPr>
      <t xml:space="preserve">
</t>
    </r>
    <r>
      <rPr>
        <sz val="11"/>
        <color rgb="FF000000"/>
        <rFont val="Calibri"/>
      </rPr>
      <t>If you disable this policy setting, XAML files are not loaded inside Internet Explorer. The user cannot change this behavior.</t>
    </r>
    <r>
      <rPr>
        <sz val="11"/>
        <color rgb="FF000000"/>
        <rFont val="Calibri"/>
      </rPr>
      <t xml:space="preserve">
</t>
    </r>
    <r>
      <rPr>
        <sz val="11"/>
        <color rgb="FF000000"/>
        <rFont val="Calibri"/>
      </rPr>
      <t>If you do not configure this policy setting, the user can decide whether to load XAML files inside Internet Explorer.</t>
    </r>
  </si>
  <si>
    <t>HKLM\Software\Policies\Microsoft\Windows\CurrentVersion\Internet Settings\Zones\3!2402</t>
  </si>
  <si>
    <t>CPT-73E49419</t>
  </si>
  <si>
    <r>
      <rPr>
        <sz val="11"/>
        <rFont val="Calibri"/>
      </rPr>
      <t xml:space="preserve">Ensure </t>
    </r>
    <r>
      <rPr>
        <sz val="11"/>
        <color rgb="FF000000"/>
        <rFont val="Calibri"/>
      </rPr>
      <t>'</t>
    </r>
    <r>
      <rPr>
        <b/>
        <sz val="11"/>
        <color rgb="FF000000"/>
        <rFont val="Calibri"/>
      </rPr>
      <t>Allow only approved domains to use ActiveX controls without prompt</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</si>
  <si>
    <r>
      <rPr>
        <sz val="11"/>
        <color rgb="FF000000"/>
        <rFont val="Calibri"/>
      </rPr>
      <t xml:space="preserve">Set the following UI path to </t>
    </r>
    <r>
      <rPr>
        <b/>
        <sz val="11"/>
        <color rgb="FF000000"/>
        <rFont val="Calibri"/>
      </rPr>
      <t>Enable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Zone\Allow only approved domains to use ActiveX controls without prompt</t>
    </r>
  </si>
  <si>
    <r>
      <rPr>
        <sz val="11"/>
        <color rgb="FF000000"/>
        <rFont val="Calibri"/>
      </rPr>
      <t>This policy setting controls whether or not the user is prompted to allow ActiveX controls to run on websites other than the website that installed the ActiveX control.</t>
    </r>
    <r>
      <rPr>
        <sz val="11"/>
        <color rgb="FF000000"/>
        <rFont val="Calibri"/>
      </rPr>
      <t xml:space="preserve">
</t>
    </r>
    <r>
      <rPr>
        <sz val="11"/>
        <color rgb="FF000000"/>
        <rFont val="Calibri"/>
      </rPr>
      <t>If you enable this policy setting, the user is prompted before ActiveX controls can run from websites in this zone. The user can choose to allow the control to run from the current site or from all sites.</t>
    </r>
    <r>
      <rPr>
        <sz val="11"/>
        <color rgb="FF000000"/>
        <rFont val="Calibri"/>
      </rPr>
      <t xml:space="preserve">
</t>
    </r>
    <r>
      <rPr>
        <sz val="11"/>
        <color rgb="FF000000"/>
        <rFont val="Calibri"/>
      </rPr>
      <t>If you disable this policy setting, the user does not see the per-site ActiveX prompt, and ActiveX controls can run from all sites in this zone.</t>
    </r>
  </si>
  <si>
    <t>HKLM\Software\Policies\Microsoft\Windows\CurrentVersion\Internet Settings\Zones\3!120b</t>
  </si>
  <si>
    <t>CPT-16848BC8</t>
  </si>
  <si>
    <r>
      <rPr>
        <sz val="11"/>
        <rFont val="Calibri"/>
      </rPr>
      <t xml:space="preserve">Ensure </t>
    </r>
    <r>
      <rPr>
        <sz val="11"/>
        <color rgb="FF000000"/>
        <rFont val="Calibri"/>
      </rPr>
      <t>'</t>
    </r>
    <r>
      <rPr>
        <b/>
        <sz val="11"/>
        <color rgb="FF000000"/>
        <rFont val="Calibri"/>
      </rPr>
      <t>Allow only approved domains to use the TDC ActiveX control</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</si>
  <si>
    <r>
      <rPr>
        <sz val="11"/>
        <color rgb="FF000000"/>
        <rFont val="Calibri"/>
      </rPr>
      <t xml:space="preserve">Set the following UI path to </t>
    </r>
    <r>
      <rPr>
        <b/>
        <sz val="11"/>
        <color rgb="FF000000"/>
        <rFont val="Calibri"/>
      </rPr>
      <t>Enable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Zone\Allow only approved domains to use the TDC ActiveX control</t>
    </r>
  </si>
  <si>
    <r>
      <rPr>
        <sz val="11"/>
        <color rgb="FF000000"/>
        <rFont val="Calibri"/>
      </rPr>
      <t>This policy setting controls whether or not the user is allowed to run the TDC ActiveX control on websites.</t>
    </r>
    <r>
      <rPr>
        <sz val="11"/>
        <color rgb="FF000000"/>
        <rFont val="Calibri"/>
      </rPr>
      <t xml:space="preserve">
</t>
    </r>
    <r>
      <rPr>
        <sz val="11"/>
        <color rgb="FF000000"/>
        <rFont val="Calibri"/>
      </rPr>
      <t>If you enable this policy setting, the TDC ActiveX control will not run from websites in this zone.</t>
    </r>
    <r>
      <rPr>
        <sz val="11"/>
        <color rgb="FF000000"/>
        <rFont val="Calibri"/>
      </rPr>
      <t xml:space="preserve">
</t>
    </r>
    <r>
      <rPr>
        <sz val="11"/>
        <color rgb="FF000000"/>
        <rFont val="Calibri"/>
      </rPr>
      <t>If you disable this policy setting, the TDC Active X control will run from all sites in this zone.</t>
    </r>
  </si>
  <si>
    <t>HKLM\Software\Policies\Microsoft\Windows\CurrentVersion\Internet Settings\Zones\3!120c</t>
  </si>
  <si>
    <t>At least Internet Explorer 11.0 on Windows 10, vertion 1607 or later</t>
  </si>
  <si>
    <t>CPT-0FDA23C5</t>
  </si>
  <si>
    <r>
      <rPr>
        <sz val="11"/>
        <rFont val="Calibri"/>
      </rPr>
      <t xml:space="preserve">Ensure </t>
    </r>
    <r>
      <rPr>
        <sz val="11"/>
        <color rgb="FF000000"/>
        <rFont val="Calibri"/>
      </rPr>
      <t>'</t>
    </r>
    <r>
      <rPr>
        <b/>
        <sz val="11"/>
        <color rgb="FF000000"/>
        <rFont val="Calibri"/>
      </rPr>
      <t>Allow scripting of Internet Explorer WebBrowser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</si>
  <si>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Zone\Allow scripting of Internet Explorer WebBrowser controls</t>
    </r>
  </si>
  <si>
    <r>
      <rPr>
        <sz val="11"/>
        <color rgb="FF000000"/>
        <rFont val="Calibri"/>
      </rPr>
      <t>This policy setting determines whether a page can control embedded WebBrowser controls via script.</t>
    </r>
    <r>
      <rPr>
        <sz val="11"/>
        <color rgb="FF000000"/>
        <rFont val="Calibri"/>
      </rPr>
      <t xml:space="preserve">
</t>
    </r>
    <r>
      <rPr>
        <sz val="11"/>
        <color rgb="FF000000"/>
        <rFont val="Calibri"/>
      </rPr>
      <t>If you enable this policy setting, script access to the WebBrowser control is allowed.</t>
    </r>
    <r>
      <rPr>
        <sz val="11"/>
        <color rgb="FF000000"/>
        <rFont val="Calibri"/>
      </rPr>
      <t xml:space="preserve">
</t>
    </r>
    <r>
      <rPr>
        <sz val="11"/>
        <color rgb="FF000000"/>
        <rFont val="Calibri"/>
      </rPr>
      <t>If you disable this policy setting, script access to the WebBrowser control is not allowed.</t>
    </r>
    <r>
      <rPr>
        <sz val="11"/>
        <color rgb="FF000000"/>
        <rFont val="Calibri"/>
      </rPr>
      <t xml:space="preserve">
</t>
    </r>
    <r>
      <rPr>
        <sz val="11"/>
        <color rgb="FF000000"/>
        <rFont val="Calibri"/>
      </rPr>
      <t>If you do not configure this policy setting, the user can enable or disable script access to the WebBrowser control. By default, script access to the WebBrowser control is allowed only in the Local Machine and Intranet zones.</t>
    </r>
  </si>
  <si>
    <t>HKLM\Software\Policies\Microsoft\Windows\CurrentVersion\Internet Settings\Zones\3!1206</t>
  </si>
  <si>
    <t>CPT-1F6BF5A0</t>
  </si>
  <si>
    <r>
      <rPr>
        <sz val="11"/>
        <rFont val="Calibri"/>
      </rPr>
      <t xml:space="preserve">Ensure </t>
    </r>
    <r>
      <rPr>
        <sz val="11"/>
        <color rgb="FF000000"/>
        <rFont val="Calibri"/>
      </rPr>
      <t>'</t>
    </r>
    <r>
      <rPr>
        <b/>
        <sz val="11"/>
        <color rgb="FF000000"/>
        <rFont val="Calibri"/>
      </rPr>
      <t>Allow script-initiated windows without size or position constraints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</si>
  <si>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Zone\Allow script-initiated windows without size or position constraints</t>
    </r>
  </si>
  <si>
    <r>
      <rPr>
        <sz val="11"/>
        <color rgb="FF000000"/>
        <rFont val="Calibri"/>
      </rPr>
      <t>This policy setting allows you to manage restrictions on script-initiated pop-up windows and windows that include the title and status bars.</t>
    </r>
    <r>
      <rPr>
        <sz val="11"/>
        <color rgb="FF000000"/>
        <rFont val="Calibri"/>
      </rPr>
      <t xml:space="preserve">
</t>
    </r>
    <r>
      <rPr>
        <sz val="11"/>
        <color rgb="FF000000"/>
        <rFont val="Calibri"/>
      </rPr>
      <t>If you enable this policy setting, Windows Restrictions security will not apply in this zone. The security zone runs without the added layer of security provided by this feature.</t>
    </r>
    <r>
      <rPr>
        <sz val="11"/>
        <color rgb="FF000000"/>
        <rFont val="Calibri"/>
      </rPr>
      <t xml:space="preserve">
</t>
    </r>
    <r>
      <rPr>
        <sz val="11"/>
        <color rgb="FF000000"/>
        <rFont val="Calibri"/>
      </rPr>
      <t>If you disable this policy setting, the possible harmful actions contained in script-initiated pop-up windows and windows that include the title and status bars cannot be run. This Internet Explorer security feature will be on in this zone as dictated by the Scripted Windows Security Restrictions feature control setting for the process.</t>
    </r>
    <r>
      <rPr>
        <sz val="11"/>
        <color rgb="FF000000"/>
        <rFont val="Calibri"/>
      </rPr>
      <t xml:space="preserve">
</t>
    </r>
    <r>
      <rPr>
        <sz val="11"/>
        <color rgb="FF000000"/>
        <rFont val="Calibri"/>
      </rPr>
      <t>If you do not configure this policy setting, the possible harmful actions contained in script-initiated pop-up windows and windows that include the title and status bars cannot be run. This Internet Explorer security feature will be on in this zone as dictated by the Scripted Windows Security Restrictions feature control setting for the process.</t>
    </r>
  </si>
  <si>
    <t>HKLM\Software\Policies\Microsoft\Windows\CurrentVersion\Internet Settings\Zones\3!2102</t>
  </si>
  <si>
    <t>CPT-5C508D7A</t>
  </si>
  <si>
    <r>
      <rPr>
        <sz val="11"/>
        <rFont val="Calibri"/>
      </rPr>
      <t xml:space="preserve">Ensure </t>
    </r>
    <r>
      <rPr>
        <sz val="11"/>
        <color rgb="FF000000"/>
        <rFont val="Calibri"/>
      </rPr>
      <t>'</t>
    </r>
    <r>
      <rPr>
        <b/>
        <sz val="11"/>
        <color rgb="FF000000"/>
        <rFont val="Calibri"/>
      </rPr>
      <t>Allow scriptlets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</si>
  <si>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Zone\Allow scriptlets</t>
    </r>
  </si>
  <si>
    <r>
      <rPr>
        <sz val="11"/>
        <color rgb="FF000000"/>
        <rFont val="Calibri"/>
      </rPr>
      <t>This policy setting allows you to manage whether the user can run scriptlets.</t>
    </r>
    <r>
      <rPr>
        <sz val="11"/>
        <color rgb="FF000000"/>
        <rFont val="Calibri"/>
      </rPr>
      <t xml:space="preserve">
</t>
    </r>
    <r>
      <rPr>
        <sz val="11"/>
        <color rgb="FF000000"/>
        <rFont val="Calibri"/>
      </rPr>
      <t>If you enable this policy setting, the user can run scriptlets.</t>
    </r>
    <r>
      <rPr>
        <sz val="11"/>
        <color rgb="FF000000"/>
        <rFont val="Calibri"/>
      </rPr>
      <t xml:space="preserve">
</t>
    </r>
    <r>
      <rPr>
        <sz val="11"/>
        <color rgb="FF000000"/>
        <rFont val="Calibri"/>
      </rPr>
      <t>If you disable this policy setting, the user cannot run scriptlets.</t>
    </r>
    <r>
      <rPr>
        <sz val="11"/>
        <color rgb="FF000000"/>
        <rFont val="Calibri"/>
      </rPr>
      <t xml:space="preserve">
</t>
    </r>
    <r>
      <rPr>
        <sz val="11"/>
        <color rgb="FF000000"/>
        <rFont val="Calibri"/>
      </rPr>
      <t>If you do not configure this policy setting, the user can enable or disable scriptlets.</t>
    </r>
  </si>
  <si>
    <t>HKLM\Software\Policies\Microsoft\Windows\CurrentVersion\Internet Settings\Zones\3!1209</t>
  </si>
  <si>
    <t>CPT-382BBA3A</t>
  </si>
  <si>
    <r>
      <rPr>
        <sz val="11"/>
        <rFont val="Calibri"/>
      </rPr>
      <t xml:space="preserve">Ensure </t>
    </r>
    <r>
      <rPr>
        <sz val="11"/>
        <color rgb="FF000000"/>
        <rFont val="Calibri"/>
      </rPr>
      <t>'</t>
    </r>
    <r>
      <rPr>
        <b/>
        <sz val="11"/>
        <color rgb="FF000000"/>
        <rFont val="Calibri"/>
      </rPr>
      <t>Allow updates to status bar via script</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</si>
  <si>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Zone\Allow updates to status bar via script</t>
    </r>
  </si>
  <si>
    <r>
      <rPr>
        <sz val="11"/>
        <color rgb="FF000000"/>
        <rFont val="Calibri"/>
      </rPr>
      <t>This policy setting allows you to manage whether script is allowed to update the status bar within the zone.</t>
    </r>
    <r>
      <rPr>
        <sz val="11"/>
        <color rgb="FF000000"/>
        <rFont val="Calibri"/>
      </rPr>
      <t xml:space="preserve">
</t>
    </r>
    <r>
      <rPr>
        <sz val="11"/>
        <color rgb="FF000000"/>
        <rFont val="Calibri"/>
      </rPr>
      <t>If you enable this policy setting, script is allowed to update the status bar.</t>
    </r>
    <r>
      <rPr>
        <sz val="11"/>
        <color rgb="FF000000"/>
        <rFont val="Calibri"/>
      </rPr>
      <t xml:space="preserve">
</t>
    </r>
    <r>
      <rPr>
        <sz val="11"/>
        <color rgb="FF000000"/>
        <rFont val="Calibri"/>
      </rPr>
      <t>If you disable or do not configure this policy setting, script is not allowed to update the status bar.</t>
    </r>
  </si>
  <si>
    <t>HKLM\Software\Policies\Microsoft\Windows\CurrentVersion\Internet Settings\Zones\3!2103</t>
  </si>
  <si>
    <t>CPT-A0593BD0</t>
  </si>
  <si>
    <r>
      <rPr>
        <sz val="11"/>
        <rFont val="Calibri"/>
      </rPr>
      <t xml:space="preserve">Ensure </t>
    </r>
    <r>
      <rPr>
        <sz val="11"/>
        <color rgb="FF000000"/>
        <rFont val="Calibri"/>
      </rPr>
      <t>'</t>
    </r>
    <r>
      <rPr>
        <b/>
        <sz val="11"/>
        <color rgb="FF000000"/>
        <rFont val="Calibri"/>
      </rPr>
      <t>Allow VBScript to run in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</si>
  <si>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Zone\Allow VBScript to run in Internet Explorer</t>
    </r>
  </si>
  <si>
    <r>
      <rPr>
        <sz val="11"/>
        <color rgb="FF000000"/>
        <rFont val="Calibri"/>
      </rPr>
      <t>This policy setting allows you to manage whether VBScript can be run on pages from the specified zone in Internet Explorer.</t>
    </r>
    <r>
      <rPr>
        <sz val="11"/>
        <color rgb="FF000000"/>
        <rFont val="Calibri"/>
      </rPr>
      <t xml:space="preserve">
</t>
    </r>
    <r>
      <rPr>
        <sz val="11"/>
        <color rgb="FF000000"/>
        <rFont val="Calibri"/>
      </rPr>
      <t>If you selected Enable in the drop-down box, VBScript can run without user intervention.</t>
    </r>
    <r>
      <rPr>
        <sz val="11"/>
        <color rgb="FF000000"/>
        <rFont val="Calibri"/>
      </rPr>
      <t xml:space="preserve">
</t>
    </r>
    <r>
      <rPr>
        <sz val="11"/>
        <color rgb="FF000000"/>
        <rFont val="Calibri"/>
      </rPr>
      <t>If you selected Prompt in the drop-down box, users are asked to choose whether to allow VBScript to run.</t>
    </r>
    <r>
      <rPr>
        <sz val="11"/>
        <color rgb="FF000000"/>
        <rFont val="Calibri"/>
      </rPr>
      <t xml:space="preserve">
</t>
    </r>
    <r>
      <rPr>
        <sz val="11"/>
        <color rgb="FF000000"/>
        <rFont val="Calibri"/>
      </rPr>
      <t>If you selected Disable in the drop-down box, VBScript is prevented from running.</t>
    </r>
    <r>
      <rPr>
        <sz val="11"/>
        <color rgb="FF000000"/>
        <rFont val="Calibri"/>
      </rPr>
      <t xml:space="preserve">
</t>
    </r>
    <r>
      <rPr>
        <sz val="11"/>
        <color rgb="FF000000"/>
        <rFont val="Calibri"/>
      </rPr>
      <t>If you do not configure or disable this policy setting, VBScript is prevented from running.</t>
    </r>
  </si>
  <si>
    <t>HKLM\Software\Policies\Microsoft\Windows\CurrentVersion\Internet Settings\Zones\3!140C</t>
  </si>
  <si>
    <t>CPT-2D2F8DF3</t>
  </si>
  <si>
    <r>
      <rPr>
        <sz val="11"/>
        <rFont val="Calibri"/>
      </rPr>
      <t xml:space="preserve">Ensure </t>
    </r>
    <r>
      <rPr>
        <sz val="11"/>
        <color rgb="FF000000"/>
        <rFont val="Calibri"/>
      </rPr>
      <t>'</t>
    </r>
    <r>
      <rPr>
        <b/>
        <sz val="11"/>
        <color rgb="FF000000"/>
        <rFont val="Calibri"/>
      </rPr>
      <t>Automatic prompting for file downloads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</si>
  <si>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Zone\Automatic prompting for file downloads</t>
    </r>
  </si>
  <si>
    <r>
      <rPr>
        <sz val="11"/>
        <color rgb="FF000000"/>
        <rFont val="Calibri"/>
      </rPr>
      <t>This policy setting determines whether users will be prompted for non user-initiated file downloads. Regardless of this setting, users will receive file download dialogs for user-initiated downloads.</t>
    </r>
    <r>
      <rPr>
        <sz val="11"/>
        <color rgb="FF000000"/>
        <rFont val="Calibri"/>
      </rPr>
      <t xml:space="preserve">
</t>
    </r>
    <r>
      <rPr>
        <sz val="11"/>
        <color rgb="FF000000"/>
        <rFont val="Calibri"/>
      </rPr>
      <t>If you enable this setting, users will receive a file download dialog for automatic download attempts.</t>
    </r>
    <r>
      <rPr>
        <sz val="11"/>
        <color rgb="FF000000"/>
        <rFont val="Calibri"/>
      </rPr>
      <t xml:space="preserve">
</t>
    </r>
    <r>
      <rPr>
        <sz val="11"/>
        <color rgb="FF000000"/>
        <rFont val="Calibri"/>
      </rPr>
      <t>If you disable or do not configure this setting, file downloads that are not user-initiated will be blocked, and users will see the Notification bar instead of the file download dialog. Users can then click the Notification bar to allow the file download prompt.</t>
    </r>
  </si>
  <si>
    <t>HKLM\Software\Policies\Microsoft\Windows\CurrentVersion\Internet Settings\Zones\3!2200</t>
  </si>
  <si>
    <t>CPT-FAD73D80</t>
  </si>
  <si>
    <r>
      <rPr>
        <sz val="11"/>
        <rFont val="Calibri"/>
      </rPr>
      <t xml:space="preserve">Ensure </t>
    </r>
    <r>
      <rPr>
        <sz val="11"/>
        <color rgb="FF000000"/>
        <rFont val="Calibri"/>
      </rPr>
      <t>'</t>
    </r>
    <r>
      <rPr>
        <b/>
        <sz val="11"/>
        <color rgb="FF000000"/>
        <rFont val="Calibri"/>
      </rPr>
      <t>Don't run antimalware programs against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</si>
  <si>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Zone\Don't run antimalware programs against ActiveX controls</t>
    </r>
  </si>
  <si>
    <r>
      <rPr>
        <sz val="11"/>
        <color rgb="FF000000"/>
        <rFont val="Calibri"/>
      </rPr>
      <t>This policy setting determines whether Internet Explorer runs antimalware programs against ActiveX controls, to check if they're safe to load on pages.</t>
    </r>
    <r>
      <rPr>
        <sz val="11"/>
        <color rgb="FF000000"/>
        <rFont val="Calibri"/>
      </rPr>
      <t xml:space="preserve">
</t>
    </r>
    <r>
      <rPr>
        <sz val="11"/>
        <color rgb="FF000000"/>
        <rFont val="Calibri"/>
      </rPr>
      <t>If you enable this policy setting, Internet Explorer won't check with your antimalware program to see if it's safe to create an instance of the ActiveX control.</t>
    </r>
    <r>
      <rPr>
        <sz val="11"/>
        <color rgb="FF000000"/>
        <rFont val="Calibri"/>
      </rPr>
      <t xml:space="preserve">
</t>
    </r>
    <r>
      <rPr>
        <sz val="11"/>
        <color rgb="FF000000"/>
        <rFont val="Calibri"/>
      </rPr>
      <t>If you disable this policy setting, Internet Explorer always checks with your antimalware program to see if it's safe to create an instance of the ActiveX control.</t>
    </r>
    <r>
      <rPr>
        <sz val="11"/>
        <color rgb="FF000000"/>
        <rFont val="Calibri"/>
      </rPr>
      <t xml:space="preserve">
</t>
    </r>
    <r>
      <rPr>
        <sz val="11"/>
        <color rgb="FF000000"/>
        <rFont val="Calibri"/>
      </rPr>
      <t>If you don't configure this policy setting, Internet Explorer always checks with your antimalware program to see if it's safe to create an instance of the ActiveX control. Users can turn this behavior on or off, using Internet Explorer Security settings.</t>
    </r>
  </si>
  <si>
    <t>HKLM\Software\Policies\Microsoft\Windows\CurrentVersion\Internet Settings\Zones\3!270C</t>
  </si>
  <si>
    <t>CPT-F949E312</t>
  </si>
  <si>
    <r>
      <rPr>
        <sz val="11"/>
        <rFont val="Calibri"/>
      </rPr>
      <t xml:space="preserve">Ensure </t>
    </r>
    <r>
      <rPr>
        <sz val="11"/>
        <color rgb="FF000000"/>
        <rFont val="Calibri"/>
      </rPr>
      <t>'</t>
    </r>
    <r>
      <rPr>
        <b/>
        <sz val="11"/>
        <color rgb="FF000000"/>
        <rFont val="Calibri"/>
      </rPr>
      <t>Download signed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</si>
  <si>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Zone\Download signed ActiveX controls</t>
    </r>
  </si>
  <si>
    <r>
      <rPr>
        <sz val="11"/>
        <color rgb="FF000000"/>
        <rFont val="Calibri"/>
      </rPr>
      <t>This policy setting allows you to manage whether users may download signed ActiveX controls from a page in the zone.</t>
    </r>
    <r>
      <rPr>
        <sz val="11"/>
        <color rgb="FF000000"/>
        <rFont val="Calibri"/>
      </rPr>
      <t xml:space="preserve">
</t>
    </r>
    <r>
      <rPr>
        <sz val="11"/>
        <color rgb="FF000000"/>
        <rFont val="Calibri"/>
      </rPr>
      <t>If you enable this policy, users can download signed controls without user intervention. If you select Prompt in the drop-down box, users are queried whether to download controls signed by publishers who aren't trusted. Code signed by trusted publishers is silently downloaded.</t>
    </r>
    <r>
      <rPr>
        <sz val="11"/>
        <color rgb="FF000000"/>
        <rFont val="Calibri"/>
      </rPr>
      <t xml:space="preserve">
</t>
    </r>
    <r>
      <rPr>
        <sz val="11"/>
        <color rgb="FF000000"/>
        <rFont val="Calibri"/>
      </rPr>
      <t>If you disable the policy setting, signed controls cannot be downloaded.</t>
    </r>
    <r>
      <rPr>
        <sz val="11"/>
        <color rgb="FF000000"/>
        <rFont val="Calibri"/>
      </rPr>
      <t xml:space="preserve">
</t>
    </r>
    <r>
      <rPr>
        <sz val="11"/>
        <color rgb="FF000000"/>
        <rFont val="Calibri"/>
      </rPr>
      <t>If you do not configure this policy setting, users are queried whether to download controls signed by publishers who aren't trusted.  Code signed by trusted publishers is silently downloaded.</t>
    </r>
  </si>
  <si>
    <t>HKLM\Software\Policies\Microsoft\Windows\CurrentVersion\Internet Settings\Zones\3!1001</t>
  </si>
  <si>
    <t>CPT-E5A12BCD</t>
  </si>
  <si>
    <r>
      <rPr>
        <sz val="11"/>
        <rFont val="Calibri"/>
      </rPr>
      <t xml:space="preserve">Ensure </t>
    </r>
    <r>
      <rPr>
        <sz val="11"/>
        <color rgb="FF000000"/>
        <rFont val="Calibri"/>
      </rPr>
      <t>'</t>
    </r>
    <r>
      <rPr>
        <b/>
        <sz val="11"/>
        <color rgb="FF000000"/>
        <rFont val="Calibri"/>
      </rPr>
      <t>Download unsigned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</si>
  <si>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Zone\Download unsigned ActiveX controls</t>
    </r>
  </si>
  <si>
    <r>
      <rPr>
        <sz val="11"/>
        <color rgb="FF000000"/>
        <rFont val="Calibri"/>
      </rPr>
      <t>This policy setting allows you to manage whether users may download unsigned ActiveX controls from the zone. Such code is potentially harmful, especially when coming from an untrusted zone.</t>
    </r>
    <r>
      <rPr>
        <sz val="11"/>
        <color rgb="FF000000"/>
        <rFont val="Calibri"/>
      </rPr>
      <t xml:space="preserve">
</t>
    </r>
    <r>
      <rPr>
        <sz val="11"/>
        <color rgb="FF000000"/>
        <rFont val="Calibri"/>
      </rPr>
      <t>If you enable this policy setting, users can run unsigned controls without user intervention. If you select Prompt in the drop-down box, users are queried to choose whether to allow the unsigned control to run.</t>
    </r>
    <r>
      <rPr>
        <sz val="11"/>
        <color rgb="FF000000"/>
        <rFont val="Calibri"/>
      </rPr>
      <t xml:space="preserve">
</t>
    </r>
    <r>
      <rPr>
        <sz val="11"/>
        <color rgb="FF000000"/>
        <rFont val="Calibri"/>
      </rPr>
      <t>If you disable this policy setting, users cannot run unsigned controls.</t>
    </r>
    <r>
      <rPr>
        <sz val="11"/>
        <color rgb="FF000000"/>
        <rFont val="Calibri"/>
      </rPr>
      <t xml:space="preserve">
</t>
    </r>
    <r>
      <rPr>
        <sz val="11"/>
        <color rgb="FF000000"/>
        <rFont val="Calibri"/>
      </rPr>
      <t>If you do not configure this policy setting, users cannot run unsigned controls.</t>
    </r>
  </si>
  <si>
    <t>HKLM\Software\Policies\Microsoft\Windows\CurrentVersion\Internet Settings\Zones\3!1004</t>
  </si>
  <si>
    <t>CPT-CC66D283</t>
  </si>
  <si>
    <r>
      <rPr>
        <sz val="11"/>
        <rFont val="Calibri"/>
      </rPr>
      <t xml:space="preserve">Ensure </t>
    </r>
    <r>
      <rPr>
        <sz val="11"/>
        <color rgb="FF000000"/>
        <rFont val="Calibri"/>
      </rPr>
      <t>'</t>
    </r>
    <r>
      <rPr>
        <b/>
        <sz val="11"/>
        <color rgb="FF000000"/>
        <rFont val="Calibri"/>
      </rPr>
      <t>Enable dragging of content from different domains across windows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</si>
  <si>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Zone\Enable dragging of content from different domains across windows</t>
    </r>
  </si>
  <si>
    <r>
      <rPr>
        <sz val="11"/>
        <color rgb="FF000000"/>
        <rFont val="Calibri"/>
      </rPr>
      <t>This policy setting allows you to set options for dragging content from one domain to a different domain when the source and destination are in different windows.</t>
    </r>
    <r>
      <rPr>
        <sz val="11"/>
        <color rgb="FF000000"/>
        <rFont val="Calibri"/>
      </rPr>
      <t xml:space="preserve">
</t>
    </r>
    <r>
      <rPr>
        <sz val="11"/>
        <color rgb="FF000000"/>
        <rFont val="Calibri"/>
      </rPr>
      <t>If you enable this policy setting and click Enable, users can drag content from one domain to a different domain when the source and destination are in different windows. Users cannot change this setting.</t>
    </r>
    <r>
      <rPr>
        <sz val="11"/>
        <color rgb="FF000000"/>
        <rFont val="Calibri"/>
      </rPr>
      <t xml:space="preserve">
</t>
    </r>
    <r>
      <rPr>
        <sz val="11"/>
        <color rgb="FF000000"/>
        <rFont val="Calibri"/>
      </rPr>
      <t>If you enable this policy setting and click Disable, users cannot drag content from one domain to a different domain when both the source and destination are in different windows. Users cannot change this setting.</t>
    </r>
    <r>
      <rPr>
        <sz val="11"/>
        <color rgb="FF000000"/>
        <rFont val="Calibri"/>
      </rPr>
      <t xml:space="preserve">
</t>
    </r>
    <r>
      <rPr>
        <sz val="11"/>
        <color rgb="FF000000"/>
        <rFont val="Calibri"/>
      </rPr>
      <t>In Internet Explorer 10, if you disable this policy setting or do not configure it, users cannot drag content from one domain to a different domain when the source and destination are in different windows. Users can change this setting in the Internet Options dialog.</t>
    </r>
    <r>
      <rPr>
        <sz val="11"/>
        <color rgb="FF000000"/>
        <rFont val="Calibri"/>
      </rPr>
      <t xml:space="preserve">
</t>
    </r>
    <r>
      <rPr>
        <sz val="11"/>
        <color rgb="FF000000"/>
        <rFont val="Calibri"/>
      </rPr>
      <t>In Internet Explorer 9 and earlier versions, if you disable this policy or do not configure it, users can drag content from one domain to a different domain when the source and destination are in different windows. Users cannot change this setting.</t>
    </r>
  </si>
  <si>
    <t>HKLM\Software\Policies\Microsoft\Windows\CurrentVersion\Internet Settings\Zones\3!2709</t>
  </si>
  <si>
    <t>CPT-064A53AB</t>
  </si>
  <si>
    <r>
      <rPr>
        <sz val="11"/>
        <rFont val="Calibri"/>
      </rPr>
      <t xml:space="preserve">Ensure </t>
    </r>
    <r>
      <rPr>
        <sz val="11"/>
        <color rgb="FF000000"/>
        <rFont val="Calibri"/>
      </rPr>
      <t>'</t>
    </r>
    <r>
      <rPr>
        <b/>
        <sz val="11"/>
        <color rgb="FF000000"/>
        <rFont val="Calibri"/>
      </rPr>
      <t>Enable dragging of content from different domains within a window</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</si>
  <si>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Zone\Enable dragging of content from different domains within a window</t>
    </r>
  </si>
  <si>
    <r>
      <rPr>
        <sz val="11"/>
        <color rgb="FF000000"/>
        <rFont val="Calibri"/>
      </rPr>
      <t>This policy setting allows you to set options for dragging content from one domain to a different domain when the source and destination are in the same window.</t>
    </r>
    <r>
      <rPr>
        <sz val="11"/>
        <color rgb="FF000000"/>
        <rFont val="Calibri"/>
      </rPr>
      <t xml:space="preserve">
</t>
    </r>
    <r>
      <rPr>
        <sz val="11"/>
        <color rgb="FF000000"/>
        <rFont val="Calibri"/>
      </rPr>
      <t>If you enable this policy setting and click Enable, users can drag content from one domain to a different domain when the source and destination are in the same window. Users cannot change this setting.</t>
    </r>
    <r>
      <rPr>
        <sz val="11"/>
        <color rgb="FF000000"/>
        <rFont val="Calibri"/>
      </rPr>
      <t xml:space="preserve">
</t>
    </r>
    <r>
      <rPr>
        <sz val="11"/>
        <color rgb="FF000000"/>
        <rFont val="Calibri"/>
      </rPr>
      <t>If you enable this policy setting and click Disable, users cannot drag content from one domain to a different domain when the source and destination are in the same window. Users cannot change this setting in the Internet Options dialog.</t>
    </r>
    <r>
      <rPr>
        <sz val="11"/>
        <color rgb="FF000000"/>
        <rFont val="Calibri"/>
      </rPr>
      <t xml:space="preserve">
</t>
    </r>
    <r>
      <rPr>
        <sz val="11"/>
        <color rgb="FF000000"/>
        <rFont val="Calibri"/>
      </rPr>
      <t>In Internet Explorer 10, if you disable this policy setting or do not configure it, users cannot drag content from one domain to a different domain when the source and destination are in the same window. Users can change this setting in the Internet Options dialog.</t>
    </r>
    <r>
      <rPr>
        <sz val="11"/>
        <color rgb="FF000000"/>
        <rFont val="Calibri"/>
      </rPr>
      <t xml:space="preserve">
</t>
    </r>
    <r>
      <rPr>
        <sz val="11"/>
        <color rgb="FF000000"/>
        <rFont val="Calibri"/>
      </rPr>
      <t>In Internet Explorer 9 and earlier versions, if you disable this policy setting or do not configure it, users can drag content from one domain to a different domain when the source and destination are in the same window. Users cannot change this setting in the Internet Options dialog.</t>
    </r>
  </si>
  <si>
    <t>HKLM\Software\Policies\Microsoft\Windows\CurrentVersion\Internet Settings\Zones\3!2708</t>
  </si>
  <si>
    <t>CPT-4364DE9D</t>
  </si>
  <si>
    <r>
      <rPr>
        <sz val="11"/>
        <rFont val="Calibri"/>
      </rPr>
      <t xml:space="preserve">Ensure </t>
    </r>
    <r>
      <rPr>
        <sz val="11"/>
        <color rgb="FF000000"/>
        <rFont val="Calibri"/>
      </rPr>
      <t>'</t>
    </r>
    <r>
      <rPr>
        <b/>
        <sz val="11"/>
        <color rgb="FF000000"/>
        <rFont val="Calibri"/>
      </rPr>
      <t>Include local path when user is uploading files to a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</si>
  <si>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Zone\Include local path when user is uploading files to a server</t>
    </r>
  </si>
  <si>
    <r>
      <rPr>
        <sz val="11"/>
        <color rgb="FF000000"/>
        <rFont val="Calibri"/>
      </rPr>
      <t>This policy setting controls whether or not local path information is sent when the user is uploading a file via an HTML form. If the local path information is sent, some information may be unintentionally revealed to the server. For instance, files sent from the user's desktop may contain the user name as a part of the path.</t>
    </r>
    <r>
      <rPr>
        <sz val="11"/>
        <color rgb="FF000000"/>
        <rFont val="Calibri"/>
      </rPr>
      <t xml:space="preserve">
</t>
    </r>
    <r>
      <rPr>
        <sz val="11"/>
        <color rgb="FF000000"/>
        <rFont val="Calibri"/>
      </rPr>
      <t>If you enable this policy setting, path information is sent when the user is uploading a file via an HTML form.</t>
    </r>
    <r>
      <rPr>
        <sz val="11"/>
        <color rgb="FF000000"/>
        <rFont val="Calibri"/>
      </rPr>
      <t xml:space="preserve">
</t>
    </r>
    <r>
      <rPr>
        <sz val="11"/>
        <color rgb="FF000000"/>
        <rFont val="Calibri"/>
      </rPr>
      <t>If you disable this policy setting, path information is removed when the user is uploading a file via an HTML form.</t>
    </r>
    <r>
      <rPr>
        <sz val="11"/>
        <color rgb="FF000000"/>
        <rFont val="Calibri"/>
      </rPr>
      <t xml:space="preserve">
</t>
    </r>
    <r>
      <rPr>
        <sz val="11"/>
        <color rgb="FF000000"/>
        <rFont val="Calibri"/>
      </rPr>
      <t>If you do not configure this policy setting, the user can choose whether path information is sent when he or she is uploading a file via an HTML form. By default, path information is sent.</t>
    </r>
  </si>
  <si>
    <t>HKLM\Software\Policies\Microsoft\Windows\CurrentVersion\Internet Settings\Zones\3!160A</t>
  </si>
  <si>
    <t>CPT-866022C0</t>
  </si>
  <si>
    <r>
      <rPr>
        <sz val="11"/>
        <rFont val="Calibri"/>
      </rPr>
      <t xml:space="preserve">Ensure </t>
    </r>
    <r>
      <rPr>
        <sz val="11"/>
        <color rgb="FF000000"/>
        <rFont val="Calibri"/>
      </rPr>
      <t>'</t>
    </r>
    <r>
      <rPr>
        <b/>
        <sz val="11"/>
        <color rgb="FF000000"/>
        <rFont val="Calibri"/>
      </rPr>
      <t>Initialize and script ActiveX controls not marked as safe</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</si>
  <si>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Zone\Initialize and script ActiveX controls not marked as safe</t>
    </r>
  </si>
  <si>
    <r>
      <rPr>
        <sz val="11"/>
        <color rgb="FF000000"/>
        <rFont val="Calibri"/>
      </rPr>
      <t>This policy setting allows you to manage ActiveX controls not marked as safe.</t>
    </r>
    <r>
      <rPr>
        <sz val="11"/>
        <color rgb="FF000000"/>
        <rFont val="Calibri"/>
      </rPr>
      <t xml:space="preserve">
</t>
    </r>
    <r>
      <rPr>
        <sz val="11"/>
        <color rgb="FF000000"/>
        <rFont val="Calibri"/>
      </rPr>
      <t>If you enable this policy setting, ActiveX controls are run, loaded with parameters, and scripted without setting object safety for untrusted data or scripts. This setting is not recommended, except for secure and administered zones. This setting causes both unsafe and safe controls to be initialized and scripted, ignoring the Script ActiveX controls marked safe for scripting option.</t>
    </r>
    <r>
      <rPr>
        <sz val="11"/>
        <color rgb="FF000000"/>
        <rFont val="Calibri"/>
      </rPr>
      <t xml:space="preserve">
</t>
    </r>
    <r>
      <rPr>
        <sz val="11"/>
        <color rgb="FF000000"/>
        <rFont val="Calibri"/>
      </rPr>
      <t>If you enable this policy setting and select Prompt in the drop-down box, users are queried whether to allow the control to be loaded with parameters or scripted.</t>
    </r>
    <r>
      <rPr>
        <sz val="11"/>
        <color rgb="FF000000"/>
        <rFont val="Calibri"/>
      </rPr>
      <t xml:space="preserve">
</t>
    </r>
    <r>
      <rPr>
        <sz val="11"/>
        <color rgb="FF000000"/>
        <rFont val="Calibri"/>
      </rPr>
      <t>If you disable this policy setting, ActiveX controls that cannot be made safe are not loaded with parameters or scripted.</t>
    </r>
    <r>
      <rPr>
        <sz val="11"/>
        <color rgb="FF000000"/>
        <rFont val="Calibri"/>
      </rPr>
      <t xml:space="preserve">
</t>
    </r>
    <r>
      <rPr>
        <sz val="11"/>
        <color rgb="FF000000"/>
        <rFont val="Calibri"/>
      </rPr>
      <t>If you do not configure this policy setting, ActiveX controls that cannot be made safe are not loaded with parameters or scripted.</t>
    </r>
  </si>
  <si>
    <t>HKLM\Software\Policies\Microsoft\Windows\CurrentVersion\Internet Settings\Zones\3!1201</t>
  </si>
  <si>
    <t>CPT-9B0AA67A</t>
  </si>
  <si>
    <r>
      <rPr>
        <sz val="11"/>
        <rFont val="Calibri"/>
      </rPr>
      <t xml:space="preserve">Ensure </t>
    </r>
    <r>
      <rPr>
        <sz val="11"/>
        <color rgb="FF000000"/>
        <rFont val="Calibri"/>
      </rPr>
      <t>'</t>
    </r>
    <r>
      <rPr>
        <b/>
        <sz val="11"/>
        <color rgb="FF000000"/>
        <rFont val="Calibri"/>
      </rPr>
      <t>Java permissions</t>
    </r>
    <r>
      <rPr>
        <sz val="11"/>
        <color rgb="FF000000"/>
        <rFont val="Calibri"/>
      </rPr>
      <t>'</t>
    </r>
    <r>
      <rPr>
        <sz val="11"/>
        <color rgb="FF000000"/>
        <rFont val="Calibri"/>
      </rPr>
      <t xml:space="preserve"> is set to </t>
    </r>
    <r>
      <rPr>
        <sz val="11"/>
        <color rgb="FF000000"/>
        <rFont val="Calibri"/>
      </rPr>
      <t>'</t>
    </r>
    <r>
      <rPr>
        <b/>
        <sz val="11"/>
        <color rgb="FF000000"/>
        <rFont val="Calibri"/>
      </rPr>
      <t>Disable Java</t>
    </r>
    <r>
      <rPr>
        <sz val="11"/>
        <color rgb="FF000000"/>
        <rFont val="Calibri"/>
      </rPr>
      <t>'</t>
    </r>
  </si>
  <si>
    <r>
      <rPr>
        <sz val="11"/>
        <color rgb="FF000000"/>
        <rFont val="Calibri"/>
      </rPr>
      <t xml:space="preserve">Set the following UI path to </t>
    </r>
    <r>
      <rPr>
        <b/>
        <sz val="11"/>
        <color rgb="FF000000"/>
        <rFont val="Calibri"/>
      </rPr>
      <t>Disable Java</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Zone\Java permissions</t>
    </r>
  </si>
  <si>
    <r>
      <rPr>
        <sz val="11"/>
        <color rgb="FF000000"/>
        <rFont val="Calibri"/>
      </rPr>
      <t>This policy setting allows you to manage permissions for Java applets.</t>
    </r>
    <r>
      <rPr>
        <sz val="11"/>
        <color rgb="FF000000"/>
        <rFont val="Calibri"/>
      </rPr>
      <t xml:space="preserve">
</t>
    </r>
    <r>
      <rPr>
        <sz val="11"/>
        <color rgb="FF000000"/>
        <rFont val="Calibri"/>
      </rPr>
      <t>If you enable this policy setting, you can choose options from the drop-down box. Custom, to control permissions settings individually.</t>
    </r>
    <r>
      <rPr>
        <sz val="11"/>
        <color rgb="FF000000"/>
        <rFont val="Calibri"/>
      </rPr>
      <t xml:space="preserve">
</t>
    </r>
    <r>
      <rPr>
        <sz val="11"/>
        <color rgb="FF000000"/>
        <rFont val="Calibri"/>
      </rPr>
      <t>Low Safety enables applets to perform all operations.</t>
    </r>
    <r>
      <rPr>
        <sz val="11"/>
        <color rgb="FF000000"/>
        <rFont val="Calibri"/>
      </rPr>
      <t xml:space="preserve">
</t>
    </r>
    <r>
      <rPr>
        <sz val="11"/>
        <color rgb="FF000000"/>
        <rFont val="Calibri"/>
      </rPr>
      <t>Medium Safety enables applets to run in their sandbox (an area in memory outside of which the program cannot make calls), plus capabilities like scratch space (a safe and secure storage area on the client computer) and user-controlled file I/O.</t>
    </r>
    <r>
      <rPr>
        <sz val="11"/>
        <color rgb="FF000000"/>
        <rFont val="Calibri"/>
      </rPr>
      <t xml:space="preserve">
</t>
    </r>
    <r>
      <rPr>
        <sz val="11"/>
        <color rgb="FF000000"/>
        <rFont val="Calibri"/>
      </rPr>
      <t>High Safety enables applets to run in their sandbox. Disable Java to prevent any applets from running.</t>
    </r>
    <r>
      <rPr>
        <sz val="11"/>
        <color rgb="FF000000"/>
        <rFont val="Calibri"/>
      </rPr>
      <t xml:space="preserve">
</t>
    </r>
    <r>
      <rPr>
        <sz val="11"/>
        <color rgb="FF000000"/>
        <rFont val="Calibri"/>
      </rPr>
      <t>If you disable this policy setting, Java applets cannot run.</t>
    </r>
    <r>
      <rPr>
        <sz val="11"/>
        <color rgb="FF000000"/>
        <rFont val="Calibri"/>
      </rPr>
      <t xml:space="preserve">
</t>
    </r>
    <r>
      <rPr>
        <sz val="11"/>
        <color rgb="FF000000"/>
        <rFont val="Calibri"/>
      </rPr>
      <t>If you do not configure this policy setting, the permission is set to High Safety.</t>
    </r>
  </si>
  <si>
    <t>HKLM\Software\Policies\Microsoft\Windows\CurrentVersion\Internet Settings\Zones\3!1C00</t>
  </si>
  <si>
    <t>CPT-3B461DA5</t>
  </si>
  <si>
    <r>
      <rPr>
        <sz val="11"/>
        <rFont val="Calibri"/>
      </rPr>
      <t xml:space="preserve">Ensure </t>
    </r>
    <r>
      <rPr>
        <sz val="11"/>
        <color rgb="FF000000"/>
        <rFont val="Calibri"/>
      </rPr>
      <t>'</t>
    </r>
    <r>
      <rPr>
        <b/>
        <sz val="11"/>
        <color rgb="FF000000"/>
        <rFont val="Calibri"/>
      </rPr>
      <t>Launching applications and files in an IFRAME</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</si>
  <si>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Zone\Launching applications and files in an IFRAME</t>
    </r>
  </si>
  <si>
    <r>
      <rPr>
        <sz val="11"/>
        <color rgb="FF000000"/>
        <rFont val="Calibri"/>
      </rPr>
      <t>This policy setting allows you to manage whether applications may be run and files may be downloaded from an IFRAME reference in the HTML of the pages in this zone.</t>
    </r>
    <r>
      <rPr>
        <sz val="11"/>
        <color rgb="FF000000"/>
        <rFont val="Calibri"/>
      </rPr>
      <t xml:space="preserve">
</t>
    </r>
    <r>
      <rPr>
        <sz val="11"/>
        <color rgb="FF000000"/>
        <rFont val="Calibri"/>
      </rPr>
      <t>If you enable this policy setting, users can run applications and download files from IFRAMEs on the pages in this zone without user intervention. If you select Prompt in the drop-down box, users are queried to choose whether to run applications and download files from IFRAMEs on the pages in this zone.</t>
    </r>
    <r>
      <rPr>
        <sz val="11"/>
        <color rgb="FF000000"/>
        <rFont val="Calibri"/>
      </rPr>
      <t xml:space="preserve">
</t>
    </r>
    <r>
      <rPr>
        <sz val="11"/>
        <color rgb="FF000000"/>
        <rFont val="Calibri"/>
      </rPr>
      <t>If you disable this policy setting, users are prevented from running applications and downloading files from IFRAMEs on the pages in this zone.</t>
    </r>
    <r>
      <rPr>
        <sz val="11"/>
        <color rgb="FF000000"/>
        <rFont val="Calibri"/>
      </rPr>
      <t xml:space="preserve">
</t>
    </r>
    <r>
      <rPr>
        <sz val="11"/>
        <color rgb="FF000000"/>
        <rFont val="Calibri"/>
      </rPr>
      <t>If you do not configure this policy setting, users are queried to choose whether to run applications and download files from IFRAMEs on the pages in this zone.</t>
    </r>
  </si>
  <si>
    <t>HKLM\Software\Policies\Microsoft\Windows\CurrentVersion\Internet Settings\Zones\3!1804</t>
  </si>
  <si>
    <t>CPT-61B9354B</t>
  </si>
  <si>
    <r>
      <rPr>
        <sz val="11"/>
        <rFont val="Calibri"/>
      </rPr>
      <t xml:space="preserve">Ensure </t>
    </r>
    <r>
      <rPr>
        <sz val="11"/>
        <color rgb="FF000000"/>
        <rFont val="Calibri"/>
      </rPr>
      <t>'</t>
    </r>
    <r>
      <rPr>
        <b/>
        <sz val="11"/>
        <color rgb="FF000000"/>
        <rFont val="Calibri"/>
      </rPr>
      <t>Logon options</t>
    </r>
    <r>
      <rPr>
        <sz val="11"/>
        <color rgb="FF000000"/>
        <rFont val="Calibri"/>
      </rPr>
      <t>'</t>
    </r>
    <r>
      <rPr>
        <sz val="11"/>
        <color rgb="FF000000"/>
        <rFont val="Calibri"/>
      </rPr>
      <t xml:space="preserve"> is set to </t>
    </r>
    <r>
      <rPr>
        <sz val="11"/>
        <color rgb="FF000000"/>
        <rFont val="Calibri"/>
      </rPr>
      <t>'</t>
    </r>
    <r>
      <rPr>
        <b/>
        <sz val="11"/>
        <color rgb="FF000000"/>
        <rFont val="Calibri"/>
      </rPr>
      <t>Prompt for user name and password</t>
    </r>
    <r>
      <rPr>
        <sz val="11"/>
        <color rgb="FF000000"/>
        <rFont val="Calibri"/>
      </rPr>
      <t>'</t>
    </r>
  </si>
  <si>
    <r>
      <rPr>
        <sz val="11"/>
        <color rgb="FF000000"/>
        <rFont val="Calibri"/>
      </rPr>
      <t xml:space="preserve">Set the following UI path to </t>
    </r>
    <r>
      <rPr>
        <b/>
        <sz val="11"/>
        <color rgb="FF000000"/>
        <rFont val="Calibri"/>
      </rPr>
      <t>Prompt for user name and password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Zone\Logon options</t>
    </r>
  </si>
  <si>
    <r>
      <rPr>
        <sz val="11"/>
        <color rgb="FF000000"/>
        <rFont val="Calibri"/>
      </rPr>
      <t>This policy setting allows you to manage settings for logon options.</t>
    </r>
    <r>
      <rPr>
        <sz val="11"/>
        <color rgb="FF000000"/>
        <rFont val="Calibri"/>
      </rPr>
      <t xml:space="preserve">
</t>
    </r>
    <r>
      <rPr>
        <sz val="11"/>
        <color rgb="FF000000"/>
        <rFont val="Calibri"/>
      </rPr>
      <t>If you enable this policy setting, you can choose from the following logon options.</t>
    </r>
    <r>
      <rPr>
        <sz val="11"/>
        <color rgb="FF000000"/>
        <rFont val="Calibri"/>
      </rPr>
      <t xml:space="preserve">
</t>
    </r>
    <r>
      <rPr>
        <sz val="11"/>
        <color rgb="FF000000"/>
        <rFont val="Calibri"/>
      </rPr>
      <t>Anonymous logon to disable HTTP authentication and use the guest account only for the Common Internet File System (CIFS) protocol.</t>
    </r>
    <r>
      <rPr>
        <sz val="11"/>
        <color rgb="FF000000"/>
        <rFont val="Calibri"/>
      </rPr>
      <t xml:space="preserve">
</t>
    </r>
    <r>
      <rPr>
        <sz val="11"/>
        <color rgb="FF000000"/>
        <rFont val="Calibri"/>
      </rPr>
      <t>Prompt for user name and password to query users for user IDs and passwords. After a user is queried, these values can be used silently for the remainder of the session.</t>
    </r>
    <r>
      <rPr>
        <sz val="11"/>
        <color rgb="FF000000"/>
        <rFont val="Calibri"/>
      </rPr>
      <t xml:space="preserve">
</t>
    </r>
    <r>
      <rPr>
        <sz val="11"/>
        <color rgb="FF000000"/>
        <rFont val="Calibri"/>
      </rPr>
      <t>Automatic logon only in Intranet zone to query users for user IDs and passwords in other zones. After a user is queried, these values can be used silently for the remainder of the session.</t>
    </r>
    <r>
      <rPr>
        <sz val="11"/>
        <color rgb="FF000000"/>
        <rFont val="Calibri"/>
      </rPr>
      <t xml:space="preserve">
</t>
    </r>
    <r>
      <rPr>
        <sz val="11"/>
        <color rgb="FF000000"/>
        <rFont val="Calibri"/>
      </rPr>
      <t>Automatic logon with current user name and password to attempt logon using Windows NT Challenge Response (also known as NTLM authentication). If Windows NT Challenge Response is supported by the server, the logon uses the user's network user name and password for logon. If Windows NT Challenge Response is not supported by the server, the user is queried to provide the user name and password.</t>
    </r>
    <r>
      <rPr>
        <sz val="11"/>
        <color rgb="FF000000"/>
        <rFont val="Calibri"/>
      </rPr>
      <t xml:space="preserve">
</t>
    </r>
    <r>
      <rPr>
        <sz val="11"/>
        <color rgb="FF000000"/>
        <rFont val="Calibri"/>
      </rPr>
      <t>If you disable this policy setting, logon is set to Automatic logon only in Intranet zone.</t>
    </r>
    <r>
      <rPr>
        <sz val="11"/>
        <color rgb="FF000000"/>
        <rFont val="Calibri"/>
      </rPr>
      <t xml:space="preserve">
</t>
    </r>
    <r>
      <rPr>
        <sz val="11"/>
        <color rgb="FF000000"/>
        <rFont val="Calibri"/>
      </rPr>
      <t>If you do not configure this policy setting, logon is set to Automatic logon only in Intranet zone.</t>
    </r>
  </si>
  <si>
    <t>HKLM\Software\Policies\Microsoft\Windows\CurrentVersion\Internet Settings\Zones\3!1A00</t>
  </si>
  <si>
    <t>CPT-1F393B77</t>
  </si>
  <si>
    <r>
      <rPr>
        <sz val="11"/>
        <rFont val="Calibri"/>
      </rPr>
      <t xml:space="preserve">Ensure </t>
    </r>
    <r>
      <rPr>
        <sz val="11"/>
        <color rgb="FF000000"/>
        <rFont val="Calibri"/>
      </rPr>
      <t>'</t>
    </r>
    <r>
      <rPr>
        <b/>
        <sz val="11"/>
        <color rgb="FF000000"/>
        <rFont val="Calibri"/>
      </rPr>
      <t>Navigate windows and frames across different domains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</si>
  <si>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Zone\Navigate windows and frames across different domains</t>
    </r>
  </si>
  <si>
    <r>
      <rPr>
        <sz val="11"/>
        <color rgb="FF000000"/>
        <rFont val="Calibri"/>
      </rPr>
      <t>This policy setting allows you to manage the opening of windows and frames and access of applications across different domains.</t>
    </r>
    <r>
      <rPr>
        <sz val="11"/>
        <color rgb="FF000000"/>
        <rFont val="Calibri"/>
      </rPr>
      <t xml:space="preserve">
</t>
    </r>
    <r>
      <rPr>
        <sz val="11"/>
        <color rgb="FF000000"/>
        <rFont val="Calibri"/>
      </rPr>
      <t>If you enable this policy setting, users can open windows and frames from othe domains and access applications from other domains. If you select Prompt in the drop-down box, users are queried whether to allow windows and frames to access applications from other domains.</t>
    </r>
    <r>
      <rPr>
        <sz val="11"/>
        <color rgb="FF000000"/>
        <rFont val="Calibri"/>
      </rPr>
      <t xml:space="preserve">
</t>
    </r>
    <r>
      <rPr>
        <sz val="11"/>
        <color rgb="FF000000"/>
        <rFont val="Calibri"/>
      </rPr>
      <t>If you disable this policy setting, users cannot open windows and frames to access applications from different domains.</t>
    </r>
    <r>
      <rPr>
        <sz val="11"/>
        <color rgb="FF000000"/>
        <rFont val="Calibri"/>
      </rPr>
      <t xml:space="preserve">
</t>
    </r>
    <r>
      <rPr>
        <sz val="11"/>
        <color rgb="FF000000"/>
        <rFont val="Calibri"/>
      </rPr>
      <t>If you do not configure this policy setting, users can open windows and frames from othe domains and access applications from other domains.</t>
    </r>
  </si>
  <si>
    <t>HKLM\Software\Policies\Microsoft\Windows\CurrentVersion\Internet Settings\Zones\3!1607</t>
  </si>
  <si>
    <t>CPT-A0B3CF95</t>
  </si>
  <si>
    <r>
      <rPr>
        <sz val="11"/>
        <rFont val="Calibri"/>
      </rPr>
      <t xml:space="preserve">Ensure </t>
    </r>
    <r>
      <rPr>
        <sz val="11"/>
        <color rgb="FF000000"/>
        <rFont val="Calibri"/>
      </rPr>
      <t>'</t>
    </r>
    <r>
      <rPr>
        <b/>
        <sz val="11"/>
        <color rgb="FF000000"/>
        <rFont val="Calibri"/>
      </rPr>
      <t>Run .NET Framework-reliant components not signed with Authenticode</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</si>
  <si>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Zone\Run .NET Framework-reliant components not signed with Authenticode</t>
    </r>
  </si>
  <si>
    <r>
      <rPr>
        <sz val="11"/>
        <color rgb="FF000000"/>
        <rFont val="Calibri"/>
      </rPr>
      <t>This policy setting allows you to manage whether .NET Framework components that are not signed with Authenticode can be executed from Internet Explorer. These components include managed controls referenced from an object tag and managed executables referenced from a link.</t>
    </r>
    <r>
      <rPr>
        <sz val="11"/>
        <color rgb="FF000000"/>
        <rFont val="Calibri"/>
      </rPr>
      <t xml:space="preserve">
</t>
    </r>
    <r>
      <rPr>
        <sz val="11"/>
        <color rgb="FF000000"/>
        <rFont val="Calibri"/>
      </rPr>
      <t>If you enable this policy setting, Internet Explorer will execute unsigned managed components. If you select Prompt in the drop-down box, Internet Explorer will prompt the user to determine whether to execute unsigned managed components.</t>
    </r>
    <r>
      <rPr>
        <sz val="11"/>
        <color rgb="FF000000"/>
        <rFont val="Calibri"/>
      </rPr>
      <t xml:space="preserve">
</t>
    </r>
    <r>
      <rPr>
        <sz val="11"/>
        <color rgb="FF000000"/>
        <rFont val="Calibri"/>
      </rPr>
      <t>If you disable this policy setting, Internet Explorer will not execute unsigned managed components.</t>
    </r>
    <r>
      <rPr>
        <sz val="11"/>
        <color rgb="FF000000"/>
        <rFont val="Calibri"/>
      </rPr>
      <t xml:space="preserve">
</t>
    </r>
    <r>
      <rPr>
        <sz val="11"/>
        <color rgb="FF000000"/>
        <rFont val="Calibri"/>
      </rPr>
      <t>If you do not configure this policy setting, Internet Explorer will execute unsigned managed components.</t>
    </r>
  </si>
  <si>
    <t>HKLM\Software\Policies\Microsoft\Windows\CurrentVersion\Internet Settings\Zones\3!2004</t>
  </si>
  <si>
    <t>CPT-7D693B77</t>
  </si>
  <si>
    <r>
      <rPr>
        <sz val="11"/>
        <rFont val="Calibri"/>
      </rPr>
      <t xml:space="preserve">Ensure </t>
    </r>
    <r>
      <rPr>
        <sz val="11"/>
        <color rgb="FF000000"/>
        <rFont val="Calibri"/>
      </rPr>
      <t>'</t>
    </r>
    <r>
      <rPr>
        <b/>
        <sz val="11"/>
        <color rgb="FF000000"/>
        <rFont val="Calibri"/>
      </rPr>
      <t>Run .NET Framework-reliant components signed with Authenticode</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</si>
  <si>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Zone\Run .NET Framework-reliant components signed with Authenticode</t>
    </r>
  </si>
  <si>
    <r>
      <rPr>
        <sz val="11"/>
        <color rgb="FF000000"/>
        <rFont val="Calibri"/>
      </rPr>
      <t>This policy setting allows you to manage whether .NET Framework components that are signed with Authenticode can be executed from Internet Explorer. These components include managed controls referenced from an object tag and managed executables referenced from a link.</t>
    </r>
    <r>
      <rPr>
        <sz val="11"/>
        <color rgb="FF000000"/>
        <rFont val="Calibri"/>
      </rPr>
      <t xml:space="preserve">
</t>
    </r>
    <r>
      <rPr>
        <sz val="11"/>
        <color rgb="FF000000"/>
        <rFont val="Calibri"/>
      </rPr>
      <t>If you enable this policy setting, Internet Explorer will execute signed managed components. If you select Prompt in the drop-down box, Internet Explorer will prompt the user to determine whether to execute signed managed components.</t>
    </r>
    <r>
      <rPr>
        <sz val="11"/>
        <color rgb="FF000000"/>
        <rFont val="Calibri"/>
      </rPr>
      <t xml:space="preserve">
</t>
    </r>
    <r>
      <rPr>
        <sz val="11"/>
        <color rgb="FF000000"/>
        <rFont val="Calibri"/>
      </rPr>
      <t>If you disable this policy setting, Internet Explorer will not execute signed managed components.</t>
    </r>
    <r>
      <rPr>
        <sz val="11"/>
        <color rgb="FF000000"/>
        <rFont val="Calibri"/>
      </rPr>
      <t xml:space="preserve">
</t>
    </r>
    <r>
      <rPr>
        <sz val="11"/>
        <color rgb="FF000000"/>
        <rFont val="Calibri"/>
      </rPr>
      <t>If you do not configure this policy setting, Internet Explorer will execute signed managed components.</t>
    </r>
  </si>
  <si>
    <t>HKLM\Software\Policies\Microsoft\Windows\CurrentVersion\Internet Settings\Zones\3!2001</t>
  </si>
  <si>
    <t>CPT-C47958C6</t>
  </si>
  <si>
    <r>
      <rPr>
        <sz val="11"/>
        <rFont val="Calibri"/>
      </rPr>
      <t xml:space="preserve">Ensure </t>
    </r>
    <r>
      <rPr>
        <sz val="11"/>
        <color rgb="FF000000"/>
        <rFont val="Calibri"/>
      </rPr>
      <t>'</t>
    </r>
    <r>
      <rPr>
        <b/>
        <sz val="11"/>
        <color rgb="FF000000"/>
        <rFont val="Calibri"/>
      </rPr>
      <t>Show security warning for potentially unsafe files</t>
    </r>
    <r>
      <rPr>
        <sz val="11"/>
        <color rgb="FF000000"/>
        <rFont val="Calibri"/>
      </rPr>
      <t>'</t>
    </r>
    <r>
      <rPr>
        <sz val="11"/>
        <color rgb="FF000000"/>
        <rFont val="Calibri"/>
      </rPr>
      <t xml:space="preserve"> is set to </t>
    </r>
    <r>
      <rPr>
        <sz val="11"/>
        <color rgb="FF000000"/>
        <rFont val="Calibri"/>
      </rPr>
      <t>'</t>
    </r>
    <r>
      <rPr>
        <b/>
        <sz val="11"/>
        <color rgb="FF000000"/>
        <rFont val="Calibri"/>
      </rPr>
      <t>Prompt</t>
    </r>
    <r>
      <rPr>
        <sz val="11"/>
        <color rgb="FF000000"/>
        <rFont val="Calibri"/>
      </rPr>
      <t>'</t>
    </r>
  </si>
  <si>
    <r>
      <rPr>
        <sz val="11"/>
        <color rgb="FF000000"/>
        <rFont val="Calibri"/>
      </rPr>
      <t xml:space="preserve">Set the following UI path to </t>
    </r>
    <r>
      <rPr>
        <b/>
        <sz val="11"/>
        <color rgb="FF000000"/>
        <rFont val="Calibri"/>
      </rPr>
      <t>Prompt</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Zone\Show security warning for potentially unsafe files</t>
    </r>
  </si>
  <si>
    <r>
      <rPr>
        <sz val="11"/>
        <color rgb="FF000000"/>
        <rFont val="Calibri"/>
      </rPr>
      <t>This policy setting controls whether or not the "Open File - Security Warning" message appears when the user tries to open executable files or other potentially unsafe files (from an intranet file share by using File Explorer, for example).</t>
    </r>
    <r>
      <rPr>
        <sz val="11"/>
        <color rgb="FF000000"/>
        <rFont val="Calibri"/>
      </rPr>
      <t xml:space="preserve">
</t>
    </r>
    <r>
      <rPr>
        <sz val="11"/>
        <color rgb="FF000000"/>
        <rFont val="Calibri"/>
      </rPr>
      <t>If you enable this policy setting and set the drop-down box to Enable, these files open without a security warning. If you set the drop-down box to Prompt, a security warning appears before the files open.</t>
    </r>
    <r>
      <rPr>
        <sz val="11"/>
        <color rgb="FF000000"/>
        <rFont val="Calibri"/>
      </rPr>
      <t xml:space="preserve">
</t>
    </r>
    <r>
      <rPr>
        <sz val="11"/>
        <color rgb="FF000000"/>
        <rFont val="Calibri"/>
      </rPr>
      <t>If you disable this policy setting, these files do not open.</t>
    </r>
    <r>
      <rPr>
        <sz val="11"/>
        <color rgb="FF000000"/>
        <rFont val="Calibri"/>
      </rPr>
      <t xml:space="preserve">
</t>
    </r>
    <r>
      <rPr>
        <sz val="11"/>
        <color rgb="FF000000"/>
        <rFont val="Calibri"/>
      </rPr>
      <t>If you do not configure this policy setting, the user can configure how the computer handles these files. By default, these files are blocked in the Restricted zone, enabled in the Intranet and Local Computer zones, and set to prompt in the Internet and Trusted zones.</t>
    </r>
  </si>
  <si>
    <t>HKLM\Software\Policies\Microsoft\Windows\CurrentVersion\Internet Settings\Zones\3!1806</t>
  </si>
  <si>
    <t>CPT-60698E35</t>
  </si>
  <si>
    <r>
      <rPr>
        <sz val="11"/>
        <rFont val="Calibri"/>
      </rPr>
      <t xml:space="preserve">Ensure </t>
    </r>
    <r>
      <rPr>
        <sz val="11"/>
        <color rgb="FF000000"/>
        <rFont val="Calibri"/>
      </rPr>
      <t>'</t>
    </r>
    <r>
      <rPr>
        <b/>
        <sz val="11"/>
        <color rgb="FF000000"/>
        <rFont val="Calibri"/>
      </rPr>
      <t>Turn on Cross-Site Scripting Filter</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</si>
  <si>
    <r>
      <rPr>
        <sz val="11"/>
        <color rgb="FF000000"/>
        <rFont val="Calibri"/>
      </rPr>
      <t xml:space="preserve">Set the following UI path to </t>
    </r>
    <r>
      <rPr>
        <b/>
        <sz val="11"/>
        <color rgb="FF000000"/>
        <rFont val="Calibri"/>
      </rPr>
      <t>Enable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Zone\Turn on Cross-Site Scripting Filter</t>
    </r>
  </si>
  <si>
    <r>
      <rPr>
        <sz val="11"/>
        <color rgb="FF000000"/>
        <rFont val="Calibri"/>
      </rPr>
      <t>This policy controls whether or not the Cross-Site Scripting (XSS) Filter will detect and prevent cross-site script injections into websites in this zone.</t>
    </r>
    <r>
      <rPr>
        <sz val="11"/>
        <color rgb="FF000000"/>
        <rFont val="Calibri"/>
      </rPr>
      <t xml:space="preserve">
</t>
    </r>
    <r>
      <rPr>
        <sz val="11"/>
        <color rgb="FF000000"/>
        <rFont val="Calibri"/>
      </rPr>
      <t>If you enable this policy setting, the XSS Filter is turned on for sites in this zone, and the XSS Filter attempts to block cross-site script injections.</t>
    </r>
    <r>
      <rPr>
        <sz val="11"/>
        <color rgb="FF000000"/>
        <rFont val="Calibri"/>
      </rPr>
      <t xml:space="preserve">
</t>
    </r>
    <r>
      <rPr>
        <sz val="11"/>
        <color rgb="FF000000"/>
        <rFont val="Calibri"/>
      </rPr>
      <t>If you disable this policy setting, the XSS Filter is turned off for sites in this zone, and Internet Explorer permits cross-site script injections.</t>
    </r>
  </si>
  <si>
    <t>HKLM\Software\Policies\Microsoft\Windows\CurrentVersion\Internet Settings\Zones\3!1409</t>
  </si>
  <si>
    <t>CPT-017CDF5A</t>
  </si>
  <si>
    <r>
      <rPr>
        <sz val="11"/>
        <rFont val="Calibri"/>
      </rPr>
      <t xml:space="preserve">Ensure </t>
    </r>
    <r>
      <rPr>
        <sz val="11"/>
        <color rgb="FF000000"/>
        <rFont val="Calibri"/>
      </rPr>
      <t>'</t>
    </r>
    <r>
      <rPr>
        <b/>
        <sz val="11"/>
        <color rgb="FF000000"/>
        <rFont val="Calibri"/>
      </rPr>
      <t>Turn on Protected Mode</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</si>
  <si>
    <r>
      <rPr>
        <sz val="11"/>
        <color rgb="FF000000"/>
        <rFont val="Calibri"/>
      </rPr>
      <t xml:space="preserve">Set the following UI path to </t>
    </r>
    <r>
      <rPr>
        <b/>
        <sz val="11"/>
        <color rgb="FF000000"/>
        <rFont val="Calibri"/>
      </rPr>
      <t>Enable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Zone\Turn on Protected Mode</t>
    </r>
  </si>
  <si>
    <r>
      <rPr>
        <sz val="11"/>
        <color rgb="FF000000"/>
        <rFont val="Calibri"/>
      </rPr>
      <t>This policy setting allows you to turn on Protected Mode. Protected Mode helps protect Internet Explorer from exploited vulnerabilities by reducing the locations that Internet Explorer can write to in the registry and the file system.</t>
    </r>
    <r>
      <rPr>
        <sz val="11"/>
        <color rgb="FF000000"/>
        <rFont val="Calibri"/>
      </rPr>
      <t xml:space="preserve">
</t>
    </r>
    <r>
      <rPr>
        <sz val="11"/>
        <color rgb="FF000000"/>
        <rFont val="Calibri"/>
      </rPr>
      <t>If you enable this policy setting, Protected Mode is turned on. The user cannot turn off Protected Mode.</t>
    </r>
    <r>
      <rPr>
        <sz val="11"/>
        <color rgb="FF000000"/>
        <rFont val="Calibri"/>
      </rPr>
      <t xml:space="preserve">
</t>
    </r>
    <r>
      <rPr>
        <sz val="11"/>
        <color rgb="FF000000"/>
        <rFont val="Calibri"/>
      </rPr>
      <t>If you disable this policy setting, Protected Mode is turned off. The user cannot turn on Protected Mode.</t>
    </r>
    <r>
      <rPr>
        <sz val="11"/>
        <color rgb="FF000000"/>
        <rFont val="Calibri"/>
      </rPr>
      <t xml:space="preserve">
</t>
    </r>
    <r>
      <rPr>
        <sz val="11"/>
        <color rgb="FF000000"/>
        <rFont val="Calibri"/>
      </rPr>
      <t>If you do not configure this policy setting, the user can turn on or turn off Protected Mode.</t>
    </r>
  </si>
  <si>
    <t>HKLM\Software\Policies\Microsoft\Windows\CurrentVersion\Internet Settings\Zones\3!2500</t>
  </si>
  <si>
    <t>At least Internet Explorer 7.0 in Windows Vista</t>
  </si>
  <si>
    <t>CPT-046620C6</t>
  </si>
  <si>
    <r>
      <rPr>
        <sz val="11"/>
        <rFont val="Calibri"/>
      </rPr>
      <t xml:space="preserve">Ensure </t>
    </r>
    <r>
      <rPr>
        <sz val="11"/>
        <color rgb="FF000000"/>
        <rFont val="Calibri"/>
      </rPr>
      <t>'</t>
    </r>
    <r>
      <rPr>
        <b/>
        <sz val="11"/>
        <color rgb="FF000000"/>
        <rFont val="Calibri"/>
      </rPr>
      <t>Turn on SmartScreen Filter scan</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</si>
  <si>
    <r>
      <rPr>
        <sz val="11"/>
        <color rgb="FF000000"/>
        <rFont val="Calibri"/>
      </rPr>
      <t xml:space="preserve">Set the following UI path to </t>
    </r>
    <r>
      <rPr>
        <b/>
        <sz val="11"/>
        <color rgb="FF000000"/>
        <rFont val="Calibri"/>
      </rPr>
      <t>Enable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Zone\Turn on SmartScreen Filter scan</t>
    </r>
  </si>
  <si>
    <r>
      <rPr>
        <sz val="11"/>
        <color rgb="FF000000"/>
        <rFont val="Calibri"/>
      </rPr>
      <t>This policy setting controls whether SmartScreen Filter scans pages in this zone for malicious content.</t>
    </r>
    <r>
      <rPr>
        <sz val="11"/>
        <color rgb="FF000000"/>
        <rFont val="Calibri"/>
      </rPr>
      <t xml:space="preserve">
</t>
    </r>
    <r>
      <rPr>
        <sz val="11"/>
        <color rgb="FF000000"/>
        <rFont val="Calibri"/>
      </rPr>
      <t>If you enable this policy setting, SmartScreen Filter scans pages in this zone for malicious content.</t>
    </r>
    <r>
      <rPr>
        <sz val="11"/>
        <color rgb="FF000000"/>
        <rFont val="Calibri"/>
      </rPr>
      <t xml:space="preserve">
</t>
    </r>
    <r>
      <rPr>
        <sz val="11"/>
        <color rgb="FF000000"/>
        <rFont val="Calibri"/>
      </rPr>
      <t>If you disable this policy setting, SmartScreen Filter does not scan pages in this zone for malicious content.</t>
    </r>
    <r>
      <rPr>
        <sz val="11"/>
        <color rgb="FF000000"/>
        <rFont val="Calibri"/>
      </rPr>
      <t xml:space="preserve">
</t>
    </r>
    <r>
      <rPr>
        <sz val="11"/>
        <color rgb="FF000000"/>
        <rFont val="Calibri"/>
      </rPr>
      <t>If you do not configure this policy setting, the user can choose whether SmartScreen Filter scans pages in this zone for malicious content.</t>
    </r>
    <r>
      <rPr>
        <sz val="11"/>
        <color rgb="FF000000"/>
        <rFont val="Calibri"/>
      </rPr>
      <t xml:space="preserve">
</t>
    </r>
    <r>
      <rPr>
        <sz val="11"/>
        <color rgb="FF000000"/>
        <rFont val="Calibri"/>
      </rPr>
      <t>Note: In Internet Explorer 7, this policy setting controls whether Phishing Filter scans pages in this zone for malicious content.</t>
    </r>
  </si>
  <si>
    <t>HKLM\Software\Policies\Microsoft\Windows\CurrentVersion\Internet Settings\Zones\3!2301</t>
  </si>
  <si>
    <t>CPT-8CE7D404</t>
  </si>
  <si>
    <r>
      <rPr>
        <sz val="11"/>
        <rFont val="Calibri"/>
      </rPr>
      <t xml:space="preserve">Ensure </t>
    </r>
    <r>
      <rPr>
        <sz val="11"/>
        <color rgb="FF000000"/>
        <rFont val="Calibri"/>
      </rPr>
      <t>'</t>
    </r>
    <r>
      <rPr>
        <b/>
        <sz val="11"/>
        <color rgb="FF000000"/>
        <rFont val="Calibri"/>
      </rPr>
      <t>Use Pop-up Blocker</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</si>
  <si>
    <r>
      <rPr>
        <sz val="11"/>
        <color rgb="FF000000"/>
        <rFont val="Calibri"/>
      </rPr>
      <t xml:space="preserve">Set the following UI path to </t>
    </r>
    <r>
      <rPr>
        <b/>
        <sz val="11"/>
        <color rgb="FF000000"/>
        <rFont val="Calibri"/>
      </rPr>
      <t>Enable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Zone\Use Pop-up Blocker</t>
    </r>
  </si>
  <si>
    <r>
      <rPr>
        <sz val="11"/>
        <color rgb="FF000000"/>
        <rFont val="Calibri"/>
      </rPr>
      <t>This policy setting allows you to manage whether unwanted pop-up windows appear. Pop-up windows that are opened when the end user clicks a link are not blocked.</t>
    </r>
    <r>
      <rPr>
        <sz val="11"/>
        <color rgb="FF000000"/>
        <rFont val="Calibri"/>
      </rPr>
      <t xml:space="preserve">
</t>
    </r>
    <r>
      <rPr>
        <sz val="11"/>
        <color rgb="FF000000"/>
        <rFont val="Calibri"/>
      </rPr>
      <t>If you enable this policy setting, most unwanted pop-up windows are prevented from appearing.</t>
    </r>
    <r>
      <rPr>
        <sz val="11"/>
        <color rgb="FF000000"/>
        <rFont val="Calibri"/>
      </rPr>
      <t xml:space="preserve">
</t>
    </r>
    <r>
      <rPr>
        <sz val="11"/>
        <color rgb="FF000000"/>
        <rFont val="Calibri"/>
      </rPr>
      <t>If you disable this policy setting, pop-up windows are not prevented from appearing.</t>
    </r>
    <r>
      <rPr>
        <sz val="11"/>
        <color rgb="FF000000"/>
        <rFont val="Calibri"/>
      </rPr>
      <t xml:space="preserve">
</t>
    </r>
    <r>
      <rPr>
        <sz val="11"/>
        <color rgb="FF000000"/>
        <rFont val="Calibri"/>
      </rPr>
      <t>If you do not configure this policy setting, most unwanted pop-up windows are prevented from appearing.</t>
    </r>
  </si>
  <si>
    <t>HKLM\Software\Policies\Microsoft\Windows\CurrentVersion\Internet Settings\Zones\3!1809</t>
  </si>
  <si>
    <t>CPT-923088D9</t>
  </si>
  <si>
    <r>
      <rPr>
        <sz val="11"/>
        <rFont val="Calibri"/>
      </rPr>
      <t xml:space="preserve">Ensure </t>
    </r>
    <r>
      <rPr>
        <sz val="11"/>
        <color rgb="FF000000"/>
        <rFont val="Calibri"/>
      </rPr>
      <t>'</t>
    </r>
    <r>
      <rPr>
        <b/>
        <sz val="11"/>
        <color rgb="FF000000"/>
        <rFont val="Calibri"/>
      </rPr>
      <t>Userdata persistence</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</si>
  <si>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Zone\Userdata persistence</t>
    </r>
  </si>
  <si>
    <r>
      <rPr>
        <sz val="11"/>
        <color rgb="FF000000"/>
        <rFont val="Calibri"/>
      </rPr>
      <t>This policy setting allows you to manage the preservation of information in the browser's history, in favorites, in an XML store, or directly within a Web page saved to disk. When a user returns to a persisted page, the state of the page can be restored if this policy setting is appropriately configured.</t>
    </r>
    <r>
      <rPr>
        <sz val="11"/>
        <color rgb="FF000000"/>
        <rFont val="Calibri"/>
      </rPr>
      <t xml:space="preserve">
</t>
    </r>
    <r>
      <rPr>
        <sz val="11"/>
        <color rgb="FF000000"/>
        <rFont val="Calibri"/>
      </rPr>
      <t>If you enable this policy setting, users can preserve information in the browser's history, in favorites, in an XML store, or directly within a Web page saved to disk.</t>
    </r>
    <r>
      <rPr>
        <sz val="11"/>
        <color rgb="FF000000"/>
        <rFont val="Calibri"/>
      </rPr>
      <t xml:space="preserve">
</t>
    </r>
    <r>
      <rPr>
        <sz val="11"/>
        <color rgb="FF000000"/>
        <rFont val="Calibri"/>
      </rPr>
      <t>If you disable this policy setting, users cannot preserve information in the browser's history, in favorites, in an XML store, or directly within a Web page saved to disk.</t>
    </r>
    <r>
      <rPr>
        <sz val="11"/>
        <color rgb="FF000000"/>
        <rFont val="Calibri"/>
      </rPr>
      <t xml:space="preserve">
</t>
    </r>
    <r>
      <rPr>
        <sz val="11"/>
        <color rgb="FF000000"/>
        <rFont val="Calibri"/>
      </rPr>
      <t>If you do not configure this policy setting, users can preserve information in the browser's history, in favorites, in an XML store, or directly within a Web page saved to disk.</t>
    </r>
  </si>
  <si>
    <t>HKLM\Software\Policies\Microsoft\Windows\CurrentVersion\Internet Settings\Zones\3!1606</t>
  </si>
  <si>
    <t>CPT-B6BDEADC</t>
  </si>
  <si>
    <r>
      <rPr>
        <sz val="11"/>
        <rFont val="Calibri"/>
      </rPr>
      <t xml:space="preserve">Ensure </t>
    </r>
    <r>
      <rPr>
        <sz val="11"/>
        <color rgb="FF000000"/>
        <rFont val="Calibri"/>
      </rPr>
      <t>'</t>
    </r>
    <r>
      <rPr>
        <b/>
        <sz val="11"/>
        <color rgb="FF000000"/>
        <rFont val="Calibri"/>
      </rPr>
      <t>Web sites in less privileged Web content zones can navigate into this zone</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</si>
  <si>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Zone\Web sites in less privileged Web content zones can navigate into this zone</t>
    </r>
  </si>
  <si>
    <r>
      <rPr>
        <sz val="11"/>
        <color rgb="FF000000"/>
        <rFont val="Calibri"/>
      </rPr>
      <t>This policy setting allows you to manage whether Web sites from less privileged zones, such as Restricted Sites, can navigate into this zone.</t>
    </r>
    <r>
      <rPr>
        <sz val="11"/>
        <color rgb="FF000000"/>
        <rFont val="Calibri"/>
      </rPr>
      <t xml:space="preserve">
</t>
    </r>
    <r>
      <rPr>
        <sz val="11"/>
        <color rgb="FF000000"/>
        <rFont val="Calibri"/>
      </rPr>
      <t>If you enable this policy setting, Web sites from less privileged zones can open new windows in, or navigate into, this zone.  The security zone will run without the added layer of security that is provided by the Protection from Zone Elevation security feature. If you select Prompt in the drop-down box, a warning is issued to the user that potentially risky navigation is about to occur.</t>
    </r>
    <r>
      <rPr>
        <sz val="11"/>
        <color rgb="FF000000"/>
        <rFont val="Calibri"/>
      </rPr>
      <t xml:space="preserve">
</t>
    </r>
    <r>
      <rPr>
        <sz val="11"/>
        <color rgb="FF000000"/>
        <rFont val="Calibri"/>
      </rPr>
      <t>If you disable this policy setting, the possibly harmful navigations are prevented. The Internet Explorer security feature will be on in this zone as set by Protection from Zone Elevation feature control.</t>
    </r>
    <r>
      <rPr>
        <sz val="11"/>
        <color rgb="FF000000"/>
        <rFont val="Calibri"/>
      </rPr>
      <t xml:space="preserve">
</t>
    </r>
    <r>
      <rPr>
        <sz val="11"/>
        <color rgb="FF000000"/>
        <rFont val="Calibri"/>
      </rPr>
      <t>If you do not configure this policy setting, Web sites from less privileged zones can open new windows in, or navigate into, this zone.</t>
    </r>
  </si>
  <si>
    <t>HKLM\Software\Policies\Microsoft\Windows\CurrentVersion\Internet Settings\Zones\3!2101</t>
  </si>
  <si>
    <t>Windows Components\Internet Explorer\Internet Control Panel\Security Page\Intranet Zone</t>
  </si>
  <si>
    <t>CPT-0F3CA0DB</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</si>
  <si>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Page\Intranet Zone\Don't run antimalware programs against ActiveX controls</t>
    </r>
  </si>
  <si>
    <r>
      <rPr>
        <sz val="11"/>
        <color rgb="FF000000"/>
        <rFont val="Calibri"/>
      </rPr>
      <t>This policy setting determines whether Internet Explorer runs antimalware programs against ActiveX controls, to check if they're safe to load on pages.</t>
    </r>
    <r>
      <rPr>
        <sz val="11"/>
        <color rgb="FF000000"/>
        <rFont val="Calibri"/>
      </rPr>
      <t xml:space="preserve">
</t>
    </r>
    <r>
      <rPr>
        <sz val="11"/>
        <color rgb="FF000000"/>
        <rFont val="Calibri"/>
      </rPr>
      <t>If you enable this policy setting, Internet Explorer won't check with your antimalware program to see if it's safe to create an instance of the ActiveX control.</t>
    </r>
    <r>
      <rPr>
        <sz val="11"/>
        <color rgb="FF000000"/>
        <rFont val="Calibri"/>
      </rPr>
      <t xml:space="preserve">
</t>
    </r>
    <r>
      <rPr>
        <sz val="11"/>
        <color rgb="FF000000"/>
        <rFont val="Calibri"/>
      </rPr>
      <t>If you disable this policy setting, Internet Explorer always checks with your antimalware program to see if it's safe to create an instance of the ActiveX control.</t>
    </r>
    <r>
      <rPr>
        <sz val="11"/>
        <color rgb="FF000000"/>
        <rFont val="Calibri"/>
      </rPr>
      <t xml:space="preserve">
</t>
    </r>
    <r>
      <rPr>
        <sz val="11"/>
        <color rgb="FF000000"/>
        <rFont val="Calibri"/>
      </rPr>
      <t>If you don't configure this policy setting, Internet Explorer won't check with your antimalware program to see if it's safe to create an instance of the ActiveX control. Users can turn this behavior on or off, using Internet Explorer Security settings.</t>
    </r>
  </si>
  <si>
    <t>HKLM\Software\Policies\Microsoft\Windows\CurrentVersion\Internet Settings\Zones\1!270C</t>
  </si>
  <si>
    <t>CPT-339969B9</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</si>
  <si>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Page\Intranet Zone\Initialize and script ActiveX controls not marked as safe</t>
    </r>
  </si>
  <si>
    <t>HKLM\Software\Policies\Microsoft\Windows\CurrentVersion\Internet Settings\Zones\1!1201</t>
  </si>
  <si>
    <t>CPT-8AB28EBA</t>
  </si>
  <si>
    <r>
      <rPr>
        <sz val="11"/>
        <rFont val="Calibri"/>
      </rPr>
      <t xml:space="preserve">Ensure </t>
    </r>
    <r>
      <rPr>
        <sz val="11"/>
        <color rgb="FF000000"/>
        <rFont val="Calibri"/>
      </rPr>
      <t>'</t>
    </r>
    <r>
      <rPr>
        <b/>
        <sz val="11"/>
        <color rgb="FF000000"/>
        <rFont val="Calibri"/>
      </rPr>
      <t>Java permissions</t>
    </r>
    <r>
      <rPr>
        <sz val="11"/>
        <color rgb="FF000000"/>
        <rFont val="Calibri"/>
      </rPr>
      <t>'</t>
    </r>
    <r>
      <rPr>
        <sz val="11"/>
        <color rgb="FF000000"/>
        <rFont val="Calibri"/>
      </rPr>
      <t xml:space="preserve"> is set to </t>
    </r>
    <r>
      <rPr>
        <sz val="11"/>
        <color rgb="FF000000"/>
        <rFont val="Calibri"/>
      </rPr>
      <t>'</t>
    </r>
    <r>
      <rPr>
        <b/>
        <sz val="11"/>
        <color rgb="FF000000"/>
        <rFont val="Calibri"/>
      </rPr>
      <t>High safety</t>
    </r>
    <r>
      <rPr>
        <sz val="11"/>
        <color rgb="FF000000"/>
        <rFont val="Calibri"/>
      </rPr>
      <t>'</t>
    </r>
  </si>
  <si>
    <r>
      <rPr>
        <sz val="11"/>
        <color rgb="FF000000"/>
        <rFont val="Calibri"/>
      </rPr>
      <t xml:space="preserve">Set the following UI path to </t>
    </r>
    <r>
      <rPr>
        <b/>
        <sz val="11"/>
        <color rgb="FF000000"/>
        <rFont val="Calibri"/>
      </rPr>
      <t>High safety</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Page\Intranet Zone\Java permissions</t>
    </r>
  </si>
  <si>
    <r>
      <rPr>
        <sz val="11"/>
        <color rgb="FF000000"/>
        <rFont val="Calibri"/>
      </rPr>
      <t>This policy setting allows you to manage permissions for Java applets.</t>
    </r>
    <r>
      <rPr>
        <sz val="11"/>
        <color rgb="FF000000"/>
        <rFont val="Calibri"/>
      </rPr>
      <t xml:space="preserve">
</t>
    </r>
    <r>
      <rPr>
        <sz val="11"/>
        <color rgb="FF000000"/>
        <rFont val="Calibri"/>
      </rPr>
      <t>If you enable this policy setting, you can choose options from the drop-down box. Custom, to control permissions settings individually.</t>
    </r>
    <r>
      <rPr>
        <sz val="11"/>
        <color rgb="FF000000"/>
        <rFont val="Calibri"/>
      </rPr>
      <t xml:space="preserve">
</t>
    </r>
    <r>
      <rPr>
        <sz val="11"/>
        <color rgb="FF000000"/>
        <rFont val="Calibri"/>
      </rPr>
      <t>Low Safety enables applets to perform all operations.</t>
    </r>
    <r>
      <rPr>
        <sz val="11"/>
        <color rgb="FF000000"/>
        <rFont val="Calibri"/>
      </rPr>
      <t xml:space="preserve">
</t>
    </r>
    <r>
      <rPr>
        <sz val="11"/>
        <color rgb="FF000000"/>
        <rFont val="Calibri"/>
      </rPr>
      <t>Medium Safety enables applets to run in their sandbox (an area in memory outside of which the program cannot make calls), plus capabilities like scratch space (a safe and secure storage area on the client computer) and user-controlled file I/O.</t>
    </r>
    <r>
      <rPr>
        <sz val="11"/>
        <color rgb="FF000000"/>
        <rFont val="Calibri"/>
      </rPr>
      <t xml:space="preserve">
</t>
    </r>
    <r>
      <rPr>
        <sz val="11"/>
        <color rgb="FF000000"/>
        <rFont val="Calibri"/>
      </rPr>
      <t>High Safety enables applets to run in their sandbox. Disable Java to prevent any applets from running.</t>
    </r>
    <r>
      <rPr>
        <sz val="11"/>
        <color rgb="FF000000"/>
        <rFont val="Calibri"/>
      </rPr>
      <t xml:space="preserve">
</t>
    </r>
    <r>
      <rPr>
        <sz val="11"/>
        <color rgb="FF000000"/>
        <rFont val="Calibri"/>
      </rPr>
      <t>If you disable this policy setting, Java applets cannot run.</t>
    </r>
    <r>
      <rPr>
        <sz val="11"/>
        <color rgb="FF000000"/>
        <rFont val="Calibri"/>
      </rPr>
      <t xml:space="preserve">
</t>
    </r>
    <r>
      <rPr>
        <sz val="11"/>
        <color rgb="FF000000"/>
        <rFont val="Calibri"/>
      </rPr>
      <t>If you do not configure this policy setting, the permission is set to Medium Safety.</t>
    </r>
  </si>
  <si>
    <t>HKLM\Software\Policies\Microsoft\Windows\CurrentVersion\Internet Settings\Zones\1!1C00</t>
  </si>
  <si>
    <t>Windows Components\Internet Explorer\Internet Control Panel\Security Page\Local Machine Zone</t>
  </si>
  <si>
    <t>CPT-F86E2F9E</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</si>
  <si>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Page\Local Machine Zone\Don't run antimalware programs against ActiveX controls</t>
    </r>
  </si>
  <si>
    <t>HKLM\Software\Policies\Microsoft\Windows\CurrentVersion\Internet Settings\Zones\0!270C</t>
  </si>
  <si>
    <t>CPT-1D32415C</t>
  </si>
  <si>
    <r>
      <rPr>
        <sz val="11"/>
        <color rgb="FF000000"/>
        <rFont val="Calibri"/>
      </rPr>
      <t xml:space="preserve">Set the following UI path to </t>
    </r>
    <r>
      <rPr>
        <b/>
        <sz val="11"/>
        <color rgb="FF000000"/>
        <rFont val="Calibri"/>
      </rPr>
      <t>Disable Java</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Page\Local Machine Zone\Java permissions</t>
    </r>
  </si>
  <si>
    <t>HKLM\Software\Policies\Microsoft\Windows\CurrentVersion\Internet Settings\Zones\0!1C00</t>
  </si>
  <si>
    <t>Windows Components\Internet Explorer\Internet Control Panel\Security Page\Locked-Down Internet Zone</t>
  </si>
  <si>
    <t>CPT-04320FCD</t>
  </si>
  <si>
    <r>
      <rPr>
        <sz val="11"/>
        <color rgb="FF000000"/>
        <rFont val="Calibri"/>
      </rPr>
      <t xml:space="preserve">Set the following UI path to </t>
    </r>
    <r>
      <rPr>
        <b/>
        <sz val="11"/>
        <color rgb="FF000000"/>
        <rFont val="Calibri"/>
      </rPr>
      <t>Enable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Page\Locked-Down Internet Zone\Turn on SmartScreen Filter scan</t>
    </r>
  </si>
  <si>
    <t>HKLM\Software\Policies\Microsoft\Windows\CurrentVersion\Internet Settings\Lockdown_Zones\3!2301</t>
  </si>
  <si>
    <t>Windows Components\Internet Explorer\Internet Control Panel\Security Page\Locked-Down Intranet Zone</t>
  </si>
  <si>
    <t>CPT-B776B3B1</t>
  </si>
  <si>
    <r>
      <rPr>
        <sz val="11"/>
        <color rgb="FF000000"/>
        <rFont val="Calibri"/>
      </rPr>
      <t xml:space="preserve">Set the following UI path to </t>
    </r>
    <r>
      <rPr>
        <b/>
        <sz val="11"/>
        <color rgb="FF000000"/>
        <rFont val="Calibri"/>
      </rPr>
      <t>Disable Java</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Page\Locked-Down Intranet Zone\Java permissions</t>
    </r>
  </si>
  <si>
    <r>
      <rPr>
        <sz val="11"/>
        <color rgb="FF000000"/>
        <rFont val="Calibri"/>
      </rPr>
      <t>This policy setting allows you to manage permissions for Java applets.</t>
    </r>
    <r>
      <rPr>
        <sz val="11"/>
        <color rgb="FF000000"/>
        <rFont val="Calibri"/>
      </rPr>
      <t xml:space="preserve">
</t>
    </r>
    <r>
      <rPr>
        <sz val="11"/>
        <color rgb="FF000000"/>
        <rFont val="Calibri"/>
      </rPr>
      <t>If you enable this policy setting, you can choose options from the drop-down box. Custom, to control permissions settings individually.</t>
    </r>
    <r>
      <rPr>
        <sz val="11"/>
        <color rgb="FF000000"/>
        <rFont val="Calibri"/>
      </rPr>
      <t xml:space="preserve">
</t>
    </r>
    <r>
      <rPr>
        <sz val="11"/>
        <color rgb="FF000000"/>
        <rFont val="Calibri"/>
      </rPr>
      <t>Low Safety enables applets to perform all operations.</t>
    </r>
    <r>
      <rPr>
        <sz val="11"/>
        <color rgb="FF000000"/>
        <rFont val="Calibri"/>
      </rPr>
      <t xml:space="preserve">
</t>
    </r>
    <r>
      <rPr>
        <sz val="11"/>
        <color rgb="FF000000"/>
        <rFont val="Calibri"/>
      </rPr>
      <t>Medium Safety enables applets to run in their sandbox (an area in memory outside of which the program cannot make calls), plus capabilities like scratch space (a safe and secure storage area on the client computer) and user-controlled file I/O.</t>
    </r>
    <r>
      <rPr>
        <sz val="11"/>
        <color rgb="FF000000"/>
        <rFont val="Calibri"/>
      </rPr>
      <t xml:space="preserve">
</t>
    </r>
    <r>
      <rPr>
        <sz val="11"/>
        <color rgb="FF000000"/>
        <rFont val="Calibri"/>
      </rPr>
      <t>High Safety enables applets to run in their sandbox. Disable Java to prevent any applets from running.</t>
    </r>
    <r>
      <rPr>
        <sz val="11"/>
        <color rgb="FF000000"/>
        <rFont val="Calibri"/>
      </rPr>
      <t xml:space="preserve">
</t>
    </r>
    <r>
      <rPr>
        <sz val="11"/>
        <color rgb="FF000000"/>
        <rFont val="Calibri"/>
      </rPr>
      <t>If you disable this policy setting, Java applets cannot run.</t>
    </r>
    <r>
      <rPr>
        <sz val="11"/>
        <color rgb="FF000000"/>
        <rFont val="Calibri"/>
      </rPr>
      <t xml:space="preserve">
</t>
    </r>
    <r>
      <rPr>
        <sz val="11"/>
        <color rgb="FF000000"/>
        <rFont val="Calibri"/>
      </rPr>
      <t>If you do not configure this policy setting, Java applets are disabled.</t>
    </r>
  </si>
  <si>
    <t>HKLM\Software\Policies\Microsoft\Windows\CurrentVersion\Internet Settings\Lockdown_Zones\1!1C00</t>
  </si>
  <si>
    <t>Windows Components\Internet Explorer\Internet Control Panel\Security Page\Locked-Down Local Machine Zone</t>
  </si>
  <si>
    <t>CPT-260269F5</t>
  </si>
  <si>
    <r>
      <rPr>
        <sz val="11"/>
        <color rgb="FF000000"/>
        <rFont val="Calibri"/>
      </rPr>
      <t xml:space="preserve">Set the following UI path to </t>
    </r>
    <r>
      <rPr>
        <b/>
        <sz val="11"/>
        <color rgb="FF000000"/>
        <rFont val="Calibri"/>
      </rPr>
      <t>Disable Java</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Page\Locked-Down Local Machine Zone\Java permissions</t>
    </r>
  </si>
  <si>
    <t>HKLM\Software\Policies\Microsoft\Windows\CurrentVersion\Internet Settings\Lockdown_Zones\0!1C00</t>
  </si>
  <si>
    <t>Windows Components\Internet Explorer\Internet Control Panel\Security Page\Locked-Down Restricted Sites Zone</t>
  </si>
  <si>
    <t>CPT-8A5517D9</t>
  </si>
  <si>
    <r>
      <rPr>
        <sz val="11"/>
        <color rgb="FF000000"/>
        <rFont val="Calibri"/>
      </rPr>
      <t xml:space="preserve">Set the following UI path to </t>
    </r>
    <r>
      <rPr>
        <b/>
        <sz val="11"/>
        <color rgb="FF000000"/>
        <rFont val="Calibri"/>
      </rPr>
      <t>Disable Java</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Page\Locked-Down Restricted Sites Zone\Java permissions</t>
    </r>
  </si>
  <si>
    <t>HKLM\Software\Policies\Microsoft\Windows\CurrentVersion\Internet Settings\Lockdown_Zones\4!1C00</t>
  </si>
  <si>
    <t>CPT-D2ED7EF0</t>
  </si>
  <si>
    <r>
      <rPr>
        <sz val="11"/>
        <color rgb="FF000000"/>
        <rFont val="Calibri"/>
      </rPr>
      <t xml:space="preserve">Set the following UI path to </t>
    </r>
    <r>
      <rPr>
        <b/>
        <sz val="11"/>
        <color rgb="FF000000"/>
        <rFont val="Calibri"/>
      </rPr>
      <t>Enable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Page\Locked-Down Restricted Sites Zone\Turn on SmartScreen Filter scan</t>
    </r>
  </si>
  <si>
    <t>HKLM\Software\Policies\Microsoft\Windows\CurrentVersion\Internet Settings\Lockdown_Zones\4!2301</t>
  </si>
  <si>
    <t>Windows Components\Internet Explorer\Internet Control Panel\Security Page\Locked-Down Trusted Sites Zone</t>
  </si>
  <si>
    <t>CPT-B906C1DC</t>
  </si>
  <si>
    <r>
      <rPr>
        <sz val="11"/>
        <color rgb="FF000000"/>
        <rFont val="Calibri"/>
      </rPr>
      <t xml:space="preserve">Set the following UI path to </t>
    </r>
    <r>
      <rPr>
        <b/>
        <sz val="11"/>
        <color rgb="FF000000"/>
        <rFont val="Calibri"/>
      </rPr>
      <t>Disable Java</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Page\Locked-Down Trusted Sites Zone\Java permissions</t>
    </r>
  </si>
  <si>
    <t>HKLM\Software\Policies\Microsoft\Windows\CurrentVersion\Internet Settings\Lockdown_Zones\2!1C00</t>
  </si>
  <si>
    <t>Windows Components\Internet Explorer\Internet Control Panel\Security Page\Restricted Sites Zone</t>
  </si>
  <si>
    <t>CPT-1986E1E3</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</si>
  <si>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Zone\Access data sources across domains</t>
    </r>
  </si>
  <si>
    <t>HKLM\Software\Policies\Microsoft\Windows\CurrentVersion\Internet Settings\Zones\4!1406</t>
  </si>
  <si>
    <t>CPT-51115C57</t>
  </si>
  <si>
    <r>
      <rPr>
        <sz val="11"/>
        <rFont val="Calibri"/>
      </rPr>
      <t xml:space="preserve">Ensure </t>
    </r>
    <r>
      <rPr>
        <sz val="11"/>
        <color rgb="FF000000"/>
        <rFont val="Calibri"/>
      </rPr>
      <t>'</t>
    </r>
    <r>
      <rPr>
        <b/>
        <sz val="11"/>
        <color rgb="FF000000"/>
        <rFont val="Calibri"/>
      </rPr>
      <t>Allow active scripting</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</si>
  <si>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Zone\Allow active scripting</t>
    </r>
  </si>
  <si>
    <r>
      <rPr>
        <sz val="11"/>
        <color rgb="FF000000"/>
        <rFont val="Calibri"/>
      </rPr>
      <t>This policy setting allows you to manage whether script code on pages in the zone is run.</t>
    </r>
    <r>
      <rPr>
        <sz val="11"/>
        <color rgb="FF000000"/>
        <rFont val="Calibri"/>
      </rPr>
      <t xml:space="preserve">
</t>
    </r>
    <r>
      <rPr>
        <sz val="11"/>
        <color rgb="FF000000"/>
        <rFont val="Calibri"/>
      </rPr>
      <t>If you enable this policy setting, script code on pages in the zone can run automatically. If you select Prompt in the drop-down box, users are queried to choose whether to allow script code on pages in the zone to run.</t>
    </r>
    <r>
      <rPr>
        <sz val="11"/>
        <color rgb="FF000000"/>
        <rFont val="Calibri"/>
      </rPr>
      <t xml:space="preserve">
</t>
    </r>
    <r>
      <rPr>
        <sz val="11"/>
        <color rgb="FF000000"/>
        <rFont val="Calibri"/>
      </rPr>
      <t>If you disable this policy setting, script code on pages in the zone is prevented from running.</t>
    </r>
    <r>
      <rPr>
        <sz val="11"/>
        <color rgb="FF000000"/>
        <rFont val="Calibri"/>
      </rPr>
      <t xml:space="preserve">
</t>
    </r>
    <r>
      <rPr>
        <sz val="11"/>
        <color rgb="FF000000"/>
        <rFont val="Calibri"/>
      </rPr>
      <t>If you do not configure this policy setting, script code on pages in the zone is prevented from running.</t>
    </r>
  </si>
  <si>
    <t>HKLM\Software\Policies\Microsoft\Windows\CurrentVersion\Internet Settings\Zones\4!1400</t>
  </si>
  <si>
    <t>CPT-17C833CB</t>
  </si>
  <si>
    <r>
      <rPr>
        <sz val="11"/>
        <rFont val="Calibri"/>
      </rPr>
      <t xml:space="preserve">Ensure </t>
    </r>
    <r>
      <rPr>
        <sz val="11"/>
        <color rgb="FF000000"/>
        <rFont val="Calibri"/>
      </rPr>
      <t>'</t>
    </r>
    <r>
      <rPr>
        <b/>
        <sz val="11"/>
        <color rgb="FF000000"/>
        <rFont val="Calibri"/>
      </rPr>
      <t>Allow binary and script behaviors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</si>
  <si>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Zone\Allow binary and script behaviors</t>
    </r>
  </si>
  <si>
    <r>
      <rPr>
        <sz val="11"/>
        <color rgb="FF000000"/>
        <rFont val="Calibri"/>
      </rPr>
      <t>This policy setting allows you to manage dynamic binary and script behaviors: components that encapsulate specific functionality for HTML elements to which they were attached.</t>
    </r>
    <r>
      <rPr>
        <sz val="11"/>
        <color rgb="FF000000"/>
        <rFont val="Calibri"/>
      </rPr>
      <t xml:space="preserve">
</t>
    </r>
    <r>
      <rPr>
        <sz val="11"/>
        <color rgb="FF000000"/>
        <rFont val="Calibri"/>
      </rPr>
      <t>If you enable this policy setting, binary and script behaviors are available. If you select Administrator approved in the drop-down box, only behaviors listed in the Admin-approved Behaviors under Binary Behaviors Security Restriction policy are available.</t>
    </r>
    <r>
      <rPr>
        <sz val="11"/>
        <color rgb="FF000000"/>
        <rFont val="Calibri"/>
      </rPr>
      <t xml:space="preserve">
</t>
    </r>
    <r>
      <rPr>
        <sz val="11"/>
        <color rgb="FF000000"/>
        <rFont val="Calibri"/>
      </rPr>
      <t>If you disable this policy setting, binary and script behaviors are not available unless applications have implemented a custom security manager.</t>
    </r>
    <r>
      <rPr>
        <sz val="11"/>
        <color rgb="FF000000"/>
        <rFont val="Calibri"/>
      </rPr>
      <t xml:space="preserve">
</t>
    </r>
    <r>
      <rPr>
        <sz val="11"/>
        <color rgb="FF000000"/>
        <rFont val="Calibri"/>
      </rPr>
      <t>If you do not configure this policy setting, binary and script behaviors are not available unless applications have implemented a custom security manager.</t>
    </r>
  </si>
  <si>
    <t>HKLM\Software\Policies\Microsoft\Windows\CurrentVersion\Internet Settings\Zones\4!2000</t>
  </si>
  <si>
    <t>CPT-2777F63F</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</si>
  <si>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Zone\Allow cut, copy or paste operations from the clipboard via script</t>
    </r>
  </si>
  <si>
    <r>
      <rPr>
        <sz val="11"/>
        <color rgb="FF000000"/>
        <rFont val="Calibri"/>
      </rPr>
      <t>This policy setting allows you to manage whether scripts can perform a clipboard operation (for example, cut, copy, and paste) in a specified region.</t>
    </r>
    <r>
      <rPr>
        <sz val="11"/>
        <color rgb="FF000000"/>
        <rFont val="Calibri"/>
      </rPr>
      <t xml:space="preserve">
</t>
    </r>
    <r>
      <rPr>
        <sz val="11"/>
        <color rgb="FF000000"/>
        <rFont val="Calibri"/>
      </rPr>
      <t>If you enable this policy setting, a script can perform a clipboard operation.</t>
    </r>
    <r>
      <rPr>
        <sz val="11"/>
        <color rgb="FF000000"/>
        <rFont val="Calibri"/>
      </rPr>
      <t xml:space="preserve">
</t>
    </r>
    <r>
      <rPr>
        <sz val="11"/>
        <color rgb="FF000000"/>
        <rFont val="Calibri"/>
      </rPr>
      <t>If you select Prompt in the drop-down box, users are queried as to whether to perform clipboard operations.</t>
    </r>
    <r>
      <rPr>
        <sz val="11"/>
        <color rgb="FF000000"/>
        <rFont val="Calibri"/>
      </rPr>
      <t xml:space="preserve">
</t>
    </r>
    <r>
      <rPr>
        <sz val="11"/>
        <color rgb="FF000000"/>
        <rFont val="Calibri"/>
      </rPr>
      <t>If you disable this policy setting, a script cannot perform a clipboard operation.</t>
    </r>
    <r>
      <rPr>
        <sz val="11"/>
        <color rgb="FF000000"/>
        <rFont val="Calibri"/>
      </rPr>
      <t xml:space="preserve">
</t>
    </r>
    <r>
      <rPr>
        <sz val="11"/>
        <color rgb="FF000000"/>
        <rFont val="Calibri"/>
      </rPr>
      <t>If you do not configure this policy setting, a script cannot perform a clipboard operation.</t>
    </r>
  </si>
  <si>
    <t>HKLM\Software\Policies\Microsoft\Windows\CurrentVersion\Internet Settings\Zones\4!1407</t>
  </si>
  <si>
    <t>CPT-665569AD</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</si>
  <si>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Zone\Allow drag and drop or copy and paste files</t>
    </r>
  </si>
  <si>
    <r>
      <rPr>
        <sz val="11"/>
        <color rgb="FF000000"/>
        <rFont val="Calibri"/>
      </rPr>
      <t>This policy setting allows you to manage whether users can drag files or copy and paste files from a source within the zone.</t>
    </r>
    <r>
      <rPr>
        <sz val="11"/>
        <color rgb="FF000000"/>
        <rFont val="Calibri"/>
      </rPr>
      <t xml:space="preserve">
</t>
    </r>
    <r>
      <rPr>
        <sz val="11"/>
        <color rgb="FF000000"/>
        <rFont val="Calibri"/>
      </rPr>
      <t>If you enable this policy setting, users can drag files or copy and paste files from this zone automatically. If you select Prompt in the drop-down box, users are queried to choose whether to drag or copy files from this zone.</t>
    </r>
    <r>
      <rPr>
        <sz val="11"/>
        <color rgb="FF000000"/>
        <rFont val="Calibri"/>
      </rPr>
      <t xml:space="preserve">
</t>
    </r>
    <r>
      <rPr>
        <sz val="11"/>
        <color rgb="FF000000"/>
        <rFont val="Calibri"/>
      </rPr>
      <t>If you disable this policy setting, users are prevented from dragging files or copying and pasting files from this zone.</t>
    </r>
    <r>
      <rPr>
        <sz val="11"/>
        <color rgb="FF000000"/>
        <rFont val="Calibri"/>
      </rPr>
      <t xml:space="preserve">
</t>
    </r>
    <r>
      <rPr>
        <sz val="11"/>
        <color rgb="FF000000"/>
        <rFont val="Calibri"/>
      </rPr>
      <t>If you do not configure this policy setting, users are queried to choose whether to drag or copy files from this zone.</t>
    </r>
  </si>
  <si>
    <t>HKLM\Software\Policies\Microsoft\Windows\CurrentVersion\Internet Settings\Zones\4!1802</t>
  </si>
  <si>
    <t>CPT-C42E4D6A</t>
  </si>
  <si>
    <r>
      <rPr>
        <sz val="11"/>
        <rFont val="Calibri"/>
      </rPr>
      <t xml:space="preserve">Ensure </t>
    </r>
    <r>
      <rPr>
        <sz val="11"/>
        <color rgb="FF000000"/>
        <rFont val="Calibri"/>
      </rPr>
      <t>'</t>
    </r>
    <r>
      <rPr>
        <b/>
        <sz val="11"/>
        <color rgb="FF000000"/>
        <rFont val="Calibri"/>
      </rPr>
      <t>Allow file downloads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</si>
  <si>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Zone\Allow file downloads</t>
    </r>
  </si>
  <si>
    <r>
      <rPr>
        <sz val="11"/>
        <color rgb="FF000000"/>
        <rFont val="Calibri"/>
      </rPr>
      <t>This policy setting allows you to manage whether file downloads are permitted from the zone. This option is determined by the zone of the page with the link causing the download, not the zone from which the file is delivered.</t>
    </r>
    <r>
      <rPr>
        <sz val="11"/>
        <color rgb="FF000000"/>
        <rFont val="Calibri"/>
      </rPr>
      <t xml:space="preserve">
</t>
    </r>
    <r>
      <rPr>
        <sz val="11"/>
        <color rgb="FF000000"/>
        <rFont val="Calibri"/>
      </rPr>
      <t>If you enable this policy setting, files can be downloaded from the zone.</t>
    </r>
    <r>
      <rPr>
        <sz val="11"/>
        <color rgb="FF000000"/>
        <rFont val="Calibri"/>
      </rPr>
      <t xml:space="preserve">
</t>
    </r>
    <r>
      <rPr>
        <sz val="11"/>
        <color rgb="FF000000"/>
        <rFont val="Calibri"/>
      </rPr>
      <t>If you disable this policy setting, files are prevented from being downloaded from the zone.</t>
    </r>
    <r>
      <rPr>
        <sz val="11"/>
        <color rgb="FF000000"/>
        <rFont val="Calibri"/>
      </rPr>
      <t xml:space="preserve">
</t>
    </r>
    <r>
      <rPr>
        <sz val="11"/>
        <color rgb="FF000000"/>
        <rFont val="Calibri"/>
      </rPr>
      <t xml:space="preserve"> If you do not configure this policy setting, files are prevented from being downloaded from the zone.</t>
    </r>
  </si>
  <si>
    <t>HKLM\Software\Policies\Microsoft\Windows\CurrentVersion\Internet Settings\Zones\4!1803</t>
  </si>
  <si>
    <t>CPT-A91CE1EA</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</si>
  <si>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Zone\Allow loading of XAML files</t>
    </r>
  </si>
  <si>
    <t>HKLM\Software\Policies\Microsoft\Windows\CurrentVersion\Internet Settings\Zones\4!2402</t>
  </si>
  <si>
    <t>CPT-81246414</t>
  </si>
  <si>
    <r>
      <rPr>
        <sz val="11"/>
        <rFont val="Calibri"/>
      </rPr>
      <t xml:space="preserve">Ensure </t>
    </r>
    <r>
      <rPr>
        <sz val="11"/>
        <color rgb="FF000000"/>
        <rFont val="Calibri"/>
      </rPr>
      <t>'</t>
    </r>
    <r>
      <rPr>
        <b/>
        <sz val="11"/>
        <color rgb="FF000000"/>
        <rFont val="Calibri"/>
      </rPr>
      <t>Allow META REFRESH</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</si>
  <si>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Zone\Allow META REFRESH</t>
    </r>
  </si>
  <si>
    <r>
      <rPr>
        <sz val="11"/>
        <color rgb="FF000000"/>
        <rFont val="Calibri"/>
      </rPr>
      <t>This policy setting allows you to manage whether a user's browser can be redirected to another Web page if the author of the Web page uses the Meta Refresh setting (tag) to redirect browsers to another Web page.</t>
    </r>
    <r>
      <rPr>
        <sz val="11"/>
        <color rgb="FF000000"/>
        <rFont val="Calibri"/>
      </rPr>
      <t xml:space="preserve">
</t>
    </r>
    <r>
      <rPr>
        <sz val="11"/>
        <color rgb="FF000000"/>
        <rFont val="Calibri"/>
      </rPr>
      <t>If you enable this policy setting, a user's browser that loads a page containing an active Meta Refresh setting can be redirected to another Web page.</t>
    </r>
    <r>
      <rPr>
        <sz val="11"/>
        <color rgb="FF000000"/>
        <rFont val="Calibri"/>
      </rPr>
      <t xml:space="preserve">
</t>
    </r>
    <r>
      <rPr>
        <sz val="11"/>
        <color rgb="FF000000"/>
        <rFont val="Calibri"/>
      </rPr>
      <t>If you disable this policy setting, a user's browser that loads a page containing an active Meta Refresh setting cannot be redirected to another Web page.</t>
    </r>
    <r>
      <rPr>
        <sz val="11"/>
        <color rgb="FF000000"/>
        <rFont val="Calibri"/>
      </rPr>
      <t xml:space="preserve">
</t>
    </r>
    <r>
      <rPr>
        <sz val="11"/>
        <color rgb="FF000000"/>
        <rFont val="Calibri"/>
      </rPr>
      <t>If you do not configure this policy setting, a user's browser that loads a page containing an active Meta Refresh setting cannot be redirected to another Web page.</t>
    </r>
  </si>
  <si>
    <t>HKLM\Software\Policies\Microsoft\Windows\CurrentVersion\Internet Settings\Zones\4!1608</t>
  </si>
  <si>
    <t>CPT-195FFA08</t>
  </si>
  <si>
    <r>
      <rPr>
        <sz val="11"/>
        <color rgb="FF000000"/>
        <rFont val="Calibri"/>
      </rPr>
      <t xml:space="preserve">Set the following UI path to </t>
    </r>
    <r>
      <rPr>
        <b/>
        <sz val="11"/>
        <color rgb="FF000000"/>
        <rFont val="Calibri"/>
      </rPr>
      <t>Enable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Zone\Allow only approved domains to use ActiveX controls without prompt</t>
    </r>
  </si>
  <si>
    <t>HKLM\Software\Policies\Microsoft\Windows\CurrentVersion\Internet Settings\Zones\4!120b</t>
  </si>
  <si>
    <t>CPT-D78FF1C0</t>
  </si>
  <si>
    <r>
      <rPr>
        <sz val="11"/>
        <color rgb="FF000000"/>
        <rFont val="Calibri"/>
      </rPr>
      <t xml:space="preserve">Set the following UI path to </t>
    </r>
    <r>
      <rPr>
        <b/>
        <sz val="11"/>
        <color rgb="FF000000"/>
        <rFont val="Calibri"/>
      </rPr>
      <t>Enable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Zone\Allow only approved domains to use the TDC ActiveX control</t>
    </r>
  </si>
  <si>
    <t>HKLM\Software\Policies\Microsoft\Windows\CurrentVersion\Internet Settings\Zones\4!120c</t>
  </si>
  <si>
    <t>CPT-1C49B84D</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</si>
  <si>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Zone\Allow scripting of Internet Explorer WebBrowser controls</t>
    </r>
  </si>
  <si>
    <t>HKLM\Software\Policies\Microsoft\Windows\CurrentVersion\Internet Settings\Zones\4!1206</t>
  </si>
  <si>
    <t>CPT-394BEB08</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</si>
  <si>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Zone\Allow script-initiated windows without size or position constraints</t>
    </r>
  </si>
  <si>
    <t>HKLM\Software\Policies\Microsoft\Windows\CurrentVersion\Internet Settings\Zones\4!2102</t>
  </si>
  <si>
    <t>CPT-0919A558</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</si>
  <si>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Zone\Allow scriptlets</t>
    </r>
  </si>
  <si>
    <t>HKLM\Software\Policies\Microsoft\Windows\CurrentVersion\Internet Settings\Zones\4!1209</t>
  </si>
  <si>
    <t>CPT-B96C9DAE</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</si>
  <si>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Zone\Allow updates to status bar via script</t>
    </r>
  </si>
  <si>
    <t>HKLM\Software\Policies\Microsoft\Windows\CurrentVersion\Internet Settings\Zones\4!2103</t>
  </si>
  <si>
    <t>CPT-06061469</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</si>
  <si>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Zone\Allow VBScript to run in Internet Explorer</t>
    </r>
  </si>
  <si>
    <t>HKLM\Software\Policies\Microsoft\Windows\CurrentVersion\Internet Settings\Zones\4!140C</t>
  </si>
  <si>
    <t>CPT-DD962C12</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</si>
  <si>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Zone\Automatic prompting for file downloads</t>
    </r>
  </si>
  <si>
    <t>HKLM\Software\Policies\Microsoft\Windows\CurrentVersion\Internet Settings\Zones\4!2200</t>
  </si>
  <si>
    <t>CPT-B971E5B7</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</si>
  <si>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Zone\Don't run antimalware programs against ActiveX controls</t>
    </r>
  </si>
  <si>
    <t>HKLM\Software\Policies\Microsoft\Windows\CurrentVersion\Internet Settings\Zones\4!270C</t>
  </si>
  <si>
    <t>CPT-C8F15F4B</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</si>
  <si>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Zone\Download signed ActiveX controls</t>
    </r>
  </si>
  <si>
    <r>
      <rPr>
        <sz val="11"/>
        <color rgb="FF000000"/>
        <rFont val="Calibri"/>
      </rPr>
      <t>This policy setting allows you to manage whether users may download signed ActiveX controls from a page in the zone.</t>
    </r>
    <r>
      <rPr>
        <sz val="11"/>
        <color rgb="FF000000"/>
        <rFont val="Calibri"/>
      </rPr>
      <t xml:space="preserve">
</t>
    </r>
    <r>
      <rPr>
        <sz val="11"/>
        <color rgb="FF000000"/>
        <rFont val="Calibri"/>
      </rPr>
      <t>If you enable this policy, users can download signed controls without user intervention. If you select Prompt in the drop-down box, users are queried whether to download controls signed by publishers who aren't trusted. Code signed by trusted publishers is silently downloaded.</t>
    </r>
    <r>
      <rPr>
        <sz val="11"/>
        <color rgb="FF000000"/>
        <rFont val="Calibri"/>
      </rPr>
      <t xml:space="preserve">
</t>
    </r>
    <r>
      <rPr>
        <sz val="11"/>
        <color rgb="FF000000"/>
        <rFont val="Calibri"/>
      </rPr>
      <t>If you disable the policy setting, signed controls cannot be downloaded.</t>
    </r>
    <r>
      <rPr>
        <sz val="11"/>
        <color rgb="FF000000"/>
        <rFont val="Calibri"/>
      </rPr>
      <t xml:space="preserve">
</t>
    </r>
    <r>
      <rPr>
        <sz val="11"/>
        <color rgb="FF000000"/>
        <rFont val="Calibri"/>
      </rPr>
      <t>If you do not configure this policy setting, signed controls cannot be downloaded.</t>
    </r>
  </si>
  <si>
    <t>HKLM\Software\Policies\Microsoft\Windows\CurrentVersion\Internet Settings\Zones\4!1001</t>
  </si>
  <si>
    <t>CPT-CA4884DB</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</si>
  <si>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Zone\Download unsigned ActiveX controls</t>
    </r>
  </si>
  <si>
    <t>HKLM\Software\Policies\Microsoft\Windows\CurrentVersion\Internet Settings\Zones\4!1004</t>
  </si>
  <si>
    <t>CPT-E57D5F9C</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</si>
  <si>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Zone\Enable dragging of content from different domains across windows</t>
    </r>
  </si>
  <si>
    <t>HKLM\Software\Policies\Microsoft\Windows\CurrentVersion\Internet Settings\Zones\4!2709</t>
  </si>
  <si>
    <t>CPT-8139E8C0</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</si>
  <si>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Zone\Enable dragging of content from different domains within a window</t>
    </r>
  </si>
  <si>
    <t>HKLM\Software\Policies\Microsoft\Windows\CurrentVersion\Internet Settings\Zones\4!2708</t>
  </si>
  <si>
    <t>CPT-89EF86AB</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</si>
  <si>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Zone\Include local path when user is uploading files to a server</t>
    </r>
  </si>
  <si>
    <t>HKLM\Software\Policies\Microsoft\Windows\CurrentVersion\Internet Settings\Zones\4!160A</t>
  </si>
  <si>
    <t>CPT-39CCB1C2</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</si>
  <si>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Zone\Initialize and script ActiveX controls not marked as safe</t>
    </r>
  </si>
  <si>
    <t>HKLM\Software\Policies\Microsoft\Windows\CurrentVersion\Internet Settings\Zones\4!1201</t>
  </si>
  <si>
    <t>CPT-4F2B3156</t>
  </si>
  <si>
    <r>
      <rPr>
        <sz val="11"/>
        <color rgb="FF000000"/>
        <rFont val="Calibri"/>
      </rPr>
      <t xml:space="preserve">Set the following UI path to </t>
    </r>
    <r>
      <rPr>
        <b/>
        <sz val="11"/>
        <color rgb="FF000000"/>
        <rFont val="Calibri"/>
      </rPr>
      <t>Disable Java</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Zone\Java permissions</t>
    </r>
  </si>
  <si>
    <t>HKLM\Software\Policies\Microsoft\Windows\CurrentVersion\Internet Settings\Zones\4!1C00</t>
  </si>
  <si>
    <t>CPT-41EDB4B0</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</si>
  <si>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Zone\Launching applications and files in an IFRAME</t>
    </r>
  </si>
  <si>
    <r>
      <rPr>
        <sz val="11"/>
        <color rgb="FF000000"/>
        <rFont val="Calibri"/>
      </rPr>
      <t>This policy setting allows you to manage whether applications may be run and files may be downloaded from an IFRAME reference in the HTML of the pages in this zone.</t>
    </r>
    <r>
      <rPr>
        <sz val="11"/>
        <color rgb="FF000000"/>
        <rFont val="Calibri"/>
      </rPr>
      <t xml:space="preserve">
</t>
    </r>
    <r>
      <rPr>
        <sz val="11"/>
        <color rgb="FF000000"/>
        <rFont val="Calibri"/>
      </rPr>
      <t>If you enable this policy setting, users can run applications and download files from IFRAMEs on the pages in this zone without user intervention. If you select Prompt in the drop-down box, users are queried to choose whether to run applications and download files from IFRAMEs on the pages in this zone.</t>
    </r>
    <r>
      <rPr>
        <sz val="11"/>
        <color rgb="FF000000"/>
        <rFont val="Calibri"/>
      </rPr>
      <t xml:space="preserve">
</t>
    </r>
    <r>
      <rPr>
        <sz val="11"/>
        <color rgb="FF000000"/>
        <rFont val="Calibri"/>
      </rPr>
      <t>If you disable this policy setting, users are prevented from running applications and downloading files from IFRAMEs on the pages in this zone.</t>
    </r>
    <r>
      <rPr>
        <sz val="11"/>
        <color rgb="FF000000"/>
        <rFont val="Calibri"/>
      </rPr>
      <t xml:space="preserve">
</t>
    </r>
    <r>
      <rPr>
        <sz val="11"/>
        <color rgb="FF000000"/>
        <rFont val="Calibri"/>
      </rPr>
      <t>If you do not configure this policy setting, users are prevented from running applications and downloading files from IFRAMEs on the pages in this zone.</t>
    </r>
  </si>
  <si>
    <t>HKLM\Software\Policies\Microsoft\Windows\CurrentVersion\Internet Settings\Zones\4!1804</t>
  </si>
  <si>
    <t>CPT-BE432929</t>
  </si>
  <si>
    <r>
      <rPr>
        <sz val="11"/>
        <rFont val="Calibri"/>
      </rPr>
      <t xml:space="preserve">Ensure </t>
    </r>
    <r>
      <rPr>
        <sz val="11"/>
        <color rgb="FF000000"/>
        <rFont val="Calibri"/>
      </rPr>
      <t>'</t>
    </r>
    <r>
      <rPr>
        <b/>
        <sz val="11"/>
        <color rgb="FF000000"/>
        <rFont val="Calibri"/>
      </rPr>
      <t>Logon options</t>
    </r>
    <r>
      <rPr>
        <sz val="11"/>
        <color rgb="FF000000"/>
        <rFont val="Calibri"/>
      </rPr>
      <t>'</t>
    </r>
    <r>
      <rPr>
        <sz val="11"/>
        <color rgb="FF000000"/>
        <rFont val="Calibri"/>
      </rPr>
      <t xml:space="preserve"> is set to </t>
    </r>
    <r>
      <rPr>
        <sz val="11"/>
        <color rgb="FF000000"/>
        <rFont val="Calibri"/>
      </rPr>
      <t>'</t>
    </r>
    <r>
      <rPr>
        <b/>
        <sz val="11"/>
        <color rgb="FF000000"/>
        <rFont val="Calibri"/>
      </rPr>
      <t>Anonymous logon</t>
    </r>
    <r>
      <rPr>
        <sz val="11"/>
        <color rgb="FF000000"/>
        <rFont val="Calibri"/>
      </rPr>
      <t>'</t>
    </r>
  </si>
  <si>
    <r>
      <rPr>
        <sz val="11"/>
        <color rgb="FF000000"/>
        <rFont val="Calibri"/>
      </rPr>
      <t xml:space="preserve">Set the following UI path to </t>
    </r>
    <r>
      <rPr>
        <b/>
        <sz val="11"/>
        <color rgb="FF000000"/>
        <rFont val="Calibri"/>
      </rPr>
      <t>Anonymous logon</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Zone\Logon options</t>
    </r>
  </si>
  <si>
    <r>
      <rPr>
        <sz val="11"/>
        <color rgb="FF000000"/>
        <rFont val="Calibri"/>
      </rPr>
      <t>This policy setting allows you to manage settings for logon options.</t>
    </r>
    <r>
      <rPr>
        <sz val="11"/>
        <color rgb="FF000000"/>
        <rFont val="Calibri"/>
      </rPr>
      <t xml:space="preserve">
</t>
    </r>
    <r>
      <rPr>
        <sz val="11"/>
        <color rgb="FF000000"/>
        <rFont val="Calibri"/>
      </rPr>
      <t>If you enable this policy setting, you can choose from the following logon options.</t>
    </r>
    <r>
      <rPr>
        <sz val="11"/>
        <color rgb="FF000000"/>
        <rFont val="Calibri"/>
      </rPr>
      <t xml:space="preserve">
</t>
    </r>
    <r>
      <rPr>
        <sz val="11"/>
        <color rgb="FF000000"/>
        <rFont val="Calibri"/>
      </rPr>
      <t>Anonymous logon to disable HTTP authentication and use the guest account only for the Common Internet File System (CIFS) protocol.</t>
    </r>
    <r>
      <rPr>
        <sz val="11"/>
        <color rgb="FF000000"/>
        <rFont val="Calibri"/>
      </rPr>
      <t xml:space="preserve">
</t>
    </r>
    <r>
      <rPr>
        <sz val="11"/>
        <color rgb="FF000000"/>
        <rFont val="Calibri"/>
      </rPr>
      <t>Prompt for user name and password to query users for user IDs and passwords. After a user is queried, these values can be used silently for the remainder of the session.</t>
    </r>
    <r>
      <rPr>
        <sz val="11"/>
        <color rgb="FF000000"/>
        <rFont val="Calibri"/>
      </rPr>
      <t xml:space="preserve">
</t>
    </r>
    <r>
      <rPr>
        <sz val="11"/>
        <color rgb="FF000000"/>
        <rFont val="Calibri"/>
      </rPr>
      <t>Automatic logon only in Intranet zone to query users for user IDs and passwords in other zones. After a user is queried, these values can be used silently for the remainder of the session.</t>
    </r>
    <r>
      <rPr>
        <sz val="11"/>
        <color rgb="FF000000"/>
        <rFont val="Calibri"/>
      </rPr>
      <t xml:space="preserve">
</t>
    </r>
    <r>
      <rPr>
        <sz val="11"/>
        <color rgb="FF000000"/>
        <rFont val="Calibri"/>
      </rPr>
      <t>Automatic logon with current user name and password to attempt logon using Windows NT Challenge Response (also known as NTLM authentication). If Windows NT Challenge Response is supported by the server, the logon uses the user's network user name and password for logon. If Windows NT Challenge Response is not supported by the server, the user is queried to provide the user name and password.</t>
    </r>
    <r>
      <rPr>
        <sz val="11"/>
        <color rgb="FF000000"/>
        <rFont val="Calibri"/>
      </rPr>
      <t xml:space="preserve">
</t>
    </r>
    <r>
      <rPr>
        <sz val="11"/>
        <color rgb="FF000000"/>
        <rFont val="Calibri"/>
      </rPr>
      <t>If you disable this policy setting, logon is set to Automatic logon only in Intranet zone.</t>
    </r>
    <r>
      <rPr>
        <sz val="11"/>
        <color rgb="FF000000"/>
        <rFont val="Calibri"/>
      </rPr>
      <t xml:space="preserve">
</t>
    </r>
    <r>
      <rPr>
        <sz val="11"/>
        <color rgb="FF000000"/>
        <rFont val="Calibri"/>
      </rPr>
      <t>If you do not configure this policy setting, logon is set to Prompt for username and password.</t>
    </r>
  </si>
  <si>
    <t>HKLM\Software\Policies\Microsoft\Windows\CurrentVersion\Internet Settings\Zones\4!1A00</t>
  </si>
  <si>
    <t>CPT-FBD60457</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</si>
  <si>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Zone\Navigate windows and frames across different domains</t>
    </r>
  </si>
  <si>
    <r>
      <rPr>
        <sz val="11"/>
        <color rgb="FF000000"/>
        <rFont val="Calibri"/>
      </rPr>
      <t>This policy setting allows you to manage the opening of windows and frames and access of applications across different domains.</t>
    </r>
    <r>
      <rPr>
        <sz val="11"/>
        <color rgb="FF000000"/>
        <rFont val="Calibri"/>
      </rPr>
      <t xml:space="preserve">
</t>
    </r>
    <r>
      <rPr>
        <sz val="11"/>
        <color rgb="FF000000"/>
        <rFont val="Calibri"/>
      </rPr>
      <t>If you enable this policy setting, users can open additional windows and frames from other domains and access applications from other domains. If you select Prompt in the drop-down box, users are queried whether to allow additional windows and frames to access applications from other domains.</t>
    </r>
    <r>
      <rPr>
        <sz val="11"/>
        <color rgb="FF000000"/>
        <rFont val="Calibri"/>
      </rPr>
      <t xml:space="preserve">
</t>
    </r>
    <r>
      <rPr>
        <sz val="11"/>
        <color rgb="FF000000"/>
        <rFont val="Calibri"/>
      </rPr>
      <t>If you disable this policy setting, users cannot open other windows and frames from other domains or access applications from different domains.</t>
    </r>
    <r>
      <rPr>
        <sz val="11"/>
        <color rgb="FF000000"/>
        <rFont val="Calibri"/>
      </rPr>
      <t xml:space="preserve">
</t>
    </r>
    <r>
      <rPr>
        <sz val="11"/>
        <color rgb="FF000000"/>
        <rFont val="Calibri"/>
      </rPr>
      <t>If you do not configure this policy setting, users cannot open other windows and frames from different domains or access applications from different domains.</t>
    </r>
  </si>
  <si>
    <t>HKLM\Software\Policies\Microsoft\Windows\CurrentVersion\Internet Settings\Zones\4!1607</t>
  </si>
  <si>
    <t>CPT-D1D99150</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</si>
  <si>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Zone\Run .NET Framework-reliant components not signed with Authenticode</t>
    </r>
  </si>
  <si>
    <r>
      <rPr>
        <sz val="11"/>
        <color rgb="FF000000"/>
        <rFont val="Calibri"/>
      </rPr>
      <t>This policy setting allows you to manage whether .NET Framework components that are not signed with Authenticode can be executed from Internet Explorer. These components include managed controls referenced from an object tag and managed executables referenced from a link.</t>
    </r>
    <r>
      <rPr>
        <sz val="11"/>
        <color rgb="FF000000"/>
        <rFont val="Calibri"/>
      </rPr>
      <t xml:space="preserve">
</t>
    </r>
    <r>
      <rPr>
        <sz val="11"/>
        <color rgb="FF000000"/>
        <rFont val="Calibri"/>
      </rPr>
      <t>If you enable this policy setting, Internet Explorer will execute unsigned managed components. If you select Prompt in the drop-down box, Internet Explorer will prompt the user to determine whether to execute unsigned managed components.</t>
    </r>
    <r>
      <rPr>
        <sz val="11"/>
        <color rgb="FF000000"/>
        <rFont val="Calibri"/>
      </rPr>
      <t xml:space="preserve">
</t>
    </r>
    <r>
      <rPr>
        <sz val="11"/>
        <color rgb="FF000000"/>
        <rFont val="Calibri"/>
      </rPr>
      <t>If you disable this policy setting, Internet Explorer will not execute unsigned managed components.</t>
    </r>
    <r>
      <rPr>
        <sz val="11"/>
        <color rgb="FF000000"/>
        <rFont val="Calibri"/>
      </rPr>
      <t xml:space="preserve">
</t>
    </r>
    <r>
      <rPr>
        <sz val="11"/>
        <color rgb="FF000000"/>
        <rFont val="Calibri"/>
      </rPr>
      <t>If you do not configure this policy setting, Internet Explorer will not execute unsigned managed components.</t>
    </r>
  </si>
  <si>
    <t>HKLM\Software\Policies\Microsoft\Windows\CurrentVersion\Internet Settings\Zones\4!2004</t>
  </si>
  <si>
    <t>CPT-2C4D8EF5</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</si>
  <si>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Zone\Run .NET Framework-reliant components signed with Authenticode</t>
    </r>
  </si>
  <si>
    <r>
      <rPr>
        <sz val="11"/>
        <color rgb="FF000000"/>
        <rFont val="Calibri"/>
      </rPr>
      <t>This policy setting allows you to manage whether .NET Framework components that are signed with Authenticode can be executed from Internet Explorer. These components include managed controls referenced from an object tag and managed executables referenced from a link.</t>
    </r>
    <r>
      <rPr>
        <sz val="11"/>
        <color rgb="FF000000"/>
        <rFont val="Calibri"/>
      </rPr>
      <t xml:space="preserve">
</t>
    </r>
    <r>
      <rPr>
        <sz val="11"/>
        <color rgb="FF000000"/>
        <rFont val="Calibri"/>
      </rPr>
      <t>If you enable this policy setting, Internet Explorer will execute signed managed components. If you select Prompt in the drop-down box, Internet Explorer will prompt the user to determine whether to execute signed managed components.</t>
    </r>
    <r>
      <rPr>
        <sz val="11"/>
        <color rgb="FF000000"/>
        <rFont val="Calibri"/>
      </rPr>
      <t xml:space="preserve">
</t>
    </r>
    <r>
      <rPr>
        <sz val="11"/>
        <color rgb="FF000000"/>
        <rFont val="Calibri"/>
      </rPr>
      <t>If you disable this policy setting, Internet Explorer will not execute signed managed components.</t>
    </r>
    <r>
      <rPr>
        <sz val="11"/>
        <color rgb="FF000000"/>
        <rFont val="Calibri"/>
      </rPr>
      <t xml:space="preserve">
</t>
    </r>
    <r>
      <rPr>
        <sz val="11"/>
        <color rgb="FF000000"/>
        <rFont val="Calibri"/>
      </rPr>
      <t>If you do not configure this policy setting, Internet Explorer will not execute signed managed components.</t>
    </r>
  </si>
  <si>
    <t>HKLM\Software\Policies\Microsoft\Windows\CurrentVersion\Internet Settings\Zones\4!2001</t>
  </si>
  <si>
    <t>CPT-D8F090AB</t>
  </si>
  <si>
    <r>
      <rPr>
        <sz val="11"/>
        <rFont val="Calibri"/>
      </rPr>
      <t xml:space="preserve">Ensure </t>
    </r>
    <r>
      <rPr>
        <sz val="11"/>
        <color rgb="FF000000"/>
        <rFont val="Calibri"/>
      </rPr>
      <t>'</t>
    </r>
    <r>
      <rPr>
        <b/>
        <sz val="11"/>
        <color rgb="FF000000"/>
        <rFont val="Calibri"/>
      </rPr>
      <t>Run ActiveX controls and plugins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</si>
  <si>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Zone\Run ActiveX controls and plugins</t>
    </r>
  </si>
  <si>
    <r>
      <rPr>
        <sz val="11"/>
        <color rgb="FF000000"/>
        <rFont val="Calibri"/>
      </rPr>
      <t>This policy setting allows you to manage whether ActiveX controls and plug-ins can be run on pages from the specified zone.</t>
    </r>
    <r>
      <rPr>
        <sz val="11"/>
        <color rgb="FF000000"/>
        <rFont val="Calibri"/>
      </rPr>
      <t xml:space="preserve">
</t>
    </r>
    <r>
      <rPr>
        <sz val="11"/>
        <color rgb="FF000000"/>
        <rFont val="Calibri"/>
      </rPr>
      <t>If you enable this policy setting, controls and plug-ins can run without user intervention.</t>
    </r>
    <r>
      <rPr>
        <sz val="11"/>
        <color rgb="FF000000"/>
        <rFont val="Calibri"/>
      </rPr>
      <t xml:space="preserve">
</t>
    </r>
    <r>
      <rPr>
        <sz val="11"/>
        <color rgb="FF000000"/>
        <rFont val="Calibri"/>
      </rPr>
      <t>If you selected Prompt in the drop-down box, users are asked to choose whether to allow the controls or plug-in to run.</t>
    </r>
    <r>
      <rPr>
        <sz val="11"/>
        <color rgb="FF000000"/>
        <rFont val="Calibri"/>
      </rPr>
      <t xml:space="preserve">
</t>
    </r>
    <r>
      <rPr>
        <sz val="11"/>
        <color rgb="FF000000"/>
        <rFont val="Calibri"/>
      </rPr>
      <t>If you disable this policy setting, controls and plug-ins are prevented from running.</t>
    </r>
    <r>
      <rPr>
        <sz val="11"/>
        <color rgb="FF000000"/>
        <rFont val="Calibri"/>
      </rPr>
      <t xml:space="preserve">
</t>
    </r>
    <r>
      <rPr>
        <sz val="11"/>
        <color rgb="FF000000"/>
        <rFont val="Calibri"/>
      </rPr>
      <t>If you do not configure this policy setting, controls and plug-ins are prevented from running.</t>
    </r>
  </si>
  <si>
    <t>HKLM\Software\Policies\Microsoft\Windows\CurrentVersion\Internet Settings\Zones\4!1200</t>
  </si>
  <si>
    <t>CPT-433305BA</t>
  </si>
  <si>
    <r>
      <rPr>
        <sz val="11"/>
        <rFont val="Calibri"/>
      </rPr>
      <t xml:space="preserve">Ensure </t>
    </r>
    <r>
      <rPr>
        <sz val="11"/>
        <color rgb="FF000000"/>
        <rFont val="Calibri"/>
      </rPr>
      <t>'</t>
    </r>
    <r>
      <rPr>
        <b/>
        <sz val="11"/>
        <color rgb="FF000000"/>
        <rFont val="Calibri"/>
      </rPr>
      <t>Script ActiveX controls marked safe for scripting</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</si>
  <si>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Zone\Script ActiveX controls marked safe for scripting</t>
    </r>
  </si>
  <si>
    <r>
      <rPr>
        <sz val="11"/>
        <color rgb="FF000000"/>
        <rFont val="Calibri"/>
      </rPr>
      <t>This policy setting allows you to manage whether an ActiveX control marked safe for scripting can interact with a script.</t>
    </r>
    <r>
      <rPr>
        <sz val="11"/>
        <color rgb="FF000000"/>
        <rFont val="Calibri"/>
      </rPr>
      <t xml:space="preserve">
</t>
    </r>
    <r>
      <rPr>
        <sz val="11"/>
        <color rgb="FF000000"/>
        <rFont val="Calibri"/>
      </rPr>
      <t>If you enable this policy setting, script interaction can occur automatically without user intervention.</t>
    </r>
    <r>
      <rPr>
        <sz val="11"/>
        <color rgb="FF000000"/>
        <rFont val="Calibri"/>
      </rPr>
      <t xml:space="preserve">
</t>
    </r>
    <r>
      <rPr>
        <sz val="11"/>
        <color rgb="FF000000"/>
        <rFont val="Calibri"/>
      </rPr>
      <t>If you select Prompt in the drop-down box, users are queried to choose whether to allow script interaction.</t>
    </r>
    <r>
      <rPr>
        <sz val="11"/>
        <color rgb="FF000000"/>
        <rFont val="Calibri"/>
      </rPr>
      <t xml:space="preserve">
</t>
    </r>
    <r>
      <rPr>
        <sz val="11"/>
        <color rgb="FF000000"/>
        <rFont val="Calibri"/>
      </rPr>
      <t>If you disable this policy setting, script interaction is prevented from occurring.</t>
    </r>
    <r>
      <rPr>
        <sz val="11"/>
        <color rgb="FF000000"/>
        <rFont val="Calibri"/>
      </rPr>
      <t xml:space="preserve">
</t>
    </r>
    <r>
      <rPr>
        <sz val="11"/>
        <color rgb="FF000000"/>
        <rFont val="Calibri"/>
      </rPr>
      <t>If you do not configure this policy setting, script interaction is prevented from occurring.</t>
    </r>
  </si>
  <si>
    <t>HKLM\Software\Policies\Microsoft\Windows\CurrentVersion\Internet Settings\Zones\4!1405</t>
  </si>
  <si>
    <t>CPT-6CA055A8</t>
  </si>
  <si>
    <r>
      <rPr>
        <sz val="11"/>
        <rFont val="Calibri"/>
      </rPr>
      <t xml:space="preserve">Ensure </t>
    </r>
    <r>
      <rPr>
        <sz val="11"/>
        <color rgb="FF000000"/>
        <rFont val="Calibri"/>
      </rPr>
      <t>'</t>
    </r>
    <r>
      <rPr>
        <b/>
        <sz val="11"/>
        <color rgb="FF000000"/>
        <rFont val="Calibri"/>
      </rPr>
      <t>Scripting of Java applets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</si>
  <si>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Zone\Scripting of Java applets</t>
    </r>
  </si>
  <si>
    <r>
      <rPr>
        <sz val="11"/>
        <color rgb="FF000000"/>
        <rFont val="Calibri"/>
      </rPr>
      <t>This policy setting allows you to manage whether applets are exposed to scripts within the zone.</t>
    </r>
    <r>
      <rPr>
        <sz val="11"/>
        <color rgb="FF000000"/>
        <rFont val="Calibri"/>
      </rPr>
      <t xml:space="preserve">
</t>
    </r>
    <r>
      <rPr>
        <sz val="11"/>
        <color rgb="FF000000"/>
        <rFont val="Calibri"/>
      </rPr>
      <t>If you enable this policy setting, scripts can access applets automatically without user intervention.</t>
    </r>
    <r>
      <rPr>
        <sz val="11"/>
        <color rgb="FF000000"/>
        <rFont val="Calibri"/>
      </rPr>
      <t xml:space="preserve">
</t>
    </r>
    <r>
      <rPr>
        <sz val="11"/>
        <color rgb="FF000000"/>
        <rFont val="Calibri"/>
      </rPr>
      <t>If you select Prompt in the drop-down box, users are queried to choose whether to allow scripts to access applets.</t>
    </r>
    <r>
      <rPr>
        <sz val="11"/>
        <color rgb="FF000000"/>
        <rFont val="Calibri"/>
      </rPr>
      <t xml:space="preserve">
</t>
    </r>
    <r>
      <rPr>
        <sz val="11"/>
        <color rgb="FF000000"/>
        <rFont val="Calibri"/>
      </rPr>
      <t>If you disable this policy setting, scripts are prevented from accessing applets.</t>
    </r>
    <r>
      <rPr>
        <sz val="11"/>
        <color rgb="FF000000"/>
        <rFont val="Calibri"/>
      </rPr>
      <t xml:space="preserve">
</t>
    </r>
    <r>
      <rPr>
        <sz val="11"/>
        <color rgb="FF000000"/>
        <rFont val="Calibri"/>
      </rPr>
      <t>If you do not configure this policy setting, scripts are prevented from accessing applets.</t>
    </r>
  </si>
  <si>
    <t>HKLM\Software\Policies\Microsoft\Windows\CurrentVersion\Internet Settings\Zones\4!1402</t>
  </si>
  <si>
    <t>CPT-DB20CCD2</t>
  </si>
  <si>
    <r>
      <rPr>
        <sz val="11"/>
        <rFont val="Calibri"/>
      </rPr>
      <t xml:space="preserve">Ensure </t>
    </r>
    <r>
      <rPr>
        <sz val="11"/>
        <color rgb="FF000000"/>
        <rFont val="Calibri"/>
      </rPr>
      <t>'</t>
    </r>
    <r>
      <rPr>
        <b/>
        <sz val="11"/>
        <color rgb="FF000000"/>
        <rFont val="Calibri"/>
      </rPr>
      <t>Show security warning for potentially unsafe files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</si>
  <si>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Zone\Show security warning for potentially unsafe files</t>
    </r>
  </si>
  <si>
    <t>HKLM\Software\Policies\Microsoft\Windows\CurrentVersion\Internet Settings\Zones\4!1806</t>
  </si>
  <si>
    <t>CPT-F0FD1CA9</t>
  </si>
  <si>
    <r>
      <rPr>
        <sz val="11"/>
        <color rgb="FF000000"/>
        <rFont val="Calibri"/>
      </rPr>
      <t xml:space="preserve">Set the following UI path to </t>
    </r>
    <r>
      <rPr>
        <b/>
        <sz val="11"/>
        <color rgb="FF000000"/>
        <rFont val="Calibri"/>
      </rPr>
      <t>Enable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Zone\Turn on Cross-Site Scripting Filter</t>
    </r>
  </si>
  <si>
    <t>HKLM\Software\Policies\Microsoft\Windows\CurrentVersion\Internet Settings\Zones\4!1409</t>
  </si>
  <si>
    <t>CPT-356BD737</t>
  </si>
  <si>
    <r>
      <rPr>
        <sz val="11"/>
        <color rgb="FF000000"/>
        <rFont val="Calibri"/>
      </rPr>
      <t xml:space="preserve">Set the following UI path to </t>
    </r>
    <r>
      <rPr>
        <b/>
        <sz val="11"/>
        <color rgb="FF000000"/>
        <rFont val="Calibri"/>
      </rPr>
      <t>Enable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Zone\Turn on Protected Mode</t>
    </r>
  </si>
  <si>
    <t>HKLM\Software\Policies\Microsoft\Windows\CurrentVersion\Internet Settings\Zones\4!2500</t>
  </si>
  <si>
    <t>CPT-173B1728</t>
  </si>
  <si>
    <r>
      <rPr>
        <sz val="11"/>
        <color rgb="FF000000"/>
        <rFont val="Calibri"/>
      </rPr>
      <t xml:space="preserve">Set the following UI path to </t>
    </r>
    <r>
      <rPr>
        <b/>
        <sz val="11"/>
        <color rgb="FF000000"/>
        <rFont val="Calibri"/>
      </rPr>
      <t>Enable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Zone\Turn on SmartScreen Filter scan</t>
    </r>
  </si>
  <si>
    <t>HKLM\Software\Policies\Microsoft\Windows\CurrentVersion\Internet Settings\Zones\4!2301</t>
  </si>
  <si>
    <t>CPT-EA0209F5</t>
  </si>
  <si>
    <r>
      <rPr>
        <sz val="11"/>
        <color rgb="FF000000"/>
        <rFont val="Calibri"/>
      </rPr>
      <t xml:space="preserve">Set the following UI path to </t>
    </r>
    <r>
      <rPr>
        <b/>
        <sz val="11"/>
        <color rgb="FF000000"/>
        <rFont val="Calibri"/>
      </rPr>
      <t>Enable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Zone\Use Pop-up Blocker</t>
    </r>
  </si>
  <si>
    <t>HKLM\Software\Policies\Microsoft\Windows\CurrentVersion\Internet Settings\Zones\4!1809</t>
  </si>
  <si>
    <t>CPT-CA51B149</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</si>
  <si>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Zone\Userdata persistence</t>
    </r>
  </si>
  <si>
    <r>
      <rPr>
        <sz val="11"/>
        <color rgb="FF000000"/>
        <rFont val="Calibri"/>
      </rPr>
      <t>This policy setting allows you to manage the preservation of information in the browser's history, in favorites, in an XML store, or directly within a Web page saved to disk. When a user returns to a persisted page, the state of the page can be restored if this policy setting is appropriately configured.</t>
    </r>
    <r>
      <rPr>
        <sz val="11"/>
        <color rgb="FF000000"/>
        <rFont val="Calibri"/>
      </rPr>
      <t xml:space="preserve">
</t>
    </r>
    <r>
      <rPr>
        <sz val="11"/>
        <color rgb="FF000000"/>
        <rFont val="Calibri"/>
      </rPr>
      <t>If you enable this policy setting, users can preserve information in the browser's history, in favorites, in an XML store, or directly within a Web page saved to disk.</t>
    </r>
    <r>
      <rPr>
        <sz val="11"/>
        <color rgb="FF000000"/>
        <rFont val="Calibri"/>
      </rPr>
      <t xml:space="preserve">
</t>
    </r>
    <r>
      <rPr>
        <sz val="11"/>
        <color rgb="FF000000"/>
        <rFont val="Calibri"/>
      </rPr>
      <t>If you disable this policy setting, users cannot preserve information in the browser's history, in favorites, in an XML store, or directly within a Web page saved to disk.</t>
    </r>
    <r>
      <rPr>
        <sz val="11"/>
        <color rgb="FF000000"/>
        <rFont val="Calibri"/>
      </rPr>
      <t xml:space="preserve">
</t>
    </r>
    <r>
      <rPr>
        <sz val="11"/>
        <color rgb="FF000000"/>
        <rFont val="Calibri"/>
      </rPr>
      <t>If you do not configure this policy setting, users cannot preserve information in the browser's history, in favorites, in an XML store, or directly within a Web page saved to disk.</t>
    </r>
  </si>
  <si>
    <t>HKLM\Software\Policies\Microsoft\Windows\CurrentVersion\Internet Settings\Zones\4!1606</t>
  </si>
  <si>
    <t>CPT-76AC2CFA</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</si>
  <si>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Zone\Web sites in less privileged Web content zones can navigate into this zone</t>
    </r>
  </si>
  <si>
    <r>
      <rPr>
        <sz val="11"/>
        <color rgb="FF000000"/>
        <rFont val="Calibri"/>
      </rPr>
      <t>This policy setting allows you to manage whether Web sites from less privileged zones, such as Internet sites, can navigate into this zone.</t>
    </r>
    <r>
      <rPr>
        <sz val="11"/>
        <color rgb="FF000000"/>
        <rFont val="Calibri"/>
      </rPr>
      <t xml:space="preserve">
</t>
    </r>
    <r>
      <rPr>
        <sz val="11"/>
        <color rgb="FF000000"/>
        <rFont val="Calibri"/>
      </rPr>
      <t>If you enable this policy setting, Web sites from less privileged zones can open new windows in, or navigate into, this zone. The security zone will run without the added layer of security that is provided by the Protection from Zone Elevation security feature. If you select Prompt in the drop-down box, a warning is issued to the user that potentially risky navigation is about to occur.</t>
    </r>
    <r>
      <rPr>
        <sz val="11"/>
        <color rgb="FF000000"/>
        <rFont val="Calibri"/>
      </rPr>
      <t xml:space="preserve">
</t>
    </r>
    <r>
      <rPr>
        <sz val="11"/>
        <color rgb="FF000000"/>
        <rFont val="Calibri"/>
      </rPr>
      <t>If you disable this policy setting, the possibly harmful navigations are prevented. The Internet Explorer security feature will be on in this zone as set by Protection from Zone Elevation feature control.</t>
    </r>
    <r>
      <rPr>
        <sz val="11"/>
        <color rgb="FF000000"/>
        <rFont val="Calibri"/>
      </rPr>
      <t xml:space="preserve">
</t>
    </r>
    <r>
      <rPr>
        <sz val="11"/>
        <color rgb="FF000000"/>
        <rFont val="Calibri"/>
      </rPr>
      <t>If you do not configure this policy setting, the possibly harmful navigations are prevented. The Internet Explorer security feature will be on in this zone as set by Protection from Zone Elevation feature control.</t>
    </r>
  </si>
  <si>
    <t>HKLM\Software\Policies\Microsoft\Windows\CurrentVersion\Internet Settings\Zones\4!2101</t>
  </si>
  <si>
    <t>Windows Components\Internet Explorer\Internet Control Panel\Security Page\Trusted Sites Zone</t>
  </si>
  <si>
    <t>CPT-111A1D41</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</si>
  <si>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Page\Trusted Sites Zone\Don't run antimalware programs against ActiveX controls</t>
    </r>
  </si>
  <si>
    <t>HKLM\Software\Policies\Microsoft\Windows\CurrentVersion\Internet Settings\Zones\2!270C</t>
  </si>
  <si>
    <t>CPT-DF01470C</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</si>
  <si>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Page\Trusted Sites Zone\Initialize and script ActiveX controls not marked as safe</t>
    </r>
  </si>
  <si>
    <r>
      <rPr>
        <sz val="11"/>
        <color rgb="FF000000"/>
        <rFont val="Calibri"/>
      </rPr>
      <t>This policy setting allows you to manage ActiveX controls not marked as safe.</t>
    </r>
    <r>
      <rPr>
        <sz val="11"/>
        <color rgb="FF000000"/>
        <rFont val="Calibri"/>
      </rPr>
      <t xml:space="preserve">
</t>
    </r>
    <r>
      <rPr>
        <sz val="11"/>
        <color rgb="FF000000"/>
        <rFont val="Calibri"/>
      </rPr>
      <t>If you enable this policy setting, ActiveX controls are run, loaded with parameters, and scripted without setting object safety for untrusted data or scripts. This setting is not recommended, except for secure and administered zones. This setting causes both unsafe and safe controls to be initialized and scripted, ignoring the Script ActiveX controls marked safe for scripting option.</t>
    </r>
    <r>
      <rPr>
        <sz val="11"/>
        <color rgb="FF000000"/>
        <rFont val="Calibri"/>
      </rPr>
      <t xml:space="preserve">
</t>
    </r>
    <r>
      <rPr>
        <sz val="11"/>
        <color rgb="FF000000"/>
        <rFont val="Calibri"/>
      </rPr>
      <t>If you enable this policy setting and select Prompt in the drop-down box, users are queried whether to allow the control to be loaded with parameters or scripted.</t>
    </r>
    <r>
      <rPr>
        <sz val="11"/>
        <color rgb="FF000000"/>
        <rFont val="Calibri"/>
      </rPr>
      <t xml:space="preserve">
</t>
    </r>
    <r>
      <rPr>
        <sz val="11"/>
        <color rgb="FF000000"/>
        <rFont val="Calibri"/>
      </rPr>
      <t>If you disable this policy setting, ActiveX controls that cannot be made safe are not loaded with parameters or scripted.</t>
    </r>
    <r>
      <rPr>
        <sz val="11"/>
        <color rgb="FF000000"/>
        <rFont val="Calibri"/>
      </rPr>
      <t xml:space="preserve">
</t>
    </r>
    <r>
      <rPr>
        <sz val="11"/>
        <color rgb="FF000000"/>
        <rFont val="Calibri"/>
      </rPr>
      <t>If you do not configure this policy setting, users are queried whether to allow the control to be loaded with parameters or scripted.</t>
    </r>
  </si>
  <si>
    <t>HKLM\Software\Policies\Microsoft\Windows\CurrentVersion\Internet Settings\Zones\2!1201</t>
  </si>
  <si>
    <t>CPT-862C204D</t>
  </si>
  <si>
    <r>
      <rPr>
        <sz val="11"/>
        <color rgb="FF000000"/>
        <rFont val="Calibri"/>
      </rPr>
      <t xml:space="preserve">Set the following UI path to </t>
    </r>
    <r>
      <rPr>
        <b/>
        <sz val="11"/>
        <color rgb="FF000000"/>
        <rFont val="Calibri"/>
      </rPr>
      <t>High safety</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Page\Trusted Sites Zone\Java permissions</t>
    </r>
  </si>
  <si>
    <r>
      <rPr>
        <sz val="11"/>
        <color rgb="FF000000"/>
        <rFont val="Calibri"/>
      </rPr>
      <t>This policy setting allows you to manage permissions for Java applets.</t>
    </r>
    <r>
      <rPr>
        <sz val="11"/>
        <color rgb="FF000000"/>
        <rFont val="Calibri"/>
      </rPr>
      <t xml:space="preserve">
</t>
    </r>
    <r>
      <rPr>
        <sz val="11"/>
        <color rgb="FF000000"/>
        <rFont val="Calibri"/>
      </rPr>
      <t>If you enable this policy setting, you can choose options from the drop-down box. Custom, to control permissions settings individually.</t>
    </r>
    <r>
      <rPr>
        <sz val="11"/>
        <color rgb="FF000000"/>
        <rFont val="Calibri"/>
      </rPr>
      <t xml:space="preserve">
</t>
    </r>
    <r>
      <rPr>
        <sz val="11"/>
        <color rgb="FF000000"/>
        <rFont val="Calibri"/>
      </rPr>
      <t>Low Safety enables applets to perform all operations.</t>
    </r>
    <r>
      <rPr>
        <sz val="11"/>
        <color rgb="FF000000"/>
        <rFont val="Calibri"/>
      </rPr>
      <t xml:space="preserve">
</t>
    </r>
    <r>
      <rPr>
        <sz val="11"/>
        <color rgb="FF000000"/>
        <rFont val="Calibri"/>
      </rPr>
      <t>Medium Safety enables applets to run in their sandbox (an area in memory outside of which the program cannot make calls), plus capabilities like scratch space (a safe and secure storage area on the client computer) and user-controlled file I/O.</t>
    </r>
    <r>
      <rPr>
        <sz val="11"/>
        <color rgb="FF000000"/>
        <rFont val="Calibri"/>
      </rPr>
      <t xml:space="preserve">
</t>
    </r>
    <r>
      <rPr>
        <sz val="11"/>
        <color rgb="FF000000"/>
        <rFont val="Calibri"/>
      </rPr>
      <t>High Safety enables applets to run in their sandbox. Disable Java to prevent any applets from running.</t>
    </r>
    <r>
      <rPr>
        <sz val="11"/>
        <color rgb="FF000000"/>
        <rFont val="Calibri"/>
      </rPr>
      <t xml:space="preserve">
</t>
    </r>
    <r>
      <rPr>
        <sz val="11"/>
        <color rgb="FF000000"/>
        <rFont val="Calibri"/>
      </rPr>
      <t>If you disable this policy setting, Java applets cannot run.</t>
    </r>
    <r>
      <rPr>
        <sz val="11"/>
        <color rgb="FF000000"/>
        <rFont val="Calibri"/>
      </rPr>
      <t xml:space="preserve">
</t>
    </r>
    <r>
      <rPr>
        <sz val="11"/>
        <color rgb="FF000000"/>
        <rFont val="Calibri"/>
      </rPr>
      <t>If you do not configure this policy setting, the permission is set to Low Safety.</t>
    </r>
  </si>
  <si>
    <t>HKLM\Software\Policies\Microsoft\Windows\CurrentVersion\Internet Settings\Zones\2!1C00</t>
  </si>
  <si>
    <t>Windows Components\Internet Explorer\Security Features</t>
  </si>
  <si>
    <t>CPT-AE8F170A</t>
  </si>
  <si>
    <r>
      <rPr>
        <sz val="11"/>
        <rFont val="Calibri"/>
      </rPr>
      <t xml:space="preserve">Ensure </t>
    </r>
    <r>
      <rPr>
        <sz val="11"/>
        <color rgb="FF000000"/>
        <rFont val="Calibri"/>
      </rPr>
      <t>'</t>
    </r>
    <r>
      <rPr>
        <b/>
        <sz val="11"/>
        <color rgb="FF000000"/>
        <rFont val="Calibri"/>
      </rPr>
      <t>Allow fallback to SSL 3.0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No Sites</t>
    </r>
    <r>
      <rPr>
        <sz val="11"/>
        <color rgb="FF000000"/>
        <rFont val="Calibri"/>
      </rPr>
      <t>'</t>
    </r>
  </si>
  <si>
    <r>
      <rPr>
        <sz val="11"/>
        <color rgb="FF000000"/>
        <rFont val="Calibri"/>
      </rPr>
      <t xml:space="preserve">Set the following UI path to </t>
    </r>
    <r>
      <rPr>
        <b/>
        <sz val="11"/>
        <color rgb="FF000000"/>
        <rFont val="Calibri"/>
      </rPr>
      <t>No Sites</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Explorer\Security Features\Allow fallback to SSL 3.0 (Internet Explorer)</t>
    </r>
  </si>
  <si>
    <r>
      <rPr>
        <sz val="11"/>
        <color rgb="FF000000"/>
        <rFont val="Calibri"/>
      </rPr>
      <t>This policy setting allows you to block an insecure fallback to SSL 3.0. When this policy is enabled, Internet Explorer will attempt to connect to sites using SSL 3.0 or below when TLS 1.0 or greater fails.</t>
    </r>
    <r>
      <rPr>
        <sz val="11"/>
        <color rgb="FF000000"/>
        <rFont val="Calibri"/>
      </rPr>
      <t xml:space="preserve">
</t>
    </r>
    <r>
      <rPr>
        <sz val="11"/>
        <color rgb="FF000000"/>
        <rFont val="Calibri"/>
      </rPr>
      <t>We recommend that you do not allow insecure fallback in order to prevent a man-in-the-middle attack.</t>
    </r>
    <r>
      <rPr>
        <sz val="11"/>
        <color rgb="FF000000"/>
        <rFont val="Calibri"/>
      </rPr>
      <t xml:space="preserve">
</t>
    </r>
    <r>
      <rPr>
        <sz val="11"/>
        <color rgb="FF000000"/>
        <rFont val="Calibri"/>
      </rPr>
      <t>This policy does not affect which security protocols are enabled.</t>
    </r>
    <r>
      <rPr>
        <sz val="11"/>
        <color rgb="FF000000"/>
        <rFont val="Calibri"/>
      </rPr>
      <t xml:space="preserve">
</t>
    </r>
    <r>
      <rPr>
        <sz val="11"/>
        <color rgb="FF000000"/>
        <rFont val="Calibri"/>
      </rPr>
      <t>If you disable this policy, system defaults will be used.</t>
    </r>
  </si>
  <si>
    <t>HKLM\Software\Policies\Microsoft\Windows\CurrentVersion\Internet Settings!EnableSSL3Fallback</t>
  </si>
  <si>
    <t>Windows Components\Internet Explorer\Security Features\Add-on Management</t>
  </si>
  <si>
    <t>CPT-7BFE1B51</t>
  </si>
  <si>
    <r>
      <rPr>
        <sz val="11"/>
        <rFont val="Calibri"/>
      </rPr>
      <t xml:space="preserve">Ensure </t>
    </r>
    <r>
      <rPr>
        <sz val="11"/>
        <color rgb="FF000000"/>
        <rFont val="Calibri"/>
      </rPr>
      <t>'</t>
    </r>
    <r>
      <rPr>
        <b/>
        <sz val="11"/>
        <color rgb="FF000000"/>
        <rFont val="Calibri"/>
      </rPr>
      <t>Remove "Run this time" button for outdated ActiveX controls in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</si>
  <si>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Explorer\Security Features\Add-on Management\Remove "Run this time" button for outdated ActiveX controls in Internet Explorer</t>
    </r>
  </si>
  <si>
    <r>
      <rPr>
        <sz val="11"/>
        <color rgb="FF000000"/>
        <rFont val="Calibri"/>
      </rPr>
      <t>This policy setting allows you to stop users from seeing the "Run this time" button and from running specific outdated ActiveX controls in Internet Explorer.</t>
    </r>
    <r>
      <rPr>
        <sz val="11"/>
        <color rgb="FF000000"/>
        <rFont val="Calibri"/>
      </rPr>
      <t xml:space="preserve">
</t>
    </r>
    <r>
      <rPr>
        <sz val="11"/>
        <color rgb="FF000000"/>
        <rFont val="Calibri"/>
      </rPr>
      <t>If you enable this policy setting, users won't see the "Run this time" button on the warning message that appears when Internet Explorer blocks an outdated ActiveX control.</t>
    </r>
    <r>
      <rPr>
        <sz val="11"/>
        <color rgb="FF000000"/>
        <rFont val="Calibri"/>
      </rPr>
      <t xml:space="preserve">
</t>
    </r>
    <r>
      <rPr>
        <sz val="11"/>
        <color rgb="FF000000"/>
        <rFont val="Calibri"/>
      </rPr>
      <t>If you disable or don't configure this policy setting, users will see the "Run this time" button on the warning message that appears when Internet Explorer blocks an outdated ActiveX control. Clicking this button lets the user run the outdated ActiveX control once.</t>
    </r>
    <r>
      <rPr>
        <sz val="11"/>
        <color rgb="FF000000"/>
        <rFont val="Calibri"/>
      </rPr>
      <t xml:space="preserve">
</t>
    </r>
    <r>
      <rPr>
        <sz val="11"/>
        <color rgb="FF000000"/>
        <rFont val="Calibri"/>
      </rPr>
      <t>For more information, see "Outdated ActiveX Controls" in the Internet Explorer TechNet library.</t>
    </r>
  </si>
  <si>
    <t>HKLM\Software\Microsoft\Windows\CurrentVersion\Policies\Ext!RunThisTimeEnabled</t>
  </si>
  <si>
    <t>CPT-8C75D90C</t>
  </si>
  <si>
    <r>
      <rPr>
        <sz val="11"/>
        <rFont val="Calibri"/>
      </rPr>
      <t xml:space="preserve">Ensure </t>
    </r>
    <r>
      <rPr>
        <sz val="11"/>
        <color rgb="FF000000"/>
        <rFont val="Calibri"/>
      </rPr>
      <t>'</t>
    </r>
    <r>
      <rPr>
        <b/>
        <sz val="11"/>
        <color rgb="FF000000"/>
        <rFont val="Calibri"/>
      </rPr>
      <t>Turn off blocking of outdated ActiveX controls for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</si>
  <si>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Explorer\Security Features\Add-on Management\Turn off blocking of outdated ActiveX controls for Internet Explorer</t>
    </r>
  </si>
  <si>
    <r>
      <rPr>
        <sz val="11"/>
        <color rgb="FF000000"/>
        <rFont val="Calibri"/>
      </rPr>
      <t>This policy setting determines whether Internet Explorer blocks specific outdated ActiveX controls. Outdated ActiveX controls are never blocked in the Intranet Zone.</t>
    </r>
    <r>
      <rPr>
        <sz val="11"/>
        <color rgb="FF000000"/>
        <rFont val="Calibri"/>
      </rPr>
      <t xml:space="preserve">
</t>
    </r>
    <r>
      <rPr>
        <sz val="11"/>
        <color rgb="FF000000"/>
        <rFont val="Calibri"/>
      </rPr>
      <t>If you enable this policy setting, Internet Explorer stops blocking outdated ActiveX controls.</t>
    </r>
    <r>
      <rPr>
        <sz val="11"/>
        <color rgb="FF000000"/>
        <rFont val="Calibri"/>
      </rPr>
      <t xml:space="preserve">
</t>
    </r>
    <r>
      <rPr>
        <sz val="11"/>
        <color rgb="FF000000"/>
        <rFont val="Calibri"/>
      </rPr>
      <t>If you disable or don't configure this policy setting, Internet Explorer continues to block specific outdated ActiveX controls.</t>
    </r>
    <r>
      <rPr>
        <sz val="11"/>
        <color rgb="FF000000"/>
        <rFont val="Calibri"/>
      </rPr>
      <t xml:space="preserve">
</t>
    </r>
    <r>
      <rPr>
        <sz val="11"/>
        <color rgb="FF000000"/>
        <rFont val="Calibri"/>
      </rPr>
      <t>For more information, see "Outdated ActiveX Controls" in the Internet Explorer TechNet library.</t>
    </r>
  </si>
  <si>
    <t>HKLM\Software\Microsoft\Windows\CurrentVersion\Policies\Ext!VersionCheckEnabled</t>
  </si>
  <si>
    <t>Windows Components\Internet Explorer\Security Features\Consistent Mime Handling</t>
  </si>
  <si>
    <t>CPT-63D511C5</t>
  </si>
  <si>
    <r>
      <rPr>
        <sz val="11"/>
        <rFont val="Calibri"/>
      </rPr>
      <t xml:space="preserve">Ensure </t>
    </r>
    <r>
      <rPr>
        <sz val="11"/>
        <color rgb="FF000000"/>
        <rFont val="Calibri"/>
      </rPr>
      <t>'</t>
    </r>
    <r>
      <rPr>
        <b/>
        <sz val="11"/>
        <color rgb="FF000000"/>
        <rFont val="Calibri"/>
      </rPr>
      <t>Internet Explorer Processes</t>
    </r>
    <r>
      <rPr>
        <sz val="11"/>
        <color rgb="FF000000"/>
        <rFont val="Calibri"/>
      </rPr>
      <t>'</t>
    </r>
    <r>
      <rPr>
        <sz val="11"/>
        <color rgb="FF000000"/>
        <rFont val="Calibri"/>
      </rPr>
      <t xml:space="preserve"> is set to </t>
    </r>
    <r>
      <rPr>
        <sz val="11"/>
        <color rgb="FF000000"/>
        <rFont val="Calibri"/>
      </rPr>
      <t>'</t>
    </r>
    <r>
      <rPr>
        <b/>
        <sz val="11"/>
        <color rgb="FF000000"/>
        <rFont val="Calibri"/>
      </rPr>
      <t>iexplore.exe = Enabled; explorer.exe = Enabled; (Reserved) = Enabled</t>
    </r>
    <r>
      <rPr>
        <sz val="11"/>
        <color rgb="FF000000"/>
        <rFont val="Calibri"/>
      </rPr>
      <t>'</t>
    </r>
  </si>
  <si>
    <r>
      <rPr>
        <sz val="11"/>
        <color rgb="FF000000"/>
        <rFont val="Calibri"/>
      </rPr>
      <t xml:space="preserve">Set the following UI path to </t>
    </r>
    <r>
      <rPr>
        <b/>
        <sz val="11"/>
        <color rgb="FF000000"/>
        <rFont val="Calibri"/>
      </rPr>
      <t>iexplore.exe = Enabled; explorer.exe = Enabled; (Reserved) = 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Explorer\Security Features\Consistent Mime Handling\Internet Explorer Processes</t>
    </r>
  </si>
  <si>
    <r>
      <rPr>
        <sz val="11"/>
        <color rgb="FF000000"/>
        <rFont val="Calibri"/>
      </rPr>
      <t>Internet Explorer uses Multipurpose Internet Mail Extensions (MIME) data to determine file handling procedures for files received through a Web server.</t>
    </r>
    <r>
      <rPr>
        <sz val="11"/>
        <color rgb="FF000000"/>
        <rFont val="Calibri"/>
      </rPr>
      <t xml:space="preserve">
</t>
    </r>
    <r>
      <rPr>
        <sz val="11"/>
        <color rgb="FF000000"/>
        <rFont val="Calibri"/>
      </rPr>
      <t>This policy setting determines whether Internet Explorer requires that all file-type information provided by Web servers be consistent. For example, if the MIME type of a file is text/plain but the MIME sniff indicates that the file is really an executable file, Internet Explorer renames the file by saving it in the Internet Explorer cache and changing its extension.</t>
    </r>
    <r>
      <rPr>
        <sz val="11"/>
        <color rgb="FF000000"/>
        <rFont val="Calibri"/>
      </rPr>
      <t xml:space="preserve">
</t>
    </r>
    <r>
      <rPr>
        <sz val="11"/>
        <color rgb="FF000000"/>
        <rFont val="Calibri"/>
      </rPr>
      <t>If you enable this policy setting, Internet Explorer requires consistent MIME data for all received files.</t>
    </r>
    <r>
      <rPr>
        <sz val="11"/>
        <color rgb="FF000000"/>
        <rFont val="Calibri"/>
      </rPr>
      <t xml:space="preserve">
</t>
    </r>
    <r>
      <rPr>
        <sz val="11"/>
        <color rgb="FF000000"/>
        <rFont val="Calibri"/>
      </rPr>
      <t>If you disable this policy setting, Internet Explorer will not require consistent MIME data for all received files.</t>
    </r>
    <r>
      <rPr>
        <sz val="11"/>
        <color rgb="FF000000"/>
        <rFont val="Calibri"/>
      </rPr>
      <t xml:space="preserve">
</t>
    </r>
    <r>
      <rPr>
        <sz val="11"/>
        <color rgb="FF000000"/>
        <rFont val="Calibri"/>
      </rPr>
      <t>If you do not configure this policy setting, Internet Explorer requires consistent MIME data for all received files.</t>
    </r>
  </si>
  <si>
    <t>HKLM\Software\Policies\Microsoft\Internet Explorer\Main\FeatureControl\FEATURE_MIME_HANDLING!(Reserved)
HKLM\Software\Policies\Microsoft\Internet Explorer\Main\FeatureControl\FEATURE_MIME_HANDLING!explorer.exe
HKLM\Software\Policies\Microsoft\Internet Explorer\Main\FeatureControl\FEATURE_MIME_HANDLING!iexplore.exe</t>
  </si>
  <si>
    <t>Windows Components\Internet Explorer\Security Features\Mime Sniffing Safety Feature</t>
  </si>
  <si>
    <t>CPT-02D99C8D</t>
  </si>
  <si>
    <r>
      <rPr>
        <sz val="11"/>
        <color rgb="FF000000"/>
        <rFont val="Calibri"/>
      </rPr>
      <t xml:space="preserve">Set the following UI path to </t>
    </r>
    <r>
      <rPr>
        <b/>
        <sz val="11"/>
        <color rgb="FF000000"/>
        <rFont val="Calibri"/>
      </rPr>
      <t>iexplore.exe = Enabled; explorer.exe = Enabled; (Reserved) = 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Explorer\Security Features\Mime Sniffing Safety Feature\Internet Explorer Processes</t>
    </r>
  </si>
  <si>
    <r>
      <rPr>
        <sz val="11"/>
        <color rgb="FF000000"/>
        <rFont val="Calibri"/>
      </rPr>
      <t>This policy setting determines whether Internet Explorer MIME sniffing will prevent promotion of a file of one type to a more dangerous file type.</t>
    </r>
    <r>
      <rPr>
        <sz val="11"/>
        <color rgb="FF000000"/>
        <rFont val="Calibri"/>
      </rPr>
      <t xml:space="preserve">
</t>
    </r>
    <r>
      <rPr>
        <sz val="11"/>
        <color rgb="FF000000"/>
        <rFont val="Calibri"/>
      </rPr>
      <t>If you enable this policy setting, MIME sniffing will never promote a file of one type to a more dangerous file type.</t>
    </r>
    <r>
      <rPr>
        <sz val="11"/>
        <color rgb="FF000000"/>
        <rFont val="Calibri"/>
      </rPr>
      <t xml:space="preserve">
</t>
    </r>
    <r>
      <rPr>
        <sz val="11"/>
        <color rgb="FF000000"/>
        <rFont val="Calibri"/>
      </rPr>
      <t>If you disable this policy setting, Internet Explorer processes will allow a MIME sniff promoting a file of one type to a more dangerous file type.</t>
    </r>
    <r>
      <rPr>
        <sz val="11"/>
        <color rgb="FF000000"/>
        <rFont val="Calibri"/>
      </rPr>
      <t xml:space="preserve">
</t>
    </r>
    <r>
      <rPr>
        <sz val="11"/>
        <color rgb="FF000000"/>
        <rFont val="Calibri"/>
      </rPr>
      <t>If you do not configure this policy setting, MIME sniffing will never promote a file of one type to a more dangerous file type.</t>
    </r>
  </si>
  <si>
    <t>HKLM\Software\Policies\Microsoft\Internet Explorer\Main\FeatureControl\FEATURE_MIME_SNIFFING!(Reserved)
HKLM\Software\Policies\Microsoft\Internet Explorer\Main\FeatureControl\FEATURE_MIME_SNIFFING!explorer.exe
HKLM\Software\Policies\Microsoft\Internet Explorer\Main\FeatureControl\FEATURE_MIME_SNIFFING!iexplore.exe</t>
  </si>
  <si>
    <t>Windows Components\Internet Explorer\Security Features\MK Protocol Security Restriction</t>
  </si>
  <si>
    <t>CPT-2EC06A54</t>
  </si>
  <si>
    <r>
      <rPr>
        <sz val="11"/>
        <color rgb="FF000000"/>
        <rFont val="Calibri"/>
      </rPr>
      <t xml:space="preserve">Set the following UI path to </t>
    </r>
    <r>
      <rPr>
        <b/>
        <sz val="11"/>
        <color rgb="FF000000"/>
        <rFont val="Calibri"/>
      </rPr>
      <t>iexplore.exe = Enabled; explorer.exe = Enabled; (Reserved) = 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Explorer\Security Features\MK Protocol Security Restriction\Internet Explorer Processes</t>
    </r>
  </si>
  <si>
    <r>
      <rPr>
        <sz val="11"/>
        <color rgb="FF000000"/>
        <rFont val="Calibri"/>
      </rPr>
      <t>The MK Protocol Security Restriction policy setting reduces attack surface area by preventing the MK protocol. Resources hosted on the MK protocol will fail.</t>
    </r>
    <r>
      <rPr>
        <sz val="11"/>
        <color rgb="FF000000"/>
        <rFont val="Calibri"/>
      </rPr>
      <t xml:space="preserve">
</t>
    </r>
    <r>
      <rPr>
        <sz val="11"/>
        <color rgb="FF000000"/>
        <rFont val="Calibri"/>
      </rPr>
      <t>If you enable this policy setting, the MK Protocol is prevented for File Explorer and Internet Explorer, and resources hosted on the MK protocol will fail.</t>
    </r>
    <r>
      <rPr>
        <sz val="11"/>
        <color rgb="FF000000"/>
        <rFont val="Calibri"/>
      </rPr>
      <t xml:space="preserve">
</t>
    </r>
    <r>
      <rPr>
        <sz val="11"/>
        <color rgb="FF000000"/>
        <rFont val="Calibri"/>
      </rPr>
      <t>If you disable this policy setting, applications can use the MK protocol API. Resources hosted on the MK protocol will work for the File Explorer and Internet Explorer processes.</t>
    </r>
    <r>
      <rPr>
        <sz val="11"/>
        <color rgb="FF000000"/>
        <rFont val="Calibri"/>
      </rPr>
      <t xml:space="preserve">
</t>
    </r>
    <r>
      <rPr>
        <sz val="11"/>
        <color rgb="FF000000"/>
        <rFont val="Calibri"/>
      </rPr>
      <t>If you do not configure this policy setting, the MK Protocol is prevented for File Explorer and Internet Explorer, and resources hosted on the MK protocol will fail.</t>
    </r>
  </si>
  <si>
    <t>HKLM\Software\Policies\Microsoft\Internet Explorer\Main\FeatureControl\FEATURE_DISABLE_MK_PROTOCOL!(Reserved)
HKLM\Software\Policies\Microsoft\Internet Explorer\Main\FeatureControl\FEATURE_DISABLE_MK_PROTOCOL!explorer.exe
HKLM\Software\Policies\Microsoft\Internet Explorer\Main\FeatureControl\FEATURE_DISABLE_MK_PROTOCOL!iexplore.exe</t>
  </si>
  <si>
    <t>Windows Components\Internet Explorer\Security Features\Notification bar</t>
  </si>
  <si>
    <t>CPT-14AF4366</t>
  </si>
  <si>
    <r>
      <rPr>
        <sz val="11"/>
        <color rgb="FF000000"/>
        <rFont val="Calibri"/>
      </rPr>
      <t xml:space="preserve">Set the following UI path to </t>
    </r>
    <r>
      <rPr>
        <b/>
        <sz val="11"/>
        <color rgb="FF000000"/>
        <rFont val="Calibri"/>
      </rPr>
      <t>iexplore.exe = Enabled; explorer.exe = Enabled; (Reserved) = 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Explorer\Security Features\Notification bar\Internet Explorer Processes</t>
    </r>
  </si>
  <si>
    <r>
      <rPr>
        <sz val="11"/>
        <color rgb="FF000000"/>
        <rFont val="Calibri"/>
      </rPr>
      <t>This policy setting allows you to manage whether the Notification bar is displayed for Internet Explorer processes when file or code installs are restricted. By default, the Notification bar is displayed for Internet Explorer processes.</t>
    </r>
    <r>
      <rPr>
        <sz val="11"/>
        <color rgb="FF000000"/>
        <rFont val="Calibri"/>
      </rPr>
      <t xml:space="preserve">
</t>
    </r>
    <r>
      <rPr>
        <sz val="11"/>
        <color rgb="FF000000"/>
        <rFont val="Calibri"/>
      </rPr>
      <t>If you enable this policy setting, the Notification bar will be displayed for Internet Explorer Processes.</t>
    </r>
    <r>
      <rPr>
        <sz val="11"/>
        <color rgb="FF000000"/>
        <rFont val="Calibri"/>
      </rPr>
      <t xml:space="preserve">
</t>
    </r>
    <r>
      <rPr>
        <sz val="11"/>
        <color rgb="FF000000"/>
        <rFont val="Calibri"/>
      </rPr>
      <t>If you disable this policy setting, the Notification bar will not be displayed for Internet Explorer processes.</t>
    </r>
    <r>
      <rPr>
        <sz val="11"/>
        <color rgb="FF000000"/>
        <rFont val="Calibri"/>
      </rPr>
      <t xml:space="preserve">
</t>
    </r>
    <r>
      <rPr>
        <sz val="11"/>
        <color rgb="FF000000"/>
        <rFont val="Calibri"/>
      </rPr>
      <t>If you do not configure this policy setting, the Notification bar will be displayed for Internet Explorer Processes.</t>
    </r>
  </si>
  <si>
    <t>HKLM\Software\Policies\Microsoft\Internet Explorer\Main\FeatureControl\FEATURE_SECURITYBAND!(Reserved)
HKLM\Software\Policies\Microsoft\Internet Explorer\Main\FeatureControl\FEATURE_SECURITYBAND!explorer.exe
HKLM\Software\Policies\Microsoft\Internet Explorer\Main\FeatureControl\FEATURE_SECURITYBAND!iexplore.exe</t>
  </si>
  <si>
    <t>Windows Components\Internet Explorer\Security Features\Protection From Zone Elevation</t>
  </si>
  <si>
    <t>CPT-61C61D6D</t>
  </si>
  <si>
    <r>
      <rPr>
        <sz val="11"/>
        <color rgb="FF000000"/>
        <rFont val="Calibri"/>
      </rPr>
      <t xml:space="preserve">Set the following UI path to </t>
    </r>
    <r>
      <rPr>
        <b/>
        <sz val="11"/>
        <color rgb="FF000000"/>
        <rFont val="Calibri"/>
      </rPr>
      <t>iexplore.exe = Enabled; explorer.exe = Enabled; (Reserved) = 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Explorer\Security Features\Protection From Zone Elevation\Internet Explorer Processes</t>
    </r>
  </si>
  <si>
    <r>
      <rPr>
        <sz val="11"/>
        <color rgb="FF000000"/>
        <rFont val="Calibri"/>
      </rPr>
      <t>Internet Explorer places restrictions on each Web page it opens. The restrictions are dependent upon the location of the Web page (Internet, Intranet, Local Machine zone, etc.). Web pages on the local computer have the fewest security restrictions and reside in the Local Machine zone, making the Local Machine security zone a prime target for malicious users. Zone Elevation also disables JavaScript navigation if there is no security context.</t>
    </r>
    <r>
      <rPr>
        <sz val="11"/>
        <color rgb="FF000000"/>
        <rFont val="Calibri"/>
      </rPr>
      <t xml:space="preserve">
</t>
    </r>
    <r>
      <rPr>
        <sz val="11"/>
        <color rgb="FF000000"/>
        <rFont val="Calibri"/>
      </rPr>
      <t>If you enable this policy setting, any zone can be protected from zone elevation by Internet Explorer processes.</t>
    </r>
    <r>
      <rPr>
        <sz val="11"/>
        <color rgb="FF000000"/>
        <rFont val="Calibri"/>
      </rPr>
      <t xml:space="preserve">
</t>
    </r>
    <r>
      <rPr>
        <sz val="11"/>
        <color rgb="FF000000"/>
        <rFont val="Calibri"/>
      </rPr>
      <t>If you disable this policy setting, no zone receives such protection for Internet Explorer processes.</t>
    </r>
    <r>
      <rPr>
        <sz val="11"/>
        <color rgb="FF000000"/>
        <rFont val="Calibri"/>
      </rPr>
      <t xml:space="preserve">
</t>
    </r>
    <r>
      <rPr>
        <sz val="11"/>
        <color rgb="FF000000"/>
        <rFont val="Calibri"/>
      </rPr>
      <t>If you do not configure this policy setting, any zone can be protected from zone elevation by Internet Explorer processes.</t>
    </r>
  </si>
  <si>
    <t>HKLM\Software\Policies\Microsoft\Internet Explorer\Main\FeatureControl\FEATURE_ZONE_ELEVATION!(Reserved)
HKLM\Software\Policies\Microsoft\Internet Explorer\Main\FeatureControl\FEATURE_ZONE_ELEVATION!explorer.exe
HKLM\Software\Policies\Microsoft\Internet Explorer\Main\FeatureControl\FEATURE_ZONE_ELEVATION!iexplore.exe</t>
  </si>
  <si>
    <t>Windows Components\Internet Explorer\Security Features\Restrict ActiveX Install</t>
  </si>
  <si>
    <t>CPT-DBF1FF09</t>
  </si>
  <si>
    <r>
      <rPr>
        <sz val="11"/>
        <color rgb="FF000000"/>
        <rFont val="Calibri"/>
      </rPr>
      <t xml:space="preserve">Set the following UI path to </t>
    </r>
    <r>
      <rPr>
        <b/>
        <sz val="11"/>
        <color rgb="FF000000"/>
        <rFont val="Calibri"/>
      </rPr>
      <t>iexplore.exe = Enabled; explorer.exe = Enabled; (Reserved) = 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Explorer\Security Features\Restrict ActiveX Install\Internet Explorer Processes</t>
    </r>
  </si>
  <si>
    <r>
      <rPr>
        <sz val="11"/>
        <color rgb="FF000000"/>
        <rFont val="Calibri"/>
      </rPr>
      <t>This policy setting enables blocking of ActiveX control installation prompts for Internet Explorer processes.</t>
    </r>
    <r>
      <rPr>
        <sz val="11"/>
        <color rgb="FF000000"/>
        <rFont val="Calibri"/>
      </rPr>
      <t xml:space="preserve">
</t>
    </r>
    <r>
      <rPr>
        <sz val="11"/>
        <color rgb="FF000000"/>
        <rFont val="Calibri"/>
      </rPr>
      <t>If you enable this policy setting, prompting for ActiveX control installations will be blocked for Internet Explorer processes.</t>
    </r>
    <r>
      <rPr>
        <sz val="11"/>
        <color rgb="FF000000"/>
        <rFont val="Calibri"/>
      </rPr>
      <t xml:space="preserve">
</t>
    </r>
    <r>
      <rPr>
        <sz val="11"/>
        <color rgb="FF000000"/>
        <rFont val="Calibri"/>
      </rPr>
      <t>If you disable this policy setting, prompting for ActiveX control installations will not be blocked for Internet Explorer processes.</t>
    </r>
    <r>
      <rPr>
        <sz val="11"/>
        <color rgb="FF000000"/>
        <rFont val="Calibri"/>
      </rPr>
      <t xml:space="preserve">
</t>
    </r>
    <r>
      <rPr>
        <sz val="11"/>
        <color rgb="FF000000"/>
        <rFont val="Calibri"/>
      </rPr>
      <t>If you do not configure this policy setting, the user's preference will be used to determine whether to block ActiveX control installations for Internet Explorer processes.</t>
    </r>
  </si>
  <si>
    <t>HKLM\Software\Policies\Microsoft\Internet Explorer\Main\FeatureControl\FEATURE_RESTRICT_ACTIVEXINSTALL!(Reserved)
HKLM\Software\Policies\Microsoft\Internet Explorer\Main\FeatureControl\FEATURE_RESTRICT_ACTIVEXINSTALL!explorer.exe
HKLM\Software\Policies\Microsoft\Internet Explorer\Main\FeatureControl\FEATURE_RESTRICT_ACTIVEXINSTALL!iexplore.exe</t>
  </si>
  <si>
    <t>Windows Components\Internet Explorer\Security Features\Restrict File Download</t>
  </si>
  <si>
    <t>CPT-8E55E9E1</t>
  </si>
  <si>
    <r>
      <rPr>
        <sz val="11"/>
        <color rgb="FF000000"/>
        <rFont val="Calibri"/>
      </rPr>
      <t xml:space="preserve">Set the following UI path to </t>
    </r>
    <r>
      <rPr>
        <b/>
        <sz val="11"/>
        <color rgb="FF000000"/>
        <rFont val="Calibri"/>
      </rPr>
      <t>iexplore.exe = Enabled; explorer.exe = Enabled; (Reserved) = 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Explorer\Security Features\Restrict File Download\Internet Explorer Processes</t>
    </r>
  </si>
  <si>
    <r>
      <rPr>
        <sz val="11"/>
        <color rgb="FF000000"/>
        <rFont val="Calibri"/>
      </rPr>
      <t>This policy setting enables blocking of file download prompts that are not user initiated.</t>
    </r>
    <r>
      <rPr>
        <sz val="11"/>
        <color rgb="FF000000"/>
        <rFont val="Calibri"/>
      </rPr>
      <t xml:space="preserve">
</t>
    </r>
    <r>
      <rPr>
        <sz val="11"/>
        <color rgb="FF000000"/>
        <rFont val="Calibri"/>
      </rPr>
      <t>If you enable this policy setting, file download prompts that are not user initiated will be blocked for Internet Explorer processes.</t>
    </r>
    <r>
      <rPr>
        <sz val="11"/>
        <color rgb="FF000000"/>
        <rFont val="Calibri"/>
      </rPr>
      <t xml:space="preserve">
</t>
    </r>
    <r>
      <rPr>
        <sz val="11"/>
        <color rgb="FF000000"/>
        <rFont val="Calibri"/>
      </rPr>
      <t>If you disable this policy setting, prompting will occur for file downloads that are not user initiated for Internet Explorer processes.</t>
    </r>
    <r>
      <rPr>
        <sz val="11"/>
        <color rgb="FF000000"/>
        <rFont val="Calibri"/>
      </rPr>
      <t xml:space="preserve">
</t>
    </r>
    <r>
      <rPr>
        <sz val="11"/>
        <color rgb="FF000000"/>
        <rFont val="Calibri"/>
      </rPr>
      <t>If you do not configure this policy setting, the user's preference determines whether to prompt for file downloads that are not user initiated for Internet Explorer processes.</t>
    </r>
  </si>
  <si>
    <t>HKLM\Software\Policies\Microsoft\Internet Explorer\Main\FeatureControl\FEATURE_RESTRICT_FILEDOWNLOAD!(Reserved)
HKLM\Software\Policies\Microsoft\Internet Explorer\Main\FeatureControl\FEATURE_RESTRICT_FILEDOWNLOAD!explorer.exe
HKLM\Software\Policies\Microsoft\Internet Explorer\Main\FeatureControl\FEATURE_RESTRICT_FILEDOWNLOAD!iexplore.exe</t>
  </si>
  <si>
    <t>Windows Components\Internet Explorer\Security Features\Scripted Window Security Restrictions</t>
  </si>
  <si>
    <t>CPT-40785D04</t>
  </si>
  <si>
    <r>
      <rPr>
        <sz val="11"/>
        <color rgb="FF000000"/>
        <rFont val="Calibri"/>
      </rPr>
      <t xml:space="preserve">Set the following UI path to </t>
    </r>
    <r>
      <rPr>
        <b/>
        <sz val="11"/>
        <color rgb="FF000000"/>
        <rFont val="Calibri"/>
      </rPr>
      <t>iexplore.exe = Enabled; explorer.exe = Enabled; (Reserved) = 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Explorer\Security Features\Scripted Window Security Restrictions\Internet Explorer Processes</t>
    </r>
  </si>
  <si>
    <r>
      <rPr>
        <sz val="11"/>
        <color rgb="FF000000"/>
        <rFont val="Calibri"/>
      </rPr>
      <t>Internet Explorer allows scripts to programmatically open, resize, and reposition windows of various types. The Window Restrictions security feature restricts popup windows and prohibits scripts from displaying windows in which the title and status bars are not visible to the user or obfuscate other Windows' title and status bars.</t>
    </r>
    <r>
      <rPr>
        <sz val="11"/>
        <color rgb="FF000000"/>
        <rFont val="Calibri"/>
      </rPr>
      <t xml:space="preserve">
</t>
    </r>
    <r>
      <rPr>
        <sz val="11"/>
        <color rgb="FF000000"/>
        <rFont val="Calibri"/>
      </rPr>
      <t>If you enable this policy setting, popup windows and other restrictions apply for File Explorer and Internet Explorer processes.</t>
    </r>
    <r>
      <rPr>
        <sz val="11"/>
        <color rgb="FF000000"/>
        <rFont val="Calibri"/>
      </rPr>
      <t xml:space="preserve">
</t>
    </r>
    <r>
      <rPr>
        <sz val="11"/>
        <color rgb="FF000000"/>
        <rFont val="Calibri"/>
      </rPr>
      <t>If you disable this policy setting, scripts can continue to create popup windows and windows that obfuscate other windows.</t>
    </r>
    <r>
      <rPr>
        <sz val="11"/>
        <color rgb="FF000000"/>
        <rFont val="Calibri"/>
      </rPr>
      <t xml:space="preserve">
</t>
    </r>
    <r>
      <rPr>
        <sz val="11"/>
        <color rgb="FF000000"/>
        <rFont val="Calibri"/>
      </rPr>
      <t>If you do not configure this policy setting, popup windows and other restrictions apply for File Explorer and Internet Explorer processes.</t>
    </r>
  </si>
  <si>
    <t>HKLM\Software\Policies\Microsoft\Internet Explorer\Main\FeatureControl\FEATURE_WINDOW_RESTRICTIONS!(Reserved)
HKLM\Software\Policies\Microsoft\Internet Explorer\Main\FeatureControl\FEATURE_WINDOW_RESTRICTIONS!explorer.exe
HKLM\Software\Policies\Microsoft\Internet Explorer\Main\FeatureControl\FEATURE_WINDOW_RESTRICTIONS!iexplore.exe</t>
  </si>
  <si>
    <t>Windows Components\Remote Desktop Services\Remote Desktop Connection Client</t>
  </si>
  <si>
    <t>CPT-05F2A972</t>
  </si>
  <si>
    <r>
      <rPr>
        <sz val="11"/>
        <rFont val="Calibri"/>
      </rPr>
      <t xml:space="preserve">Ensure </t>
    </r>
    <r>
      <rPr>
        <sz val="11"/>
        <color rgb="FF000000"/>
        <rFont val="Calibri"/>
      </rPr>
      <t>'</t>
    </r>
    <r>
      <rPr>
        <b/>
        <sz val="11"/>
        <color rgb="FF000000"/>
        <rFont val="Calibri"/>
      </rPr>
      <t>Do not allow passwords to be saved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</si>
  <si>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Components\Remote Desktop Services\Remote Desktop Connection Client\Do not allow passwords to be saved</t>
    </r>
  </si>
  <si>
    <r>
      <rPr>
        <sz val="11"/>
        <color rgb="FF000000"/>
        <rFont val="Calibri"/>
      </rPr>
      <t>Controls whether passwords can be saved on this computer from Remote Desktop Connection.</t>
    </r>
    <r>
      <rPr>
        <sz val="11"/>
        <color rgb="FF000000"/>
        <rFont val="Calibri"/>
      </rPr>
      <t xml:space="preserve">
</t>
    </r>
    <r>
      <rPr>
        <sz val="11"/>
        <color rgb="FF000000"/>
        <rFont val="Calibri"/>
      </rPr>
      <t>If you enable this setting the password saving checkbox in Remote Desktop Connection will be disabled and users will no longer be able to save passwords. When a user opens an RDP file using Remote Desktop Connection and saves his settings, any password that previously existed in the RDP file will be deleted.</t>
    </r>
    <r>
      <rPr>
        <sz val="11"/>
        <color rgb="FF000000"/>
        <rFont val="Calibri"/>
      </rPr>
      <t xml:space="preserve">
</t>
    </r>
    <r>
      <rPr>
        <sz val="11"/>
        <color rgb="FF000000"/>
        <rFont val="Calibri"/>
      </rPr>
      <t>If you disable this setting or leave it not configured, the user will be able to save passwords using Remote Desktop Connection.</t>
    </r>
  </si>
  <si>
    <t>HKLM\SOFTWARE\Policies\Microsoft\Windows NT\Terminal Services!DisablePasswordSaving</t>
  </si>
  <si>
    <t>At least Windows Server 2003 operating systems with SP1 or Windows XP Professional with SP2</t>
  </si>
  <si>
    <t>Windows Components\Remote Desktop Services\Remote Desktop Session Host\Device and Resource Redirection</t>
  </si>
  <si>
    <t>CPT-F44ED8B8</t>
  </si>
  <si>
    <r>
      <rPr>
        <sz val="11"/>
        <rFont val="Calibri"/>
      </rPr>
      <t xml:space="preserve">Ensure </t>
    </r>
    <r>
      <rPr>
        <sz val="11"/>
        <color rgb="FF000000"/>
        <rFont val="Calibri"/>
      </rPr>
      <t>'</t>
    </r>
    <r>
      <rPr>
        <b/>
        <sz val="11"/>
        <color rgb="FF000000"/>
        <rFont val="Calibri"/>
      </rPr>
      <t>Do not allow drive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</si>
  <si>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Components\Remote Desktop Services\Remote Desktop Session Host\Device and Resource Redirection\Do not allow drive redirection</t>
    </r>
  </si>
  <si>
    <r>
      <rPr>
        <sz val="11"/>
        <color rgb="FF000000"/>
        <rFont val="Calibri"/>
      </rPr>
      <t>This policy setting specifies whether to prevent the mapping of client drives in a Remote Desktop Services session (drive redirection).</t>
    </r>
    <r>
      <rPr>
        <sz val="11"/>
        <color rgb="FF000000"/>
        <rFont val="Calibri"/>
      </rPr>
      <t xml:space="preserve">
</t>
    </r>
    <r>
      <rPr>
        <sz val="11"/>
        <color rgb="FF000000"/>
        <rFont val="Calibri"/>
      </rPr>
      <t>By default, an RD Session Host server maps client drives automatically upon connection. Mapped drives appear in the session folder tree in File Explorer or Computer in the format &lt;driveletter&gt; on &lt;computername&gt;. You can use this policy setting to override this behavior.</t>
    </r>
    <r>
      <rPr>
        <sz val="11"/>
        <color rgb="FF000000"/>
        <rFont val="Calibri"/>
      </rPr>
      <t xml:space="preserve">
</t>
    </r>
    <r>
      <rPr>
        <sz val="11"/>
        <color rgb="FF000000"/>
        <rFont val="Calibri"/>
      </rPr>
      <t>If you enable this policy setting, client drive redirection is not allowed in Remote Desktop Services sessions, and Clipboard file copy redirection is not allowed on computers running Windows Server 2003, Windows 8, and Windows XP.</t>
    </r>
    <r>
      <rPr>
        <sz val="11"/>
        <color rgb="FF000000"/>
        <rFont val="Calibri"/>
      </rPr>
      <t xml:space="preserve">
</t>
    </r>
    <r>
      <rPr>
        <sz val="11"/>
        <color rgb="FF000000"/>
        <rFont val="Calibri"/>
      </rPr>
      <t>If you disable this policy setting, client drive redirection is always allowed. In addition, Clipboard file copy redirection is always allowed if Clipboard redirection is allowed.</t>
    </r>
    <r>
      <rPr>
        <sz val="11"/>
        <color rgb="FF000000"/>
        <rFont val="Calibri"/>
      </rPr>
      <t xml:space="preserve">
</t>
    </r>
    <r>
      <rPr>
        <sz val="11"/>
        <color rgb="FF000000"/>
        <rFont val="Calibri"/>
      </rPr>
      <t>If you do not configure this policy setting, client drive redirection and Clipboard file copy redirection are not specified at the Group Policy level.</t>
    </r>
  </si>
  <si>
    <t>HKLM\SOFTWARE\Policies\Microsoft\Windows NT\Terminal Services!fDisableCdm</t>
  </si>
  <si>
    <t>At least Windows Server 2003 operating systems or Windows XP Professional</t>
  </si>
  <si>
    <t>Windows Components\Remote Desktop Services\Remote Desktop Session Host\Security</t>
  </si>
  <si>
    <t>CPT-BF6C07CF</t>
  </si>
  <si>
    <r>
      <rPr>
        <sz val="11"/>
        <rFont val="Calibri"/>
      </rPr>
      <t xml:space="preserve">Ensure </t>
    </r>
    <r>
      <rPr>
        <sz val="11"/>
        <color rgb="FF000000"/>
        <rFont val="Calibri"/>
      </rPr>
      <t>'</t>
    </r>
    <r>
      <rPr>
        <b/>
        <sz val="11"/>
        <color rgb="FF000000"/>
        <rFont val="Calibri"/>
      </rPr>
      <t>Always prompt for password upon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</si>
  <si>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Components\Remote Desktop Services\Remote Desktop Session Host\Security\Always prompt for password upon connection</t>
    </r>
  </si>
  <si>
    <r>
      <rPr>
        <sz val="11"/>
        <color rgb="FF000000"/>
        <rFont val="Calibri"/>
      </rPr>
      <t>This policy setting specifies whether Remote Desktop Services always prompts the client for a password upon connection.</t>
    </r>
    <r>
      <rPr>
        <sz val="11"/>
        <color rgb="FF000000"/>
        <rFont val="Calibri"/>
      </rPr>
      <t xml:space="preserve">
</t>
    </r>
    <r>
      <rPr>
        <sz val="11"/>
        <color rgb="FF000000"/>
        <rFont val="Calibri"/>
      </rPr>
      <t>You can use this setting to enforce a password prompt for users logging on to Remote Desktop Services, even if they already provided the password in the Remote Desktop Connection client.</t>
    </r>
    <r>
      <rPr>
        <sz val="11"/>
        <color rgb="FF000000"/>
        <rFont val="Calibri"/>
      </rPr>
      <t xml:space="preserve">
</t>
    </r>
    <r>
      <rPr>
        <sz val="11"/>
        <color rgb="FF000000"/>
        <rFont val="Calibri"/>
      </rPr>
      <t>By default, Remote Desktop Services allows users to automatically log on by entering a password in the Remote Desktop Connection client.</t>
    </r>
    <r>
      <rPr>
        <sz val="11"/>
        <color rgb="FF000000"/>
        <rFont val="Calibri"/>
      </rPr>
      <t xml:space="preserve">
</t>
    </r>
    <r>
      <rPr>
        <sz val="11"/>
        <color rgb="FF000000"/>
        <rFont val="Calibri"/>
      </rPr>
      <t>If you enable this policy setting, users cannot automatically log on to Remote Desktop Services by supplying their passwords in the Remote Desktop Connection client. They are prompted for a password to log on.</t>
    </r>
    <r>
      <rPr>
        <sz val="11"/>
        <color rgb="FF000000"/>
        <rFont val="Calibri"/>
      </rPr>
      <t xml:space="preserve">
</t>
    </r>
    <r>
      <rPr>
        <sz val="11"/>
        <color rgb="FF000000"/>
        <rFont val="Calibri"/>
      </rPr>
      <t>If you disable this policy setting, users can always log on to Remote Desktop Services automatically by supplying their passwords in the Remote Desktop Connection client.</t>
    </r>
    <r>
      <rPr>
        <sz val="11"/>
        <color rgb="FF000000"/>
        <rFont val="Calibri"/>
      </rPr>
      <t xml:space="preserve">
</t>
    </r>
    <r>
      <rPr>
        <sz val="11"/>
        <color rgb="FF000000"/>
        <rFont val="Calibri"/>
      </rPr>
      <t>If you do not configure this policy setting, automatic logon is not specified at the Group Policy level.</t>
    </r>
  </si>
  <si>
    <t>HKLM\SOFTWARE\Policies\Microsoft\Windows NT\Terminal Services!fPromptForPassword</t>
  </si>
  <si>
    <t>CPT-4172A0AC</t>
  </si>
  <si>
    <r>
      <rPr>
        <sz val="11"/>
        <rFont val="Calibri"/>
      </rPr>
      <t xml:space="preserve">Ensure </t>
    </r>
    <r>
      <rPr>
        <sz val="11"/>
        <color rgb="FF000000"/>
        <rFont val="Calibri"/>
      </rPr>
      <t>'</t>
    </r>
    <r>
      <rPr>
        <b/>
        <sz val="11"/>
        <color rgb="FF000000"/>
        <rFont val="Calibri"/>
      </rPr>
      <t>Require secure RPC communication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</si>
  <si>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Components\Remote Desktop Services\Remote Desktop Session Host\Security\Require secure RPC communication</t>
    </r>
  </si>
  <si>
    <r>
      <rPr>
        <sz val="11"/>
        <color rgb="FF000000"/>
        <rFont val="Calibri"/>
      </rPr>
      <t>Specifies whether a Remote Desktop Session Host server requires secure RPC communication with all clients or allows unsecured communication.</t>
    </r>
    <r>
      <rPr>
        <sz val="11"/>
        <color rgb="FF000000"/>
        <rFont val="Calibri"/>
      </rPr>
      <t xml:space="preserve">
</t>
    </r>
    <r>
      <rPr>
        <sz val="11"/>
        <color rgb="FF000000"/>
        <rFont val="Calibri"/>
      </rPr>
      <t>You can use this setting to strengthen the security of RPC communication with clients by allowing only authenticated and encrypted requests.</t>
    </r>
    <r>
      <rPr>
        <sz val="11"/>
        <color rgb="FF000000"/>
        <rFont val="Calibri"/>
      </rPr>
      <t xml:space="preserve">
</t>
    </r>
    <r>
      <rPr>
        <sz val="11"/>
        <color rgb="FF000000"/>
        <rFont val="Calibri"/>
      </rPr>
      <t>If the status is set to Enabled, Remote Desktop Services accepts requests from RPC clients that support secure requests, and does not allow unsecured communication with untrusted clients.</t>
    </r>
    <r>
      <rPr>
        <sz val="11"/>
        <color rgb="FF000000"/>
        <rFont val="Calibri"/>
      </rPr>
      <t xml:space="preserve">
</t>
    </r>
    <r>
      <rPr>
        <sz val="11"/>
        <color rgb="FF000000"/>
        <rFont val="Calibri"/>
      </rPr>
      <t>If the status is set to Disabled, Remote Desktop Services always requests security for all RPC traffic. However, unsecured communication is allowed for RPC clients that do not respond to the request.</t>
    </r>
    <r>
      <rPr>
        <sz val="11"/>
        <color rgb="FF000000"/>
        <rFont val="Calibri"/>
      </rPr>
      <t xml:space="preserve">
</t>
    </r>
    <r>
      <rPr>
        <sz val="11"/>
        <color rgb="FF000000"/>
        <rFont val="Calibri"/>
      </rPr>
      <t>If the status is set to Not Configured, unsecured communication is allowed.</t>
    </r>
    <r>
      <rPr>
        <sz val="11"/>
        <color rgb="FF000000"/>
        <rFont val="Calibri"/>
      </rPr>
      <t xml:space="preserve">
</t>
    </r>
    <r>
      <rPr>
        <sz val="11"/>
        <color rgb="FF000000"/>
        <rFont val="Calibri"/>
      </rPr>
      <t>Note: The RPC interface is used for administering and configuring Remote Desktop Services.</t>
    </r>
  </si>
  <si>
    <t>HKLM\SOFTWARE\Policies\Microsoft\Windows NT\Terminal Services!fEncryptRPCTraffic</t>
  </si>
  <si>
    <t>At least Windows Server 2003</t>
  </si>
  <si>
    <t>CPT-ECE4D896</t>
  </si>
  <si>
    <r>
      <rPr>
        <sz val="11"/>
        <rFont val="Calibri"/>
      </rPr>
      <t xml:space="preserve">Ensure </t>
    </r>
    <r>
      <rPr>
        <sz val="11"/>
        <color rgb="FF000000"/>
        <rFont val="Calibri"/>
      </rPr>
      <t>'</t>
    </r>
    <r>
      <rPr>
        <b/>
        <sz val="11"/>
        <color rgb="FF000000"/>
        <rFont val="Calibri"/>
      </rPr>
      <t>Set client connection encryption level</t>
    </r>
    <r>
      <rPr>
        <sz val="11"/>
        <color rgb="FF000000"/>
        <rFont val="Calibri"/>
      </rPr>
      <t>'</t>
    </r>
    <r>
      <rPr>
        <sz val="11"/>
        <color rgb="FF000000"/>
        <rFont val="Calibri"/>
      </rPr>
      <t xml:space="preserve"> is set to </t>
    </r>
    <r>
      <rPr>
        <sz val="11"/>
        <color rgb="FF000000"/>
        <rFont val="Calibri"/>
      </rPr>
      <t>'</t>
    </r>
    <r>
      <rPr>
        <b/>
        <sz val="11"/>
        <color rgb="FF000000"/>
        <rFont val="Calibri"/>
      </rPr>
      <t>High Level</t>
    </r>
    <r>
      <rPr>
        <sz val="11"/>
        <color rgb="FF000000"/>
        <rFont val="Calibri"/>
      </rPr>
      <t>'</t>
    </r>
  </si>
  <si>
    <r>
      <rPr>
        <sz val="11"/>
        <color rgb="FF000000"/>
        <rFont val="Calibri"/>
      </rPr>
      <t xml:space="preserve">Set the following UI path to </t>
    </r>
    <r>
      <rPr>
        <b/>
        <sz val="11"/>
        <color rgb="FF000000"/>
        <rFont val="Calibri"/>
      </rPr>
      <t>High Level</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Components\Remote Desktop Services\Remote Desktop Session Host\Security\Set client connection encryption level</t>
    </r>
  </si>
  <si>
    <r>
      <rPr>
        <sz val="11"/>
        <color rgb="FF000000"/>
        <rFont val="Calibri"/>
      </rPr>
      <t>Specifies whether to require the use of a specific encryption level to secure communications between client computers and RD Session Host servers during Remote Desktop Protocol (RDP) connections. This policy only applies when you are using native RDP encryption. However, native RDP encryption (as opposed to SSL encryption) is not recommended. This policy does not apply to SSL encryption.</t>
    </r>
    <r>
      <rPr>
        <sz val="11"/>
        <color rgb="FF000000"/>
        <rFont val="Calibri"/>
      </rPr>
      <t xml:space="preserve">
</t>
    </r>
    <r>
      <rPr>
        <sz val="11"/>
        <color rgb="FF000000"/>
        <rFont val="Calibri"/>
      </rPr>
      <t>If you enable this policy setting, all communications between clients and RD Session Host servers during remote connections must use the encryption method specified in this setting. By default, the encryption level is set to High. The following encryption methods are available:</t>
    </r>
    <r>
      <rPr>
        <sz val="11"/>
        <color rgb="FF000000"/>
        <rFont val="Calibri"/>
      </rPr>
      <t xml:space="preserve">
</t>
    </r>
    <r>
      <rPr>
        <sz val="11"/>
        <color rgb="FF000000"/>
        <rFont val="Calibri"/>
      </rPr>
      <t>* High: The High setting encrypts data sent from the client to the server and from the server to the client by using strong 128-bit encryption. Use this encryption level in environments that contain only 128-bit clients (for example, clients that run Remote Desktop Connection). Clients that do not support this encryption level cannot connect to RD Session Host servers.</t>
    </r>
    <r>
      <rPr>
        <sz val="11"/>
        <color rgb="FF000000"/>
        <rFont val="Calibri"/>
      </rPr>
      <t xml:space="preserve">
</t>
    </r>
    <r>
      <rPr>
        <sz val="11"/>
        <color rgb="FF000000"/>
        <rFont val="Calibri"/>
      </rPr>
      <t>* Client Compatible: The Client Compatible setting encrypts data sent between the client and the server at the maximum key strength supported by the client. Use this encryption level in environments that include clients that do not support 128-bit encryption.</t>
    </r>
    <r>
      <rPr>
        <sz val="11"/>
        <color rgb="FF000000"/>
        <rFont val="Calibri"/>
      </rPr>
      <t xml:space="preserve">
</t>
    </r>
    <r>
      <rPr>
        <sz val="11"/>
        <color rgb="FF000000"/>
        <rFont val="Calibri"/>
      </rPr>
      <t>* Low: The Low setting encrypts only data sent from the client to the server by using 56-bit encryption.</t>
    </r>
    <r>
      <rPr>
        <sz val="11"/>
        <color rgb="FF000000"/>
        <rFont val="Calibri"/>
      </rPr>
      <t xml:space="preserve">
</t>
    </r>
    <r>
      <rPr>
        <sz val="11"/>
        <color rgb="FF000000"/>
        <rFont val="Calibri"/>
      </rPr>
      <t>If you disable or do not configure this setting, the encryption level to be used for remote connections to RD Session Host servers is not enforced through Group Policy.</t>
    </r>
    <r>
      <rPr>
        <sz val="11"/>
        <color rgb="FF000000"/>
        <rFont val="Calibri"/>
      </rPr>
      <t xml:space="preserve">
</t>
    </r>
    <r>
      <rPr>
        <sz val="11"/>
        <color rgb="FF000000"/>
        <rFont val="Calibri"/>
      </rPr>
      <t>Important</t>
    </r>
    <r>
      <rPr>
        <sz val="11"/>
        <color rgb="FF000000"/>
        <rFont val="Calibri"/>
      </rPr>
      <t xml:space="preserve">
</t>
    </r>
    <r>
      <rPr>
        <sz val="11"/>
        <color rgb="FF000000"/>
        <rFont val="Calibri"/>
      </rPr>
      <t>FIPS compliance can be configured through the System cryptography. Use FIPS compliant algorithms for encryption, hashing, and signing settings in Group Policy (under Computer Configuration\Windows Settings\Security Settings\Local Policies\Security Options.) The FIPS compliant setting encrypts and decrypts data sent from the client to the server and from the server to the client, with the Federal Information Processing Standard (FIPS) 140 encryption algorithms, by using Microsoft cryptographic modules. Use this encryption level when communications between clients and RD Session Host servers requires the highest level of encryption.</t>
    </r>
  </si>
  <si>
    <t>HKLM\SOFTWARE\Policies\Microsoft\Windows NT\Terminal Services!MinEncryptionLevel</t>
  </si>
  <si>
    <t>Windows Components\RSS Feeds</t>
  </si>
  <si>
    <t>CPT-22B0E46E</t>
  </si>
  <si>
    <r>
      <rPr>
        <sz val="11"/>
        <rFont val="Calibri"/>
      </rPr>
      <t xml:space="preserve">Ensure </t>
    </r>
    <r>
      <rPr>
        <sz val="11"/>
        <color rgb="FF000000"/>
        <rFont val="Calibri"/>
      </rPr>
      <t>'</t>
    </r>
    <r>
      <rPr>
        <b/>
        <sz val="11"/>
        <color rgb="FF000000"/>
        <rFont val="Calibri"/>
      </rPr>
      <t>Prevent downloading of enclosures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</si>
  <si>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Components\RSS Feeds\Prevent downloading of enclosures</t>
    </r>
  </si>
  <si>
    <r>
      <rPr>
        <sz val="11"/>
        <color rgb="FF000000"/>
        <rFont val="Calibri"/>
      </rPr>
      <t>This policy setting prevents the user from having enclosures (file attachments) downloaded from a feed to the user's computer.</t>
    </r>
    <r>
      <rPr>
        <sz val="11"/>
        <color rgb="FF000000"/>
        <rFont val="Calibri"/>
      </rPr>
      <t xml:space="preserve">
</t>
    </r>
    <r>
      <rPr>
        <sz val="11"/>
        <color rgb="FF000000"/>
        <rFont val="Calibri"/>
      </rPr>
      <t>If you enable this policy setting, the user cannot set the Feed Sync Engine to download an enclosure through the Feed property page. A developer cannot change the download setting through the Feed APIs.</t>
    </r>
    <r>
      <rPr>
        <sz val="11"/>
        <color rgb="FF000000"/>
        <rFont val="Calibri"/>
      </rPr>
      <t xml:space="preserve">
</t>
    </r>
    <r>
      <rPr>
        <sz val="11"/>
        <color rgb="FF000000"/>
        <rFont val="Calibri"/>
      </rPr>
      <t>If you disable or do not configure this policy setting, the user can set the Feed Sync Engine to download an enclosure through the Feed property page. A developer can change the download setting through the Feed APIs.</t>
    </r>
  </si>
  <si>
    <t>HKLM\Software\Policies\Microsoft\Internet Explorer\Feeds!DisableEnclosureDownload</t>
  </si>
  <si>
    <t>Windows Components\Search</t>
  </si>
  <si>
    <t>CPT-7085D186</t>
  </si>
  <si>
    <r>
      <rPr>
        <sz val="11"/>
        <rFont val="Calibri"/>
      </rPr>
      <t xml:space="preserve">Ensure </t>
    </r>
    <r>
      <rPr>
        <sz val="11"/>
        <color rgb="FF000000"/>
        <rFont val="Calibri"/>
      </rPr>
      <t>'</t>
    </r>
    <r>
      <rPr>
        <b/>
        <sz val="11"/>
        <color rgb="FF000000"/>
        <rFont val="Calibri"/>
      </rPr>
      <t>Allow indexing of encrypted files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</si>
  <si>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Components\Search\Allow indexing of encrypted files</t>
    </r>
  </si>
  <si>
    <r>
      <rPr>
        <sz val="11"/>
        <color rgb="FF000000"/>
        <rFont val="Calibri"/>
      </rPr>
      <t xml:space="preserve">This policy setting allows encrypted items to be indexed. If you enable this policy setting, indexing  will attempt to decrypt and index the content (access restrictions will still apply). If you disable this policy setting, the search service components (including non-Microsoft components) are expected not to index encrypted items or encrypted stores. This policy setting is not configured by default. If you do not configure this policy setting, the local setting, configured through Control Panel, will be used. By default, the Control Panel setting is set to not index encrypted content.  </t>
    </r>
    <r>
      <rPr>
        <sz val="11"/>
        <color rgb="FF000000"/>
        <rFont val="Calibri"/>
      </rPr>
      <t xml:space="preserve">
</t>
    </r>
    <r>
      <rPr>
        <sz val="11"/>
        <color rgb="FF000000"/>
        <rFont val="Calibri"/>
      </rPr>
      <t xml:space="preserve">When this setting is enabled or disabled, the index is rebuilt completely. </t>
    </r>
    <r>
      <rPr>
        <sz val="11"/>
        <color rgb="FF000000"/>
        <rFont val="Calibri"/>
      </rPr>
      <t xml:space="preserve">
</t>
    </r>
    <r>
      <rPr>
        <sz val="11"/>
        <color rgb="FF000000"/>
        <rFont val="Calibri"/>
      </rPr>
      <t>Full volume encryption (such as BitLocker Drive Encryption or a non-Microsoft solution) must be used for the location of the index to maintain security for encrypted files.</t>
    </r>
  </si>
  <si>
    <t>HKLM\SOFTWARE\Policies\Microsoft\Windows\Windows Search!AllowIndexingEncryptedStoresOrItems</t>
  </si>
  <si>
    <t>Microsoft Windows Vista, or any version of Windows with Windows Search 4.0 or later</t>
  </si>
  <si>
    <t>Windows Components\Windows Defender Antivirus</t>
  </si>
  <si>
    <t>CPT-EC264AAF</t>
  </si>
  <si>
    <r>
      <rPr>
        <sz val="11"/>
        <rFont val="Calibri"/>
      </rPr>
      <t xml:space="preserve">Ensure </t>
    </r>
    <r>
      <rPr>
        <sz val="11"/>
        <color rgb="FF000000"/>
        <rFont val="Calibri"/>
      </rPr>
      <t>'</t>
    </r>
    <r>
      <rPr>
        <b/>
        <sz val="11"/>
        <color rgb="FF000000"/>
        <rFont val="Calibri"/>
      </rPr>
      <t>Configure detection for potentially unwanted applications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</si>
  <si>
    <r>
      <rPr>
        <sz val="11"/>
        <color rgb="FF000000"/>
        <rFont val="Calibri"/>
      </rPr>
      <t xml:space="preserve">Set the following UI path to </t>
    </r>
    <r>
      <rPr>
        <b/>
        <sz val="11"/>
        <color rgb="FF000000"/>
        <rFont val="Calibri"/>
      </rPr>
      <t>Block</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Components\Windows Defender Antivirus\Configure detection for potentially unwanted applications</t>
    </r>
  </si>
  <si>
    <r>
      <rPr>
        <sz val="11"/>
        <color rgb="FF000000"/>
        <rFont val="Calibri"/>
      </rPr>
      <t>Enable or disable detection for potentially unwanted applications. You can choose to block, audit, or allow when potentially unwanted software is being downloaded or attempts to install itself on your computer.</t>
    </r>
    <r>
      <rPr>
        <sz val="11"/>
        <color rgb="FF000000"/>
        <rFont val="Calibri"/>
      </rPr>
      <t xml:space="preserve">
</t>
    </r>
    <r>
      <rPr>
        <sz val="11"/>
        <color rgb="FF000000"/>
        <rFont val="Calibri"/>
      </rPr>
      <t xml:space="preserve">        Enabled:</t>
    </r>
    <r>
      <rPr>
        <sz val="11"/>
        <color rgb="FF000000"/>
        <rFont val="Calibri"/>
      </rPr>
      <t xml:space="preserve">
</t>
    </r>
    <r>
      <rPr>
        <sz val="11"/>
        <color rgb="FF000000"/>
        <rFont val="Calibri"/>
      </rPr>
      <t xml:space="preserve">        Specify the mode in the Options section:</t>
    </r>
    <r>
      <rPr>
        <sz val="11"/>
        <color rgb="FF000000"/>
        <rFont val="Calibri"/>
      </rPr>
      <t xml:space="preserve">
</t>
    </r>
    <r>
      <rPr>
        <sz val="11"/>
        <color rgb="FF000000"/>
        <rFont val="Calibri"/>
      </rPr>
      <t xml:space="preserve">        -Block: Potentially unwanted software will be blocked.</t>
    </r>
    <r>
      <rPr>
        <sz val="11"/>
        <color rgb="FF000000"/>
        <rFont val="Calibri"/>
      </rPr>
      <t xml:space="preserve">
</t>
    </r>
    <r>
      <rPr>
        <sz val="11"/>
        <color rgb="FF000000"/>
        <rFont val="Calibri"/>
      </rPr>
      <t xml:space="preserve">        -Audit Mode: Potentially unwanted software will not be blocked, however if this feature would have blocked access if it were set to Block, then a record of the event will be in the event logs.</t>
    </r>
    <r>
      <rPr>
        <sz val="11"/>
        <color rgb="FF000000"/>
        <rFont val="Calibri"/>
      </rPr>
      <t xml:space="preserve">
</t>
    </r>
    <r>
      <rPr>
        <sz val="11"/>
        <color rgb="FF000000"/>
        <rFont val="Calibri"/>
      </rPr>
      <t xml:space="preserve">        Disabled:</t>
    </r>
    <r>
      <rPr>
        <sz val="11"/>
        <color rgb="FF000000"/>
        <rFont val="Calibri"/>
      </rPr>
      <t xml:space="preserve">
</t>
    </r>
    <r>
      <rPr>
        <sz val="11"/>
        <color rgb="FF000000"/>
        <rFont val="Calibri"/>
      </rPr>
      <t xml:space="preserve">        Potentially unwanted software will not be blocked.</t>
    </r>
    <r>
      <rPr>
        <sz val="11"/>
        <color rgb="FF000000"/>
        <rFont val="Calibri"/>
      </rPr>
      <t xml:space="preserve">
</t>
    </r>
    <r>
      <rPr>
        <sz val="11"/>
        <color rgb="FF000000"/>
        <rFont val="Calibri"/>
      </rPr>
      <t xml:space="preserve">        Not configured:</t>
    </r>
    <r>
      <rPr>
        <sz val="11"/>
        <color rgb="FF000000"/>
        <rFont val="Calibri"/>
      </rPr>
      <t xml:space="preserve">
</t>
    </r>
    <r>
      <rPr>
        <sz val="11"/>
        <color rgb="FF000000"/>
        <rFont val="Calibri"/>
      </rPr>
      <t xml:space="preserve">        Same as Disabled.</t>
    </r>
  </si>
  <si>
    <t>HKLM\Software\Policies\Microsoft\Windows Defender!PUAProtection</t>
  </si>
  <si>
    <t>At least Windows Server 2016, Windows 10 Version 1607</t>
  </si>
  <si>
    <t>Windows Components\Windows Defender Antivirus\MAPS</t>
  </si>
  <si>
    <t>CPT-0BF1D59E</t>
  </si>
  <si>
    <r>
      <rPr>
        <sz val="11"/>
        <rFont val="Calibri"/>
      </rPr>
      <t xml:space="preserve">Ensure </t>
    </r>
    <r>
      <rPr>
        <sz val="11"/>
        <color rgb="FF000000"/>
        <rFont val="Calibri"/>
      </rPr>
      <t>'</t>
    </r>
    <r>
      <rPr>
        <b/>
        <sz val="11"/>
        <color rgb="FF000000"/>
        <rFont val="Calibri"/>
      </rPr>
      <t>Join Microsoft MAPS</t>
    </r>
    <r>
      <rPr>
        <sz val="11"/>
        <color rgb="FF000000"/>
        <rFont val="Calibri"/>
      </rPr>
      <t>'</t>
    </r>
    <r>
      <rPr>
        <sz val="11"/>
        <color rgb="FF000000"/>
        <rFont val="Calibri"/>
      </rPr>
      <t xml:space="preserve"> is set to </t>
    </r>
    <r>
      <rPr>
        <sz val="11"/>
        <color rgb="FF000000"/>
        <rFont val="Calibri"/>
      </rPr>
      <t>'</t>
    </r>
    <r>
      <rPr>
        <b/>
        <sz val="11"/>
        <color rgb="FF000000"/>
        <rFont val="Calibri"/>
      </rPr>
      <t>Advanced MAPS</t>
    </r>
    <r>
      <rPr>
        <sz val="11"/>
        <color rgb="FF000000"/>
        <rFont val="Calibri"/>
      </rPr>
      <t>'</t>
    </r>
  </si>
  <si>
    <r>
      <rPr>
        <sz val="11"/>
        <color rgb="FF000000"/>
        <rFont val="Calibri"/>
      </rPr>
      <t xml:space="preserve">Set the following UI path to </t>
    </r>
    <r>
      <rPr>
        <b/>
        <sz val="11"/>
        <color rgb="FF000000"/>
        <rFont val="Calibri"/>
      </rPr>
      <t>Advanced MAPS</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Components\Windows Defender Antivirus\MAPS\Join Microsoft MAPS</t>
    </r>
  </si>
  <si>
    <r>
      <rPr>
        <sz val="11"/>
        <color rgb="FF000000"/>
        <rFont val="Calibri"/>
      </rPr>
      <t>This policy setting allows you to join Microsoft MAPS. Microsoft MAPS is the online community that helps you choose how to respond to potential threats. The community also helps stop the spread of new malicious software infections.</t>
    </r>
    <r>
      <rPr>
        <sz val="11"/>
        <color rgb="FF000000"/>
        <rFont val="Calibri"/>
      </rPr>
      <t xml:space="preserve">
</t>
    </r>
    <r>
      <rPr>
        <sz val="11"/>
        <color rgb="FF000000"/>
        <rFont val="Calibri"/>
      </rPr>
      <t xml:space="preserve">    You can choose to send basic or additional information about detected software. Additional information helps Microsoft create new definitions and help it to protect your computer. This information can include things like location of detected items on your computer if harmful software was removed. The information will be automatically collected and sent. In some instances, personal information might unintentionally be sent to Microsoft. However, Microsoft will not use this information to identify you or contact you.</t>
    </r>
    <r>
      <rPr>
        <sz val="11"/>
        <color rgb="FF000000"/>
        <rFont val="Calibri"/>
      </rPr>
      <t xml:space="preserve">
</t>
    </r>
    <r>
      <rPr>
        <sz val="11"/>
        <color rgb="FF000000"/>
        <rFont val="Calibri"/>
      </rPr>
      <t xml:space="preserve">    Possible options are:</t>
    </r>
    <r>
      <rPr>
        <sz val="11"/>
        <color rgb="FF000000"/>
        <rFont val="Calibri"/>
      </rPr>
      <t xml:space="preserve">
</t>
    </r>
    <r>
      <rPr>
        <sz val="11"/>
        <color rgb="FF000000"/>
        <rFont val="Calibri"/>
      </rPr>
      <t xml:space="preserve">    (0x0) Disabled (default)</t>
    </r>
    <r>
      <rPr>
        <sz val="11"/>
        <color rgb="FF000000"/>
        <rFont val="Calibri"/>
      </rPr>
      <t xml:space="preserve">
</t>
    </r>
    <r>
      <rPr>
        <sz val="11"/>
        <color rgb="FF000000"/>
        <rFont val="Calibri"/>
      </rPr>
      <t xml:space="preserve">    (0x1) Basic membership</t>
    </r>
    <r>
      <rPr>
        <sz val="11"/>
        <color rgb="FF000000"/>
        <rFont val="Calibri"/>
      </rPr>
      <t xml:space="preserve">
</t>
    </r>
    <r>
      <rPr>
        <sz val="11"/>
        <color rgb="FF000000"/>
        <rFont val="Calibri"/>
      </rPr>
      <t xml:space="preserve">    (0x2) Advanced membership</t>
    </r>
    <r>
      <rPr>
        <sz val="11"/>
        <color rgb="FF000000"/>
        <rFont val="Calibri"/>
      </rPr>
      <t xml:space="preserve">
</t>
    </r>
    <r>
      <rPr>
        <sz val="11"/>
        <color rgb="FF000000"/>
        <rFont val="Calibri"/>
      </rPr>
      <t xml:space="preserve">    Basic membership will send basic information to Microsoft about software that has been detected, including where the software came from, the actions that you apply or that are applied automatically, and whether the actions were successful.</t>
    </r>
    <r>
      <rPr>
        <sz val="11"/>
        <color rgb="FF000000"/>
        <rFont val="Calibri"/>
      </rPr>
      <t xml:space="preserve">
</t>
    </r>
    <r>
      <rPr>
        <sz val="11"/>
        <color rgb="FF000000"/>
        <rFont val="Calibri"/>
      </rPr>
      <t xml:space="preserve">    Advanced membership, in addition to basic information, will send more information to Microsoft about malicious software, spyware, and potentially unwanted software, including the location of the software, file names, how the software operates, and how it has impacted your computer.</t>
    </r>
    <r>
      <rPr>
        <sz val="11"/>
        <color rgb="FF000000"/>
        <rFont val="Calibri"/>
      </rPr>
      <t xml:space="preserve">
</t>
    </r>
    <r>
      <rPr>
        <sz val="11"/>
        <color rgb="FF000000"/>
        <rFont val="Calibri"/>
      </rPr>
      <t xml:space="preserve">    If you enable this setting, you will join Microsoft MAPS with the membership specified.</t>
    </r>
    <r>
      <rPr>
        <sz val="11"/>
        <color rgb="FF000000"/>
        <rFont val="Calibri"/>
      </rPr>
      <t xml:space="preserve">
</t>
    </r>
    <r>
      <rPr>
        <sz val="11"/>
        <color rgb="FF000000"/>
        <rFont val="Calibri"/>
      </rPr>
      <t xml:space="preserve">    If you disable or do not configure this setting, you will not join Microsoft MAPS.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In Windows 10, Basic membership is no longer available, so setting the value to 1 or 2 enrolls the device into Advanced membership.</t>
    </r>
  </si>
  <si>
    <t>HKLM\Software\Policies\Microsoft\Windows Defender\Spynet!SpynetReporting</t>
  </si>
  <si>
    <t>CPT-F6DAACB1</t>
  </si>
  <si>
    <r>
      <rPr>
        <sz val="11"/>
        <rFont val="Calibri"/>
      </rPr>
      <t xml:space="preserve">Ensure </t>
    </r>
    <r>
      <rPr>
        <sz val="11"/>
        <color rgb="FF000000"/>
        <rFont val="Calibri"/>
      </rPr>
      <t>'</t>
    </r>
    <r>
      <rPr>
        <b/>
        <sz val="11"/>
        <color rgb="FF000000"/>
        <rFont val="Calibri"/>
      </rPr>
      <t>Send file samples when further analysis is required</t>
    </r>
    <r>
      <rPr>
        <sz val="11"/>
        <color rgb="FF000000"/>
        <rFont val="Calibri"/>
      </rPr>
      <t>'</t>
    </r>
    <r>
      <rPr>
        <sz val="11"/>
        <color rgb="FF000000"/>
        <rFont val="Calibri"/>
      </rPr>
      <t xml:space="preserve"> is set to </t>
    </r>
    <r>
      <rPr>
        <sz val="11"/>
        <color rgb="FF000000"/>
        <rFont val="Calibri"/>
      </rPr>
      <t>'</t>
    </r>
    <r>
      <rPr>
        <b/>
        <sz val="11"/>
        <color rgb="FF000000"/>
        <rFont val="Calibri"/>
      </rPr>
      <t>Send safe samples</t>
    </r>
    <r>
      <rPr>
        <sz val="11"/>
        <color rgb="FF000000"/>
        <rFont val="Calibri"/>
      </rPr>
      <t>'</t>
    </r>
  </si>
  <si>
    <r>
      <rPr>
        <sz val="11"/>
        <color rgb="FF000000"/>
        <rFont val="Calibri"/>
      </rPr>
      <t xml:space="preserve">Set the following UI path to </t>
    </r>
    <r>
      <rPr>
        <b/>
        <sz val="11"/>
        <color rgb="FF000000"/>
        <rFont val="Calibri"/>
      </rPr>
      <t>Send safe samples</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Components\Windows Defender Antivirus\MAPS\Send file samples when further analysis is required</t>
    </r>
  </si>
  <si>
    <r>
      <rPr>
        <sz val="11"/>
        <color rgb="FF000000"/>
        <rFont val="Calibri"/>
      </rPr>
      <t>This policy setting configures behaviour of samples submission when opt-in for MAPS telemetry is set.</t>
    </r>
    <r>
      <rPr>
        <sz val="11"/>
        <color rgb="FF000000"/>
        <rFont val="Calibri"/>
      </rPr>
      <t xml:space="preserve">
</t>
    </r>
    <r>
      <rPr>
        <sz val="11"/>
        <color rgb="FF000000"/>
        <rFont val="Calibri"/>
      </rPr>
      <t xml:space="preserve">        Possible options are:</t>
    </r>
    <r>
      <rPr>
        <sz val="11"/>
        <color rgb="FF000000"/>
        <rFont val="Calibri"/>
      </rPr>
      <t xml:space="preserve">
</t>
    </r>
    <r>
      <rPr>
        <sz val="11"/>
        <color rgb="FF000000"/>
        <rFont val="Calibri"/>
      </rPr>
      <t xml:space="preserve">        (0x0) Always prompt</t>
    </r>
    <r>
      <rPr>
        <sz val="11"/>
        <color rgb="FF000000"/>
        <rFont val="Calibri"/>
      </rPr>
      <t xml:space="preserve">
</t>
    </r>
    <r>
      <rPr>
        <sz val="11"/>
        <color rgb="FF000000"/>
        <rFont val="Calibri"/>
      </rPr>
      <t xml:space="preserve">        (0x1) Send safe samples automatically</t>
    </r>
    <r>
      <rPr>
        <sz val="11"/>
        <color rgb="FF000000"/>
        <rFont val="Calibri"/>
      </rPr>
      <t xml:space="preserve">
</t>
    </r>
    <r>
      <rPr>
        <sz val="11"/>
        <color rgb="FF000000"/>
        <rFont val="Calibri"/>
      </rPr>
      <t xml:space="preserve">        (0x2) Never send</t>
    </r>
    <r>
      <rPr>
        <sz val="11"/>
        <color rgb="FF000000"/>
        <rFont val="Calibri"/>
      </rPr>
      <t xml:space="preserve">
</t>
    </r>
    <r>
      <rPr>
        <sz val="11"/>
        <color rgb="FF000000"/>
        <rFont val="Calibri"/>
      </rPr>
      <t xml:space="preserve">        (0x3) Send all samples automatically</t>
    </r>
  </si>
  <si>
    <t>HKLM\Software\Policies\Microsoft\Windows Defender\Spynet!SubmitSamplesConsent</t>
  </si>
  <si>
    <t>Windows Components\Windows Defender Antivirus\Real-time Protection</t>
  </si>
  <si>
    <t>CPT-B3BFB486</t>
  </si>
  <si>
    <r>
      <rPr>
        <sz val="11"/>
        <rFont val="Calibri"/>
      </rPr>
      <t xml:space="preserve">Ensure </t>
    </r>
    <r>
      <rPr>
        <sz val="11"/>
        <color rgb="FF000000"/>
        <rFont val="Calibri"/>
      </rPr>
      <t>'</t>
    </r>
    <r>
      <rPr>
        <b/>
        <sz val="11"/>
        <color rgb="FF000000"/>
        <rFont val="Calibri"/>
      </rPr>
      <t>Turn on behavior monitoring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</si>
  <si>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Components\Windows Defender Antivirus\Real-time Protection\Turn on behavior monitoring</t>
    </r>
  </si>
  <si>
    <r>
      <rPr>
        <sz val="11"/>
        <color rgb="FF000000"/>
        <rFont val="Calibri"/>
      </rPr>
      <t>This policy setting allows you to configure behavior monitoring.</t>
    </r>
    <r>
      <rPr>
        <sz val="11"/>
        <color rgb="FF000000"/>
        <rFont val="Calibri"/>
      </rPr>
      <t xml:space="preserve">
</t>
    </r>
    <r>
      <rPr>
        <sz val="11"/>
        <color rgb="FF000000"/>
        <rFont val="Calibri"/>
      </rPr>
      <t xml:space="preserve">    If you enable or do not configure this setting, behavior monitoring will be enabled.</t>
    </r>
    <r>
      <rPr>
        <sz val="11"/>
        <color rgb="FF000000"/>
        <rFont val="Calibri"/>
      </rPr>
      <t xml:space="preserve">
</t>
    </r>
    <r>
      <rPr>
        <sz val="11"/>
        <color rgb="FF000000"/>
        <rFont val="Calibri"/>
      </rPr>
      <t xml:space="preserve">    If you disable this setting, behavior monitoring will be disabled.</t>
    </r>
  </si>
  <si>
    <t>HKLM\Software\Policies\Microsoft\Windows Defender\Real-Time Protection!DisableBehaviorMonitoring</t>
  </si>
  <si>
    <t>Windows Components\Windows Defender Antivirus\Scan</t>
  </si>
  <si>
    <t>CPT-43D31A21</t>
  </si>
  <si>
    <r>
      <rPr>
        <sz val="11"/>
        <rFont val="Calibri"/>
      </rPr>
      <t xml:space="preserve">Ensure </t>
    </r>
    <r>
      <rPr>
        <sz val="11"/>
        <color rgb="FF000000"/>
        <rFont val="Calibri"/>
      </rPr>
      <t>'</t>
    </r>
    <r>
      <rPr>
        <b/>
        <sz val="11"/>
        <color rgb="FF000000"/>
        <rFont val="Calibri"/>
      </rPr>
      <t>Scan removable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</si>
  <si>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Components\Windows Defender Antivirus\Scan\Scan removable drives</t>
    </r>
  </si>
  <si>
    <r>
      <rPr>
        <sz val="11"/>
        <color rgb="FF000000"/>
        <rFont val="Calibri"/>
      </rPr>
      <t>This policy setting allows you to manage whether or not to scan for malicious software and unwanted software in the contents of removable drives, such as USB flash drives, when running a full scan.</t>
    </r>
    <r>
      <rPr>
        <sz val="11"/>
        <color rgb="FF000000"/>
        <rFont val="Calibri"/>
      </rPr>
      <t xml:space="preserve">
</t>
    </r>
    <r>
      <rPr>
        <sz val="11"/>
        <color rgb="FF000000"/>
        <rFont val="Calibri"/>
      </rPr>
      <t xml:space="preserve">    If you enable this setting, removable drives will be scanned during any type of scan.</t>
    </r>
    <r>
      <rPr>
        <sz val="11"/>
        <color rgb="FF000000"/>
        <rFont val="Calibri"/>
      </rPr>
      <t xml:space="preserve">
</t>
    </r>
    <r>
      <rPr>
        <sz val="11"/>
        <color rgb="FF000000"/>
        <rFont val="Calibri"/>
      </rPr>
      <t xml:space="preserve">    If you disable or do not configure this setting, removable drives will not be scanned during a full scan. Removable drives may still be scanned during quick scan and custom scan.</t>
    </r>
  </si>
  <si>
    <t>HKLM\Software\Policies\Microsoft\Windows Defender\Scan!DisableRemovableDriveScanning</t>
  </si>
  <si>
    <t>CPT-11A7FC04</t>
  </si>
  <si>
    <r>
      <rPr>
        <sz val="11"/>
        <rFont val="Calibri"/>
      </rPr>
      <t xml:space="preserve">Ensure </t>
    </r>
    <r>
      <rPr>
        <sz val="11"/>
        <color rgb="FF000000"/>
        <rFont val="Calibri"/>
      </rPr>
      <t>'</t>
    </r>
    <r>
      <rPr>
        <b/>
        <sz val="11"/>
        <color rgb="FF000000"/>
        <rFont val="Calibri"/>
      </rPr>
      <t>Turn on e-mail scanning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</si>
  <si>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Components\Windows Defender Antivirus\Scan\Turn on e-mail scanning</t>
    </r>
  </si>
  <si>
    <r>
      <rPr>
        <sz val="11"/>
        <color rgb="FF000000"/>
        <rFont val="Calibri"/>
      </rPr>
      <t>This policy setting allows you to configure e-mail scanning. When e-mail scanning is enabled, the engine will parse the mailbox and mail files, according to their specific format, in order to analyze the mail bodies and attachments. Several e-mail formats are currently supported, for example: pst (Outlook), dbx, mbx, mime (Outlook Express), binhex (Mac).</t>
    </r>
    <r>
      <rPr>
        <sz val="11"/>
        <color rgb="FF000000"/>
        <rFont val="Calibri"/>
      </rPr>
      <t xml:space="preserve">
</t>
    </r>
    <r>
      <rPr>
        <sz val="11"/>
        <color rgb="FF000000"/>
        <rFont val="Calibri"/>
      </rPr>
      <t xml:space="preserve">    If you enable this setting, e-mail scanning will be enabled.</t>
    </r>
    <r>
      <rPr>
        <sz val="11"/>
        <color rgb="FF000000"/>
        <rFont val="Calibri"/>
      </rPr>
      <t xml:space="preserve">
</t>
    </r>
    <r>
      <rPr>
        <sz val="11"/>
        <color rgb="FF000000"/>
        <rFont val="Calibri"/>
      </rPr>
      <t xml:space="preserve">    If you disable or do not configure this setting, e-mail scanning will be disabled.</t>
    </r>
  </si>
  <si>
    <t>HKLM\Software\Policies\Microsoft\Windows Defender\Scan!DisableEmailScanning</t>
  </si>
  <si>
    <t>Windows Components\Windows Defender Antivirus\Windows Defender Exploit Guard\Attack Surface Reduction</t>
  </si>
  <si>
    <t>CPT-FB5C4AFF</t>
  </si>
  <si>
    <r>
      <rPr>
        <sz val="11"/>
        <rFont val="Calibri"/>
      </rPr>
      <t xml:space="preserve">Ensure </t>
    </r>
    <r>
      <rPr>
        <sz val="11"/>
        <color rgb="FF000000"/>
        <rFont val="Calibri"/>
      </rPr>
      <t>'</t>
    </r>
    <r>
      <rPr>
        <b/>
        <sz val="11"/>
        <color rgb="FF000000"/>
        <rFont val="Calibri"/>
      </rPr>
      <t>Configure Attack Surface Reduction rules</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be9ba2d9-53ea-4cdc-84e5-9b1eeee46550 = 1; b2b3f03d-6a65-4f7b-a9c7-1c7ef74a9ba4 = 1; 9e6c4e1f-7d60-472f-ba1a-a39ef669e4b2 = 1; d4f940ab-401b-4efc-aadc-ad5f3c50688a = 1; d3e037e1-3eb8-44c8-a917-57927947596d = 1; 5beb7efe-fd9a-4556-801d-275e5ffc04cc = 1; 3b576869-a4ec-4529-8536-b80a7769e899 = 1; 26190899-1602-49e8-8b27-eb1d0a1ce869 = 1; 92E97FA1-2EDF-4476-BDD6-9DD0B4DDDC7B = 1; 7674ba52-37eb-4a4f-a9a1-f0f9a1619a2c = 1; 75668c1f-73b5-4cf0-bb93-3ecf5cb7cc84 = 1</t>
    </r>
    <r>
      <rPr>
        <sz val="11"/>
        <color rgb="FF000000"/>
        <rFont val="Calibri"/>
      </rPr>
      <t>'</t>
    </r>
  </si>
  <si>
    <r>
      <rPr>
        <sz val="11"/>
        <color rgb="FF000000"/>
        <rFont val="Calibri"/>
      </rPr>
      <t xml:space="preserve">Set the following UI path to </t>
    </r>
    <r>
      <rPr>
        <b/>
        <sz val="11"/>
        <color rgb="FF000000"/>
        <rFont val="Calibri"/>
      </rPr>
      <t>[[[main setting]]] = Enabled; be9ba2d9-53ea-4cdc-84e5-9b1eeee46550 = 1; b2b3f03d-6a65-4f7b-a9c7-1c7ef74a9ba4 = 1; 9e6c4e1f-7d60-472f-ba1a-a39ef669e4b2 = 1; d4f940ab-401b-4efc-aadc-ad5f3c50688a = 1; d3e037e1-3eb8-44c8-a917-57927947596d = 1; 5beb7efe-fd9a-4556-801d-275e5ffc04cc = 1; 3b576869-a4ec-4529-8536-b80a7769e899 = 1; 26190899-1602-49e8-8b27-eb1d0a1ce869 = 1; 92E97FA1-2EDF-4476-BDD6-9DD0B4DDDC7B = 1; 7674ba52-37eb-4a4f-a9a1-f0f9a1619a2c = 1; 75668c1f-73b5-4cf0-bb93-3ecf5cb7cc84 = 1</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Components\Windows Defender Antivirus\Windows Defender Exploit Guard\Attack Surface Reduction\Configure Attack Surface Reduction rules</t>
    </r>
  </si>
  <si>
    <r>
      <rPr>
        <sz val="11"/>
        <color rgb="FF000000"/>
        <rFont val="Calibri"/>
      </rPr>
      <t>Set the state for each Attack Surface Reduction (ASR) rule.</t>
    </r>
    <r>
      <rPr>
        <sz val="11"/>
        <color rgb="FF000000"/>
        <rFont val="Calibri"/>
      </rPr>
      <t xml:space="preserve">
</t>
    </r>
    <r>
      <rPr>
        <sz val="11"/>
        <color rgb="FF000000"/>
        <rFont val="Calibri"/>
      </rPr>
      <t xml:space="preserve">    After enabling this setting, you can set each rule to the following in the Options section:</t>
    </r>
    <r>
      <rPr>
        <sz val="11"/>
        <color rgb="FF000000"/>
        <rFont val="Calibri"/>
      </rPr>
      <t xml:space="preserve">
</t>
    </r>
    <r>
      <rPr>
        <sz val="11"/>
        <color rgb="FF000000"/>
        <rFont val="Calibri"/>
      </rPr>
      <t xml:space="preserve">    - Block: the rule will be applied</t>
    </r>
    <r>
      <rPr>
        <sz val="11"/>
        <color rgb="FF000000"/>
        <rFont val="Calibri"/>
      </rPr>
      <t xml:space="preserve">
</t>
    </r>
    <r>
      <rPr>
        <sz val="11"/>
        <color rgb="FF000000"/>
        <rFont val="Calibri"/>
      </rPr>
      <t xml:space="preserve">    - Audit Mode: if the rule would normally cause an event, then it will be recorded (although the rule will not actually be applied)</t>
    </r>
    <r>
      <rPr>
        <sz val="11"/>
        <color rgb="FF000000"/>
        <rFont val="Calibri"/>
      </rPr>
      <t xml:space="preserve">
</t>
    </r>
    <r>
      <rPr>
        <sz val="11"/>
        <color rgb="FF000000"/>
        <rFont val="Calibri"/>
      </rPr>
      <t xml:space="preserve">    - Off: the rule will not be applied</t>
    </r>
    <r>
      <rPr>
        <sz val="11"/>
        <color rgb="FF000000"/>
        <rFont val="Calibri"/>
      </rPr>
      <t xml:space="preserve">
</t>
    </r>
    <r>
      <rPr>
        <sz val="11"/>
        <color rgb="FF000000"/>
        <rFont val="Calibri"/>
      </rPr>
      <t xml:space="preserve">    Enabled:</t>
    </r>
    <r>
      <rPr>
        <sz val="11"/>
        <color rgb="FF000000"/>
        <rFont val="Calibri"/>
      </rPr>
      <t xml:space="preserve">
</t>
    </r>
    <r>
      <rPr>
        <sz val="11"/>
        <color rgb="FF000000"/>
        <rFont val="Calibri"/>
      </rPr>
      <t xml:space="preserve">    Specify the state for each ASR rule under the Options section for this setting.</t>
    </r>
    <r>
      <rPr>
        <sz val="11"/>
        <color rgb="FF000000"/>
        <rFont val="Calibri"/>
      </rPr>
      <t xml:space="preserve">
</t>
    </r>
    <r>
      <rPr>
        <sz val="11"/>
        <color rgb="FF000000"/>
        <rFont val="Calibri"/>
      </rPr>
      <t xml:space="preserve">    Enter each rule on a new line as a name-value pair:</t>
    </r>
    <r>
      <rPr>
        <sz val="11"/>
        <color rgb="FF000000"/>
        <rFont val="Calibri"/>
      </rPr>
      <t xml:space="preserve">
</t>
    </r>
    <r>
      <rPr>
        <sz val="11"/>
        <color rgb="FF000000"/>
        <rFont val="Calibri"/>
      </rPr>
      <t xml:space="preserve">    - Name column: Enter a valid ASR rule ID</t>
    </r>
    <r>
      <rPr>
        <sz val="11"/>
        <color rgb="FF000000"/>
        <rFont val="Calibri"/>
      </rPr>
      <t xml:space="preserve">
</t>
    </r>
    <r>
      <rPr>
        <sz val="11"/>
        <color rgb="FF000000"/>
        <rFont val="Calibri"/>
      </rPr>
      <t xml:space="preserve">    - Value column: Enter the status ID that relates to state you want to specify for the associated rule</t>
    </r>
    <r>
      <rPr>
        <sz val="11"/>
        <color rgb="FF000000"/>
        <rFont val="Calibri"/>
      </rPr>
      <t xml:space="preserve">
</t>
    </r>
    <r>
      <rPr>
        <sz val="11"/>
        <color rgb="FF000000"/>
        <rFont val="Calibri"/>
      </rPr>
      <t xml:space="preserve">    The following status IDs are permitted under the value column:</t>
    </r>
    <r>
      <rPr>
        <sz val="11"/>
        <color rgb="FF000000"/>
        <rFont val="Calibri"/>
      </rPr>
      <t xml:space="preserve">
</t>
    </r>
    <r>
      <rPr>
        <sz val="11"/>
        <color rgb="FF000000"/>
        <rFont val="Calibri"/>
      </rPr>
      <t xml:space="preserve">    - 1 (Block)</t>
    </r>
    <r>
      <rPr>
        <sz val="11"/>
        <color rgb="FF000000"/>
        <rFont val="Calibri"/>
      </rPr>
      <t xml:space="preserve">
</t>
    </r>
    <r>
      <rPr>
        <sz val="11"/>
        <color rgb="FF000000"/>
        <rFont val="Calibri"/>
      </rPr>
      <t xml:space="preserve">    - 0 (Off)</t>
    </r>
    <r>
      <rPr>
        <sz val="11"/>
        <color rgb="FF000000"/>
        <rFont val="Calibri"/>
      </rPr>
      <t xml:space="preserve">
</t>
    </r>
    <r>
      <rPr>
        <sz val="11"/>
        <color rgb="FF000000"/>
        <rFont val="Calibri"/>
      </rPr>
      <t xml:space="preserve">    - 2 (Audit)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Example:</t>
    </r>
    <r>
      <rPr>
        <sz val="11"/>
        <color rgb="FF000000"/>
        <rFont val="Calibri"/>
      </rPr>
      <t xml:space="preserve">
</t>
    </r>
    <r>
      <rPr>
        <sz val="11"/>
        <color rgb="FF000000"/>
        <rFont val="Calibri"/>
      </rPr>
      <t xml:space="preserve">    xxxxxxxx-xxxx-xxxx-xxxx-xxxxxxxxxxxx            0</t>
    </r>
    <r>
      <rPr>
        <sz val="11"/>
        <color rgb="FF000000"/>
        <rFont val="Calibri"/>
      </rPr>
      <t xml:space="preserve">
</t>
    </r>
    <r>
      <rPr>
        <sz val="11"/>
        <color rgb="FF000000"/>
        <rFont val="Calibri"/>
      </rPr>
      <t xml:space="preserve">    xxxxxxxx-xxxx-xxxx-xxxx-xxxxxxxxxxxx            1</t>
    </r>
    <r>
      <rPr>
        <sz val="11"/>
        <color rgb="FF000000"/>
        <rFont val="Calibri"/>
      </rPr>
      <t xml:space="preserve">
</t>
    </r>
    <r>
      <rPr>
        <sz val="11"/>
        <color rgb="FF000000"/>
        <rFont val="Calibri"/>
      </rPr>
      <t xml:space="preserve">    xxxxxxxx-xxxx-xxxx-xxxx-xxxxxxxxxxxx            2</t>
    </r>
    <r>
      <rPr>
        <sz val="11"/>
        <color rgb="FF000000"/>
        <rFont val="Calibri"/>
      </rPr>
      <t xml:space="preserve">
</t>
    </r>
    <r>
      <rPr>
        <sz val="11"/>
        <color rgb="FF000000"/>
        <rFont val="Calibri"/>
      </rPr>
      <t xml:space="preserve">    Disabled:</t>
    </r>
    <r>
      <rPr>
        <sz val="11"/>
        <color rgb="FF000000"/>
        <rFont val="Calibri"/>
      </rPr>
      <t xml:space="preserve">
</t>
    </r>
    <r>
      <rPr>
        <sz val="11"/>
        <color rgb="FF000000"/>
        <rFont val="Calibri"/>
      </rPr>
      <t xml:space="preserve">    No ASR rules will be configured.</t>
    </r>
    <r>
      <rPr>
        <sz val="11"/>
        <color rgb="FF000000"/>
        <rFont val="Calibri"/>
      </rPr>
      <t xml:space="preserve">
</t>
    </r>
    <r>
      <rPr>
        <sz val="11"/>
        <color rgb="FF000000"/>
        <rFont val="Calibri"/>
      </rPr>
      <t xml:space="preserve">    Not configured:</t>
    </r>
    <r>
      <rPr>
        <sz val="11"/>
        <color rgb="FF000000"/>
        <rFont val="Calibri"/>
      </rPr>
      <t xml:space="preserve">
</t>
    </r>
    <r>
      <rPr>
        <sz val="11"/>
        <color rgb="FF000000"/>
        <rFont val="Calibri"/>
      </rPr>
      <t xml:space="preserve">    Same as Disabled.</t>
    </r>
    <r>
      <rPr>
        <sz val="11"/>
        <color rgb="FF000000"/>
        <rFont val="Calibri"/>
      </rPr>
      <t xml:space="preserve">
</t>
    </r>
    <r>
      <rPr>
        <sz val="11"/>
        <color rgb="FF000000"/>
        <rFont val="Calibri"/>
      </rPr>
      <t xml:space="preserve">    You can exclude folders or files in the ""Exclude files and paths from Attack Surface Reduction Rules"" GP setting.</t>
    </r>
  </si>
  <si>
    <t>HKLM\Software\Policies\Microsoft\Windows Defender\Windows Defender Exploit Guard\ASR!ExploitGuard_ASR_Rules</t>
  </si>
  <si>
    <t>At least Windows Server 2016, Windows 10 Version 1709</t>
  </si>
  <si>
    <t>Windows Components\Windows Defender Antivirus\Windows Defender Exploit Guard\Network Protection</t>
  </si>
  <si>
    <t>CPT-E4B85DBD</t>
  </si>
  <si>
    <r>
      <rPr>
        <sz val="11"/>
        <rFont val="Calibri"/>
      </rPr>
      <t xml:space="preserve">Ensure </t>
    </r>
    <r>
      <rPr>
        <sz val="11"/>
        <color rgb="FF000000"/>
        <rFont val="Calibri"/>
      </rPr>
      <t>'</t>
    </r>
    <r>
      <rPr>
        <b/>
        <sz val="11"/>
        <color rgb="FF000000"/>
        <rFont val="Calibri"/>
      </rPr>
      <t>Prevent users and apps from accessing dangerous websites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</si>
  <si>
    <r>
      <rPr>
        <sz val="11"/>
        <color rgb="FF000000"/>
        <rFont val="Calibri"/>
      </rPr>
      <t xml:space="preserve">Set the following UI path to </t>
    </r>
    <r>
      <rPr>
        <b/>
        <sz val="11"/>
        <color rgb="FF000000"/>
        <rFont val="Calibri"/>
      </rPr>
      <t>Block</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Components\Windows Defender Antivirus\Windows Defender Exploit Guard\Network Protection\Prevent users and apps from accessing dangerous websites</t>
    </r>
  </si>
  <si>
    <r>
      <rPr>
        <sz val="11"/>
        <color rgb="FF000000"/>
        <rFont val="Calibri"/>
      </rPr>
      <t>Enable or disable Windows Defender Exploit Guard network protection to prevent employees from using any application to access dangerous domains that may host phishing scams, exploit-hosting sites, and other malicious content on the Internet.</t>
    </r>
    <r>
      <rPr>
        <sz val="11"/>
        <color rgb="FF000000"/>
        <rFont val="Calibri"/>
      </rPr>
      <t xml:space="preserve">
</t>
    </r>
    <r>
      <rPr>
        <sz val="11"/>
        <color rgb="FF000000"/>
        <rFont val="Calibri"/>
      </rPr>
      <t xml:space="preserve">    Enabled:</t>
    </r>
    <r>
      <rPr>
        <sz val="11"/>
        <color rgb="FF000000"/>
        <rFont val="Calibri"/>
      </rPr>
      <t xml:space="preserve">
</t>
    </r>
    <r>
      <rPr>
        <sz val="11"/>
        <color rgb="FF000000"/>
        <rFont val="Calibri"/>
      </rPr>
      <t xml:space="preserve">    Specify the mode in the Options section:</t>
    </r>
    <r>
      <rPr>
        <sz val="11"/>
        <color rgb="FF000000"/>
        <rFont val="Calibri"/>
      </rPr>
      <t xml:space="preserve">
</t>
    </r>
    <r>
      <rPr>
        <sz val="11"/>
        <color rgb="FF000000"/>
        <rFont val="Calibri"/>
      </rPr>
      <t xml:space="preserve">    -Block: Users and applications will not be able to access dangerous domains</t>
    </r>
    <r>
      <rPr>
        <sz val="11"/>
        <color rgb="FF000000"/>
        <rFont val="Calibri"/>
      </rPr>
      <t xml:space="preserve">
</t>
    </r>
    <r>
      <rPr>
        <sz val="11"/>
        <color rgb="FF000000"/>
        <rFont val="Calibri"/>
      </rPr>
      <t xml:space="preserve">    -Audit Mode: Users and applications can connect to dangerous domains, however if this feature would have blocked access if it were set to Block, then a record of the event will be in the event logs.</t>
    </r>
    <r>
      <rPr>
        <sz val="11"/>
        <color rgb="FF000000"/>
        <rFont val="Calibri"/>
      </rPr>
      <t xml:space="preserve">
</t>
    </r>
    <r>
      <rPr>
        <sz val="11"/>
        <color rgb="FF000000"/>
        <rFont val="Calibri"/>
      </rPr>
      <t xml:space="preserve">    Disabled:</t>
    </r>
    <r>
      <rPr>
        <sz val="11"/>
        <color rgb="FF000000"/>
        <rFont val="Calibri"/>
      </rPr>
      <t xml:space="preserve">
</t>
    </r>
    <r>
      <rPr>
        <sz val="11"/>
        <color rgb="FF000000"/>
        <rFont val="Calibri"/>
      </rPr>
      <t xml:space="preserve">    Users and applications will not be blocked from connecting to dangerous domains.</t>
    </r>
    <r>
      <rPr>
        <sz val="11"/>
        <color rgb="FF000000"/>
        <rFont val="Calibri"/>
      </rPr>
      <t xml:space="preserve">
</t>
    </r>
    <r>
      <rPr>
        <sz val="11"/>
        <color rgb="FF000000"/>
        <rFont val="Calibri"/>
      </rPr>
      <t xml:space="preserve">    Not configured:</t>
    </r>
    <r>
      <rPr>
        <sz val="11"/>
        <color rgb="FF000000"/>
        <rFont val="Calibri"/>
      </rPr>
      <t xml:space="preserve">
</t>
    </r>
    <r>
      <rPr>
        <sz val="11"/>
        <color rgb="FF000000"/>
        <rFont val="Calibri"/>
      </rPr>
      <t xml:space="preserve">    Same as Disabled.</t>
    </r>
  </si>
  <si>
    <t>HKLM\Software\Policies\Microsoft\Windows Defender\Windows Defender Exploit Guard\Network Protection!EnableNetworkProtection</t>
  </si>
  <si>
    <t>Windows Components\Windows Defender SmartScreen\Explorer</t>
  </si>
  <si>
    <t>CPT-55CB0B57</t>
  </si>
  <si>
    <r>
      <rPr>
        <sz val="11"/>
        <color rgb="FF000000"/>
        <rFont val="Calibri"/>
      </rPr>
      <t xml:space="preserve">Set the following UI path to </t>
    </r>
    <r>
      <rPr>
        <b/>
        <sz val="11"/>
        <color rgb="FF000000"/>
        <rFont val="Calibri"/>
      </rPr>
      <t>[[[main setting]]] = Enabled; Pick one of the following settings = Warn and prevent bypass</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Components\Windows Defender SmartScreen\Explorer\Configure Windows Defender SmartScreen</t>
    </r>
  </si>
  <si>
    <t>Windows Components\Windows Ink Workspace</t>
  </si>
  <si>
    <t>CPT-3C2297B4</t>
  </si>
  <si>
    <r>
      <rPr>
        <sz val="11"/>
        <rFont val="Calibri"/>
      </rPr>
      <t xml:space="preserve">Ensure </t>
    </r>
    <r>
      <rPr>
        <sz val="11"/>
        <color rgb="FF000000"/>
        <rFont val="Calibri"/>
      </rPr>
      <t>'</t>
    </r>
    <r>
      <rPr>
        <b/>
        <sz val="11"/>
        <color rgb="FF000000"/>
        <rFont val="Calibri"/>
      </rPr>
      <t>Allow Windows Ink Workspace</t>
    </r>
    <r>
      <rPr>
        <sz val="11"/>
        <color rgb="FF000000"/>
        <rFont val="Calibri"/>
      </rPr>
      <t>'</t>
    </r>
    <r>
      <rPr>
        <sz val="11"/>
        <color rgb="FF000000"/>
        <rFont val="Calibri"/>
      </rPr>
      <t xml:space="preserve"> is set to </t>
    </r>
    <r>
      <rPr>
        <sz val="11"/>
        <color rgb="FF000000"/>
        <rFont val="Calibri"/>
      </rPr>
      <t>'</t>
    </r>
    <r>
      <rPr>
        <b/>
        <sz val="11"/>
        <color rgb="FF000000"/>
        <rFont val="Calibri"/>
      </rPr>
      <t>On, but disallow access above lock</t>
    </r>
    <r>
      <rPr>
        <sz val="11"/>
        <color rgb="FF000000"/>
        <rFont val="Calibri"/>
      </rPr>
      <t>'</t>
    </r>
  </si>
  <si>
    <r>
      <rPr>
        <sz val="11"/>
        <color rgb="FF000000"/>
        <rFont val="Calibri"/>
      </rPr>
      <t xml:space="preserve">Set the following UI path to </t>
    </r>
    <r>
      <rPr>
        <b/>
        <sz val="11"/>
        <color rgb="FF000000"/>
        <rFont val="Calibri"/>
      </rPr>
      <t>On, but disallow access above lock</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Components\Windows Ink Workspace\Allow Windows Ink Workspace</t>
    </r>
  </si>
  <si>
    <r>
      <rPr>
        <sz val="11"/>
        <color rgb="FF000000"/>
        <rFont val="Calibri"/>
      </rPr>
      <t>Allow Windows Ink Workspace</t>
    </r>
  </si>
  <si>
    <t>HKLM\Software\Policies\Microsoft\WindowsInkWorkspace!AllowWindowsInkWorkspace</t>
  </si>
  <si>
    <t>At least Windows 10 Redstone</t>
  </si>
  <si>
    <t>Windows Components\Windows Installer</t>
  </si>
  <si>
    <t>CPT-1C13C8F0</t>
  </si>
  <si>
    <r>
      <rPr>
        <sz val="11"/>
        <rFont val="Calibri"/>
      </rPr>
      <t xml:space="preserve">Ensure </t>
    </r>
    <r>
      <rPr>
        <sz val="11"/>
        <color rgb="FF000000"/>
        <rFont val="Calibri"/>
      </rPr>
      <t>'</t>
    </r>
    <r>
      <rPr>
        <b/>
        <sz val="11"/>
        <color rgb="FF000000"/>
        <rFont val="Calibri"/>
      </rPr>
      <t>Allow user control over installs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</si>
  <si>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Components\Windows Installer\Allow user control over installs</t>
    </r>
  </si>
  <si>
    <r>
      <rPr>
        <sz val="11"/>
        <color rgb="FF000000"/>
        <rFont val="Calibri"/>
      </rPr>
      <t>This policy setting permits users to change installation options that typically are available only to system administrators.</t>
    </r>
    <r>
      <rPr>
        <sz val="11"/>
        <color rgb="FF000000"/>
        <rFont val="Calibri"/>
      </rPr>
      <t xml:space="preserve">
</t>
    </r>
    <r>
      <rPr>
        <sz val="11"/>
        <color rgb="FF000000"/>
        <rFont val="Calibri"/>
      </rPr>
      <t>If you enable this policy setting, some of the security features of Windows Installer are bypassed. It permits installations to complete that otherwise would be halted due to a security violation.</t>
    </r>
    <r>
      <rPr>
        <sz val="11"/>
        <color rgb="FF000000"/>
        <rFont val="Calibri"/>
      </rPr>
      <t xml:space="preserve">
</t>
    </r>
    <r>
      <rPr>
        <sz val="11"/>
        <color rgb="FF000000"/>
        <rFont val="Calibri"/>
      </rPr>
      <t>If you disable or do not configure this policy setting, the security features of Windows Installer prevent users from changing installation options typically reserved for system administrators, such as specifying the directory to which files are installed.</t>
    </r>
    <r>
      <rPr>
        <sz val="11"/>
        <color rgb="FF000000"/>
        <rFont val="Calibri"/>
      </rPr>
      <t xml:space="preserve">
</t>
    </r>
    <r>
      <rPr>
        <sz val="11"/>
        <color rgb="FF000000"/>
        <rFont val="Calibri"/>
      </rPr>
      <t>If Windows Installer detects that an installation package has permitted the user to change a protected option, it stops the installation and displays a message. These security features operate only when the installation program is running in a privileged security context in which it has access to directories denied to the user.</t>
    </r>
    <r>
      <rPr>
        <sz val="11"/>
        <color rgb="FF000000"/>
        <rFont val="Calibri"/>
      </rPr>
      <t xml:space="preserve">
</t>
    </r>
    <r>
      <rPr>
        <sz val="11"/>
        <color rgb="FF000000"/>
        <rFont val="Calibri"/>
      </rPr>
      <t>This policy setting is designed for less restrictive environments. It can be used to circumvent errors in an installation program that prevents software from being installed.</t>
    </r>
  </si>
  <si>
    <t>HKLM\Software\Policies\Microsoft\Windows\Installer!EnableUserControl</t>
  </si>
  <si>
    <t>CPT-089DFBED</t>
  </si>
  <si>
    <r>
      <rPr>
        <sz val="11"/>
        <rFont val="Calibri"/>
      </rPr>
      <t xml:space="preserve">Ensure </t>
    </r>
    <r>
      <rPr>
        <sz val="11"/>
        <color rgb="FF000000"/>
        <rFont val="Calibri"/>
      </rPr>
      <t>'</t>
    </r>
    <r>
      <rPr>
        <b/>
        <sz val="11"/>
        <color rgb="FF000000"/>
        <rFont val="Calibri"/>
      </rPr>
      <t>Always install with elevated privileges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</si>
  <si>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Components\Windows Installer\Always install with elevated privileges</t>
    </r>
  </si>
  <si>
    <r>
      <rPr>
        <sz val="11"/>
        <color rgb="FF000000"/>
        <rFont val="Calibri"/>
      </rPr>
      <t>This policy setting directs Windows Installer to use elevated permissions when it installs any program on the system.</t>
    </r>
    <r>
      <rPr>
        <sz val="11"/>
        <color rgb="FF000000"/>
        <rFont val="Calibri"/>
      </rPr>
      <t xml:space="preserve">
</t>
    </r>
    <r>
      <rPr>
        <sz val="11"/>
        <color rgb="FF000000"/>
        <rFont val="Calibri"/>
      </rPr>
      <t>If you enable this policy setting, privileges are extended to all programs. These privileges are usually reserved for programs that have been assigned to the user (offered on the desktop), assigned to the computer (installed automatically), or made available in Add or Remove Programs in Control Panel. This profile setting lets users install programs that require access to directories that the user might not have permission to view or change, including directories on highly restricted computers.</t>
    </r>
    <r>
      <rPr>
        <sz val="11"/>
        <color rgb="FF000000"/>
        <rFont val="Calibri"/>
      </rPr>
      <t xml:space="preserve">
</t>
    </r>
    <r>
      <rPr>
        <sz val="11"/>
        <color rgb="FF000000"/>
        <rFont val="Calibri"/>
      </rPr>
      <t>If you disable or do not configure this policy setting, the system applies the current user's permissions when it installs programs that a system administrator does not distribute or offer.</t>
    </r>
    <r>
      <rPr>
        <sz val="11"/>
        <color rgb="FF000000"/>
        <rFont val="Calibri"/>
      </rPr>
      <t xml:space="preserve">
</t>
    </r>
    <r>
      <rPr>
        <sz val="11"/>
        <color rgb="FF000000"/>
        <rFont val="Calibri"/>
      </rPr>
      <t>Note: This policy setting appears both in the Computer Configuration and User Configuration folders. To make this policy setting effective, you must enable it in both folders.</t>
    </r>
    <r>
      <rPr>
        <sz val="11"/>
        <color rgb="FF000000"/>
        <rFont val="Calibri"/>
      </rPr>
      <t xml:space="preserve">
</t>
    </r>
    <r>
      <rPr>
        <sz val="11"/>
        <color rgb="FF000000"/>
        <rFont val="Calibri"/>
      </rPr>
      <t>Caution: Skilled users can take advantage of the permissions this policy setting grants to change their privileges and gain permanent access to restricted files and folders. Note that the User Configuration version of this policy setting is not guaranteed to be secure.</t>
    </r>
  </si>
  <si>
    <t>HKLM\Software\Policies\Microsoft\Windows\Installer!AlwaysInstallElevated</t>
  </si>
  <si>
    <t>Windows Components\Windows Logon Options</t>
  </si>
  <si>
    <t>CPT-5A8F2E81</t>
  </si>
  <si>
    <r>
      <rPr>
        <sz val="11"/>
        <rFont val="Calibri"/>
      </rPr>
      <t xml:space="preserve">Ensure </t>
    </r>
    <r>
      <rPr>
        <sz val="11"/>
        <color rgb="FF000000"/>
        <rFont val="Calibri"/>
      </rPr>
      <t>'</t>
    </r>
    <r>
      <rPr>
        <b/>
        <sz val="11"/>
        <color rgb="FF000000"/>
        <rFont val="Calibri"/>
      </rPr>
      <t>Sign-in last interactive user automatically after a system-initiated restart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</si>
  <si>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Components\Windows Logon Options\Sign-in last interactive user automatically after a system-initiated restart</t>
    </r>
  </si>
  <si>
    <r>
      <rPr>
        <sz val="11"/>
        <color rgb="FF000000"/>
        <rFont val="Calibri"/>
      </rPr>
      <t>This policy setting controls whether a device will automatically sign-in the last interactive user after Windows Update restarts the system.</t>
    </r>
    <r>
      <rPr>
        <sz val="11"/>
        <color rgb="FF000000"/>
        <rFont val="Calibri"/>
      </rPr>
      <t xml:space="preserve">
</t>
    </r>
    <r>
      <rPr>
        <sz val="11"/>
        <color rgb="FF000000"/>
        <rFont val="Calibri"/>
      </rPr>
      <t>If you enable or do not configure this policy setting, the device securely saves the user's credentials (including the user name, domain and encrypted password) to configure automatic sign-in after a Windows Update restart. After the Windows Update restart, the user is automatically signed-in and the session is automatically locked with all the lock screen apps configured for that user.</t>
    </r>
    <r>
      <rPr>
        <sz val="11"/>
        <color rgb="FF000000"/>
        <rFont val="Calibri"/>
      </rPr>
      <t xml:space="preserve">
</t>
    </r>
    <r>
      <rPr>
        <sz val="11"/>
        <color rgb="FF000000"/>
        <rFont val="Calibri"/>
      </rPr>
      <t>If you disable this policy setting, the device does not store the user's credentials for automatic sign-in after a Windows Update restart. The users' lock screen apps are not restarted after the system restarts.</t>
    </r>
  </si>
  <si>
    <t>HKLM\Software\Microsoft\Windows\CurrentVersion\Policies\System!DisableAutomaticRestartSignOn</t>
  </si>
  <si>
    <t>Windows Components\Windows PowerShell</t>
  </si>
  <si>
    <t>CPT-CFC5339C</t>
  </si>
  <si>
    <r>
      <rPr>
        <sz val="11"/>
        <rFont val="Calibri"/>
      </rPr>
      <t xml:space="preserve">Ensure </t>
    </r>
    <r>
      <rPr>
        <sz val="11"/>
        <color rgb="FF000000"/>
        <rFont val="Calibri"/>
      </rPr>
      <t>'</t>
    </r>
    <r>
      <rPr>
        <b/>
        <sz val="11"/>
        <color rgb="FF000000"/>
        <rFont val="Calibri"/>
      </rPr>
      <t>Turn on PowerShell Script Block Logging</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Log script block invocation start / stop events = [[[delete]]]</t>
    </r>
    <r>
      <rPr>
        <sz val="11"/>
        <color rgb="FF000000"/>
        <rFont val="Calibri"/>
      </rPr>
      <t>'</t>
    </r>
  </si>
  <si>
    <r>
      <rPr>
        <sz val="11"/>
        <color rgb="FF000000"/>
        <rFont val="Calibri"/>
      </rPr>
      <t xml:space="preserve">Set the following UI path to </t>
    </r>
    <r>
      <rPr>
        <b/>
        <sz val="11"/>
        <color rgb="FF000000"/>
        <rFont val="Calibri"/>
      </rPr>
      <t>[[[main setting]]] = Enabled; Log script block invocation start / stop events = [[[delete]]]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Components\Windows PowerShell\Turn on PowerShell Script Block Logging</t>
    </r>
  </si>
  <si>
    <r>
      <rPr>
        <sz val="11"/>
        <color rgb="FF000000"/>
        <rFont val="Calibri"/>
      </rPr>
      <t>This policy setting enables logging of all PowerShell script input to the Microsoft-Windows-PowerShell/Operational event log. If you enable this policy setting,</t>
    </r>
    <r>
      <rPr>
        <sz val="11"/>
        <color rgb="FF000000"/>
        <rFont val="Calibri"/>
      </rPr>
      <t xml:space="preserve">
</t>
    </r>
    <r>
      <rPr>
        <sz val="11"/>
        <color rgb="FF000000"/>
        <rFont val="Calibri"/>
      </rPr>
      <t xml:space="preserve">        Windows PowerShell will log the processing of commands, script blocks, functions, and scripts - whether invoked interactively, or through automation.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If you disable this policy setting, logging of PowerShell script input is disabled.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If you enable the Script Block Invocation Logging, PowerShell additionally logs events when invocation of a command, script block, function, or script</t>
    </r>
    <r>
      <rPr>
        <sz val="11"/>
        <color rgb="FF000000"/>
        <rFont val="Calibri"/>
      </rPr>
      <t xml:space="preserve">
</t>
    </r>
    <r>
      <rPr>
        <sz val="11"/>
        <color rgb="FF000000"/>
        <rFont val="Calibri"/>
      </rPr>
      <t xml:space="preserve">        starts or stops. Enabling Invocation Logging generates a high volume of event logs.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Note: This policy setting exists under both Computer Configuration and User Configuration in the Group Policy Editor. The Computer Configuration policy setting takes precedence over the User Configuration policy setting.</t>
    </r>
  </si>
  <si>
    <t>HKLM\Software\Policies\Microsoft\Windows\PowerShell\ScriptBlockLogging!EnableScriptBlockInvocationLogging
HKLM\Software\Policies\Microsoft\Windows\PowerShell\ScriptBlockLogging!EnableScriptBlockLogging</t>
  </si>
  <si>
    <t>At least Microsoft Windows 7 or Windows Server 2008 family</t>
  </si>
  <si>
    <t>Windows Components\Windows Remote Management (WinRM)\WinRM Client</t>
  </si>
  <si>
    <t>CPT-4420FCBE</t>
  </si>
  <si>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</si>
  <si>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Components\Windows Remote Management (WinRM)\WinRM Client\Allow Basic authentication</t>
    </r>
  </si>
  <si>
    <r>
      <rPr>
        <sz val="11"/>
        <color rgb="FF000000"/>
        <rFont val="Calibri"/>
      </rPr>
      <t>This policy setting allows you to manage whether the Windows Remote Management (WinRM) client uses Basic authentication.</t>
    </r>
    <r>
      <rPr>
        <sz val="11"/>
        <color rgb="FF000000"/>
        <rFont val="Calibri"/>
      </rPr>
      <t xml:space="preserve">
</t>
    </r>
    <r>
      <rPr>
        <sz val="11"/>
        <color rgb="FF000000"/>
        <rFont val="Calibri"/>
      </rPr>
      <t>If you enable this policy setting, the WinRM client uses Basic authentication. If WinRM is configured to use HTTP transport, the user name and password are sent over the network as clear text.</t>
    </r>
    <r>
      <rPr>
        <sz val="11"/>
        <color rgb="FF000000"/>
        <rFont val="Calibri"/>
      </rPr>
      <t xml:space="preserve">
</t>
    </r>
    <r>
      <rPr>
        <sz val="11"/>
        <color rgb="FF000000"/>
        <rFont val="Calibri"/>
      </rPr>
      <t>If you disable or do not configure this policy setting, the WinRM client does not use Basic authentication.</t>
    </r>
  </si>
  <si>
    <t>HKLM\Software\Policies\Microsoft\Windows\WinRM\Client!AllowBasic</t>
  </si>
  <si>
    <t>CPT-47EA08A9</t>
  </si>
  <si>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</si>
  <si>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Components\Windows Remote Management (WinRM)\WinRM Client\Allow unencrypted traffic</t>
    </r>
  </si>
  <si>
    <r>
      <rPr>
        <sz val="11"/>
        <color rgb="FF000000"/>
        <rFont val="Calibri"/>
      </rPr>
      <t>This policy setting allows you to manage whether the Windows Remote Management (WinRM) client sends and receives unencrypted messages over the network.</t>
    </r>
    <r>
      <rPr>
        <sz val="11"/>
        <color rgb="FF000000"/>
        <rFont val="Calibri"/>
      </rPr>
      <t xml:space="preserve">
</t>
    </r>
    <r>
      <rPr>
        <sz val="11"/>
        <color rgb="FF000000"/>
        <rFont val="Calibri"/>
      </rPr>
      <t>If you enable this policy setting, the WinRM client sends and receives unencrypted messages over the network.</t>
    </r>
    <r>
      <rPr>
        <sz val="11"/>
        <color rgb="FF000000"/>
        <rFont val="Calibri"/>
      </rPr>
      <t xml:space="preserve">
</t>
    </r>
    <r>
      <rPr>
        <sz val="11"/>
        <color rgb="FF000000"/>
        <rFont val="Calibri"/>
      </rPr>
      <t>If you disable or do not configure this policy setting, the WinRM client sends or receives only encrypted messages over the network.</t>
    </r>
  </si>
  <si>
    <t>HKLM\Software\Policies\Microsoft\Windows\WinRM\Client!AllowUnencryptedTraffic</t>
  </si>
  <si>
    <t>CPT-61C4BEB1</t>
  </si>
  <si>
    <r>
      <rPr>
        <sz val="11"/>
        <rFont val="Calibri"/>
      </rPr>
      <t xml:space="preserve">Ensure </t>
    </r>
    <r>
      <rPr>
        <sz val="11"/>
        <color rgb="FF000000"/>
        <rFont val="Calibri"/>
      </rPr>
      <t>'</t>
    </r>
    <r>
      <rPr>
        <b/>
        <sz val="11"/>
        <color rgb="FF000000"/>
        <rFont val="Calibri"/>
      </rPr>
      <t>Disallow 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</si>
  <si>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Components\Windows Remote Management (WinRM)\WinRM Client\Disallow Digest authentication</t>
    </r>
  </si>
  <si>
    <r>
      <rPr>
        <sz val="11"/>
        <color rgb="FF000000"/>
        <rFont val="Calibri"/>
      </rPr>
      <t>This policy setting allows you to manage whether the Windows Remote Management (WinRM) client uses Digest authentication.</t>
    </r>
    <r>
      <rPr>
        <sz val="11"/>
        <color rgb="FF000000"/>
        <rFont val="Calibri"/>
      </rPr>
      <t xml:space="preserve">
</t>
    </r>
    <r>
      <rPr>
        <sz val="11"/>
        <color rgb="FF000000"/>
        <rFont val="Calibri"/>
      </rPr>
      <t>If you enable this policy setting, the WinRM client does not use Digest authentication.</t>
    </r>
    <r>
      <rPr>
        <sz val="11"/>
        <color rgb="FF000000"/>
        <rFont val="Calibri"/>
      </rPr>
      <t xml:space="preserve">
</t>
    </r>
    <r>
      <rPr>
        <sz val="11"/>
        <color rgb="FF000000"/>
        <rFont val="Calibri"/>
      </rPr>
      <t>If you disable or do not configure this policy setting, the WinRM client uses Digest authentication.</t>
    </r>
  </si>
  <si>
    <t>HKLM\Software\Policies\Microsoft\Windows\WinRM\Client!AllowDigest</t>
  </si>
  <si>
    <t>Windows Components\Windows Remote Management (WinRM)\WinRM Service</t>
  </si>
  <si>
    <t>CPT-AA5B9DA9</t>
  </si>
  <si>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Components\Windows Remote Management (WinRM)\WinRM Service\Allow Basic authentication</t>
    </r>
  </si>
  <si>
    <r>
      <rPr>
        <sz val="11"/>
        <color rgb="FF000000"/>
        <rFont val="Calibri"/>
      </rPr>
      <t>This policy setting allows you to manage whether the Windows Remote Management (WinRM) service accepts Basic authentication from a remote client.</t>
    </r>
    <r>
      <rPr>
        <sz val="11"/>
        <color rgb="FF000000"/>
        <rFont val="Calibri"/>
      </rPr>
      <t xml:space="preserve">
</t>
    </r>
    <r>
      <rPr>
        <sz val="11"/>
        <color rgb="FF000000"/>
        <rFont val="Calibri"/>
      </rPr>
      <t xml:space="preserve">        If you enable this policy setting, the WinRM service accepts Basic authentication from a remote client.</t>
    </r>
    <r>
      <rPr>
        <sz val="11"/>
        <color rgb="FF000000"/>
        <rFont val="Calibri"/>
      </rPr>
      <t xml:space="preserve">
</t>
    </r>
    <r>
      <rPr>
        <sz val="11"/>
        <color rgb="FF000000"/>
        <rFont val="Calibri"/>
      </rPr>
      <t xml:space="preserve">        If you disable or do not configure this policy setting, the WinRM service does not accept Basic authentication from a remote client.</t>
    </r>
  </si>
  <si>
    <t>HKLM\Software\Policies\Microsoft\Windows\WinRM\Service!AllowBasic</t>
  </si>
  <si>
    <t>CPT-BA890745</t>
  </si>
  <si>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Components\Windows Remote Management (WinRM)\WinRM Service\Allow unencrypted traffic</t>
    </r>
  </si>
  <si>
    <r>
      <rPr>
        <sz val="11"/>
        <color rgb="FF000000"/>
        <rFont val="Calibri"/>
      </rPr>
      <t>This policy setting allows you to manage whether the Windows Remote Management (WinRM) service sends and receives unencrypted messages over the network.</t>
    </r>
    <r>
      <rPr>
        <sz val="11"/>
        <color rgb="FF000000"/>
        <rFont val="Calibri"/>
      </rPr>
      <t xml:space="preserve">
</t>
    </r>
    <r>
      <rPr>
        <sz val="11"/>
        <color rgb="FF000000"/>
        <rFont val="Calibri"/>
      </rPr>
      <t>If you enable this policy setting, the WinRM client sends and receives unencrypted messages over the network.</t>
    </r>
    <r>
      <rPr>
        <sz val="11"/>
        <color rgb="FF000000"/>
        <rFont val="Calibri"/>
      </rPr>
      <t xml:space="preserve">
</t>
    </r>
    <r>
      <rPr>
        <sz val="11"/>
        <color rgb="FF000000"/>
        <rFont val="Calibri"/>
      </rPr>
      <t>If you disable or do not configure this policy setting, the WinRM client sends or receives only encrypted messages over the network.</t>
    </r>
  </si>
  <si>
    <t>HKLM\Software\Policies\Microsoft\Windows\WinRM\Service!AllowUnencryptedTraffic</t>
  </si>
  <si>
    <t>CPT-FADBF9E9</t>
  </si>
  <si>
    <r>
      <rPr>
        <sz val="11"/>
        <rFont val="Calibri"/>
      </rPr>
      <t xml:space="preserve">Ensure </t>
    </r>
    <r>
      <rPr>
        <sz val="11"/>
        <color rgb="FF000000"/>
        <rFont val="Calibri"/>
      </rPr>
      <t>'</t>
    </r>
    <r>
      <rPr>
        <b/>
        <sz val="11"/>
        <color rgb="FF000000"/>
        <rFont val="Calibri"/>
      </rPr>
      <t>Disallow WinRM from storing RunAs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</si>
  <si>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Components\Windows Remote Management (WinRM)\WinRM Service\Disallow WinRM from storing RunAs credentials</t>
    </r>
  </si>
  <si>
    <r>
      <rPr>
        <sz val="11"/>
        <color rgb="FF000000"/>
        <rFont val="Calibri"/>
      </rPr>
      <t>This policy setting allows you to manage whether the Windows Remote Management (WinRM) service will not allow RunAs credentials to be stored for any plug-ins.</t>
    </r>
    <r>
      <rPr>
        <sz val="11"/>
        <color rgb="FF000000"/>
        <rFont val="Calibri"/>
      </rPr>
      <t xml:space="preserve">
</t>
    </r>
    <r>
      <rPr>
        <sz val="11"/>
        <color rgb="FF000000"/>
        <rFont val="Calibri"/>
      </rPr>
      <t>If you enable this policy setting, the WinRM service will not allow the RunAsUser or RunAsPassword configuration values to be set for any plug-ins.  If a plug-in has already set the RunAsUser and RunAsPassword configuration values, the RunAsPassword configuration value will be erased from the credential store on this computer.</t>
    </r>
    <r>
      <rPr>
        <sz val="11"/>
        <color rgb="FF000000"/>
        <rFont val="Calibri"/>
      </rPr>
      <t xml:space="preserve">
</t>
    </r>
    <r>
      <rPr>
        <sz val="11"/>
        <color rgb="FF000000"/>
        <rFont val="Calibri"/>
      </rPr>
      <t>If you disable or do not configure this policy setting, the WinRM service will allow the RunAsUser and RunAsPassword configuration values to be set for plug-ins and the RunAsPassword value will be stored securely.</t>
    </r>
    <r>
      <rPr>
        <sz val="11"/>
        <color rgb="FF000000"/>
        <rFont val="Calibri"/>
      </rPr>
      <t xml:space="preserve">
</t>
    </r>
    <r>
      <rPr>
        <sz val="11"/>
        <color rgb="FF000000"/>
        <rFont val="Calibri"/>
      </rPr>
      <t>If you enable and then disable this policy setting,any values that were previously configured for RunAsPassword will need to be reset.</t>
    </r>
  </si>
  <si>
    <t>HKLM\Software\Policies\Microsoft\Windows\WinRM\Service!DisableRunAs</t>
  </si>
  <si>
    <t>CPT-09A85F3D</t>
  </si>
  <si>
    <r>
      <rPr>
        <sz val="11"/>
        <rFont val="Calibri"/>
      </rPr>
      <t xml:space="preserve">Ensure </t>
    </r>
    <r>
      <rPr>
        <sz val="11"/>
        <color rgb="FF000000"/>
        <rFont val="Calibri"/>
      </rPr>
      <t>'</t>
    </r>
    <r>
      <rPr>
        <b/>
        <sz val="11"/>
        <color rgb="FF000000"/>
        <rFont val="Calibri"/>
      </rPr>
      <t>Turn on the auto-complete feature for user names and passwords on forms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</si>
  <si>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Explorer\Turn on the auto-complete feature for user names and passwords on forms</t>
    </r>
  </si>
  <si>
    <r>
      <rPr>
        <sz val="11"/>
        <color rgb="FF000000"/>
        <rFont val="Calibri"/>
      </rPr>
      <t>This AutoComplete feature can remember and suggest User names and passwords on Forms.</t>
    </r>
    <r>
      <rPr>
        <sz val="11"/>
        <color rgb="FF000000"/>
        <rFont val="Calibri"/>
      </rPr>
      <t xml:space="preserve">
</t>
    </r>
    <r>
      <rPr>
        <sz val="11"/>
        <color rgb="FF000000"/>
        <rFont val="Calibri"/>
      </rPr>
      <t>If you enable this setting, the user cannot change "User name and passwords on forms" or "prompt me to save passwords". The Auto Complete feature for User names and passwords on Forms will be turned on. You have to decide whether to select "prompt me to save passwords".</t>
    </r>
    <r>
      <rPr>
        <sz val="11"/>
        <color rgb="FF000000"/>
        <rFont val="Calibri"/>
      </rPr>
      <t xml:space="preserve">
</t>
    </r>
    <r>
      <rPr>
        <sz val="11"/>
        <color rgb="FF000000"/>
        <rFont val="Calibri"/>
      </rPr>
      <t>If you disable this setting the user cannot change "User name and passwords on forms" or "prompt me to save passwords". The Auto Complete feature for User names and passwords on Forms is turned off. The user also cannot opt to be prompted to save passwords.</t>
    </r>
    <r>
      <rPr>
        <sz val="11"/>
        <color rgb="FF000000"/>
        <rFont val="Calibri"/>
      </rPr>
      <t xml:space="preserve">
</t>
    </r>
    <r>
      <rPr>
        <sz val="11"/>
        <color rgb="FF000000"/>
        <rFont val="Calibri"/>
      </rPr>
      <t>If you do not configure this setting, the user has the freedom of turning on Auto complete for User name and passwords on forms and the option of prompting to save passwords. To display this option, the users open the Internet Options dialog box, click the Contents Tab and click the Settings button.</t>
    </r>
  </si>
  <si>
    <t>HKCU\Software\Policies\Microsoft\Internet Explorer\Control Panel!FormSuggest Passwords
HKCU\Software\Policies\Microsoft\Internet Explorer\Main!FormSuggest Passwords
HKCU\Software\Policies\Microsoft\Internet Explorer\Main!FormSuggest PW Ask</t>
  </si>
  <si>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</si>
  <si>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</si>
  <si>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</si>
  <si>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</si>
  <si>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</si>
  <si>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</si>
  <si>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</si>
  <si>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</si>
  <si>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</si>
  <si>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</si>
  <si>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</si>
  <si>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</si>
  <si>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</si>
  <si>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</si>
  <si>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</si>
  <si>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</si>
  <si>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</si>
  <si>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</si>
  <si>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</si>
  <si>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</si>
  <si>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</si>
  <si>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</si>
  <si>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</si>
  <si>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</si>
  <si>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</si>
  <si>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</si>
  <si>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</si>
  <si>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</si>
  <si>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</si>
  <si>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Microsoft Security Baseline for Windows Server 2019 (Member Server)</t>
  </si>
  <si>
    <t>Developed By:</t>
  </si>
  <si>
    <t>Microsoft</t>
  </si>
  <si>
    <t>Release Information:</t>
  </si>
  <si>
    <r>
      <rPr>
        <b/>
        <sz val="11"/>
        <color rgb="FF000000"/>
        <rFont val="Calibri"/>
      </rPr>
      <t>Version:</t>
    </r>
    <r>
      <rPr>
        <sz val="11"/>
        <color rgb="FF000000"/>
        <rFont val="Calibri"/>
      </rPr>
      <t xml:space="preserve"> 1809     </t>
    </r>
    <r>
      <rPr>
        <b/>
        <sz val="11"/>
        <color rgb="FF000000"/>
        <rFont val="Calibri"/>
      </rPr>
      <t>Date:</t>
    </r>
    <r>
      <rPr>
        <sz val="11"/>
        <color rgb="FF000000"/>
        <rFont val="Calibri"/>
      </rPr>
      <t xml:space="preserve"> 20 November 2018     </t>
    </r>
    <r>
      <rPr>
        <b/>
        <sz val="11"/>
        <color rgb="FF000000"/>
        <rFont val="Calibri"/>
      </rPr>
      <t>Recommendation Count:</t>
    </r>
    <r>
      <rPr>
        <sz val="11"/>
        <color rgb="FF000000"/>
        <rFont val="Calibri"/>
      </rPr>
      <t xml:space="preserve"> 273</t>
    </r>
  </si>
  <si>
    <t>Community Url:</t>
  </si>
  <si>
    <t>https://techcommunity.microsoft.com/category/security-baselines/discussions/security-baselines</t>
  </si>
  <si>
    <t>Download Url:</t>
  </si>
  <si>
    <t>https://aka.ms/sct</t>
  </si>
  <si>
    <t>Guide Overview:</t>
  </si>
  <si>
    <r>
      <rPr>
        <sz val="11"/>
        <color rgb="FF000000"/>
        <rFont val="Calibri"/>
      </rPr>
      <t xml:space="preserve">Microsoft security configuration baseline settings for </t>
    </r>
    <r>
      <rPr>
        <b/>
        <sz val="11"/>
        <color rgb="FF000000"/>
        <rFont val="Calibri"/>
      </rPr>
      <t>Windows Server 2019</t>
    </r>
    <r>
      <rPr>
        <sz val="11"/>
        <color rgb="FF000000"/>
        <rFont val="Calibri"/>
      </rPr>
      <t xml:space="preserve">, distributed as part of the Microsoft Security Compliance Toolkit </t>
    </r>
    <r>
      <rPr>
        <sz val="11"/>
        <color rgb="FF0000FF"/>
        <rFont val="Calibri"/>
      </rPr>
      <t>(https://www.microsoft.com/download/details.aspx?id=55319)</t>
    </r>
    <r>
      <rPr>
        <sz val="11"/>
        <color rgb="FF000000"/>
        <rFont val="Calibri"/>
      </rPr>
      <t>. Download the package, test the recommended configurations in your environment, and customize or implement them as appropriate.</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</si>
  <si>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</si>
  <si>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</si>
  <si>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</si>
  <si>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</si>
  <si>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</si>
  <si>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</si>
  <si>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</si>
  <si>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</si>
  <si>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</si>
  <si>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</si>
  <si>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</si>
  <si>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</si>
  <si>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</si>
  <si>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</si>
  <si>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</si>
  <si>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</si>
  <si>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MITRE-Mitigations</t>
  </si>
  <si>
    <t>MITRE ATT&amp;CK Mitigations</t>
  </si>
  <si>
    <r>
      <rPr>
        <b/>
        <sz val="11"/>
        <color rgb="FF000000"/>
        <rFont val="Calibri"/>
      </rPr>
      <t>Origin:</t>
    </r>
    <r>
      <rPr>
        <sz val="11"/>
        <color rgb="FF000000"/>
        <rFont val="Calibri"/>
      </rPr>
      <t xml:space="preserve"> MITRE ATT&amp;CK is a publicly maintained knowledge base of adversary tactics and techniques observed in real-world attacks. The Mitigations catalogue maps defensive controls directly to the techniques they counter, allowing organisations to evaluate security coverage in terms of attacker behaviour.</t>
    </r>
    <r>
      <rPr>
        <sz val="11"/>
        <color rgb="FF000000"/>
        <rFont val="Calibri"/>
      </rPr>
      <t xml:space="preserve">
</t>
    </r>
    <r>
      <rPr>
        <b/>
        <sz val="11"/>
        <color rgb="FF000000"/>
        <rFont val="Calibri"/>
      </rPr>
      <t>Relevance:</t>
    </r>
    <r>
      <rPr>
        <sz val="11"/>
        <color rgb="FF000000"/>
        <rFont val="Calibri"/>
      </rPr>
      <t xml:space="preserve"> Organisations use ATT&amp;CK Mitigations to validate that their implemented controls address known attack techniques, identify defensive gaps, and prioritise security investments based on realistic threat scenarios rather than generic compliance checklists.</t>
    </r>
  </si>
  <si>
    <t>800-171r3</t>
  </si>
  <si>
    <t>National Institute of Standards and Technology (NIST) SP 800-171 Rev.3</t>
  </si>
  <si>
    <r>
      <rPr>
        <b/>
        <sz val="11"/>
        <color rgb="FF000000"/>
        <rFont val="Calibri"/>
      </rPr>
      <t>Origin:</t>
    </r>
    <r>
      <rPr>
        <sz val="11"/>
        <color rgb="FF000000"/>
        <rFont val="Calibri"/>
      </rPr>
      <t xml:space="preserve"> NIST SP 800-171 defines security requirements for protecting sensitive information in non-government systems. Revision 3, published in May 2024, restructured requirements across 17 control families and aligned closely with NIST SP 800-53 Rev.5, making it a practical reference for organisations handling sensitive data of any kind.</t>
    </r>
    <r>
      <rPr>
        <sz val="11"/>
        <color rgb="FF000000"/>
        <rFont val="Calibri"/>
      </rPr>
      <t xml:space="preserve">
</t>
    </r>
    <r>
      <rPr>
        <b/>
        <sz val="11"/>
        <color rgb="FF000000"/>
        <rFont val="Calibri"/>
      </rPr>
      <t>Relevance:</t>
    </r>
    <r>
      <rPr>
        <sz val="11"/>
        <color rgb="FF000000"/>
        <rFont val="Calibri"/>
      </rPr>
      <t xml:space="preserve"> Originally scoped to US federal supply chains, SP 800-171 is increasingly used by organisations worldwide as a rigorous, well-structured security baseline - particularly those handling sensitive client data, operating in regulated industries, or seeking a more comprehensive standard than basic cyber hygiene frameworks.</t>
    </r>
  </si>
  <si>
    <t>CSF2.0</t>
  </si>
  <si>
    <t>National Institute of Standards and Technology (NIST) Cyber Security Framework (CSF) v2.0</t>
  </si>
  <si>
    <r>
      <rPr>
        <b/>
        <sz val="11"/>
        <color rgb="FF000000"/>
        <rFont val="Calibri"/>
      </rPr>
      <t>Origin:</t>
    </r>
    <r>
      <rPr>
        <sz val="11"/>
        <color rgb="FF000000"/>
        <rFont val="Calibri"/>
      </rPr>
      <t xml:space="preserve"> The NIST Cybersecurity Framework v2.0, released in February 2024, organises cybersecurity activities across six Functions: Govern, Identify, Protect, Detect, Respond, and Recover. The 2.0 revision explicitly broadened the framework's scope beyond critical infrastructure to apply to organisations of any size or sector.</t>
    </r>
    <r>
      <rPr>
        <sz val="11"/>
        <color rgb="FF000000"/>
        <rFont val="Calibri"/>
      </rPr>
      <t xml:space="preserve">
</t>
    </r>
    <r>
      <rPr>
        <b/>
        <sz val="11"/>
        <color rgb="FF000000"/>
        <rFont val="Calibri"/>
      </rPr>
      <t>Relevance:</t>
    </r>
    <r>
      <rPr>
        <sz val="11"/>
        <color rgb="FF000000"/>
        <rFont val="Calibri"/>
      </rPr>
      <t xml:space="preserve"> Organisations use the CSF to build a common language for cybersecurity governance, communicate risk posture to leadership and stakeholders, and align security activities under a single operating model. It is framework-agnostic and integrates well alongside other standards such as ISO 27001 and CIS Controls.</t>
    </r>
  </si>
  <si>
    <t>NCSC-CEv3.2</t>
  </si>
  <si>
    <t>UK National Cyber Security Centre (NCSC) Cyber Essential v3.2</t>
  </si>
  <si>
    <r>
      <rPr>
        <b/>
        <sz val="11"/>
        <color rgb="FF000000"/>
        <rFont val="Calibri"/>
      </rPr>
      <t>Origin:</t>
    </r>
    <r>
      <rPr>
        <sz val="11"/>
        <color rgb="FF000000"/>
        <rFont val="Calibri"/>
      </rPr>
      <t xml:space="preserve"> Cyber Essentials is a UK government-backed certification scheme overseen by the NCSC, designed to protect organisations against the most common internet-borne threats. Version 3.2, effective April 2025, updated requirements to address cloud services, remote working, and multi-factor authentication.</t>
    </r>
    <r>
      <rPr>
        <sz val="11"/>
        <color rgb="FF000000"/>
        <rFont val="Calibri"/>
      </rPr>
      <t xml:space="preserve">
</t>
    </r>
    <r>
      <rPr>
        <b/>
        <sz val="11"/>
        <color rgb="FF000000"/>
        <rFont val="Calibri"/>
      </rPr>
      <t>Relevance:</t>
    </r>
    <r>
      <rPr>
        <sz val="11"/>
        <color rgb="FF000000"/>
        <rFont val="Calibri"/>
      </rPr>
      <t xml:space="preserve"> Cyber Essentials provides a clear, achievable baseline of technical controls suitable for any organisation. Certification demonstrates a credible security posture to customers, partners, and procurement teams, and is a practical first step for organisations beginning to formalise their security programme.</t>
    </r>
  </si>
  <si>
    <t>ISO27002-2022</t>
  </si>
  <si>
    <t>ISO/IEC 27002:2022</t>
  </si>
  <si>
    <r>
      <rPr>
        <b/>
        <sz val="11"/>
        <color rgb="FF000000"/>
        <rFont val="Calibri"/>
      </rPr>
      <t>Origin:</t>
    </r>
    <r>
      <rPr>
        <sz val="11"/>
        <color rgb="FF000000"/>
        <rFont val="Calibri"/>
      </rPr>
      <t xml:space="preserve"> ISO/IEC 27002:2022 is the international code of practice for information security controls, restructured in its 2022 edition into 93 controls across four themes: Organisational, People, Physical, and Technological. It introduced new controls covering threat intelligence, cloud security, and data masking.</t>
    </r>
    <r>
      <rPr>
        <sz val="11"/>
        <color rgb="FF000000"/>
        <rFont val="Calibri"/>
      </rPr>
      <t xml:space="preserve">
</t>
    </r>
    <r>
      <rPr>
        <b/>
        <sz val="11"/>
        <color rgb="FF000000"/>
        <rFont val="Calibri"/>
      </rPr>
      <t>Relevance:</t>
    </r>
    <r>
      <rPr>
        <sz val="11"/>
        <color rgb="FF000000"/>
        <rFont val="Calibri"/>
      </rPr>
      <t xml:space="preserve"> Organisations use ISO 27002 to select and justify security controls within an ISO 27001-aligned Information Security Management System (ISMS), or independently as a reference to benchmark practices and satisfy customer assurance requirements. It is vendor-neutral and applicable across all industries and organisation sizes.</t>
    </r>
  </si>
  <si>
    <t>PCI-DSSv4.0</t>
  </si>
  <si>
    <t>Payment Card Data Security Standards (PCI DSS) v4.0</t>
  </si>
  <si>
    <r>
      <rPr>
        <b/>
        <sz val="11"/>
        <color rgb="FF000000"/>
        <rFont val="Calibri"/>
      </rPr>
      <t>Origin:</t>
    </r>
    <r>
      <rPr>
        <sz val="11"/>
        <color rgb="FF000000"/>
        <rFont val="Calibri"/>
      </rPr>
      <t xml:space="preserve"> PCI DSS v4.0 was published by the PCI Security Standards Council in March 2022, replacing v3.2.1. Version 4.0 modernised requirements to reflect cloud-hosted environments and contemporary e-commerce architectures, and introduced a customised compliance approach for organisations with mature security programmes.</t>
    </r>
    <r>
      <rPr>
        <sz val="11"/>
        <color rgb="FF000000"/>
        <rFont val="Calibri"/>
      </rPr>
      <t xml:space="preserve">
</t>
    </r>
    <r>
      <rPr>
        <b/>
        <sz val="11"/>
        <color rgb="FF000000"/>
        <rFont val="Calibri"/>
      </rPr>
      <t>Relevance:</t>
    </r>
    <r>
      <rPr>
        <sz val="11"/>
        <color rgb="FF000000"/>
        <rFont val="Calibri"/>
      </rPr>
      <t xml:space="preserve"> Any organisation that stores, processes, or transmits payment card data is required to comply with PCI DSS as a condition of card brand and acquirer agreements. Beyond payment environments, its detailed technical controls make it a useful reference standard for any organisation seeking to strengthen data protection and access control practices.</t>
    </r>
  </si>
  <si>
    <t>CRF-v2025</t>
  </si>
  <si>
    <t>Cybersecurity Risk Foundation (CRF) Safeguards v2025</t>
  </si>
  <si>
    <r>
      <rPr>
        <b/>
        <sz val="11"/>
        <color rgb="FF000000"/>
        <rFont val="Calibri"/>
      </rPr>
      <t>Origin:</t>
    </r>
    <r>
      <rPr>
        <sz val="11"/>
        <color rgb="FF000000"/>
        <rFont val="Calibri"/>
      </rPr>
      <t xml:space="preserve"> The CRF – Safeguards (CRF–S) are a prioritized collection of cybersecurity best practices designed to help organizations protect their systems, data, and operations. Drawn from over 80 globally recognized standards and frameworks, the safeguards are methodically organized by maturity level, making it easier to understand where your organization stands and how to improve. Whether you’re building a security program from scratch or refining an existing one, the CRF–S offers a clear, actionable roadmap to stronger cybersecurity.</t>
    </r>
    <r>
      <rPr>
        <sz val="11"/>
        <color rgb="FF000000"/>
        <rFont val="Calibri"/>
      </rPr>
      <t xml:space="preserve">
</t>
    </r>
    <r>
      <rPr>
        <b/>
        <sz val="11"/>
        <color rgb="FF000000"/>
        <rFont val="Calibri"/>
      </rPr>
      <t>Requirement:</t>
    </r>
    <r>
      <rPr>
        <sz val="11"/>
        <color rgb="FF000000"/>
        <rFont val="Calibri"/>
      </rPr>
      <t xml:space="preserve"> Regulatory expectations are growing, but most organizations still struggle to align their cybersecurity controls across multiple standards. The CRF–Safeguards solve this problem by consolidating requirements from over 80 globally recognized frameworks—transforming fragmented compliance efforts into a unified strategy. Instead of managing overlapping controls across ISO, NIST, CIS, PCI, and others separately, organizations can use the CRF–S as a single reference point to guide implementation, track progress, and demonstrate due diligence. This structured approach not only streamlines audits and assessments but also strengthens your ability to manage cybersecurity risk holistically.</t>
    </r>
  </si>
  <si>
    <t>Security Hardening Implementation Dashboard</t>
  </si>
  <si>
    <t>Scope Overview</t>
  </si>
  <si>
    <t>Count</t>
  </si>
  <si>
    <t>% of Total</t>
  </si>
  <si>
    <t>Hardening Guide</t>
  </si>
  <si>
    <t xml:space="preserve">   Microsoft Security Baseline for Windows Server 2019 (Member Server) 1809</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</si>
  <si>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</si>
  <si>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</si>
  <si>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</si>
  <si>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</si>
  <si>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</si>
  <si>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</si>
  <si>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</si>
  <si>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</si>
  <si>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</si>
  <si>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</si>
  <si>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</si>
  <si>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</si>
  <si>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</si>
  <si>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</si>
  <si>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</si>
  <si>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</si>
  <si>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</si>
  <si>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Phase</t>
  </si>
  <si>
    <t>Phase1</t>
  </si>
  <si>
    <t>Phase2</t>
  </si>
  <si>
    <t>Phase3</t>
  </si>
  <si>
    <t>Phase4</t>
  </si>
  <si>
    <t>Phase5</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</si>
  <si>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</si>
  <si>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</si>
  <si>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</si>
  <si>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</si>
  <si>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</si>
  <si>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</si>
  <si>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</si>
  <si>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</si>
  <si>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</si>
  <si>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</si>
  <si>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</si>
  <si>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</si>
  <si>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</si>
  <si>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</si>
  <si>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</si>
  <si>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</si>
  <si>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</si>
  <si>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</si>
  <si>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</si>
  <si>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</si>
  <si>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</si>
  <si>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</si>
  <si>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(C52)</t>
  </si>
  <si>
    <t>% Must</t>
  </si>
  <si>
    <t>Should Count (C53)</t>
  </si>
  <si>
    <t>% Should</t>
  </si>
  <si>
    <t>Could Count (C54)</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</si>
  <si>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</si>
  <si>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</si>
  <si>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</si>
  <si>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</si>
  <si>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</si>
  <si>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</si>
  <si>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</si>
  <si>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</si>
  <si>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</si>
  <si>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</si>
  <si>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</si>
  <si>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</si>
  <si>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</si>
  <si>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</si>
  <si>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</si>
  <si>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</si>
  <si>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</si>
  <si>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</si>
  <si>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</si>
  <si>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</si>
  <si>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</si>
  <si>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</si>
  <si>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</si>
  <si>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</si>
  <si>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</si>
  <si>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</si>
  <si>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</si>
  <si>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</si>
  <si>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</si>
  <si>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</si>
  <si>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</si>
  <si>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</si>
  <si>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</si>
  <si>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</si>
  <si>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</si>
  <si>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</si>
  <si>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</si>
  <si>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</si>
  <si>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</si>
  <si>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</si>
  <si>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</si>
  <si>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</si>
  <si>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</si>
  <si>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</si>
  <si>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</si>
  <si>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</si>
  <si>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</si>
  <si>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</si>
  <si>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</si>
  <si>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</si>
  <si>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</si>
  <si>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</si>
  <si>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</si>
  <si>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</si>
  <si>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</si>
  <si>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</si>
  <si>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</si>
  <si>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</si>
  <si>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</si>
  <si>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</si>
  <si>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</si>
  <si>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</si>
  <si>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</si>
  <si>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</si>
  <si>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</si>
  <si>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</si>
  <si>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</si>
  <si>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</si>
  <si>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</si>
  <si>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</si>
  <si>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</si>
  <si>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</si>
  <si>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</si>
  <si>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</si>
  <si>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</si>
  <si>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</si>
  <si>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</si>
  <si>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</si>
  <si>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</si>
  <si>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</si>
  <si>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</si>
  <si>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</si>
  <si>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</si>
  <si>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</si>
  <si>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</si>
  <si>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</si>
  <si>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</si>
  <si>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</si>
  <si>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</si>
  <si>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</si>
  <si>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</si>
  <si>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</si>
  <si>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</si>
  <si>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</si>
  <si>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</si>
  <si>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</si>
  <si>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</si>
  <si>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</si>
  <si>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</si>
  <si>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</si>
  <si>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</si>
  <si>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</si>
  <si>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</si>
  <si>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</si>
  <si>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</si>
  <si>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</si>
  <si>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</si>
  <si>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</si>
  <si>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</si>
  <si>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</si>
  <si>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</si>
  <si>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</si>
  <si>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</si>
  <si>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</si>
  <si>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</si>
  <si>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</si>
  <si>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</si>
  <si>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</si>
  <si>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</si>
  <si>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</si>
  <si>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</si>
  <si>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</si>
  <si>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</si>
  <si>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</si>
  <si>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</si>
  <si>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</si>
  <si>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</si>
  <si>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</si>
  <si>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</si>
  <si>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</si>
  <si>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</si>
  <si>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</si>
  <si>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</si>
  <si>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</si>
  <si>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</si>
  <si>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</si>
  <si>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</si>
  <si>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</si>
  <si>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</si>
  <si>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</si>
  <si>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</si>
  <si>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</si>
  <si>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</si>
  <si>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</si>
  <si>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</si>
  <si>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</si>
  <si>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</si>
  <si>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</si>
  <si>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</si>
  <si>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</si>
  <si>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</si>
  <si>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</si>
  <si>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</si>
  <si>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</si>
  <si>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</si>
  <si>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</si>
  <si>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</si>
  <si>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</si>
  <si>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</si>
  <si>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</si>
  <si>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</si>
  <si>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</si>
  <si>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</si>
  <si>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</si>
  <si>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</si>
  <si>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</si>
  <si>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</si>
  <si>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</si>
  <si>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</si>
  <si>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</si>
  <si>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</si>
  <si>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</si>
  <si>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</si>
  <si>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</si>
  <si>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</si>
  <si>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</si>
  <si>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</si>
  <si>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</si>
  <si>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</si>
  <si>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</si>
  <si>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</si>
  <si>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</si>
  <si>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</si>
  <si>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</si>
  <si>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</si>
  <si>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</si>
  <si>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</si>
  <si>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</si>
  <si>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</si>
  <si>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</si>
  <si>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</si>
  <si>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</si>
  <si>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</si>
  <si>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</si>
  <si>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</si>
  <si>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</si>
  <si>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</si>
  <si>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</si>
  <si>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</si>
  <si>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</si>
  <si>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</si>
  <si>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</si>
  <si>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</si>
  <si>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</si>
  <si>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</si>
  <si>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</si>
  <si>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</si>
  <si>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</si>
  <si>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</si>
  <si>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3.1</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</si>
  <si>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</si>
  <si>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</si>
  <si>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</si>
  <si>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</si>
  <si>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</si>
  <si>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3.2</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</si>
  <si>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</si>
  <si>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</si>
  <si>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</si>
  <si>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3.3</t>
  </si>
  <si>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</si>
  <si>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</si>
  <si>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</si>
  <si>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</si>
  <si>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</si>
  <si>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</si>
  <si>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</si>
  <si>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</si>
  <si>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</si>
  <si>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</si>
  <si>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</si>
  <si>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</si>
  <si>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</si>
  <si>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</si>
  <si>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</si>
  <si>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</si>
  <si>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</si>
  <si>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</si>
  <si>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</si>
  <si>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</si>
  <si>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</si>
  <si>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</si>
  <si>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</si>
  <si>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</si>
  <si>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</si>
  <si>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</si>
  <si>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</si>
  <si>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</si>
  <si>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</si>
  <si>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</si>
  <si>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</si>
  <si>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</si>
  <si>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</si>
  <si>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</si>
  <si>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</si>
  <si>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</si>
  <si>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</si>
  <si>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</si>
  <si>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</si>
  <si>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</si>
  <si>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</si>
  <si>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</si>
  <si>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</si>
  <si>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</si>
  <si>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</si>
  <si>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</si>
  <si>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</si>
  <si>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</si>
  <si>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</si>
  <si>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4.1</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</si>
  <si>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</si>
  <si>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</si>
  <si>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</si>
  <si>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</si>
  <si>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4.2</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</si>
  <si>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</si>
  <si>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</si>
  <si>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</si>
  <si>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4.3</t>
  </si>
  <si>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</si>
  <si>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</si>
  <si>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</si>
  <si>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</si>
  <si>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</si>
  <si>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</si>
  <si>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</si>
  <si>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</si>
  <si>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</si>
  <si>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</si>
  <si>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</si>
  <si>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</si>
  <si>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</si>
  <si>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</si>
  <si>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</si>
  <si>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</si>
  <si>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</si>
  <si>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</si>
  <si>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</si>
  <si>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</si>
  <si>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</si>
  <si>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</si>
  <si>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</si>
  <si>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</si>
  <si>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</si>
  <si>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</si>
  <si>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</si>
  <si>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</si>
  <si>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</si>
  <si>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</si>
  <si>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</si>
  <si>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</si>
  <si>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</si>
  <si>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</si>
  <si>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</si>
  <si>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</si>
  <si>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</si>
  <si>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</si>
  <si>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</si>
  <si>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</si>
  <si>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Use processes and tools to assign and manage authorization to credentials for user accounts, including administrator accounts, as well as service accounts, to enterprise assets and software.</t>
  </si>
  <si>
    <t>5.1</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</si>
  <si>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</si>
  <si>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</si>
  <si>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</si>
  <si>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5.2</t>
  </si>
  <si>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</si>
  <si>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</si>
  <si>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</si>
  <si>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</si>
  <si>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</si>
  <si>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</si>
  <si>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</si>
  <si>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</si>
  <si>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</si>
  <si>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</si>
  <si>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</si>
  <si>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</si>
  <si>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</si>
  <si>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</si>
  <si>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</si>
  <si>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</si>
  <si>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</si>
  <si>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</si>
  <si>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</si>
  <si>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</si>
  <si>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</si>
  <si>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</si>
  <si>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</si>
  <si>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</si>
  <si>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</si>
  <si>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</si>
  <si>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</si>
  <si>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</si>
  <si>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</si>
  <si>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</si>
  <si>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</si>
  <si>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</si>
  <si>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</si>
  <si>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</si>
  <si>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</si>
  <si>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</si>
  <si>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</si>
  <si>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</si>
  <si>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</si>
  <si>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</si>
  <si>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</si>
  <si>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</si>
  <si>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</si>
  <si>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</si>
  <si>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</si>
  <si>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</si>
  <si>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</si>
  <si>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</si>
  <si>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</si>
  <si>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</si>
  <si>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</si>
  <si>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</si>
  <si>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</si>
  <si>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</si>
  <si>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</si>
  <si>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</si>
  <si>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</si>
  <si>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</si>
  <si>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</si>
  <si>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</si>
  <si>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</si>
  <si>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</si>
  <si>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</si>
  <si>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</si>
  <si>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</si>
  <si>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</si>
  <si>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</si>
  <si>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</si>
  <si>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</si>
  <si>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</si>
  <si>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</si>
  <si>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</si>
  <si>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</si>
  <si>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</si>
  <si>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</si>
  <si>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</si>
  <si>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</si>
  <si>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</si>
  <si>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</si>
  <si>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</si>
  <si>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</si>
  <si>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</si>
  <si>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</si>
  <si>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</si>
  <si>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</si>
  <si>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</si>
  <si>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</si>
  <si>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</si>
  <si>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</si>
  <si>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</si>
  <si>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</si>
  <si>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</si>
  <si>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</si>
  <si>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</si>
  <si>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</si>
  <si>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</si>
  <si>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</si>
  <si>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</si>
  <si>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</si>
  <si>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</si>
  <si>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</si>
  <si>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</si>
  <si>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</si>
  <si>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</si>
  <si>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</si>
  <si>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</si>
  <si>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</si>
  <si>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</si>
  <si>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</si>
  <si>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</si>
  <si>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</si>
  <si>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</si>
  <si>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</si>
  <si>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</si>
  <si>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</si>
  <si>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</si>
  <si>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</si>
  <si>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</si>
  <si>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</si>
  <si>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</si>
  <si>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</si>
  <si>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</si>
  <si>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</si>
  <si>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</si>
  <si>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</si>
  <si>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</si>
  <si>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</si>
  <si>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</si>
  <si>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</si>
  <si>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</si>
  <si>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</si>
  <si>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</si>
  <si>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</si>
  <si>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</si>
  <si>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</si>
  <si>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</si>
  <si>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</si>
  <si>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</si>
  <si>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</si>
  <si>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</si>
  <si>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</si>
  <si>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</si>
  <si>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</si>
  <si>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</si>
  <si>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</si>
  <si>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</si>
  <si>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</si>
  <si>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</si>
  <si>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</si>
  <si>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</si>
  <si>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</si>
  <si>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</si>
  <si>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</si>
  <si>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</si>
  <si>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</si>
  <si>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</si>
  <si>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</si>
  <si>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</si>
  <si>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</si>
  <si>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</si>
  <si>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</si>
  <si>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</si>
  <si>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</si>
  <si>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</si>
  <si>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</si>
  <si>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</si>
  <si>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</si>
  <si>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</si>
  <si>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</si>
  <si>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</si>
  <si>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</si>
  <si>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</si>
  <si>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</si>
  <si>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</si>
  <si>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</si>
  <si>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</si>
  <si>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</si>
  <si>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</si>
  <si>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</si>
  <si>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</si>
  <si>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</si>
  <si>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</si>
  <si>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</si>
  <si>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</si>
  <si>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</si>
  <si>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</si>
  <si>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</si>
  <si>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</si>
  <si>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</si>
  <si>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</si>
  <si>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</si>
  <si>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</si>
  <si>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</si>
  <si>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</si>
  <si>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</si>
  <si>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</si>
  <si>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</si>
  <si>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</si>
  <si>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</si>
  <si>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</si>
  <si>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</si>
  <si>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</si>
  <si>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</si>
  <si>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</si>
  <si>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</si>
  <si>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</si>
  <si>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</si>
  <si>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</si>
  <si>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</si>
  <si>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</si>
  <si>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</si>
  <si>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</si>
  <si>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</si>
  <si>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</si>
  <si>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</si>
  <si>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</si>
  <si>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</si>
  <si>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</si>
  <si>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</si>
  <si>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</si>
  <si>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</si>
  <si>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</si>
  <si>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</si>
  <si>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</si>
  <si>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</si>
  <si>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</si>
  <si>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</si>
  <si>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</si>
  <si>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</si>
  <si>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</si>
  <si>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</si>
  <si>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</si>
  <si>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</si>
  <si>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</si>
  <si>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</si>
  <si>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</si>
  <si>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</si>
  <si>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</si>
  <si>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</si>
  <si>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</si>
  <si>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</si>
  <si>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</si>
  <si>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</si>
  <si>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</si>
  <si>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</si>
  <si>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</si>
  <si>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</si>
  <si>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</si>
  <si>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</si>
  <si>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</si>
  <si>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</si>
  <si>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</si>
  <si>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</si>
  <si>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</si>
  <si>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</si>
  <si>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</si>
  <si>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</si>
  <si>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</si>
  <si>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</si>
  <si>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</si>
  <si>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</si>
  <si>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</si>
  <si>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</si>
  <si>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</si>
  <si>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</si>
  <si>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</si>
  <si>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</si>
  <si>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</si>
  <si>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</si>
  <si>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</si>
  <si>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</si>
  <si>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</si>
  <si>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</si>
  <si>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</si>
  <si>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</si>
  <si>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</si>
  <si>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</si>
  <si>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</si>
  <si>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</si>
  <si>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</si>
  <si>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</si>
  <si>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</si>
  <si>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</si>
  <si>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</si>
  <si>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</si>
  <si>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</si>
  <si>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</si>
  <si>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</si>
  <si>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</si>
  <si>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</si>
  <si>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</si>
  <si>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</si>
  <si>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</si>
  <si>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</si>
  <si>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</si>
  <si>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</si>
  <si>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</si>
  <si>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</si>
  <si>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</si>
  <si>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</si>
  <si>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</si>
  <si>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</si>
  <si>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</si>
  <si>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</si>
  <si>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</si>
  <si>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</si>
  <si>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</si>
  <si>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</si>
  <si>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</si>
  <si>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</si>
  <si>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</si>
  <si>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</si>
  <si>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</si>
  <si>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</si>
  <si>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</si>
  <si>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</si>
  <si>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</si>
  <si>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</si>
  <si>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</si>
  <si>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</si>
  <si>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</si>
  <si>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</si>
  <si>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</si>
  <si>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</si>
  <si>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</si>
  <si>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</si>
  <si>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</si>
  <si>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</si>
  <si>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</si>
  <si>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</si>
  <si>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</si>
  <si>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</si>
  <si>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</si>
  <si>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</si>
  <si>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</si>
  <si>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</si>
  <si>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</si>
  <si>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</si>
  <si>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</si>
  <si>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</si>
  <si>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</si>
  <si>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</si>
  <si>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</si>
  <si>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</si>
  <si>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</si>
  <si>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</si>
  <si>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</si>
  <si>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</si>
  <si>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</si>
  <si>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</si>
  <si>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</si>
  <si>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</si>
  <si>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</si>
  <si>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</si>
  <si>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</si>
  <si>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</si>
  <si>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</si>
  <si>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</si>
  <si>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</si>
  <si>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</si>
  <si>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</si>
  <si>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</si>
  <si>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</si>
  <si>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</si>
  <si>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</si>
  <si>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</si>
  <si>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</si>
  <si>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</si>
  <si>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</si>
  <si>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</si>
  <si>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</si>
  <si>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</si>
  <si>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</si>
  <si>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</si>
  <si>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</si>
  <si>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</si>
  <si>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</si>
  <si>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</si>
  <si>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</si>
  <si>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</si>
  <si>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</si>
  <si>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</si>
  <si>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</si>
  <si>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</si>
  <si>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</si>
  <si>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</si>
  <si>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</si>
  <si>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</si>
  <si>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</si>
  <si>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</si>
  <si>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</si>
  <si>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</si>
  <si>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</si>
  <si>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</si>
  <si>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</si>
  <si>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</si>
  <si>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</si>
  <si>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</si>
  <si>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</si>
  <si>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</si>
  <si>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</si>
  <si>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</si>
  <si>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</si>
  <si>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</si>
  <si>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</si>
  <si>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</si>
  <si>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</si>
  <si>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</si>
  <si>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</si>
  <si>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</si>
  <si>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</si>
  <si>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</si>
  <si>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</si>
  <si>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</si>
  <si>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</si>
  <si>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</si>
  <si>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</si>
  <si>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</si>
  <si>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</si>
  <si>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</si>
  <si>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</si>
  <si>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</si>
  <si>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</si>
  <si>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</si>
  <si>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</si>
  <si>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</si>
  <si>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</si>
  <si>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</si>
  <si>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</si>
  <si>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</si>
  <si>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</si>
  <si>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</si>
  <si>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</si>
  <si>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</si>
  <si>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</si>
  <si>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</si>
  <si>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</si>
  <si>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</si>
  <si>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</si>
  <si>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</si>
  <si>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</si>
  <si>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</si>
  <si>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</si>
  <si>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</si>
  <si>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</si>
  <si>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</si>
  <si>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</si>
  <si>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</si>
  <si>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</si>
  <si>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</si>
  <si>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</si>
  <si>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</si>
  <si>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</si>
  <si>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</si>
  <si>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</si>
  <si>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</si>
  <si>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</si>
  <si>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</si>
  <si>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</si>
  <si>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</si>
  <si>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</si>
  <si>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</si>
  <si>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</si>
  <si>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</si>
  <si>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</si>
  <si>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</si>
  <si>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</si>
  <si>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</si>
  <si>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</si>
  <si>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</si>
  <si>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</si>
  <si>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</si>
  <si>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</si>
  <si>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</si>
  <si>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</si>
  <si>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</si>
  <si>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</si>
  <si>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</si>
  <si>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</si>
  <si>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</si>
  <si>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</si>
  <si>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</si>
  <si>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</si>
  <si>
    <t>Mitigation</t>
  </si>
  <si>
    <t>Tools</t>
  </si>
  <si>
    <t>MoreInfo</t>
  </si>
  <si>
    <t>M1036</t>
  </si>
  <si>
    <t>Account Use Policies</t>
  </si>
  <si>
    <t>Account Use Policies help mitigate unauthorized access by configuring and enforcing rules that govern how and when accounts can be used. These policies include enforcing account lockout mechanisms, restricting login times, and setting inactivity timeouts. Proper configuration of these policies reduces the risk of brute-force attacks, credential theft, and unauthorized access by limiting the opportunities for malicious actors to exploit accounts.</t>
  </si>
  <si>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settings so that after a defined number of failed login attempts (e.g., 3-5 attempts), the account is locked for a specific time period (e.g., 15 minutes) or requires an administrator to unlock it.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brute-force attacks by limiting how many incorrect password attempts can be made before the account is temporarily disabled, reducing the likelihood of an attacker successfully guessing a password.</t>
    </r>
    <r>
      <rPr>
        <sz val="11"/>
        <color rgb="FF000000"/>
        <rFont val="Calibri"/>
      </rPr>
      <t xml:space="preserve">
</t>
    </r>
    <r>
      <rPr>
        <b/>
        <sz val="11"/>
        <color rgb="FF000000"/>
        <rFont val="Calibri"/>
      </rPr>
      <t>Login Time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Set up login time policies to restrict when users or groups can log into systems. For example, only allowing login during standard business hours (e.g., 8 AM to 6 PM) for non-administrative accounts.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unauthorized access outside of approved working hours, where login attempts might be more suspicious or harder to monitor. For example, if an account that is only supposed to be active during the day logs in at 2 AM, it should raise an alert or be blocked.</t>
    </r>
    <r>
      <rPr>
        <sz val="11"/>
        <color rgb="FF000000"/>
        <rFont val="Calibri"/>
      </rPr>
      <t xml:space="preserve">
</t>
    </r>
    <r>
      <rPr>
        <b/>
        <sz val="11"/>
        <color rgb="FF000000"/>
        <rFont val="Calibri"/>
      </rPr>
      <t>Inactivity Timeout and Session Termination: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session timeouts after a period of inactivity (e.g., 10-15 minutes) and require users to re-authenticate if they wish to resume the session.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policy prevents attackers from hijacking active sessions left unattended. For example, if an employee walks away from their computer without locking it, an attacker with physical access to the system would be unable to exploit the session.</t>
    </r>
    <r>
      <rPr>
        <sz val="11"/>
        <color rgb="FF000000"/>
        <rFont val="Calibri"/>
      </rPr>
      <t xml:space="preserve">
</t>
    </r>
    <r>
      <rPr>
        <b/>
        <sz val="11"/>
        <color rgb="FF000000"/>
        <rFont val="Calibri"/>
      </rPr>
      <t>Password Aging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aging rules, requiring users to change their passwords after a defined period (e.g., 90 days) and ensure passwords are not reused by maintaining a password history.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limits the risk of compromised passwords being used indefinitely. Regular password changes make it more difficult for attackers to reuse stolen credentials.</t>
    </r>
    <r>
      <rPr>
        <sz val="11"/>
        <color rgb="FF000000"/>
        <rFont val="Calibri"/>
      </rPr>
      <t xml:space="preserve">
</t>
    </r>
    <r>
      <rPr>
        <b/>
        <sz val="11"/>
        <color rgb="FF000000"/>
        <rFont val="Calibri"/>
      </rPr>
      <t>Account Expiration and Deactivation: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user accounts, especially for temporary or contract workers, to automatically expire after a set date or event. Accounts that remain unused for a specific period should be deactivated automatically.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dormant accounts from becoming an attack vector. For example, an attacker can exploit unused accounts if they are not properly monitored or deactivated.</t>
    </r>
  </si>
  <si>
    <r>
      <rPr>
        <sz val="11"/>
        <color rgb="FF000000"/>
        <rFont val="Calibri"/>
      </rPr>
      <t xml:space="preserve">• </t>
    </r>
    <r>
      <rPr>
        <i/>
        <sz val="11"/>
        <color rgb="FF000000"/>
        <rFont val="Calibri"/>
      </rPr>
      <t>Group Policy Objects (GPOs) in Windows:</t>
    </r>
    <r>
      <rPr>
        <sz val="11"/>
        <color rgb="FF000000"/>
        <rFont val="Calibri"/>
      </rPr>
      <t xml:space="preserve"> To enforce account lockout thresholds, login time restrictions, session timeouts, and password policies.</t>
    </r>
    <r>
      <rPr>
        <sz val="11"/>
        <color rgb="FF000000"/>
        <rFont val="Calibri"/>
      </rPr>
      <t xml:space="preserve">
</t>
    </r>
    <r>
      <rPr>
        <sz val="11"/>
        <color rgb="FF000000"/>
        <rFont val="Calibri"/>
      </rPr>
      <t xml:space="preserve">• </t>
    </r>
    <r>
      <rPr>
        <i/>
        <sz val="11"/>
        <color rgb="FF000000"/>
        <rFont val="Calibri"/>
      </rPr>
      <t>Identity and Access Management (IAM) solutions:</t>
    </r>
    <r>
      <rPr>
        <sz val="11"/>
        <color rgb="FF000000"/>
        <rFont val="Calibri"/>
      </rPr>
      <t xml:space="preserve"> For centralized management of user accounts, session policies, and automated deactivation of accounts.</t>
    </r>
    <r>
      <rPr>
        <sz val="11"/>
        <color rgb="FF000000"/>
        <rFont val="Calibri"/>
      </rPr>
      <t xml:space="preserve">
</t>
    </r>
    <r>
      <rPr>
        <sz val="11"/>
        <color rgb="FF000000"/>
        <rFont val="Calibri"/>
      </rPr>
      <t xml:space="preserve">• </t>
    </r>
    <r>
      <rPr>
        <i/>
        <sz val="11"/>
        <color rgb="FF000000"/>
        <rFont val="Calibri"/>
      </rPr>
      <t>Security Information and Event Management (SIEM) platforms:</t>
    </r>
    <r>
      <rPr>
        <sz val="11"/>
        <color rgb="FF000000"/>
        <rFont val="Calibri"/>
      </rPr>
      <t xml:space="preserve"> To monitor and alert on unusual login activity, such as failed logins or out-of-hours access attempts.</t>
    </r>
    <r>
      <rPr>
        <sz val="11"/>
        <color rgb="FF000000"/>
        <rFont val="Calibri"/>
      </rPr>
      <t xml:space="preserve">
</t>
    </r>
    <r>
      <rPr>
        <sz val="11"/>
        <color rgb="FF000000"/>
        <rFont val="Calibri"/>
      </rPr>
      <t xml:space="preserve">• </t>
    </r>
    <r>
      <rPr>
        <i/>
        <sz val="11"/>
        <color rgb="FF000000"/>
        <rFont val="Calibri"/>
      </rPr>
      <t>Multi-Factor Authentication (MFA) Tools:</t>
    </r>
    <r>
      <rPr>
        <sz val="11"/>
        <color rgb="FF000000"/>
        <rFont val="Calibri"/>
      </rPr>
      <t xml:space="preserve"> To further enforce secure login attempts, preventing brute-force or credential stuffing attacks.</t>
    </r>
  </si>
  <si>
    <t>https://attack.mitre.org/mitigations/M1036/</t>
  </si>
  <si>
    <t>M1015</t>
  </si>
  <si>
    <t>Active Directory Configuration</t>
  </si>
  <si>
    <t>Implement robust Active Directory (AD) configurations using group policies to secure user accounts, control access, and minimize the attack surface. AD configurations enable centralized control over account settings, logon policies, and permissions, reducing the risk of unauthorized access and lateral movement within the network.</t>
  </si>
  <si>
    <r>
      <rPr>
        <b/>
        <sz val="11"/>
        <color rgb="FF000000"/>
        <rFont val="Calibri"/>
      </rPr>
      <t>Account Configuration: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domain accounts instead of local accounts to leverage AD’s centralized management, including group policies, auditing, and access control.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For IT staff managing shared resources, provision domain accounts that allow IT teams to log in centrally, reducing the risk of unmanaged, rogue local accounts on individual machines.</t>
    </r>
    <r>
      <rPr>
        <sz val="11"/>
        <color rgb="FF000000"/>
        <rFont val="Calibri"/>
      </rPr>
      <t xml:space="preserve">
</t>
    </r>
    <r>
      <rPr>
        <b/>
        <sz val="11"/>
        <color rgb="FF000000"/>
        <rFont val="Calibri"/>
      </rPr>
      <t>Interactive Logon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policies to restrict interactive logons (e.g., direct physical or RDP logons) for service accounts or privileged accounts that do not require such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service accounts, such as SQL Server accounts, from having interactive logon privileges. This reduces the risk of these accounts being leveraged for lateral movement if compromised.</t>
    </r>
    <r>
      <rPr>
        <sz val="11"/>
        <color rgb="FF000000"/>
        <rFont val="Calibri"/>
      </rPr>
      <t xml:space="preserve">
</t>
    </r>
    <r>
      <rPr>
        <b/>
        <sz val="11"/>
        <color rgb="FF000000"/>
        <rFont val="Calibri"/>
      </rPr>
      <t>Remote Desktop Settings: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Remote Desktop Protocol (RDP) access to specific, authorized accounts. Use group policies to enforce this, allowing only necessary users to establish RDP sessions.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On sensitive servers (e.g., domain controllers or financial databases), restrict RDP access to administrative accounts only, while all other users are denied access.</t>
    </r>
    <r>
      <rPr>
        <sz val="11"/>
        <color rgb="FF000000"/>
        <rFont val="Calibri"/>
      </rPr>
      <t xml:space="preserve">
</t>
    </r>
    <r>
      <rPr>
        <b/>
        <sz val="11"/>
        <color rgb="FF000000"/>
        <rFont val="Calibri"/>
      </rPr>
      <t>Dedicated Administrative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Create domain-wide administrative accounts that are restricted from interactive logons, designed solely for high-level tasks (e.g., software installation, patching).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separate administrative accounts for different purposes, such as one set of accounts for installations and another for managing repository access. This limits exposure and helps reduce attack vectors.</t>
    </r>
    <r>
      <rPr>
        <sz val="11"/>
        <color rgb="FF000000"/>
        <rFont val="Calibri"/>
      </rPr>
      <t xml:space="preserve">
</t>
    </r>
    <r>
      <rPr>
        <b/>
        <sz val="11"/>
        <color rgb="FF000000"/>
        <rFont val="Calibri"/>
      </rPr>
      <t>Authentication Silos: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Authentication Silos in AD, using group policies to create access zones with restrictions based on membership, such as the Protected Users security group. This restricts access to critical accounts and minimizes exposure to potential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Place high-risk or high-value accounts, such as executive or administrative accounts, in an Authentication Silo with extra controls, limiting their exposure to only necessary systems. This reduces the risk of credential misuse or abuse if these accounts are compromised.</t>
    </r>
  </si>
  <si>
    <r>
      <rPr>
        <sz val="11"/>
        <color rgb="FF000000"/>
        <rFont val="Calibri"/>
      </rPr>
      <t xml:space="preserve">• </t>
    </r>
    <r>
      <rPr>
        <i/>
        <sz val="11"/>
        <color rgb="FF000000"/>
        <rFont val="Calibri"/>
      </rPr>
      <t>Active Directory Group Policies:</t>
    </r>
    <r>
      <rPr>
        <sz val="11"/>
        <color rgb="FF000000"/>
        <rFont val="Calibri"/>
      </rPr>
      <t xml:space="preserve"> Use Group Policy Management Console (GPMC) to configure, deploy, and enforce policies across AD environments.</t>
    </r>
    <r>
      <rPr>
        <sz val="11"/>
        <color rgb="FF000000"/>
        <rFont val="Calibri"/>
      </rPr>
      <t xml:space="preserve">
</t>
    </r>
    <r>
      <rPr>
        <sz val="11"/>
        <color rgb="FF000000"/>
        <rFont val="Calibri"/>
      </rPr>
      <t xml:space="preserve">• </t>
    </r>
    <r>
      <rPr>
        <i/>
        <sz val="11"/>
        <color rgb="FF000000"/>
        <rFont val="Calibri"/>
      </rPr>
      <t>PowerShell:</t>
    </r>
    <r>
      <rPr>
        <sz val="11"/>
        <color rgb="FF000000"/>
        <rFont val="Calibri"/>
      </rPr>
      <t xml:space="preserve"> Automate account configuration, logon restrictions, and policy application using PowerShell scripts.</t>
    </r>
    <r>
      <rPr>
        <sz val="11"/>
        <color rgb="FF000000"/>
        <rFont val="Calibri"/>
      </rPr>
      <t xml:space="preserve">
</t>
    </r>
    <r>
      <rPr>
        <sz val="11"/>
        <color rgb="FF000000"/>
        <rFont val="Calibri"/>
      </rPr>
      <t xml:space="preserve">• </t>
    </r>
    <r>
      <rPr>
        <i/>
        <sz val="11"/>
        <color rgb="FF000000"/>
        <rFont val="Calibri"/>
      </rPr>
      <t>AD Administrative Center:</t>
    </r>
    <r>
      <rPr>
        <sz val="11"/>
        <color rgb="FF000000"/>
        <rFont val="Calibri"/>
      </rPr>
      <t xml:space="preserve"> Manage Authentication Silos and configure high-level policies for critical user groups within AD.</t>
    </r>
  </si>
  <si>
    <t>https://attack.mitre.org/mitigations/M1015/</t>
  </si>
  <si>
    <t>M1049</t>
  </si>
  <si>
    <t>Antivirus/Antimalware</t>
  </si>
  <si>
    <t>Antivirus/Antimalware solutions utilize signatures, heuristics, and behavioral analysis to detect, block, and remediate malicious software, including viruses, trojans, ransomware, and spyware. These solutions continuously monitor endpoints and systems for known malicious patterns and suspicious behaviors that indicate compromise. Antivirus/Antimalware software should be deployed across all devices, with automated updates to ensure protection against the latest threats.</t>
  </si>
  <si>
    <r>
      <rPr>
        <b/>
        <sz val="11"/>
        <color rgb="FF000000"/>
        <rFont val="Calibri"/>
      </rPr>
      <t>Signature-Based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predefined signatures to identify known malware based on unique patterns such as file hashes, byte sequences, or command-line arguments. This method is effective against known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malware like "Emotet" is detected, its signature (such as a specific file hash) matches a known database of malicious software, triggering an alert and allowing immediate quarantine of the infected file.</t>
    </r>
    <r>
      <rPr>
        <sz val="11"/>
        <color rgb="FF000000"/>
        <rFont val="Calibri"/>
      </rPr>
      <t xml:space="preserve">
</t>
    </r>
    <r>
      <rPr>
        <b/>
        <sz val="11"/>
        <color rgb="FF000000"/>
        <rFont val="Calibri"/>
      </rPr>
      <t>Heuristic-Based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heuristic algorithms that analyze behavior and characteristics of files and processes to identify potential malware, even if it doesn’t match a known signature.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If a program attempts to modify multiple critical system files or initiate suspicious network communications, heuristic analysis may flag it as potentially malicious, even if no specific malware signature is available.</t>
    </r>
    <r>
      <rPr>
        <sz val="11"/>
        <color rgb="FF000000"/>
        <rFont val="Calibri"/>
      </rPr>
      <t xml:space="preserve">
</t>
    </r>
    <r>
      <rPr>
        <b/>
        <sz val="11"/>
        <color rgb="FF000000"/>
        <rFont val="Calibri"/>
      </rPr>
      <t>Behavioral Detection (Behavior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analysis to detect patterns of abnormal activities, such as unusual system calls, unauthorized file encryption, or attempts to escalate privileges.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Behavioral analysis can detect ransomware attacks early by identifying behavior like mass file encryption, even before a specific ransomware signature has been identified.</t>
    </r>
    <r>
      <rPr>
        <sz val="11"/>
        <color rgb="FF000000"/>
        <rFont val="Calibri"/>
      </rPr>
      <t xml:space="preserve">
</t>
    </r>
    <r>
      <rPr>
        <b/>
        <sz val="11"/>
        <color rgb="FF000000"/>
        <rFont val="Calibri"/>
      </rPr>
      <t>Real-Time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real-time scanning to automatically inspect files and network traffic for signs of malware as they are accessed, downloaded, or executed.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a user downloads an email attachment, the antivirus solution scans the file in real-time, checking it against both signatures and heuristics to detect any malicious content before it can be opened.</t>
    </r>
    <r>
      <rPr>
        <sz val="11"/>
        <color rgb="FF000000"/>
        <rFont val="Calibri"/>
      </rPr>
      <t xml:space="preserve">
</t>
    </r>
    <r>
      <rPr>
        <b/>
        <sz val="11"/>
        <color rgb="FF000000"/>
        <rFont val="Calibri"/>
      </rPr>
      <t>Cloud-Assisted Threat Intelligence: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threat intelligence to ensure the antivirus solution can access the latest malware definitions and real-time threat feeds from a global database of emerging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Cloud-assisted antivirus solutions quickly identify newly discovered malware by cross-referencing against global threat databases, providing real-time protection against zero-day attacks.</t>
    </r>
  </si>
  <si>
    <r>
      <rPr>
        <sz val="11"/>
        <color rgb="FF000000"/>
        <rFont val="Calibri"/>
      </rPr>
      <t xml:space="preserve">• </t>
    </r>
    <r>
      <rPr>
        <i/>
        <sz val="11"/>
        <color rgb="FF000000"/>
        <rFont val="Calibri"/>
      </rPr>
      <t>Endpoint Security Platforms:</t>
    </r>
    <r>
      <rPr>
        <sz val="11"/>
        <color rgb="FF000000"/>
        <rFont val="Calibri"/>
      </rPr>
      <t xml:space="preserve"> Use solutions such as EDR for comprehensive antivirus/antimalware protection across all systems.</t>
    </r>
    <r>
      <rPr>
        <sz val="11"/>
        <color rgb="FF000000"/>
        <rFont val="Calibri"/>
      </rPr>
      <t xml:space="preserve">
</t>
    </r>
    <r>
      <rPr>
        <sz val="11"/>
        <color rgb="FF000000"/>
        <rFont val="Calibri"/>
      </rPr>
      <t xml:space="preserve">• </t>
    </r>
    <r>
      <rPr>
        <i/>
        <sz val="11"/>
        <color rgb="FF000000"/>
        <rFont val="Calibri"/>
      </rPr>
      <t>Centralized Management:</t>
    </r>
    <r>
      <rPr>
        <sz val="11"/>
        <color rgb="FF000000"/>
        <rFont val="Calibri"/>
      </rPr>
      <t xml:space="preserve"> Implement centralized antivirus management consoles that provide visibility into threat activity, enable policy enforcement, and automate updates.</t>
    </r>
    <r>
      <rPr>
        <sz val="11"/>
        <color rgb="FF000000"/>
        <rFont val="Calibri"/>
      </rPr>
      <t xml:space="preserve">
</t>
    </r>
    <r>
      <rPr>
        <sz val="11"/>
        <color rgb="FF000000"/>
        <rFont val="Calibri"/>
      </rPr>
      <t xml:space="preserve">• </t>
    </r>
    <r>
      <rPr>
        <i/>
        <sz val="11"/>
        <color rgb="FF000000"/>
        <rFont val="Calibri"/>
      </rPr>
      <t>Behavioral Analysis Tools:</t>
    </r>
    <r>
      <rPr>
        <sz val="11"/>
        <color rgb="FF000000"/>
        <rFont val="Calibri"/>
      </rPr>
      <t xml:space="preserve"> Leverage solutions with advanced behavioral analysis capabilities to detect malicious activity patterns that don’t rely on known signatures.</t>
    </r>
  </si>
  <si>
    <t>https://attack.mitre.org/mitigations/M1049/</t>
  </si>
  <si>
    <t>M1013</t>
  </si>
  <si>
    <t>Application Developer Guidance</t>
  </si>
  <si>
    <t>Application Developer Guidance focuses on providing developers with the knowledge, tools, and best practices needed to write secure code, reduce vulnerabilities, and implement secure design principles. By integrating security throughout the software development lifecycle (SDLC), this mitigation aims to prevent the introduction of exploitable weaknesses in applications, systems, and APIs.</t>
  </si>
  <si>
    <r>
      <rPr>
        <b/>
        <sz val="11"/>
        <color rgb="FF000000"/>
        <rFont val="Calibri"/>
      </rPr>
      <t>Preventing SQL Injection (Secure Coding Practice):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use parameterized queries or prepared statements instead of directly embedding user input into SQL queries.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web application accepts user input to search a database. By sanitizing and validating user inputs, developers can prevent attackers from injecting malicious SQL commands.</t>
    </r>
    <r>
      <rPr>
        <sz val="11"/>
        <color rgb="FF000000"/>
        <rFont val="Calibri"/>
      </rPr>
      <t xml:space="preserve">
</t>
    </r>
    <r>
      <rPr>
        <b/>
        <sz val="11"/>
        <color rgb="FF000000"/>
        <rFont val="Calibri"/>
      </rPr>
      <t>Cross-Site Scripting (XSS) Mitigation: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developers to implement output encoding for all user-generated content displayed on a web page.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e-commerce site allows users to leave product reviews. Properly encoding and escaping user inputs prevents malicious scripts from being executed in other users’ browsers.</t>
    </r>
    <r>
      <rPr>
        <sz val="11"/>
        <color rgb="FF000000"/>
        <rFont val="Calibri"/>
      </rPr>
      <t xml:space="preserve">
</t>
    </r>
    <r>
      <rPr>
        <b/>
        <sz val="11"/>
        <color rgb="FF000000"/>
        <rFont val="Calibri"/>
      </rPr>
      <t>Secure API Design: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authenticate all API endpoints and avoid exposing sensitive information in API responses.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mobile banking application uses APIs for account management. By enforcing token-based authentication for every API call, developers reduce the risk of unauthorized access.</t>
    </r>
    <r>
      <rPr>
        <sz val="11"/>
        <color rgb="FF000000"/>
        <rFont val="Calibri"/>
      </rPr>
      <t xml:space="preserve">
</t>
    </r>
    <r>
      <rPr>
        <b/>
        <sz val="11"/>
        <color rgb="FF000000"/>
        <rFont val="Calibri"/>
      </rPr>
      <t>Static Code Analysis in the Build Pipeline: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Incorporate tools into CI/CD pipelines to automatically scan for vulnerabilities during the build process.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fintech company integrates static analysis tools to detect hardcoded credentials in their source code before deployment.</t>
    </r>
    <r>
      <rPr>
        <sz val="11"/>
        <color rgb="FF000000"/>
        <rFont val="Calibri"/>
      </rPr>
      <t xml:space="preserve">
</t>
    </r>
    <r>
      <rPr>
        <b/>
        <sz val="11"/>
        <color rgb="FF000000"/>
        <rFont val="Calibri"/>
      </rPr>
      <t>Threat Modeling in the Design Phase: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frameworks like STRIDE (Spoofing, Tampering, Repudiation, Information Disclosure, Denial of Service, Elevation of Privilege) to assess threats during application design.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Before launching a customer portal, a SaaS company identifies potential abuse cases, such as session hijacking, and designs mitigations like secure session management.</t>
    </r>
  </si>
  <si>
    <r>
      <rPr>
        <sz val="11"/>
        <color rgb="FF000000"/>
        <rFont val="Calibri"/>
      </rPr>
      <t xml:space="preserve">• </t>
    </r>
    <r>
      <rPr>
        <i/>
        <sz val="11"/>
        <color rgb="FF000000"/>
        <rFont val="Calibri"/>
      </rPr>
      <t>Static Code Analysis Tools:</t>
    </r>
    <r>
      <rPr>
        <sz val="11"/>
        <color rgb="FF000000"/>
        <rFont val="Calibri"/>
      </rPr>
      <t xml:space="preserve"> Use tools that can scan for known vulnerabilities in source code.</t>
    </r>
    <r>
      <rPr>
        <sz val="11"/>
        <color rgb="FF000000"/>
        <rFont val="Calibri"/>
      </rPr>
      <t xml:space="preserve">
</t>
    </r>
    <r>
      <rPr>
        <sz val="11"/>
        <color rgb="FF000000"/>
        <rFont val="Calibri"/>
      </rPr>
      <t xml:space="preserve">• </t>
    </r>
    <r>
      <rPr>
        <i/>
        <sz val="11"/>
        <color rgb="FF000000"/>
        <rFont val="Calibri"/>
      </rPr>
      <t>Dynamic Application Security Testing (DAST):</t>
    </r>
    <r>
      <rPr>
        <sz val="11"/>
        <color rgb="FF000000"/>
        <rFont val="Calibri"/>
      </rPr>
      <t xml:space="preserve"> Use tools like Burp Suite or OWASP ZAP to simulate runtime attacks and identify vulnerabilities.</t>
    </r>
    <r>
      <rPr>
        <sz val="11"/>
        <color rgb="FF000000"/>
        <rFont val="Calibri"/>
      </rPr>
      <t xml:space="preserve">
</t>
    </r>
    <r>
      <rPr>
        <sz val="11"/>
        <color rgb="FF000000"/>
        <rFont val="Calibri"/>
      </rPr>
      <t xml:space="preserve">• </t>
    </r>
    <r>
      <rPr>
        <i/>
        <sz val="11"/>
        <color rgb="FF000000"/>
        <rFont val="Calibri"/>
      </rPr>
      <t>Secure Frameworks:</t>
    </r>
    <r>
      <rPr>
        <sz val="11"/>
        <color rgb="FF000000"/>
        <rFont val="Calibri"/>
      </rPr>
      <t xml:space="preserve"> Recommend secure-by-default frameworks (e.g., Django for Python, Spring Security for Java) that enforce security best practices.</t>
    </r>
  </si>
  <si>
    <t>https://attack.mitre.org/mitigations/M1013/</t>
  </si>
  <si>
    <t>M1048</t>
  </si>
  <si>
    <t>Application Isolation and Sandboxing</t>
  </si>
  <si>
    <t>Application Isolation and Sandboxing refers to the technique of restricting the execution of code to a controlled and isolated environment (e.g., a virtual environment, container, or sandbox). This method prevents potentially malicious code from affecting the rest of the system or network by limiting access to sensitive resources and critical operations. The goal is to contain threats and minimize their impact.</t>
  </si>
  <si>
    <r>
      <rPr>
        <b/>
        <sz val="11"/>
        <color rgb="FF000000"/>
        <rFont val="Calibri"/>
      </rPr>
      <t>Browser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browsers with built-in sandboxing features (e.g., Google Chrome, Microsoft Edge) or deploy enhanced browser security frameworks that limit the execution scope of active content. Consider controls that monitor or restrict script-based file generation and downloads commonly abused in evasion techniques like HTML smuggling.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 browser sandboxing to isolate untrusted web content and prevent malicious web pages or scripts from accessing sensitive system resources or initiating unauthorized downloads.</t>
    </r>
    <r>
      <rPr>
        <sz val="11"/>
        <color rgb="FF000000"/>
        <rFont val="Calibri"/>
      </rPr>
      <t xml:space="preserve">
</t>
    </r>
    <r>
      <rPr>
        <b/>
        <sz val="11"/>
        <color rgb="FF000000"/>
        <rFont val="Calibri"/>
      </rPr>
      <t>Application Virtualization: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application virtualization platforms to run applications in isolated environments.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Deploy critical or high-risk applications in a virtualized environment to ensure any compromise does not affect the host system.</t>
    </r>
    <r>
      <rPr>
        <sz val="11"/>
        <color rgb="FF000000"/>
        <rFont val="Calibri"/>
      </rPr>
      <t xml:space="preserve">
</t>
    </r>
    <r>
      <rPr>
        <b/>
        <sz val="11"/>
        <color rgb="FF000000"/>
        <rFont val="Calibri"/>
      </rPr>
      <t>Email Attachment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security solutions with sandbox capabilities to analyze email attachments.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Route email attachments to a sandbox environment to detect and block malware before delivering emails to end-users.</t>
    </r>
    <r>
      <rPr>
        <sz val="11"/>
        <color rgb="FF000000"/>
        <rFont val="Calibri"/>
      </rPr>
      <t xml:space="preserve">
</t>
    </r>
    <r>
      <rPr>
        <b/>
        <sz val="11"/>
        <color rgb="FF000000"/>
        <rFont val="Calibri"/>
      </rPr>
      <t>Endpoint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protection tools for sandboxing at the endpoint level.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Run all downloaded files and applications in a restricted environment to monitor their behavior for malicious activity.</t>
    </r>
  </si>
  <si>
    <t>https://attack.mitre.org/mitigations/M1048/</t>
  </si>
  <si>
    <t>M1047</t>
  </si>
  <si>
    <t>Audit</t>
  </si>
  <si>
    <t>Auditing is the process of recording activity and systematically reviewing and analyzing the activity and system configurations. The primary purpose of auditing is to detect anomalies and identify potential threats or weaknesses in the environment. Proper auditing configurations can also help to meet compliance requirements. The process of auditing encompasses regular analysis of user behaviors and system logs in support of proactive security measures.
Auditing is applicable to all systems used within an organization, from the front door of a building to accessing a file on a fileserver. It is considered more critical for regulated industries such as, healthcare, finance and government where compliance requirements demand stringent tracking of user and system activates.</t>
  </si>
  <si>
    <r>
      <rPr>
        <b/>
        <sz val="11"/>
        <color rgb="FF000000"/>
        <rFont val="Calibri"/>
      </rPr>
      <t>System Audit: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for deviations from established benchmarks.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Regularly assess system configurations to ensure compliance with organizational security policies.</t>
    </r>
    <r>
      <rPr>
        <sz val="11"/>
        <color rgb="FF000000"/>
        <rFont val="Calibri"/>
      </rPr>
      <t xml:space="preserve">
</t>
    </r>
    <r>
      <rPr>
        <b/>
        <sz val="11"/>
        <color rgb="FF000000"/>
        <rFont val="Calibri"/>
      </rPr>
      <t>Permission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Run access reviews to identify users or groups with excessive permissions.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Review file and folder permissions to minimize the risk of unauthorized access or privilege escalation.</t>
    </r>
    <r>
      <rPr>
        <sz val="11"/>
        <color rgb="FF000000"/>
        <rFont val="Calibri"/>
      </rPr>
      <t xml:space="preserve">
</t>
    </r>
    <r>
      <rPr>
        <b/>
        <sz val="11"/>
        <color rgb="FF000000"/>
        <rFont val="Calibri"/>
      </rPr>
      <t>Software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inventory and vulnerability scanning tools to detect outdated versions and recommend secure alternatives.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outdated, unsupported, or insecure software that could serve as an attack vector.</t>
    </r>
    <r>
      <rPr>
        <sz val="11"/>
        <color rgb="FF000000"/>
        <rFont val="Calibri"/>
      </rPr>
      <t xml:space="preserve">
</t>
    </r>
    <r>
      <rPr>
        <b/>
        <sz val="11"/>
        <color rgb="FF000000"/>
        <rFont val="Calibri"/>
      </rPr>
      <t>Configuration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configuration scanning tools like SCAP (Security Content Automation Protocol) to identify non-compliant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Evaluate system and network configurations to ensure secure settings (e.g., disabled SMBv1, enabled MFA).</t>
    </r>
    <r>
      <rPr>
        <sz val="11"/>
        <color rgb="FF000000"/>
        <rFont val="Calibri"/>
      </rPr>
      <t xml:space="preserve">
</t>
    </r>
    <r>
      <rPr>
        <b/>
        <sz val="11"/>
        <color rgb="FF000000"/>
        <rFont val="Calibri"/>
      </rPr>
      <t>Network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Utilize tools such as Wireshark, or Zeek to monitor and log suspicious network behavior.</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Examine network traffic, firewall rules, and endpoint communications to identify unauthorized or insecure connections.</t>
    </r>
  </si>
  <si>
    <t>https://attack.mitre.org/mitigations/M1047/</t>
  </si>
  <si>
    <t>M1040</t>
  </si>
  <si>
    <t>Behavior Prevention on Endpoint</t>
  </si>
  <si>
    <t>Behavior Prevention on Endpoint refers to the use of technologies and strategies to detect and block potentially malicious activities by analyzing the behavior of processes, files, API calls, and other endpoint events. Rather than relying solely on known signatures, this approach leverages heuristics, machine learning, and real-time monitoring to identify anomalous patterns indicative of an attack.</t>
  </si>
  <si>
    <r>
      <rPr>
        <b/>
        <sz val="11"/>
        <color rgb="FF000000"/>
        <rFont val="Calibri"/>
      </rPr>
      <t>Suspicious Process Behavior:</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Detection and Response (EDR) tools to monitor and block processes exhibiting unusual behavior, such as privilege escalation attempts.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uses a known vulnerability to spawn a privileged process from a user-level application. The endpoint tool detects the abnormal parent-child process relationship and blocks the action.</t>
    </r>
    <r>
      <rPr>
        <sz val="11"/>
        <color rgb="FF000000"/>
        <rFont val="Calibri"/>
      </rPr>
      <t xml:space="preserve">
</t>
    </r>
    <r>
      <rPr>
        <b/>
        <sz val="11"/>
        <color rgb="FF000000"/>
        <rFont val="Calibri"/>
      </rPr>
      <t>Unauthorized File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Leverage Data Loss Prevention (DLP) or endpoint tools to block processes attempting to access sensitive files without proper authorization.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tries to read or modify a sensitive file located in a restricted directory, such as /etc/shadow on Linux or the SAM registry hive on Windows. The endpoint tool identifies this anomalous behavior and prevents it.</t>
    </r>
    <r>
      <rPr>
        <sz val="11"/>
        <color rgb="FF000000"/>
        <rFont val="Calibri"/>
      </rPr>
      <t xml:space="preserve">
</t>
    </r>
    <r>
      <rPr>
        <b/>
        <sz val="11"/>
        <color rgb="FF000000"/>
        <rFont val="Calibri"/>
      </rPr>
      <t>Abnormal API Calls: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runtime analysis tools to monitor API calls and block those associated with malicious activities.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dynamically injects itself into another process to hijack its execution. The endpoint detects the abnormal use of APIs like </t>
    </r>
    <r>
      <rPr>
        <b/>
        <sz val="11"/>
        <color rgb="FF000000"/>
        <rFont val="Calibri"/>
      </rPr>
      <t>OpenProcess</t>
    </r>
    <r>
      <rPr>
        <sz val="11"/>
        <color rgb="FF000000"/>
        <rFont val="Calibri"/>
      </rPr>
      <t xml:space="preserve"> and </t>
    </r>
    <r>
      <rPr>
        <b/>
        <sz val="11"/>
        <color rgb="FF000000"/>
        <rFont val="Calibri"/>
      </rPr>
      <t>WriteProcessMemory</t>
    </r>
    <r>
      <rPr>
        <sz val="11"/>
        <color rgb="FF000000"/>
        <rFont val="Calibri"/>
      </rPr>
      <t xml:space="preserve"> and terminates the offending process.</t>
    </r>
    <r>
      <rPr>
        <sz val="11"/>
        <color rgb="FF000000"/>
        <rFont val="Calibri"/>
      </rPr>
      <t xml:space="preserve">
</t>
    </r>
    <r>
      <rPr>
        <b/>
        <sz val="11"/>
        <color rgb="FF000000"/>
        <rFont val="Calibri"/>
      </rPr>
      <t>Exploit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exploit prevention tools to detect and block exploits attempting to gain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buffer overflow exploit is launched against a vulnerable application. The endpoint detects the anomalous memory write operation and halts the process.</t>
    </r>
  </si>
  <si>
    <t>https://attack.mitre.org/mitigations/M1040/</t>
  </si>
  <si>
    <t>M1046</t>
  </si>
  <si>
    <t>Boot Integrity</t>
  </si>
  <si>
    <t>Boot Integrity ensures that a system starts securely by verifying the integrity of its boot process, operating system, and associated components. This mitigation focuses on leveraging secure boot mechanisms, hardware-rooted trust, and runtime integrity checks to prevent tampering during the boot sequence. It is designed to thwart adversaries attempting to modify system firmware, bootloaders, or critical OS components.</t>
  </si>
  <si>
    <r>
      <rPr>
        <b/>
        <sz val="11"/>
        <color rgb="FF000000"/>
        <rFont val="Calibri"/>
      </rPr>
      <t>Implementation of Secure Boot: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UEFI Secure Boot on all systems and configure it to allow only signed bootloaders and operating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adversary attempts to replace the system’s bootloader with a malicious version to gain persistence. Secure Boot prevents the untrusted bootloader from executing, halting the attack.</t>
    </r>
    <r>
      <rPr>
        <sz val="11"/>
        <color rgb="FF000000"/>
        <rFont val="Calibri"/>
      </rPr>
      <t xml:space="preserve">
</t>
    </r>
    <r>
      <rPr>
        <b/>
        <sz val="11"/>
        <color rgb="FF000000"/>
        <rFont val="Calibri"/>
      </rPr>
      <t>Utilization of TPMs: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systems to use TPM-based attestation for boot integrity, ensuring that any modification to the firmware, bootloader, or OS is detected.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firmware component alters the boot sequence. The TPM detects the change and triggers an alert, allowing the organization to respond before further damage.</t>
    </r>
    <r>
      <rPr>
        <sz val="11"/>
        <color rgb="FF000000"/>
        <rFont val="Calibri"/>
      </rPr>
      <t xml:space="preserve">
</t>
    </r>
    <r>
      <rPr>
        <b/>
        <sz val="11"/>
        <color rgb="FF000000"/>
        <rFont val="Calibri"/>
      </rPr>
      <t>Enable Bootloader Passwords: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Protect BIOS/UEFI settings with a strong password and limit physical access to devices.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with physical access attempts to disable Secure Boot or modify the boot sequence. The password prevents unauthorized changes.</t>
    </r>
    <r>
      <rPr>
        <sz val="11"/>
        <color rgb="FF000000"/>
        <rFont val="Calibri"/>
      </rPr>
      <t xml:space="preserve">
</t>
    </r>
    <r>
      <rPr>
        <b/>
        <sz val="11"/>
        <color rgb="FF000000"/>
        <rFont val="Calibri"/>
      </rPr>
      <t>Runtime Integrity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solutions to verify the integrity of critical files and processes after boot.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malware infection modifies kernel modules post-boot. Runtime integrity monitoring detects the modification and prevents the malicious module from loading.</t>
    </r>
  </si>
  <si>
    <t>https://attack.mitre.org/mitigations/M1046/</t>
  </si>
  <si>
    <t>M1045</t>
  </si>
  <si>
    <t>Code Signing</t>
  </si>
  <si>
    <t>Code Signing is a security process that ensures the authenticity and integrity of software by digitally signing executables, scripts, and other code artifacts. It prevents untrusted or malicious code from executing by verifying the digital signatures against trusted sources. Code signing protects against tampering, impersonation, and distribution of unauthorized or malicious software, forming a critical defense against supply chain and software exploitation attacks.</t>
  </si>
  <si>
    <r>
      <rPr>
        <b/>
        <sz val="11"/>
        <color rgb="FF000000"/>
        <rFont val="Calibri"/>
      </rPr>
      <t>Enforce Signed Code Execution: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operating systems (e.g., Windows with AppLocker or Linux with Secure Boot) to allow only signed code to execute.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the execution of malicious PowerShell scripts by requiring all scripts to be signed with a trusted certificate.</t>
    </r>
    <r>
      <rPr>
        <sz val="11"/>
        <color rgb="FF000000"/>
        <rFont val="Calibri"/>
      </rPr>
      <t xml:space="preserve">
</t>
    </r>
    <r>
      <rPr>
        <b/>
        <sz val="11"/>
        <color rgb="FF000000"/>
        <rFont val="Calibri"/>
      </rPr>
      <t>Vendor-Signed Driver Enforcement: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kernel-mode code signing to ensure that only drivers signed by trusted vendors can be loaded.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malicious driver attempting to modify system memory fails to load because it lacks a valid signature.</t>
    </r>
    <r>
      <rPr>
        <sz val="11"/>
        <color rgb="FF000000"/>
        <rFont val="Calibri"/>
      </rPr>
      <t xml:space="preserve">
</t>
    </r>
    <r>
      <rPr>
        <b/>
        <sz val="11"/>
        <color rgb="FF000000"/>
        <rFont val="Calibri"/>
      </rPr>
      <t>Certificate Revocation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Online Certificate Status Protocol (OCSP) or Certificate Revocation Lists (CRLs) to block certificates associated with compromised or deprecated code.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certificate used to sign a malicious update is revoked, preventing further execution of the software.</t>
    </r>
    <r>
      <rPr>
        <sz val="11"/>
        <color rgb="FF000000"/>
        <rFont val="Calibri"/>
      </rPr>
      <t xml:space="preserve">
</t>
    </r>
    <r>
      <rPr>
        <b/>
        <sz val="11"/>
        <color rgb="FF000000"/>
        <rFont val="Calibri"/>
      </rPr>
      <t>Third-Party Software Verification: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software from external vendors to be signed with valid certificates before deployment.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organization only deploys signed and verified third-party software to prevent supply chain attacks.</t>
    </r>
    <r>
      <rPr>
        <sz val="11"/>
        <color rgb="FF000000"/>
        <rFont val="Calibri"/>
      </rPr>
      <t xml:space="preserve">
</t>
    </r>
    <r>
      <rPr>
        <b/>
        <sz val="11"/>
        <color rgb="FF000000"/>
        <rFont val="Calibri"/>
      </rPr>
      <t>Script Integrity in CI/CD Pipelines: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code signing into CI/CD pipelines to sign and verify code artifacts before production release.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software company ensures that all production builds are signed, preventing tampered builds from reaching customers.</t>
    </r>
    <r>
      <rPr>
        <sz val="11"/>
        <color rgb="FF000000"/>
        <rFont val="Calibri"/>
      </rPr>
      <t xml:space="preserve">
</t>
    </r>
    <r>
      <rPr>
        <b/>
        <sz val="11"/>
        <color rgb="FF000000"/>
        <rFont val="Calibri"/>
      </rPr>
      <t>Key Components of Code Signing:</t>
    </r>
    <r>
      <rPr>
        <sz val="11"/>
        <color rgb="FF000000"/>
        <rFont val="Calibri"/>
      </rPr>
      <t xml:space="preserve">
</t>
    </r>
    <r>
      <rPr>
        <sz val="11"/>
        <color rgb="FF000000"/>
        <rFont val="Calibri"/>
      </rPr>
      <t>• Digital Signature Verification: Verifies the authenticity of code by ensuring it was signed by a trusted entity.</t>
    </r>
    <r>
      <rPr>
        <sz val="11"/>
        <color rgb="FF000000"/>
        <rFont val="Calibri"/>
      </rPr>
      <t xml:space="preserve">
</t>
    </r>
    <r>
      <rPr>
        <sz val="11"/>
        <color rgb="FF000000"/>
        <rFont val="Calibri"/>
      </rPr>
      <t>• Certificate Management: Uses Public Key Infrastructure (PKI) to manage signing certificates and revocation lists.</t>
    </r>
    <r>
      <rPr>
        <sz val="11"/>
        <color rgb="FF000000"/>
        <rFont val="Calibri"/>
      </rPr>
      <t xml:space="preserve">
</t>
    </r>
    <r>
      <rPr>
        <sz val="11"/>
        <color rgb="FF000000"/>
        <rFont val="Calibri"/>
      </rPr>
      <t>• Enforced Policy for Unsigned Code: Prevents the execution of unsigned or untrusted binaries and scripts.</t>
    </r>
    <r>
      <rPr>
        <sz val="11"/>
        <color rgb="FF000000"/>
        <rFont val="Calibri"/>
      </rPr>
      <t xml:space="preserve">
</t>
    </r>
    <r>
      <rPr>
        <sz val="11"/>
        <color rgb="FF000000"/>
        <rFont val="Calibri"/>
      </rPr>
      <t>• Hash Integrity Check: Confirms that code has not been altered since signing by comparing cryptographic hashes.</t>
    </r>
  </si>
  <si>
    <t>https://attack.mitre.org/mitigations/M1045/</t>
  </si>
  <si>
    <t>M1043</t>
  </si>
  <si>
    <t>Credential Access Protection</t>
  </si>
  <si>
    <t>Credential Access Protection focuses on implementing measures to prevent adversaries from obtaining credentials, such as passwords, hashes, tokens, or keys, that could be used for unauthorized access. This involves restricting access to credential storage mechanisms, hardening configurations to block credential dumping methods, and using monitoring tools to detect suspicious credential-related activity.</t>
  </si>
  <si>
    <r>
      <rPr>
        <b/>
        <sz val="11"/>
        <color rgb="FF000000"/>
        <rFont val="Calibri"/>
      </rPr>
      <t>Restrict Access to Credential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least privilege principles and restrict administrative access to credential stores such as </t>
    </r>
    <r>
      <rPr>
        <b/>
        <sz val="11"/>
        <color rgb="FF000000"/>
        <rFont val="Calibri"/>
      </rPr>
      <t>C:\Windows\System32\config\SAM</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accessing the SAM (Security Account Manager) database on Windows systems.</t>
    </r>
    <r>
      <rPr>
        <sz val="11"/>
        <color rgb="FF000000"/>
        <rFont val="Calibri"/>
      </rPr>
      <t xml:space="preserve">
</t>
    </r>
    <r>
      <rPr>
        <b/>
        <sz val="11"/>
        <color rgb="FF000000"/>
        <rFont val="Calibri"/>
      </rPr>
      <t>Use Credential Guard:</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Windows Defender Credential Guard on enterprise endpoints to isolate secrets and protect them from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Isolate LSASS (Local Security Authority Subsystem Service) memory to prevent credential dumping.</t>
    </r>
    <r>
      <rPr>
        <sz val="11"/>
        <color rgb="FF000000"/>
        <rFont val="Calibri"/>
      </rPr>
      <t xml:space="preserve">
</t>
    </r>
    <r>
      <rPr>
        <b/>
        <sz val="11"/>
        <color rgb="FF000000"/>
        <rFont val="Calibri"/>
      </rPr>
      <t>Monitor for Credential Dumping Tools: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Flag suspicious process behavior related to credential dumping.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block known tools like Mimikatz or Windows Credential Editor.</t>
    </r>
    <r>
      <rPr>
        <sz val="11"/>
        <color rgb="FF000000"/>
        <rFont val="Calibri"/>
      </rPr>
      <t xml:space="preserve">
</t>
    </r>
    <r>
      <rPr>
        <b/>
        <sz val="11"/>
        <color rgb="FF000000"/>
        <rFont val="Calibri"/>
      </rPr>
      <t>Disable Cached Credentials: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policy to reduce or eliminate the use of cached credentials (e.g., set Interactive logon: Number of previous logons to cache to 0).</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exploiting cached credentials on endpoints.</t>
    </r>
    <r>
      <rPr>
        <sz val="11"/>
        <color rgb="FF000000"/>
        <rFont val="Calibri"/>
      </rPr>
      <t xml:space="preserve">
</t>
    </r>
    <r>
      <rPr>
        <b/>
        <sz val="11"/>
        <color rgb="FF000000"/>
        <rFont val="Calibri"/>
      </rPr>
      <t>Enable Secure Boot and Memory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Secure Boot and enforce hardware-based security features like DEP (Data Execution Prevention) and ASLR (Address Space Layout Randomization).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memory-based attacks used to extract credentials.</t>
    </r>
  </si>
  <si>
    <t>https://attack.mitre.org/mitigations/M1043/</t>
  </si>
  <si>
    <t>M1053</t>
  </si>
  <si>
    <t>Data Backup</t>
  </si>
  <si>
    <t>Data Backup involves taking and securely storing backups of data from end-user systems and critical servers. It ensures that data remains available in the event of system compromise, ransomware attacks, or other disruptions. Backup processes should include hardening backup systems, implementing secure storage solutions, and keeping backups isolated from the corporate network to prevent compromise during active incidents.</t>
  </si>
  <si>
    <r>
      <rPr>
        <b/>
        <sz val="11"/>
        <color rgb="FF000000"/>
        <rFont val="Calibri"/>
      </rPr>
      <t>Regular Backup Scheduling: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Schedule daily incremental backups and weekly full backups for all critical servers and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timely and consistent backups of critical data.</t>
    </r>
    <r>
      <rPr>
        <sz val="11"/>
        <color rgb="FF000000"/>
        <rFont val="Calibri"/>
      </rPr>
      <t xml:space="preserve">
</t>
    </r>
    <r>
      <rPr>
        <b/>
        <sz val="11"/>
        <color rgb="FF000000"/>
        <rFont val="Calibri"/>
      </rPr>
      <t>Immutable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write-once-read-many (WORM) storage for backups, preventing ransomware from encrypting or deleting backup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backups from modification or deletion, even by attackers.</t>
    </r>
    <r>
      <rPr>
        <sz val="11"/>
        <color rgb="FF000000"/>
        <rFont val="Calibri"/>
      </rPr>
      <t xml:space="preserve">
</t>
    </r>
    <r>
      <rPr>
        <b/>
        <sz val="11"/>
        <color rgb="FF000000"/>
        <rFont val="Calibri"/>
      </rPr>
      <t>Backup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backups using strong encryption protocols (e.g., AES-256) before storing them in local, cloud, or remote locations.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integrity and confidentiality during transit and storage.</t>
    </r>
    <r>
      <rPr>
        <sz val="11"/>
        <color rgb="FF000000"/>
        <rFont val="Calibri"/>
      </rPr>
      <t xml:space="preserve">
</t>
    </r>
    <r>
      <rPr>
        <b/>
        <sz val="11"/>
        <color rgb="FF000000"/>
        <rFont val="Calibri"/>
      </rPr>
      <t>Offsite Backup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solutions like AWS S3, Azure Backup, or physical offsite storage to maintain a copy of critical data.</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data availability during physical disasters or onsite breaches.</t>
    </r>
    <r>
      <rPr>
        <sz val="11"/>
        <color rgb="FF000000"/>
        <rFont val="Calibri"/>
      </rPr>
      <t xml:space="preserve">
</t>
    </r>
    <r>
      <rPr>
        <b/>
        <sz val="11"/>
        <color rgb="FF000000"/>
        <rFont val="Calibri"/>
      </rPr>
      <t>Backup Testing: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test data restoration processes to ensure that backups are not corrupted and can be recovered quickly.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Validate backup integrity and ensure recoverability.</t>
    </r>
  </si>
  <si>
    <t>https://attack.mitre.org/mitigations/M1053/</t>
  </si>
  <si>
    <t>M1057</t>
  </si>
  <si>
    <t>Data Loss Prevention</t>
  </si>
  <si>
    <t>Data Loss Prevention (DLP) involves implementing strategies and technologies to identify, categorize, monitor, and control the movement of sensitive data within an organization. This includes protecting data formats indicative of Personally Identifiable Information (PII), intellectual property, or financial data from unauthorized access, transmission, or exfiltration. DLP solutions integrate with network, endpoint, and cloud platforms to enforce security policies and prevent accidental or malicious data leaks.
[1]</t>
  </si>
  <si>
    <r>
      <rPr>
        <b/>
        <sz val="11"/>
        <color rgb="FF000000"/>
        <rFont val="Calibri"/>
      </rPr>
      <t>Sensitive Data Categorization: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DLP solutions to scan and tag files containing sensitive information using predefined patterns, such as Social Security Numbers or credit card details.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classify data based on sensitivity (e.g., PII, financial data, trade secrets).</t>
    </r>
    <r>
      <rPr>
        <sz val="11"/>
        <color rgb="FF000000"/>
        <rFont val="Calibri"/>
      </rPr>
      <t xml:space="preserve">
</t>
    </r>
    <r>
      <rPr>
        <b/>
        <sz val="11"/>
        <color rgb="FF000000"/>
        <rFont val="Calibri"/>
      </rPr>
      <t>Exfiltration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policies to block unapproved email attachments, unauthorized USB usage, or unencrypted data uploads to cloud storage.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unauthorized transmission of sensitive data.</t>
    </r>
    <r>
      <rPr>
        <sz val="11"/>
        <color rgb="FF000000"/>
        <rFont val="Calibri"/>
      </rPr>
      <t xml:space="preserve">
</t>
    </r>
    <r>
      <rPr>
        <b/>
        <sz val="11"/>
        <color rgb="FF000000"/>
        <rFont val="Calibri"/>
      </rPr>
      <t>Data-in-Transit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network-based DLP tools to inspect outbound traffic for sensitive content (e.g., financial records or PII) and block unapproved transmissions.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prevent the transmission of sensitive data over unapproved channels.</t>
    </r>
    <r>
      <rPr>
        <sz val="11"/>
        <color rgb="FF000000"/>
        <rFont val="Calibri"/>
      </rPr>
      <t xml:space="preserve">
</t>
    </r>
    <r>
      <rPr>
        <b/>
        <sz val="11"/>
        <color rgb="FF000000"/>
        <rFont val="Calibri"/>
      </rPr>
      <t>Endpoint Data Protection: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endpoint-based DLP agents to block copy-paste actions of sensitive data and unauthorized printing or file sharing.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Monitor and control sensitive data usage on endpoints.</t>
    </r>
    <r>
      <rPr>
        <sz val="11"/>
        <color rgb="FF000000"/>
        <rFont val="Calibri"/>
      </rPr>
      <t xml:space="preserve">
</t>
    </r>
    <r>
      <rPr>
        <b/>
        <sz val="11"/>
        <color rgb="FF000000"/>
        <rFont val="Calibri"/>
      </rPr>
      <t>Cloud Data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DLP with cloud storage platforms like Google Drive, OneDrive, or AWS to monitor and restrict sensitive data sharing or downloads.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stored in cloud platforms.</t>
    </r>
  </si>
  <si>
    <t>https://attack.mitre.org/mitigations/M1057/</t>
  </si>
  <si>
    <t>M1042</t>
  </si>
  <si>
    <t>Disable or Remove Feature or Program</t>
  </si>
  <si>
    <t>Disable or remove unnecessary and potentially vulnerable software, features, or services to reduce the attack surface and prevent abuse by adversaries. This involves identifying software or features that are no longer needed or that could be exploited and ensuring they are either removed or properly disabled.</t>
  </si>
  <si>
    <r>
      <rPr>
        <b/>
        <sz val="11"/>
        <color rgb="FF000000"/>
        <rFont val="Calibri"/>
      </rPr>
      <t>Remove Legacy Software: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 company removes Flash Player from all employee systems after it has reached its end-of-life date.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or remove older versions of software that no longer receive updates or security patches (e.g., legacy Java, Adobe Flash).</t>
    </r>
    <r>
      <rPr>
        <sz val="11"/>
        <color rgb="FF000000"/>
        <rFont val="Calibri"/>
      </rPr>
      <t xml:space="preserve">
</t>
    </r>
    <r>
      <rPr>
        <b/>
        <sz val="11"/>
        <color rgb="FF000000"/>
        <rFont val="Calibri"/>
      </rPr>
      <t>Disable Unused Features: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in a Windows environment to mitigate vulnerabilities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Turn off unnecessary operating system features like SMBv1, Telnet, or RDP if they are not required.</t>
    </r>
    <r>
      <rPr>
        <sz val="11"/>
        <color rgb="FF000000"/>
        <rFont val="Calibri"/>
      </rPr>
      <t xml:space="preserve">
</t>
    </r>
    <r>
      <rPr>
        <b/>
        <sz val="11"/>
        <color rgb="FF000000"/>
        <rFont val="Calibri"/>
      </rPr>
      <t>Control Applications Installed by Users: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user installations of unauthorized file-sharing applications (e.g., BitTorrent clients) in an enterprise environment.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users from installing unauthorized software via group policies or other management tools.</t>
    </r>
    <r>
      <rPr>
        <sz val="11"/>
        <color rgb="FF000000"/>
        <rFont val="Calibri"/>
      </rPr>
      <t xml:space="preserve">
</t>
    </r>
    <r>
      <rPr>
        <b/>
        <sz val="11"/>
        <color rgb="FF000000"/>
        <rFont val="Calibri"/>
      </rPr>
      <t>Remove Unnecessary Services: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unused administrative shares (e.g., C$, ADMIN$) on workstations.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disable unnecessary default services running on endpoints, servers, or network devices.</t>
    </r>
    <r>
      <rPr>
        <sz val="11"/>
        <color rgb="FF000000"/>
        <rFont val="Calibri"/>
      </rPr>
      <t xml:space="preserve">
</t>
    </r>
    <r>
      <rPr>
        <b/>
        <sz val="11"/>
        <color rgb="FF000000"/>
        <rFont val="Calibri"/>
      </rPr>
      <t>Restrict Add-ons and Plugins: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Java and ActiveX plugins in web browsers to prevent drive-by attacks.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Remove or disable browser plugins and add-ons that are not needed for business purposes.</t>
    </r>
  </si>
  <si>
    <t>https://attack.mitre.org/mitigations/M1042/</t>
  </si>
  <si>
    <t>M1055</t>
  </si>
  <si>
    <t>Do Not Mitigate</t>
  </si>
  <si>
    <t>The Do Not Mitigate category highlights scenarios where attempting to mitigate a specific technique may inadvertently increase the organization's security risk or operational instability. This could happen due to the complexity of the system, the integration of critical processes, or the potential for introducing new vulnerabilities. Instead of direct mitigation, these situations may call for alternative strategies such as detection, monitoring, or response. The Do Not Mitigate category underscores the importance of assessing the trade-offs between mitigation efforts and overall system integrity.</t>
  </si>
  <si>
    <r>
      <rPr>
        <b/>
        <sz val="11"/>
        <color rgb="FF000000"/>
        <rFont val="Calibri"/>
      </rPr>
      <t>Complex Systems Where Mitigation is Risky: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In a power grid control system, attempting to patch or disable certain services related to device communications might disrupt critical operations, leading to unintended service outages.</t>
    </r>
    <r>
      <rPr>
        <sz val="11"/>
        <color rgb="FF000000"/>
        <rFont val="Calibri"/>
      </rPr>
      <t xml:space="preserve">
</t>
    </r>
    <r>
      <rPr>
        <sz val="11"/>
        <color rgb="FF000000"/>
        <rFont val="Calibri"/>
      </rPr>
      <t>• Interpretation: In certain systems, direct mitigation could introduce new risks, especially if the system is highly interconnected or complex, such as in legacy industrial control systems (ICS). Patching or modifying these systems could result in unplanned downtime, disruptions, or even safety risks.</t>
    </r>
    <r>
      <rPr>
        <sz val="11"/>
        <color rgb="FF000000"/>
        <rFont val="Calibri"/>
      </rPr>
      <t xml:space="preserve">
</t>
    </r>
    <r>
      <rPr>
        <b/>
        <sz val="11"/>
        <color rgb="FF000000"/>
        <rFont val="Calibri"/>
      </rPr>
      <t>Risk of Reducing Security Coverage: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script execution on a web server to mitigate potential PowerShell-based attacks could interfere with legitimate administrative operations that rely on scripting, while attackers may still find alternate ways to execute code.</t>
    </r>
    <r>
      <rPr>
        <sz val="11"/>
        <color rgb="FF000000"/>
        <rFont val="Calibri"/>
      </rPr>
      <t xml:space="preserve">
</t>
    </r>
    <r>
      <rPr>
        <sz val="11"/>
        <color rgb="FF000000"/>
        <rFont val="Calibri"/>
      </rPr>
      <t>• Interpretation: In some cases, mitigating a technique might reduce the visibility or effectiveness of other security controls, limiting an organization’s ability to detect broader attacks.</t>
    </r>
    <r>
      <rPr>
        <sz val="11"/>
        <color rgb="FF000000"/>
        <rFont val="Calibri"/>
      </rPr>
      <t xml:space="preserve">
</t>
    </r>
    <r>
      <rPr>
        <b/>
        <sz val="11"/>
        <color rgb="FF000000"/>
        <rFont val="Calibri"/>
      </rPr>
      <t>Introduction of New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certificate validation to resolve internal communication issues in a secure environment could lead to man-in-the-middle attacks, creating a greater vulnerability than the original problem.</t>
    </r>
    <r>
      <rPr>
        <sz val="11"/>
        <color rgb="FF000000"/>
        <rFont val="Calibri"/>
      </rPr>
      <t xml:space="preserve">
</t>
    </r>
    <r>
      <rPr>
        <sz val="11"/>
        <color rgb="FF000000"/>
        <rFont val="Calibri"/>
      </rPr>
      <t>• Interpretation: In highly sensitive or tightly controlled environments, implementing certain mitigations might create vulnerabilities in other parts of the system. For instance, disabling default security mechanisms in an attempt to resolve compatibility issues may open the system to exploitation.</t>
    </r>
    <r>
      <rPr>
        <sz val="11"/>
        <color rgb="FF000000"/>
        <rFont val="Calibri"/>
      </rPr>
      <t xml:space="preserve">
</t>
    </r>
    <r>
      <rPr>
        <b/>
        <sz val="11"/>
        <color rgb="FF000000"/>
        <rFont val="Calibri"/>
      </rPr>
      <t>Negative Impact on Performance and Availability: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Implementing high levels of encryption to mitigate data theft might result in significant performance degradation in systems handling large volumes of real-time transactions.</t>
    </r>
    <r>
      <rPr>
        <sz val="11"/>
        <color rgb="FF000000"/>
        <rFont val="Calibri"/>
      </rPr>
      <t xml:space="preserve">
</t>
    </r>
    <r>
      <rPr>
        <sz val="11"/>
        <color rgb="FF000000"/>
        <rFont val="Calibri"/>
      </rPr>
      <t>• Interpretation: Mitigations that involve removing or restricting system functionalities can have unintended consequences for system performance and availability. Some mitigations, while effective at blocking certain attacks, may introduce performance bottlenecks or compromise essential operations.</t>
    </r>
  </si>
  <si>
    <t>https://attack.mitre.org/mitigations/M1055/</t>
  </si>
  <si>
    <t>M1041</t>
  </si>
  <si>
    <t>Encrypt Sensitive Information</t>
  </si>
  <si>
    <t>Protect sensitive information at rest, in transit, and during processing by using strong encryption algorithms. Encryption ensures the confidentiality and integrity of data, preventing unauthorized access or tampering.</t>
  </si>
  <si>
    <r>
      <rPr>
        <b/>
        <sz val="11"/>
        <color rgb="FF000000"/>
        <rFont val="Calibri"/>
      </rPr>
      <t>Encrypt Data at Rest: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BitLocker for Windows systems or FileVault for macOS devices to encrypt hard drives.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full-disk encryption or file-level encryption to secure sensitive data stored on devices.</t>
    </r>
    <r>
      <rPr>
        <sz val="11"/>
        <color rgb="FF000000"/>
        <rFont val="Calibri"/>
      </rPr>
      <t xml:space="preserve">
</t>
    </r>
    <r>
      <rPr>
        <b/>
        <sz val="11"/>
        <color rgb="FF000000"/>
        <rFont val="Calibri"/>
      </rPr>
      <t>Encrypt Data in Transit: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HTTPS for all web applications and configure mail servers to enforce STARTTLS for email encryption.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secure communication protocols (e.g., TLS, HTTPS) to encrypt sensitive data as it travels over networks.</t>
    </r>
    <r>
      <rPr>
        <sz val="11"/>
        <color rgb="FF000000"/>
        <rFont val="Calibri"/>
      </rPr>
      <t xml:space="preserve">
</t>
    </r>
    <r>
      <rPr>
        <b/>
        <sz val="11"/>
        <color rgb="FF000000"/>
        <rFont val="Calibri"/>
      </rPr>
      <t>Encrypt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cloud backups using AES-256 before uploading them to Amazon S3 or Google Cloud.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that backup data is encrypted both during storage and transfer to prevent unauthorized access.</t>
    </r>
    <r>
      <rPr>
        <sz val="11"/>
        <color rgb="FF000000"/>
        <rFont val="Calibri"/>
      </rPr>
      <t xml:space="preserve">
</t>
    </r>
    <r>
      <rPr>
        <b/>
        <sz val="11"/>
        <color rgb="FF000000"/>
        <rFont val="Calibri"/>
      </rPr>
      <t>Encrypt Application Secrets: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HashiCorp Vault or AWS Secrets Manager to manage and encrypt secrets.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Store sensitive credentials, API keys, and configuration files in encrypted vaults.</t>
    </r>
    <r>
      <rPr>
        <sz val="11"/>
        <color rgb="FF000000"/>
        <rFont val="Calibri"/>
      </rPr>
      <t xml:space="preserve">
</t>
    </r>
    <r>
      <rPr>
        <b/>
        <sz val="11"/>
        <color rgb="FF000000"/>
        <rFont val="Calibri"/>
      </rPr>
      <t>Database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MySQL’s built-in encryption features to encrypt sensitive database fields such as social security numbers.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Transparent Data Encryption (TDE) or column-level encryption in database management systems.</t>
    </r>
  </si>
  <si>
    <t>https://attack.mitre.org/mitigations/M1041/</t>
  </si>
  <si>
    <t>M1039</t>
  </si>
  <si>
    <t>Environment Variable Permissions</t>
  </si>
  <si>
    <t>Restrict the modification of environment variables to authorized users and processes by enforcing strict permissions and policies. This ensures the integrity of environment variables, preventing adversaries from abusing or altering them for malicious purposes.</t>
  </si>
  <si>
    <r>
      <rPr>
        <b/>
        <sz val="11"/>
        <color rgb="FF000000"/>
        <rFont val="Calibri"/>
      </rPr>
      <t>Restrict Write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t>
    </r>
    <r>
      <rPr>
        <b/>
        <sz val="11"/>
        <color rgb="FF000000"/>
        <rFont val="Calibri"/>
      </rPr>
      <t>/etc/environment</t>
    </r>
    <r>
      <rPr>
        <sz val="11"/>
        <color rgb="FF000000"/>
        <rFont val="Calibri"/>
      </rPr>
      <t xml:space="preserve"> or </t>
    </r>
    <r>
      <rPr>
        <b/>
        <sz val="11"/>
        <color rgb="FF000000"/>
        <rFont val="Calibri"/>
      </rPr>
      <t>/etc/profile</t>
    </r>
    <r>
      <rPr>
        <sz val="11"/>
        <color rgb="FF000000"/>
        <rFont val="Calibri"/>
      </rPr>
      <t xml:space="preserve"> on Linux systems to only allow root or administrators to modify the file.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Set file system-level permissions to restrict access to environment variable configuration files (e.g., </t>
    </r>
    <r>
      <rPr>
        <b/>
        <sz val="11"/>
        <color rgb="FF000000"/>
        <rFont val="Calibri"/>
      </rPr>
      <t>.bashrc</t>
    </r>
    <r>
      <rPr>
        <sz val="11"/>
        <color rgb="FF000000"/>
        <rFont val="Calibri"/>
      </rPr>
      <t xml:space="preserve">, </t>
    </r>
    <r>
      <rPr>
        <b/>
        <sz val="11"/>
        <color rgb="FF000000"/>
        <rFont val="Calibri"/>
      </rPr>
      <t>.bash_profile</t>
    </r>
    <r>
      <rPr>
        <sz val="11"/>
        <color rgb="FF000000"/>
        <rFont val="Calibri"/>
      </rPr>
      <t xml:space="preserve">, </t>
    </r>
    <r>
      <rPr>
        <b/>
        <sz val="11"/>
        <color rgb="FF000000"/>
        <rFont val="Calibri"/>
      </rPr>
      <t>.zshrc</t>
    </r>
    <r>
      <rPr>
        <sz val="11"/>
        <color rgb="FF000000"/>
        <rFont val="Calibri"/>
      </rPr>
      <t xml:space="preserve">, </t>
    </r>
    <r>
      <rPr>
        <b/>
        <sz val="11"/>
        <color rgb="FF000000"/>
        <rFont val="Calibri"/>
      </rPr>
      <t>systemd</t>
    </r>
    <r>
      <rPr>
        <sz val="11"/>
        <color rgb="FF000000"/>
        <rFont val="Calibri"/>
      </rPr>
      <t xml:space="preserve"> service files).</t>
    </r>
    <r>
      <rPr>
        <sz val="11"/>
        <color rgb="FF000000"/>
        <rFont val="Calibri"/>
      </rPr>
      <t xml:space="preserve">
</t>
    </r>
    <r>
      <rPr>
        <b/>
        <sz val="11"/>
        <color rgb="FF000000"/>
        <rFont val="Calibri"/>
      </rPr>
      <t>Secure Access Controls: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role-based access control (RBAC) in tools like Jenkins or GitLab to ensure only specific users can modify environment variables.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Limit access to environment variable settings in application deployment tools or CI/CD pipelines to authorized personnel.</t>
    </r>
    <r>
      <rPr>
        <sz val="11"/>
        <color rgb="FF000000"/>
        <rFont val="Calibri"/>
      </rPr>
      <t xml:space="preserve">
</t>
    </r>
    <r>
      <rPr>
        <b/>
        <sz val="11"/>
        <color rgb="FF000000"/>
        <rFont val="Calibri"/>
      </rPr>
      <t>Restrict Process Scope: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containerized environments like Docker to isolate environment variables to specific containers and ensure they are not inherited by other processes.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policies to ensure environment variables are only accessible to the processes they are explicitly intended for.</t>
    </r>
    <r>
      <rPr>
        <sz val="11"/>
        <color rgb="FF000000"/>
        <rFont val="Calibri"/>
      </rPr>
      <t xml:space="preserve">
</t>
    </r>
    <r>
      <rPr>
        <b/>
        <sz val="11"/>
        <color rgb="FF000000"/>
        <rFont val="Calibri"/>
      </rPr>
      <t>Audit Environment Variable Changes: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
    </r>
    <r>
      <rPr>
        <b/>
        <sz val="11"/>
        <color rgb="FF000000"/>
        <rFont val="Calibri"/>
      </rPr>
      <t>auditd</t>
    </r>
    <r>
      <rPr>
        <sz val="11"/>
        <color rgb="FF000000"/>
        <rFont val="Calibri"/>
      </rPr>
      <t xml:space="preserve"> on Linux to monitor changes to files like </t>
    </r>
    <r>
      <rPr>
        <b/>
        <sz val="11"/>
        <color rgb="FF000000"/>
        <rFont val="Calibri"/>
      </rPr>
      <t>/etc/environment</t>
    </r>
    <r>
      <rPr>
        <sz val="11"/>
        <color rgb="FF000000"/>
        <rFont val="Calibri"/>
      </rPr>
      <t xml:space="preserve"> or application-specific environment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logging for changes to critical environment variables.</t>
    </r>
  </si>
  <si>
    <t>https://attack.mitre.org/mitigations/M1039/</t>
  </si>
  <si>
    <t>M1038</t>
  </si>
  <si>
    <t>Execution Prevention</t>
  </si>
  <si>
    <t>Prevent the execution of unauthorized or malicious code on systems by implementing application control, script blocking, and other execution prevention mechanisms. This ensures that only trusted and authorized code is executed, reducing the risk of malware and unauthorized actions.</t>
  </si>
  <si>
    <r>
      <rPr>
        <b/>
        <sz val="11"/>
        <color rgb="FF000000"/>
        <rFont val="Calibri"/>
      </rPr>
      <t>Application Control:</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Allow only digitally signed or pre-approved applications to execute on servers and endpoints. (e.g., </t>
    </r>
    <r>
      <rPr>
        <b/>
        <sz val="11"/>
        <color rgb="FF000000"/>
        <rFont val="Calibri"/>
      </rPr>
      <t>New-AppLockerPolicy -PolicyType Enforced -FilePath "C:\Policies\AppLocker.xml"</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like AppLocker or Windows Defender Application Control (WDAC) to create whitelists of authorized applications and block unauthorized ones. On Linux, use tools like SELinux or AppArmor to define mandatory access control policies for application execution.</t>
    </r>
    <r>
      <rPr>
        <sz val="11"/>
        <color rgb="FF000000"/>
        <rFont val="Calibri"/>
      </rPr>
      <t xml:space="preserve">
</t>
    </r>
    <r>
      <rPr>
        <b/>
        <sz val="11"/>
        <color rgb="FF000000"/>
        <rFont val="Calibri"/>
      </rPr>
      <t>Script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PowerShell to enforce Constrained Language Mode for non-administrator users. (e.g., </t>
    </r>
    <r>
      <rPr>
        <b/>
        <sz val="11"/>
        <color rgb="FF000000"/>
        <rFont val="Calibri"/>
      </rPr>
      <t>Set-ExecutionPolicy AllSigned</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script control mechanisms to block unauthorized execution of scripts, such as PowerShell or JavaScript. Web Browsers: Use browser extensions or settings to block JavaScript execution from untrusted sources.</t>
    </r>
    <r>
      <rPr>
        <sz val="11"/>
        <color rgb="FF000000"/>
        <rFont val="Calibri"/>
      </rPr>
      <t xml:space="preserve">
</t>
    </r>
    <r>
      <rPr>
        <b/>
        <sz val="11"/>
        <color rgb="FF000000"/>
        <rFont val="Calibri"/>
      </rPr>
      <t>Executable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execution of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or </t>
    </r>
    <r>
      <rPr>
        <b/>
        <sz val="11"/>
        <color rgb="FF000000"/>
        <rFont val="Calibri"/>
      </rPr>
      <t>.ps1</t>
    </r>
    <r>
      <rPr>
        <sz val="11"/>
        <color rgb="FF000000"/>
        <rFont val="Calibri"/>
      </rPr>
      <t xml:space="preserve"> files from user-writable directories.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execution of binaries from suspicious locations, such as </t>
    </r>
    <r>
      <rPr>
        <b/>
        <sz val="11"/>
        <color rgb="FF000000"/>
        <rFont val="Calibri"/>
      </rPr>
      <t>%TEMP%</t>
    </r>
    <r>
      <rPr>
        <sz val="11"/>
        <color rgb="FF000000"/>
        <rFont val="Calibri"/>
      </rPr>
      <t xml:space="preserve"> or </t>
    </r>
    <r>
      <rPr>
        <b/>
        <sz val="11"/>
        <color rgb="FF000000"/>
        <rFont val="Calibri"/>
      </rPr>
      <t>%APPDATA%</t>
    </r>
    <r>
      <rPr>
        <sz val="11"/>
        <color rgb="FF000000"/>
        <rFont val="Calibri"/>
      </rPr>
      <t xml:space="preserve"> directories.</t>
    </r>
    <r>
      <rPr>
        <sz val="11"/>
        <color rgb="FF000000"/>
        <rFont val="Calibri"/>
      </rPr>
      <t xml:space="preserve">
</t>
    </r>
    <r>
      <rPr>
        <b/>
        <sz val="11"/>
        <color rgb="FF000000"/>
        <rFont val="Calibri"/>
      </rPr>
      <t>Dynamic Analysis Prevention: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behavior-based execution prevention tools to identify and block malicious activity in real time.</t>
    </r>
    <r>
      <rPr>
        <sz val="11"/>
        <color rgb="FF000000"/>
        <rFont val="Calibri"/>
      </rPr>
      <t xml:space="preserve">
</t>
    </r>
    <r>
      <rPr>
        <sz val="11"/>
        <color rgb="FF000000"/>
        <rFont val="Calibri"/>
      </rPr>
      <t>• Implemenation: Employ EDR solutions that analyze runtime behavior and block suspicious code execution.</t>
    </r>
  </si>
  <si>
    <t>https://attack.mitre.org/mitigations/M1038/</t>
  </si>
  <si>
    <t>M1050</t>
  </si>
  <si>
    <t>Exploit Protection</t>
  </si>
  <si>
    <t>Deploy capabilities that detect, block, and mitigate conditions indicative of software exploits. These capabilities aim to prevent exploitation by addressing vulnerabilities, monitoring anomalous behaviors, and applying exploit-mitigation techniques to harden systems and software.</t>
  </si>
  <si>
    <r>
      <rPr>
        <b/>
        <sz val="11"/>
        <color rgb="FF000000"/>
        <rFont val="Calibri"/>
      </rPr>
      <t>Operating System Exploit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DEP for all programs and enable ASLR to randomize memory addresses used by system and application processes. Windows: Configure Exploit Protection through the Windows Security app or deploy settings via Group Policy.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built-in exploit protection features provided by modern operating systems, such as Microsoft's Exploit Protection, which includes techniques like Data Execution Prevention (DEP), Address Space Layout Randomization (ASLR), and Control Flow Guard (CFG).</t>
    </r>
    <r>
      <rPr>
        <sz val="11"/>
        <color rgb="FF000000"/>
        <rFont val="Calibri"/>
      </rPr>
      <t xml:space="preserve">
</t>
    </r>
    <r>
      <rPr>
        <sz val="11"/>
        <color rgb="FF000000"/>
        <rFont val="Calibri"/>
      </rPr>
      <t xml:space="preserve">• </t>
    </r>
    <r>
      <rPr>
        <b/>
        <sz val="11"/>
        <color rgb="FF000000"/>
        <rFont val="Calibri"/>
      </rPr>
      <t>ExploitProtectionExportSettings.exe -path "exploit_settings.xml"</t>
    </r>
    <r>
      <rPr>
        <sz val="11"/>
        <color rgb="FF000000"/>
        <rFont val="Calibri"/>
      </rPr>
      <t xml:space="preserve">
</t>
    </r>
    <r>
      <rPr>
        <sz val="11"/>
        <color rgb="FF000000"/>
        <rFont val="Calibri"/>
      </rPr>
      <t>• Linux: Use Kernel-level hardening features like SELinux, AppArmor, or GRSEC to enforce memory protections and prevent exploits.</t>
    </r>
    <r>
      <rPr>
        <sz val="11"/>
        <color rgb="FF000000"/>
        <rFont val="Calibri"/>
      </rPr>
      <t xml:space="preserve">
</t>
    </r>
    <r>
      <rPr>
        <b/>
        <sz val="11"/>
        <color rgb="FF000000"/>
        <rFont val="Calibri"/>
      </rPr>
      <t>Third-Party Endpoint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tools to detect and block exploitation attempts targeting unpatched software.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endpoint protection tools with built-in exploit protection, such as enhanced memory protection, behavior monitoring, and real-time exploit detection.</t>
    </r>
    <r>
      <rPr>
        <sz val="11"/>
        <color rgb="FF000000"/>
        <rFont val="Calibri"/>
      </rPr>
      <t xml:space="preserve">
</t>
    </r>
    <r>
      <rPr>
        <b/>
        <sz val="11"/>
        <color rgb="FF000000"/>
        <rFont val="Calibri"/>
      </rPr>
      <t>Virtual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Intrusion Prevention System (IPS) to block exploitation attempts on known vulnerabilities in outdated applications.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to implement virtual patches that mitigate vulnerabilities in applications or operating systems until official patches are applied.</t>
    </r>
    <r>
      <rPr>
        <sz val="11"/>
        <color rgb="FF000000"/>
        <rFont val="Calibri"/>
      </rPr>
      <t xml:space="preserve">
</t>
    </r>
    <r>
      <rPr>
        <b/>
        <sz val="11"/>
        <color rgb="FF000000"/>
        <rFont val="Calibri"/>
      </rPr>
      <t>Hardening Application Configurations: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Microsoft Office Group Policies to disable execution of macros in downloaded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risky application features that can be exploited, such as macros in Microsoft Office or JScript in Internet Explorer.</t>
    </r>
  </si>
  <si>
    <t>https://attack.mitre.org/mitigations/M1050/</t>
  </si>
  <si>
    <t>M1037</t>
  </si>
  <si>
    <t>Filter Network Traffic</t>
  </si>
  <si>
    <t>Employ network appliances and endpoint software to filter ingress, egress, and lateral network traffic. This includes protocol-based filtering, enforcing firewall rules, and blocking or restricting traffic based on predefined conditions to limit adversary movement and data exfiltration.</t>
  </si>
  <si>
    <r>
      <rPr>
        <b/>
        <sz val="11"/>
        <color rgb="FF000000"/>
        <rFont val="Calibri"/>
      </rPr>
      <t>Ingress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SSH (port 22) and RDP (port 3389) traffic to specific IP ranges.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network firewalls to allow traffic only from authorized IP addresses to public-facing servers.</t>
    </r>
    <r>
      <rPr>
        <sz val="11"/>
        <color rgb="FF000000"/>
        <rFont val="Calibri"/>
      </rPr>
      <t xml:space="preserve">
</t>
    </r>
    <r>
      <rPr>
        <b/>
        <sz val="11"/>
        <color rgb="FF000000"/>
        <rFont val="Calibri"/>
      </rPr>
      <t>Egress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outbound traffic to known malicious IPs or regions where communication is unexpected.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firewalls or endpoint security software to block unauthorized outbound traffic to prevent data exfiltration and command-and-control (C2) communications.</t>
    </r>
    <r>
      <rPr>
        <sz val="11"/>
        <color rgb="FF000000"/>
        <rFont val="Calibri"/>
      </rPr>
      <t xml:space="preserve">
</t>
    </r>
    <r>
      <rPr>
        <b/>
        <sz val="11"/>
        <color rgb="FF000000"/>
        <rFont val="Calibri"/>
      </rPr>
      <t>Protocol-Based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on endpoints to prevent exploits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Restrict the use of specific protocols that are commonly abused by adversaries, such as SMB, RPC, or Telnet, based on business needs.</t>
    </r>
    <r>
      <rPr>
        <sz val="11"/>
        <color rgb="FF000000"/>
        <rFont val="Calibri"/>
      </rPr>
      <t xml:space="preserve">
</t>
    </r>
    <r>
      <rPr>
        <b/>
        <sz val="11"/>
        <color rgb="FF000000"/>
        <rFont val="Calibri"/>
      </rPr>
      <t>Network Segmentation: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VLANs to isolate IoT devices or guest networks from core business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network segments for critical systems and restrict communication between segments unless explicitly authorized.</t>
    </r>
    <r>
      <rPr>
        <sz val="11"/>
        <color rgb="FF000000"/>
        <rFont val="Calibri"/>
      </rPr>
      <t xml:space="preserve">
</t>
    </r>
    <r>
      <rPr>
        <b/>
        <sz val="11"/>
        <color rgb="FF000000"/>
        <rFont val="Calibri"/>
      </rPr>
      <t>Application Layer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 WAF to block SQL injection attempts or other web application exploitation techniques.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proxy servers or Web Application Firewalls (WAFs) to inspect and block malicious HTTP/S traffic.</t>
    </r>
  </si>
  <si>
    <t>https://attack.mitre.org/mitigations/M1037/</t>
  </si>
  <si>
    <t>M1035</t>
  </si>
  <si>
    <t>Limit Access to Resource Over Network</t>
  </si>
  <si>
    <t>Restrict access to network resources, such as file shares, remote systems, and services, to only those users, accounts, or systems with a legitimate business requirement. This can include employing technologies like network concentrators, RDP gateways, and zero-trust network access (ZTNA) models, alongside hardening services and protocols.</t>
  </si>
  <si>
    <r>
      <rPr>
        <b/>
        <sz val="11"/>
        <color rgb="FF000000"/>
        <rFont val="Calibri"/>
      </rPr>
      <t>Audit and Restrict Access:</t>
    </r>
    <r>
      <rPr>
        <sz val="11"/>
        <color rgb="FF000000"/>
        <rFont val="Calibri"/>
      </rPr>
      <t xml:space="preserve">
</t>
    </r>
    <r>
      <rPr>
        <sz val="11"/>
        <color rgb="FF000000"/>
        <rFont val="Calibri"/>
      </rPr>
      <t>• Regularly audit permissions for file shares, network services, and remote access tools.</t>
    </r>
    <r>
      <rPr>
        <sz val="11"/>
        <color rgb="FF000000"/>
        <rFont val="Calibri"/>
      </rPr>
      <t xml:space="preserve">
</t>
    </r>
    <r>
      <rPr>
        <sz val="11"/>
        <color rgb="FF000000"/>
        <rFont val="Calibri"/>
      </rPr>
      <t>• Remove unnecessary access and enforce least privilege principles for users and services.</t>
    </r>
    <r>
      <rPr>
        <sz val="11"/>
        <color rgb="FF000000"/>
        <rFont val="Calibri"/>
      </rPr>
      <t xml:space="preserve">
</t>
    </r>
    <r>
      <rPr>
        <sz val="11"/>
        <color rgb="FF000000"/>
        <rFont val="Calibri"/>
      </rPr>
      <t>• Use Active Directory and IAM tools to restrict access based on roles and attributes.</t>
    </r>
    <r>
      <rPr>
        <sz val="11"/>
        <color rgb="FF000000"/>
        <rFont val="Calibri"/>
      </rPr>
      <t xml:space="preserve">
</t>
    </r>
    <r>
      <rPr>
        <b/>
        <sz val="11"/>
        <color rgb="FF000000"/>
        <rFont val="Calibri"/>
      </rPr>
      <t>Deploy Secure Remote Access Solutions:</t>
    </r>
    <r>
      <rPr>
        <sz val="11"/>
        <color rgb="FF000000"/>
        <rFont val="Calibri"/>
      </rPr>
      <t xml:space="preserve">
</t>
    </r>
    <r>
      <rPr>
        <sz val="11"/>
        <color rgb="FF000000"/>
        <rFont val="Calibri"/>
      </rPr>
      <t>• Use RDP gateways, VPN concentrators, and ZTNA solutions to aggregate and secure remote access connections.</t>
    </r>
    <r>
      <rPr>
        <sz val="11"/>
        <color rgb="FF000000"/>
        <rFont val="Calibri"/>
      </rPr>
      <t xml:space="preserve">
</t>
    </r>
    <r>
      <rPr>
        <sz val="11"/>
        <color rgb="FF000000"/>
        <rFont val="Calibri"/>
      </rPr>
      <t>• Configure access controls to restrict connections based on time, device, and user identity.</t>
    </r>
    <r>
      <rPr>
        <sz val="11"/>
        <color rgb="FF000000"/>
        <rFont val="Calibri"/>
      </rPr>
      <t xml:space="preserve">
</t>
    </r>
    <r>
      <rPr>
        <sz val="11"/>
        <color rgb="FF000000"/>
        <rFont val="Calibri"/>
      </rPr>
      <t>• Enforce MFA for all remote access mechanisms.</t>
    </r>
    <r>
      <rPr>
        <sz val="11"/>
        <color rgb="FF000000"/>
        <rFont val="Calibri"/>
      </rPr>
      <t xml:space="preserve">
</t>
    </r>
    <r>
      <rPr>
        <b/>
        <sz val="11"/>
        <color rgb="FF000000"/>
        <rFont val="Calibri"/>
      </rPr>
      <t>Disable Unnecessary Services:</t>
    </r>
    <r>
      <rPr>
        <sz val="11"/>
        <color rgb="FF000000"/>
        <rFont val="Calibri"/>
      </rPr>
      <t xml:space="preserve">
</t>
    </r>
    <r>
      <rPr>
        <sz val="11"/>
        <color rgb="FF000000"/>
        <rFont val="Calibri"/>
      </rPr>
      <t>• Identify running services using tools like netstat (Windows/Linux) or Nmap.</t>
    </r>
    <r>
      <rPr>
        <sz val="11"/>
        <color rgb="FF000000"/>
        <rFont val="Calibri"/>
      </rPr>
      <t xml:space="preserve">
</t>
    </r>
    <r>
      <rPr>
        <sz val="11"/>
        <color rgb="FF000000"/>
        <rFont val="Calibri"/>
      </rPr>
      <t>• Disable unused services, such as Telnet, FTP, and legacy SMB, to reduce the attack surface.</t>
    </r>
    <r>
      <rPr>
        <sz val="11"/>
        <color rgb="FF000000"/>
        <rFont val="Calibri"/>
      </rPr>
      <t xml:space="preserve">
</t>
    </r>
    <r>
      <rPr>
        <sz val="11"/>
        <color rgb="FF000000"/>
        <rFont val="Calibri"/>
      </rPr>
      <t>• Use firewall rules to block traffic on unused ports and protocols.</t>
    </r>
    <r>
      <rPr>
        <sz val="11"/>
        <color rgb="FF000000"/>
        <rFont val="Calibri"/>
      </rPr>
      <t xml:space="preserve">
</t>
    </r>
    <r>
      <rPr>
        <b/>
        <sz val="11"/>
        <color rgb="FF000000"/>
        <rFont val="Calibri"/>
      </rPr>
      <t>Network Segmentation and Isolation:</t>
    </r>
    <r>
      <rPr>
        <sz val="11"/>
        <color rgb="FF000000"/>
        <rFont val="Calibri"/>
      </rPr>
      <t xml:space="preserve">
</t>
    </r>
    <r>
      <rPr>
        <sz val="11"/>
        <color rgb="FF000000"/>
        <rFont val="Calibri"/>
      </rPr>
      <t>• Use VLANs, firewalls, or micro-segmentation to isolate critical network resources from general access.</t>
    </r>
    <r>
      <rPr>
        <sz val="11"/>
        <color rgb="FF000000"/>
        <rFont val="Calibri"/>
      </rPr>
      <t xml:space="preserve">
</t>
    </r>
    <r>
      <rPr>
        <sz val="11"/>
        <color rgb="FF000000"/>
        <rFont val="Calibri"/>
      </rPr>
      <t>• Restrict communication between subnets to prevent lateral movement.</t>
    </r>
    <r>
      <rPr>
        <sz val="11"/>
        <color rgb="FF000000"/>
        <rFont val="Calibri"/>
      </rPr>
      <t xml:space="preserve">
</t>
    </r>
    <r>
      <rPr>
        <b/>
        <sz val="11"/>
        <color rgb="FF000000"/>
        <rFont val="Calibri"/>
      </rPr>
      <t>Monitor and Log Access:</t>
    </r>
    <r>
      <rPr>
        <sz val="11"/>
        <color rgb="FF000000"/>
        <rFont val="Calibri"/>
      </rPr>
      <t xml:space="preserve">
</t>
    </r>
    <r>
      <rPr>
        <sz val="11"/>
        <color rgb="FF000000"/>
        <rFont val="Calibri"/>
      </rPr>
      <t>• Monitor access attempts to file shares, RDP, and remote network resources using SIEM tools.</t>
    </r>
    <r>
      <rPr>
        <sz val="11"/>
        <color rgb="FF000000"/>
        <rFont val="Calibri"/>
      </rPr>
      <t xml:space="preserve">
</t>
    </r>
    <r>
      <rPr>
        <sz val="11"/>
        <color rgb="FF000000"/>
        <rFont val="Calibri"/>
      </rPr>
      <t>• Enable auditing and logging for successful and failed attempts to access restricted resources.</t>
    </r>
  </si>
  <si>
    <r>
      <rPr>
        <sz val="11"/>
        <color rgb="FF000000"/>
        <rFont val="Calibri"/>
      </rPr>
      <t>§BFile Share Management:</t>
    </r>
    <r>
      <rPr>
        <b/>
        <sz val="11"/>
        <color rgb="FF000000"/>
        <rFont val="Calibri"/>
      </rPr>
      <t xml:space="preserve">
</t>
    </r>
    <r>
      <rPr>
        <b/>
        <sz val="11"/>
        <color rgb="FF000000"/>
        <rFont val="Calibri"/>
      </rPr>
      <t>• Microsoft Active Directory Group Policies</t>
    </r>
    <r>
      <rPr>
        <b/>
        <sz val="11"/>
        <color rgb="FF000000"/>
        <rFont val="Calibri"/>
      </rPr>
      <t xml:space="preserve">
</t>
    </r>
    <r>
      <rPr>
        <b/>
        <sz val="11"/>
        <color rgb="FF000000"/>
        <rFont val="Calibri"/>
      </rPr>
      <t>• Samba (Linux/Unix file share management)</t>
    </r>
    <r>
      <rPr>
        <b/>
        <sz val="11"/>
        <color rgb="FF000000"/>
        <rFont val="Calibri"/>
      </rPr>
      <t xml:space="preserve">
</t>
    </r>
    <r>
      <rPr>
        <b/>
        <sz val="11"/>
        <color rgb="FF000000"/>
        <rFont val="Calibri"/>
      </rPr>
      <t>• AccessEnum (Windows access auditing tool)</t>
    </r>
    <r>
      <rPr>
        <b/>
        <sz val="11"/>
        <color rgb="FF000000"/>
        <rFont val="Calibri"/>
      </rPr>
      <t xml:space="preserve">
</t>
    </r>
    <r>
      <rPr>
        <b/>
        <sz val="11"/>
        <color rgb="FF000000"/>
        <rFont val="Calibri"/>
      </rPr>
      <t>§BSecure Remote Access:</t>
    </r>
    <r>
      <rPr>
        <sz val="11"/>
        <color rgb="FF000000"/>
        <rFont val="Calibri"/>
      </rPr>
      <t xml:space="preserve">
</t>
    </r>
    <r>
      <rPr>
        <sz val="11"/>
        <color rgb="FF000000"/>
        <rFont val="Calibri"/>
      </rPr>
      <t>• Microsoft Remote Desktop Gateway</t>
    </r>
    <r>
      <rPr>
        <sz val="11"/>
        <color rgb="FF000000"/>
        <rFont val="Calibri"/>
      </rPr>
      <t xml:space="preserve">
</t>
    </r>
    <r>
      <rPr>
        <sz val="11"/>
        <color rgb="FF000000"/>
        <rFont val="Calibri"/>
      </rPr>
      <t>• Apache Guacamole (open-source RDP/VNC gateway)</t>
    </r>
    <r>
      <rPr>
        <sz val="11"/>
        <color rgb="FF000000"/>
        <rFont val="Calibri"/>
      </rPr>
      <t xml:space="preserve">
</t>
    </r>
    <r>
      <rPr>
        <sz val="11"/>
        <color rgb="FF000000"/>
        <rFont val="Calibri"/>
      </rPr>
      <t xml:space="preserve">• </t>
    </r>
    <r>
      <rPr>
        <i/>
        <sz val="11"/>
        <color rgb="FF000000"/>
        <rFont val="Calibri"/>
      </rPr>
      <t>Zero Trust solutions:</t>
    </r>
    <r>
      <rPr>
        <sz val="11"/>
        <color rgb="FF000000"/>
        <rFont val="Calibri"/>
      </rPr>
      <t xml:space="preserve"> Tailscale, Cloudflare Zero Trust</t>
    </r>
    <r>
      <rPr>
        <sz val="11"/>
        <color rgb="FF000000"/>
        <rFont val="Calibri"/>
      </rPr>
      <t xml:space="preserve">
</t>
    </r>
    <r>
      <rPr>
        <sz val="11"/>
        <color rgb="FF000000"/>
        <rFont val="Calibri"/>
      </rPr>
      <t>§BService and Protocol Hardening:</t>
    </r>
    <r>
      <rPr>
        <b/>
        <sz val="11"/>
        <color rgb="FF000000"/>
        <rFont val="Calibri"/>
      </rPr>
      <t xml:space="preserve">
</t>
    </r>
    <r>
      <rPr>
        <b/>
        <sz val="11"/>
        <color rgb="FF000000"/>
        <rFont val="Calibri"/>
      </rPr>
      <t>• Nmap or Nessus for network service discovery</t>
    </r>
    <r>
      <rPr>
        <b/>
        <sz val="11"/>
        <color rgb="FF000000"/>
        <rFont val="Calibri"/>
      </rPr>
      <t xml:space="preserve">
</t>
    </r>
    <r>
      <rPr>
        <b/>
        <sz val="11"/>
        <color rgb="FF000000"/>
        <rFont val="Calibri"/>
      </rPr>
      <t>• Windows Group Policy Editor for disabling SMBv1, Telnet, and legacy protocols</t>
    </r>
    <r>
      <rPr>
        <b/>
        <sz val="11"/>
        <color rgb="FF000000"/>
        <rFont val="Calibri"/>
      </rPr>
      <t xml:space="preserve">
</t>
    </r>
    <r>
      <rPr>
        <b/>
        <sz val="11"/>
        <color rgb="FF000000"/>
        <rFont val="Calibri"/>
      </rPr>
      <t>• iptables or firewalld (Linux) for blocking unnecessary traffic</t>
    </r>
    <r>
      <rPr>
        <b/>
        <sz val="11"/>
        <color rgb="FF000000"/>
        <rFont val="Calibri"/>
      </rPr>
      <t xml:space="preserve">
</t>
    </r>
    <r>
      <rPr>
        <b/>
        <sz val="11"/>
        <color rgb="FF000000"/>
        <rFont val="Calibri"/>
      </rPr>
      <t>§BNetwork Segmentation:</t>
    </r>
    <r>
      <rPr>
        <sz val="11"/>
        <color rgb="FF000000"/>
        <rFont val="Calibri"/>
      </rPr>
      <t xml:space="preserve">
</t>
    </r>
    <r>
      <rPr>
        <sz val="11"/>
        <color rgb="FF000000"/>
        <rFont val="Calibri"/>
      </rPr>
      <t>• pfSense for open-source network isolation</t>
    </r>
  </si>
  <si>
    <t>https://attack.mitre.org/mitigations/M1035/</t>
  </si>
  <si>
    <t>M1034</t>
  </si>
  <si>
    <t>Limit Hardware Installation</t>
  </si>
  <si>
    <t>Prevent unauthorized users or groups from installing or using hardware, such as external drives, peripheral devices, or unapproved internal hardware components, by enforcing hardware usage policies and technical controls. This includes disabling USB ports, restricting driver installation, and implementing endpoint security tools to monitor and block unapproved devices.</t>
  </si>
  <si>
    <r>
      <rPr>
        <b/>
        <sz val="11"/>
        <color rgb="FF000000"/>
        <rFont val="Calibri"/>
      </rPr>
      <t>Use Group Policy Objects (GPO) to disable USB mass storage devices: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sz val="11"/>
        <color rgb="FF000000"/>
        <rFont val="Calibri"/>
      </rPr>
      <t>• Whitelist approved devices using unique serial numbers via Windows Device Installation Policies.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b/>
        <sz val="11"/>
        <color rgb="FF000000"/>
        <rFont val="Calibri"/>
      </rPr>
      <t>Deploy Endpoint Protection and Device Control Solutions:</t>
    </r>
    <r>
      <rPr>
        <sz val="11"/>
        <color rgb="FF000000"/>
        <rFont val="Calibri"/>
      </rPr>
      <t xml:space="preserve">
</t>
    </r>
    <r>
      <rPr>
        <sz val="11"/>
        <color rgb="FF000000"/>
        <rFont val="Calibri"/>
      </rPr>
      <t>• Use tools like Microsoft Defender for Endpoint, Symantec Endpoint Protection, or Tanium to monitor and block unauthorized hardware.</t>
    </r>
    <r>
      <rPr>
        <sz val="11"/>
        <color rgb="FF000000"/>
        <rFont val="Calibri"/>
      </rPr>
      <t xml:space="preserve">
</t>
    </r>
    <r>
      <rPr>
        <sz val="11"/>
        <color rgb="FF000000"/>
        <rFont val="Calibri"/>
      </rPr>
      <t>• Implement device control policies to allow specific hardware types (e.g., keyboards, mice) and block others.</t>
    </r>
    <r>
      <rPr>
        <sz val="11"/>
        <color rgb="FF000000"/>
        <rFont val="Calibri"/>
      </rPr>
      <t xml:space="preserve">
</t>
    </r>
    <r>
      <rPr>
        <b/>
        <sz val="11"/>
        <color rgb="FF000000"/>
        <rFont val="Calibri"/>
      </rPr>
      <t>Harden BIOS/UEFI and System Firmware:</t>
    </r>
    <r>
      <rPr>
        <sz val="11"/>
        <color rgb="FF000000"/>
        <rFont val="Calibri"/>
      </rPr>
      <t xml:space="preserve">
</t>
    </r>
    <r>
      <rPr>
        <sz val="11"/>
        <color rgb="FF000000"/>
        <rFont val="Calibri"/>
      </rPr>
      <t>• Set strong passwords for BIOS/UEFI access.</t>
    </r>
    <r>
      <rPr>
        <sz val="11"/>
        <color rgb="FF000000"/>
        <rFont val="Calibri"/>
      </rPr>
      <t xml:space="preserve">
</t>
    </r>
    <r>
      <rPr>
        <sz val="11"/>
        <color rgb="FF000000"/>
        <rFont val="Calibri"/>
      </rPr>
      <t>• Enable Secure Boot to prevent rogue hardware components from loading unauthorized firmware.</t>
    </r>
    <r>
      <rPr>
        <sz val="11"/>
        <color rgb="FF000000"/>
        <rFont val="Calibri"/>
      </rPr>
      <t xml:space="preserve">
</t>
    </r>
    <r>
      <rPr>
        <b/>
        <sz val="11"/>
        <color rgb="FF000000"/>
        <rFont val="Calibri"/>
      </rPr>
      <t>Restrict Peripheral Devices and Drivers:</t>
    </r>
    <r>
      <rPr>
        <sz val="11"/>
        <color rgb="FF000000"/>
        <rFont val="Calibri"/>
      </rPr>
      <t xml:space="preserve">
</t>
    </r>
    <r>
      <rPr>
        <sz val="11"/>
        <color rgb="FF000000"/>
        <rFont val="Calibri"/>
      </rPr>
      <t>• Use Windows Device Manager Policies to block installation of unapproved drivers.</t>
    </r>
    <r>
      <rPr>
        <sz val="11"/>
        <color rgb="FF000000"/>
        <rFont val="Calibri"/>
      </rPr>
      <t xml:space="preserve">
</t>
    </r>
    <r>
      <rPr>
        <sz val="11"/>
        <color rgb="FF000000"/>
        <rFont val="Calibri"/>
      </rPr>
      <t>• Monitor hardware installation attempts through endpoint monitoring tools.</t>
    </r>
    <r>
      <rPr>
        <sz val="11"/>
        <color rgb="FF000000"/>
        <rFont val="Calibri"/>
      </rPr>
      <t xml:space="preserve">
</t>
    </r>
    <r>
      <rPr>
        <b/>
        <sz val="11"/>
        <color rgb="FF000000"/>
        <rFont val="Calibri"/>
      </rPr>
      <t>Disable Bluetooth and Wireless Hardware:</t>
    </r>
    <r>
      <rPr>
        <sz val="11"/>
        <color rgb="FF000000"/>
        <rFont val="Calibri"/>
      </rPr>
      <t xml:space="preserve">
</t>
    </r>
    <r>
      <rPr>
        <sz val="11"/>
        <color rgb="FF000000"/>
        <rFont val="Calibri"/>
      </rPr>
      <t>• Use GPO or MDM tools to disable Bluetooth and Wi-Fi interfaces across systems.</t>
    </r>
    <r>
      <rPr>
        <sz val="11"/>
        <color rgb="FF000000"/>
        <rFont val="Calibri"/>
      </rPr>
      <t xml:space="preserve">
</t>
    </r>
    <r>
      <rPr>
        <sz val="11"/>
        <color rgb="FF000000"/>
        <rFont val="Calibri"/>
      </rPr>
      <t>• Restrict hardware pairing to approved devices only.</t>
    </r>
    <r>
      <rPr>
        <sz val="11"/>
        <color rgb="FF000000"/>
        <rFont val="Calibri"/>
      </rPr>
      <t xml:space="preserve">
</t>
    </r>
    <r>
      <rPr>
        <b/>
        <sz val="11"/>
        <color rgb="FF000000"/>
        <rFont val="Calibri"/>
      </rPr>
      <t>Logging and Monitoring:</t>
    </r>
    <r>
      <rPr>
        <sz val="11"/>
        <color rgb="FF000000"/>
        <rFont val="Calibri"/>
      </rPr>
      <t xml:space="preserve">
</t>
    </r>
    <r>
      <rPr>
        <sz val="11"/>
        <color rgb="FF000000"/>
        <rFont val="Calibri"/>
      </rPr>
      <t>• Enable logging for hardware installation events in Windows Event Logs (Event ID 20001 for Device Setup Manager).</t>
    </r>
    <r>
      <rPr>
        <sz val="11"/>
        <color rgb="FF000000"/>
        <rFont val="Calibri"/>
      </rPr>
      <t xml:space="preserve">
</t>
    </r>
    <r>
      <rPr>
        <sz val="11"/>
        <color rgb="FF000000"/>
        <rFont val="Calibri"/>
      </rPr>
      <t>• Use SIEM solutions (e.g., Splunk, Elastic Stack) to detect unauthorized hardware installation activities.</t>
    </r>
  </si>
  <si>
    <r>
      <rPr>
        <sz val="11"/>
        <color rgb="FF000000"/>
        <rFont val="Calibri"/>
      </rPr>
      <t>§BUSB and Device Control:</t>
    </r>
    <r>
      <rPr>
        <b/>
        <sz val="11"/>
        <color rgb="FF000000"/>
        <rFont val="Calibri"/>
      </rPr>
      <t xml:space="preserve">
</t>
    </r>
    <r>
      <rPr>
        <b/>
        <sz val="11"/>
        <color rgb="FF000000"/>
        <rFont val="Calibri"/>
      </rPr>
      <t>• Microsoft Group Policy Objects (GPO)</t>
    </r>
    <r>
      <rPr>
        <b/>
        <sz val="11"/>
        <color rgb="FF000000"/>
        <rFont val="Calibri"/>
      </rPr>
      <t xml:space="preserve">
</t>
    </r>
    <r>
      <rPr>
        <b/>
        <sz val="11"/>
        <color rgb="FF000000"/>
        <rFont val="Calibri"/>
      </rPr>
      <t>• Microsoft Defender for Endpoint</t>
    </r>
    <r>
      <rPr>
        <b/>
        <sz val="11"/>
        <color rgb="FF000000"/>
        <rFont val="Calibri"/>
      </rPr>
      <t xml:space="preserve">
</t>
    </r>
    <r>
      <rPr>
        <b/>
        <sz val="11"/>
        <color rgb="FF000000"/>
        <rFont val="Calibri"/>
      </rPr>
      <t>• Symantec Endpoint Protection</t>
    </r>
    <r>
      <rPr>
        <b/>
        <sz val="11"/>
        <color rgb="FF000000"/>
        <rFont val="Calibri"/>
      </rPr>
      <t xml:space="preserve">
</t>
    </r>
    <r>
      <rPr>
        <b/>
        <sz val="11"/>
        <color rgb="FF000000"/>
        <rFont val="Calibri"/>
      </rPr>
      <t>• McAfee Device Control</t>
    </r>
    <r>
      <rPr>
        <b/>
        <sz val="11"/>
        <color rgb="FF000000"/>
        <rFont val="Calibri"/>
      </rPr>
      <t xml:space="preserve">
</t>
    </r>
    <r>
      <rPr>
        <b/>
        <sz val="11"/>
        <color rgb="FF000000"/>
        <rFont val="Calibri"/>
      </rPr>
      <t>§BEndpoint Monitoring:</t>
    </r>
    <r>
      <rPr>
        <sz val="11"/>
        <color rgb="FF000000"/>
        <rFont val="Calibri"/>
      </rPr>
      <t xml:space="preserve">
</t>
    </r>
    <r>
      <rPr>
        <sz val="11"/>
        <color rgb="FF000000"/>
        <rFont val="Calibri"/>
      </rPr>
      <t>• EDRs</t>
    </r>
    <r>
      <rPr>
        <sz val="11"/>
        <color rgb="FF000000"/>
        <rFont val="Calibri"/>
      </rPr>
      <t xml:space="preserve">
</t>
    </r>
    <r>
      <rPr>
        <sz val="11"/>
        <color rgb="FF000000"/>
        <rFont val="Calibri"/>
      </rPr>
      <t>• OSSEC (open-source host-based IDS)</t>
    </r>
    <r>
      <rPr>
        <sz val="11"/>
        <color rgb="FF000000"/>
        <rFont val="Calibri"/>
      </rPr>
      <t xml:space="preserve">
</t>
    </r>
    <r>
      <rPr>
        <sz val="11"/>
        <color rgb="FF000000"/>
        <rFont val="Calibri"/>
      </rPr>
      <t>§BHardware Whitelisting:</t>
    </r>
    <r>
      <rPr>
        <b/>
        <sz val="11"/>
        <color rgb="FF000000"/>
        <rFont val="Calibri"/>
      </rPr>
      <t xml:space="preserve">
</t>
    </r>
    <r>
      <rPr>
        <b/>
        <sz val="11"/>
        <color rgb="FF000000"/>
        <rFont val="Calibri"/>
      </rPr>
      <t>• BitLocker for external drives (Windows)</t>
    </r>
    <r>
      <rPr>
        <b/>
        <sz val="11"/>
        <color rgb="FF000000"/>
        <rFont val="Calibri"/>
      </rPr>
      <t xml:space="preserve">
</t>
    </r>
    <r>
      <rPr>
        <b/>
        <sz val="11"/>
        <color rgb="FF000000"/>
        <rFont val="Calibri"/>
      </rPr>
      <t>• Windows Device Installation Policies</t>
    </r>
    <r>
      <rPr>
        <b/>
        <sz val="11"/>
        <color rgb="FF000000"/>
        <rFont val="Calibri"/>
      </rPr>
      <t xml:space="preserve">
</t>
    </r>
    <r>
      <rPr>
        <b/>
        <sz val="11"/>
        <color rgb="FF000000"/>
        <rFont val="Calibri"/>
      </rPr>
      <t>• Device Control</t>
    </r>
    <r>
      <rPr>
        <b/>
        <sz val="11"/>
        <color rgb="FF000000"/>
        <rFont val="Calibri"/>
      </rPr>
      <t xml:space="preserve">
</t>
    </r>
    <r>
      <rPr>
        <b/>
        <sz val="11"/>
        <color rgb="FF000000"/>
        <rFont val="Calibri"/>
      </rPr>
      <t>§BBIOS/UEFI Security:</t>
    </r>
    <r>
      <rPr>
        <sz val="11"/>
        <color rgb="FF000000"/>
        <rFont val="Calibri"/>
      </rPr>
      <t xml:space="preserve">
</t>
    </r>
    <r>
      <rPr>
        <sz val="11"/>
        <color rgb="FF000000"/>
        <rFont val="Calibri"/>
      </rPr>
      <t>• Secure Boot (Windows/Linux)</t>
    </r>
    <r>
      <rPr>
        <sz val="11"/>
        <color rgb="FF000000"/>
        <rFont val="Calibri"/>
      </rPr>
      <t xml:space="preserve">
</t>
    </r>
    <r>
      <rPr>
        <sz val="11"/>
        <color rgb="FF000000"/>
        <rFont val="Calibri"/>
      </rPr>
      <t>• Firmware management tools like Dell Command Update or HP Sure Start</t>
    </r>
  </si>
  <si>
    <t>https://attack.mitre.org/mitigations/M1034/</t>
  </si>
  <si>
    <t>M1033</t>
  </si>
  <si>
    <t>Limit Software Installation</t>
  </si>
  <si>
    <t>Prevent users or groups from installing unauthorized or unapproved software to reduce the risk of introducing malicious or vulnerable applications. This can be achieved through allowlists, software restriction policies, endpoint management tools, and least privilege access principles.</t>
  </si>
  <si>
    <r>
      <rPr>
        <b/>
        <sz val="11"/>
        <color rgb="FF000000"/>
        <rFont val="Calibri"/>
      </rPr>
      <t>Application Whitelisting:</t>
    </r>
    <r>
      <rPr>
        <sz val="11"/>
        <color rgb="FF000000"/>
        <rFont val="Calibri"/>
      </rPr>
      <t xml:space="preserve">
</t>
    </r>
    <r>
      <rPr>
        <sz val="11"/>
        <color rgb="FF000000"/>
        <rFont val="Calibri"/>
      </rPr>
      <t>• Implement Microsoft AppLocker or Windows Defender Application Control (WDAC) to create and enforce allowlists for approved software.</t>
    </r>
    <r>
      <rPr>
        <sz val="11"/>
        <color rgb="FF000000"/>
        <rFont val="Calibri"/>
      </rPr>
      <t xml:space="preserve">
</t>
    </r>
    <r>
      <rPr>
        <sz val="11"/>
        <color rgb="FF000000"/>
        <rFont val="Calibri"/>
      </rPr>
      <t>• Whitelist applications based on file hash, path, or digital signatures.</t>
    </r>
    <r>
      <rPr>
        <sz val="11"/>
        <color rgb="FF000000"/>
        <rFont val="Calibri"/>
      </rPr>
      <t xml:space="preserve">
</t>
    </r>
    <r>
      <rPr>
        <b/>
        <sz val="11"/>
        <color rgb="FF000000"/>
        <rFont val="Calibri"/>
      </rPr>
      <t>Restrict User Permissions:</t>
    </r>
    <r>
      <rPr>
        <sz val="11"/>
        <color rgb="FF000000"/>
        <rFont val="Calibri"/>
      </rPr>
      <t xml:space="preserve">
</t>
    </r>
    <r>
      <rPr>
        <sz val="11"/>
        <color rgb="FF000000"/>
        <rFont val="Calibri"/>
      </rPr>
      <t>• Remove local administrator rights for all non-IT users.</t>
    </r>
    <r>
      <rPr>
        <sz val="11"/>
        <color rgb="FF000000"/>
        <rFont val="Calibri"/>
      </rPr>
      <t xml:space="preserve">
</t>
    </r>
    <r>
      <rPr>
        <sz val="11"/>
        <color rgb="FF000000"/>
        <rFont val="Calibri"/>
      </rPr>
      <t>• Use Role-Based Access Control (RBAC) to restrict installation permissions to privileged accounts only.</t>
    </r>
    <r>
      <rPr>
        <sz val="11"/>
        <color rgb="FF000000"/>
        <rFont val="Calibri"/>
      </rPr>
      <t xml:space="preserve">
</t>
    </r>
    <r>
      <rPr>
        <b/>
        <sz val="11"/>
        <color rgb="FF000000"/>
        <rFont val="Calibri"/>
      </rPr>
      <t>Software Restriction Policies (SRP):</t>
    </r>
    <r>
      <rPr>
        <sz val="11"/>
        <color rgb="FF000000"/>
        <rFont val="Calibri"/>
      </rPr>
      <t xml:space="preserve">
</t>
    </r>
    <r>
      <rPr>
        <sz val="11"/>
        <color rgb="FF000000"/>
        <rFont val="Calibri"/>
      </rPr>
      <t xml:space="preserve">• Use GPO to configure SRP to deny execution of binaries from directories such as </t>
    </r>
    <r>
      <rPr>
        <b/>
        <sz val="11"/>
        <color rgb="FF000000"/>
        <rFont val="Calibri"/>
      </rPr>
      <t>%AppData%</t>
    </r>
    <r>
      <rPr>
        <sz val="11"/>
        <color rgb="FF000000"/>
        <rFont val="Calibri"/>
      </rPr>
      <t xml:space="preserve">, </t>
    </r>
    <r>
      <rPr>
        <b/>
        <sz val="11"/>
        <color rgb="FF000000"/>
        <rFont val="Calibri"/>
      </rPr>
      <t>%Temp%</t>
    </r>
    <r>
      <rPr>
        <sz val="11"/>
        <color rgb="FF000000"/>
        <rFont val="Calibri"/>
      </rPr>
      <t>, and external drives.</t>
    </r>
    <r>
      <rPr>
        <sz val="11"/>
        <color rgb="FF000000"/>
        <rFont val="Calibri"/>
      </rPr>
      <t xml:space="preserve">
</t>
    </r>
    <r>
      <rPr>
        <sz val="11"/>
        <color rgb="FF000000"/>
        <rFont val="Calibri"/>
      </rPr>
      <t>• Restrict specific file types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t>
    </r>
    <r>
      <rPr>
        <b/>
        <sz val="11"/>
        <color rgb="FF000000"/>
        <rFont val="Calibri"/>
      </rPr>
      <t>.msi</t>
    </r>
    <r>
      <rPr>
        <sz val="11"/>
        <color rgb="FF000000"/>
        <rFont val="Calibri"/>
      </rPr>
      <t xml:space="preserve">, </t>
    </r>
    <r>
      <rPr>
        <b/>
        <sz val="11"/>
        <color rgb="FF000000"/>
        <rFont val="Calibri"/>
      </rPr>
      <t>.js</t>
    </r>
    <r>
      <rPr>
        <sz val="11"/>
        <color rgb="FF000000"/>
        <rFont val="Calibri"/>
      </rPr>
      <t xml:space="preserve">, </t>
    </r>
    <r>
      <rPr>
        <b/>
        <sz val="11"/>
        <color rgb="FF000000"/>
        <rFont val="Calibri"/>
      </rPr>
      <t>.vbs</t>
    </r>
    <r>
      <rPr>
        <sz val="11"/>
        <color rgb="FF000000"/>
        <rFont val="Calibri"/>
      </rPr>
      <t>) to trusted directories only.</t>
    </r>
    <r>
      <rPr>
        <sz val="11"/>
        <color rgb="FF000000"/>
        <rFont val="Calibri"/>
      </rPr>
      <t xml:space="preserve">
</t>
    </r>
    <r>
      <rPr>
        <b/>
        <sz val="11"/>
        <color rgb="FF000000"/>
        <rFont val="Calibri"/>
      </rPr>
      <t>Endpoint Management Solutions:</t>
    </r>
    <r>
      <rPr>
        <sz val="11"/>
        <color rgb="FF000000"/>
        <rFont val="Calibri"/>
      </rPr>
      <t xml:space="preserve">
</t>
    </r>
    <r>
      <rPr>
        <sz val="11"/>
        <color rgb="FF000000"/>
        <rFont val="Calibri"/>
      </rPr>
      <t>• Deploy tools like Microsoft Intune, SCCM, or Jamf for centralized software management.</t>
    </r>
    <r>
      <rPr>
        <sz val="11"/>
        <color rgb="FF000000"/>
        <rFont val="Calibri"/>
      </rPr>
      <t xml:space="preserve">
</t>
    </r>
    <r>
      <rPr>
        <sz val="11"/>
        <color rgb="FF000000"/>
        <rFont val="Calibri"/>
      </rPr>
      <t>• Maintain a list of approved software, versions, and updates across the enterprise.</t>
    </r>
    <r>
      <rPr>
        <sz val="11"/>
        <color rgb="FF000000"/>
        <rFont val="Calibri"/>
      </rPr>
      <t xml:space="preserve">
</t>
    </r>
    <r>
      <rPr>
        <b/>
        <sz val="11"/>
        <color rgb="FF000000"/>
        <rFont val="Calibri"/>
      </rPr>
      <t>Monitor Software Installation Events:</t>
    </r>
    <r>
      <rPr>
        <sz val="11"/>
        <color rgb="FF000000"/>
        <rFont val="Calibri"/>
      </rPr>
      <t xml:space="preserve">
</t>
    </r>
    <r>
      <rPr>
        <sz val="11"/>
        <color rgb="FF000000"/>
        <rFont val="Calibri"/>
      </rPr>
      <t>• Enable logging of software installation events and monitor Windows Event ID 4688 and Event ID 11707 for software installs.</t>
    </r>
    <r>
      <rPr>
        <sz val="11"/>
        <color rgb="FF000000"/>
        <rFont val="Calibri"/>
      </rPr>
      <t xml:space="preserve">
</t>
    </r>
    <r>
      <rPr>
        <sz val="11"/>
        <color rgb="FF000000"/>
        <rFont val="Calibri"/>
      </rPr>
      <t>• Use SIEM or EDR tools to alert on attempts to install unapproved software.</t>
    </r>
    <r>
      <rPr>
        <sz val="11"/>
        <color rgb="FF000000"/>
        <rFont val="Calibri"/>
      </rPr>
      <t xml:space="preserve">
</t>
    </r>
    <r>
      <rPr>
        <b/>
        <sz val="11"/>
        <color rgb="FF000000"/>
        <rFont val="Calibri"/>
      </rPr>
      <t>Implement Software Inventory Management:</t>
    </r>
    <r>
      <rPr>
        <sz val="11"/>
        <color rgb="FF000000"/>
        <rFont val="Calibri"/>
      </rPr>
      <t xml:space="preserve">
</t>
    </r>
    <r>
      <rPr>
        <sz val="11"/>
        <color rgb="FF000000"/>
        <rFont val="Calibri"/>
      </rPr>
      <t>• Use tools like OSQuery or Wazuh to scan for unauthorized software on endpoints and servers.</t>
    </r>
    <r>
      <rPr>
        <sz val="11"/>
        <color rgb="FF000000"/>
        <rFont val="Calibri"/>
      </rPr>
      <t xml:space="preserve">
</t>
    </r>
    <r>
      <rPr>
        <sz val="11"/>
        <color rgb="FF000000"/>
        <rFont val="Calibri"/>
      </rPr>
      <t>• Conduct regular audits to detect and remove unapproved software.</t>
    </r>
  </si>
  <si>
    <r>
      <rPr>
        <sz val="11"/>
        <color rgb="FF000000"/>
        <rFont val="Calibri"/>
      </rPr>
      <t>§BApplication Whitelisting:</t>
    </r>
    <r>
      <rPr>
        <b/>
        <sz val="11"/>
        <color rgb="FF000000"/>
        <rFont val="Calibri"/>
      </rPr>
      <t xml:space="preserve">
</t>
    </r>
    <r>
      <rPr>
        <b/>
        <sz val="11"/>
        <color rgb="FF000000"/>
        <rFont val="Calibri"/>
      </rPr>
      <t>• Microsoft AppLocker</t>
    </r>
    <r>
      <rPr>
        <b/>
        <sz val="11"/>
        <color rgb="FF000000"/>
        <rFont val="Calibri"/>
      </rPr>
      <t xml:space="preserve">
</t>
    </r>
    <r>
      <rPr>
        <b/>
        <sz val="11"/>
        <color rgb="FF000000"/>
        <rFont val="Calibri"/>
      </rPr>
      <t>• Windows Defender Application Control (WDAC)</t>
    </r>
    <r>
      <rPr>
        <b/>
        <sz val="11"/>
        <color rgb="FF000000"/>
        <rFont val="Calibri"/>
      </rPr>
      <t xml:space="preserve">
</t>
    </r>
    <r>
      <rPr>
        <b/>
        <sz val="11"/>
        <color rgb="FF000000"/>
        <rFont val="Calibri"/>
      </rPr>
      <t>§BEndpoint Management:</t>
    </r>
    <r>
      <rPr>
        <sz val="11"/>
        <color rgb="FF000000"/>
        <rFont val="Calibri"/>
      </rPr>
      <t xml:space="preserve">
</t>
    </r>
    <r>
      <rPr>
        <sz val="11"/>
        <color rgb="FF000000"/>
        <rFont val="Calibri"/>
      </rPr>
      <t>• Microsoft Intune</t>
    </r>
    <r>
      <rPr>
        <sz val="11"/>
        <color rgb="FF000000"/>
        <rFont val="Calibri"/>
      </rPr>
      <t xml:space="preserve">
</t>
    </r>
    <r>
      <rPr>
        <sz val="11"/>
        <color rgb="FF000000"/>
        <rFont val="Calibri"/>
      </rPr>
      <t>• SCCM (System Center Configuration Manager)</t>
    </r>
    <r>
      <rPr>
        <sz val="11"/>
        <color rgb="FF000000"/>
        <rFont val="Calibri"/>
      </rPr>
      <t xml:space="preserve">
</t>
    </r>
    <r>
      <rPr>
        <sz val="11"/>
        <color rgb="FF000000"/>
        <rFont val="Calibri"/>
      </rPr>
      <t>• Jamf Pro (macOS)</t>
    </r>
    <r>
      <rPr>
        <sz val="11"/>
        <color rgb="FF000000"/>
        <rFont val="Calibri"/>
      </rPr>
      <t xml:space="preserve">
</t>
    </r>
    <r>
      <rPr>
        <sz val="11"/>
        <color rgb="FF000000"/>
        <rFont val="Calibri"/>
      </rPr>
      <t>• Puppet or Ansible for automation</t>
    </r>
    <r>
      <rPr>
        <sz val="11"/>
        <color rgb="FF000000"/>
        <rFont val="Calibri"/>
      </rPr>
      <t xml:space="preserve">
</t>
    </r>
    <r>
      <rPr>
        <sz val="11"/>
        <color rgb="FF000000"/>
        <rFont val="Calibri"/>
      </rPr>
      <t>§BSoftware Restriction Policies:</t>
    </r>
    <r>
      <rPr>
        <b/>
        <sz val="11"/>
        <color rgb="FF000000"/>
        <rFont val="Calibri"/>
      </rPr>
      <t xml:space="preserve">
</t>
    </r>
    <r>
      <rPr>
        <b/>
        <sz val="11"/>
        <color rgb="FF000000"/>
        <rFont val="Calibri"/>
      </rPr>
      <t>• Group Policy Object (GPO)</t>
    </r>
    <r>
      <rPr>
        <b/>
        <sz val="11"/>
        <color rgb="FF000000"/>
        <rFont val="Calibri"/>
      </rPr>
      <t xml:space="preserve">
</t>
    </r>
    <r>
      <rPr>
        <b/>
        <sz val="11"/>
        <color rgb="FF000000"/>
        <rFont val="Calibri"/>
      </rPr>
      <t>• Microsoft Software Restriction Policies (SRP)</t>
    </r>
    <r>
      <rPr>
        <b/>
        <sz val="11"/>
        <color rgb="FF000000"/>
        <rFont val="Calibri"/>
      </rPr>
      <t xml:space="preserve">
</t>
    </r>
    <r>
      <rPr>
        <b/>
        <sz val="11"/>
        <color rgb="FF000000"/>
        <rFont val="Calibri"/>
      </rPr>
      <t>§BMonitoring and Logging:</t>
    </r>
    <r>
      <rPr>
        <sz val="11"/>
        <color rgb="FF000000"/>
        <rFont val="Calibri"/>
      </rPr>
      <t xml:space="preserve">
</t>
    </r>
    <r>
      <rPr>
        <sz val="11"/>
        <color rgb="FF000000"/>
        <rFont val="Calibri"/>
      </rPr>
      <t>• Splunk</t>
    </r>
    <r>
      <rPr>
        <sz val="11"/>
        <color rgb="FF000000"/>
        <rFont val="Calibri"/>
      </rPr>
      <t xml:space="preserve">
</t>
    </r>
    <r>
      <rPr>
        <sz val="11"/>
        <color rgb="FF000000"/>
        <rFont val="Calibri"/>
      </rPr>
      <t>• OSQuery</t>
    </r>
    <r>
      <rPr>
        <sz val="11"/>
        <color rgb="FF000000"/>
        <rFont val="Calibri"/>
      </rPr>
      <t xml:space="preserve">
</t>
    </r>
    <r>
      <rPr>
        <sz val="11"/>
        <color rgb="FF000000"/>
        <rFont val="Calibri"/>
      </rPr>
      <t>• Wazuh (open-source SIEM and XDR)</t>
    </r>
    <r>
      <rPr>
        <sz val="11"/>
        <color rgb="FF000000"/>
        <rFont val="Calibri"/>
      </rPr>
      <t xml:space="preserve">
</t>
    </r>
    <r>
      <rPr>
        <sz val="11"/>
        <color rgb="FF000000"/>
        <rFont val="Calibri"/>
      </rPr>
      <t>• EDRs</t>
    </r>
    <r>
      <rPr>
        <sz val="11"/>
        <color rgb="FF000000"/>
        <rFont val="Calibri"/>
      </rPr>
      <t xml:space="preserve">
</t>
    </r>
    <r>
      <rPr>
        <sz val="11"/>
        <color rgb="FF000000"/>
        <rFont val="Calibri"/>
      </rPr>
      <t>§BInventory Management and Auditing:</t>
    </r>
    <r>
      <rPr>
        <b/>
        <sz val="11"/>
        <color rgb="FF000000"/>
        <rFont val="Calibri"/>
      </rPr>
      <t xml:space="preserve">
</t>
    </r>
    <r>
      <rPr>
        <b/>
        <sz val="11"/>
        <color rgb="FF000000"/>
        <rFont val="Calibri"/>
      </rPr>
      <t>• OSQuery</t>
    </r>
    <r>
      <rPr>
        <b/>
        <sz val="11"/>
        <color rgb="FF000000"/>
        <rFont val="Calibri"/>
      </rPr>
      <t xml:space="preserve">
</t>
    </r>
    <r>
      <rPr>
        <b/>
        <sz val="11"/>
        <color rgb="FF000000"/>
        <rFont val="Calibri"/>
      </rPr>
      <t>• Wazuh</t>
    </r>
  </si>
  <si>
    <t>https://attack.mitre.org/mitigations/M1033/</t>
  </si>
  <si>
    <t>M1032</t>
  </si>
  <si>
    <t>Multi-factor Authentication</t>
  </si>
  <si>
    <t>Multi-Factor Authentication (MFA) enhances security by requiring users to provide at least two forms of verification to prove their identity before granting access. These factors typically include:
 - Something you know
 - : Passwords, PINs.
 - Something you have
 - : Physical tokens, smartphone authenticator apps.
 - Something you are
 - : Biometric data such as fingerprints, facial recognition, or retinal scans.
Implementing MFA across all critical systems and services ensures robust protection against account takeover and unauthorized access.</t>
  </si>
  <si>
    <r>
      <rPr>
        <b/>
        <sz val="11"/>
        <color rgb="FF000000"/>
        <rFont val="Calibri"/>
      </rPr>
      <t>Identity and Access Management (IAM):</t>
    </r>
    <r>
      <rPr>
        <sz val="11"/>
        <color rgb="FF000000"/>
        <rFont val="Calibri"/>
      </rPr>
      <t xml:space="preserve">
</t>
    </r>
    <r>
      <rPr>
        <sz val="11"/>
        <color rgb="FF000000"/>
        <rFont val="Calibri"/>
      </rPr>
      <t>• Use IAM solutions like Azure Active Directory, Okta, or AWS IAM to enforce MFA policies for all user logins, especially for privileged roles.</t>
    </r>
    <r>
      <rPr>
        <sz val="11"/>
        <color rgb="FF000000"/>
        <rFont val="Calibri"/>
      </rPr>
      <t xml:space="preserve">
</t>
    </r>
    <r>
      <rPr>
        <sz val="11"/>
        <color rgb="FF000000"/>
        <rFont val="Calibri"/>
      </rPr>
      <t>• Enable conditional access policies to enforce MFA for risky sign-ins (e.g., unfamiliar devices, geolocations).</t>
    </r>
    <r>
      <rPr>
        <sz val="11"/>
        <color rgb="FF000000"/>
        <rFont val="Calibri"/>
      </rPr>
      <t xml:space="preserve">
</t>
    </r>
    <r>
      <rPr>
        <sz val="11"/>
        <color rgb="FF000000"/>
        <rFont val="Calibri"/>
      </rPr>
      <t>• Enable Conditional Access policies to only allow logins from trusted devices, such as those enrolled in Intune or joined via Hybrid/Entra.</t>
    </r>
    <r>
      <rPr>
        <sz val="11"/>
        <color rgb="FF000000"/>
        <rFont val="Calibri"/>
      </rPr>
      <t xml:space="preserve">
</t>
    </r>
    <r>
      <rPr>
        <b/>
        <sz val="11"/>
        <color rgb="FF000000"/>
        <rFont val="Calibri"/>
      </rPr>
      <t>Authentication Tools and Methods:</t>
    </r>
    <r>
      <rPr>
        <sz val="11"/>
        <color rgb="FF000000"/>
        <rFont val="Calibri"/>
      </rPr>
      <t xml:space="preserve">
</t>
    </r>
    <r>
      <rPr>
        <sz val="11"/>
        <color rgb="FF000000"/>
        <rFont val="Calibri"/>
      </rPr>
      <t>• Use authenticator applications such as Google Authenticator, Microsoft Authenticator, or Authy for time-based one-time passwords (TOTP).</t>
    </r>
    <r>
      <rPr>
        <sz val="11"/>
        <color rgb="FF000000"/>
        <rFont val="Calibri"/>
      </rPr>
      <t xml:space="preserve">
</t>
    </r>
    <r>
      <rPr>
        <sz val="11"/>
        <color rgb="FF000000"/>
        <rFont val="Calibri"/>
      </rPr>
      <t>• Deploy hardware-based tokens like YubiKey, RSA SecurID, or smart cards for additional security.</t>
    </r>
    <r>
      <rPr>
        <sz val="11"/>
        <color rgb="FF000000"/>
        <rFont val="Calibri"/>
      </rPr>
      <t xml:space="preserve">
</t>
    </r>
    <r>
      <rPr>
        <sz val="11"/>
        <color rgb="FF000000"/>
        <rFont val="Calibri"/>
      </rPr>
      <t>• Enforce biometric authentication for compatible devices and applications.</t>
    </r>
    <r>
      <rPr>
        <sz val="11"/>
        <color rgb="FF000000"/>
        <rFont val="Calibri"/>
      </rPr>
      <t xml:space="preserve">
</t>
    </r>
    <r>
      <rPr>
        <b/>
        <sz val="11"/>
        <color rgb="FF000000"/>
        <rFont val="Calibri"/>
      </rPr>
      <t>Secure Legacy Systems:</t>
    </r>
    <r>
      <rPr>
        <sz val="11"/>
        <color rgb="FF000000"/>
        <rFont val="Calibri"/>
      </rPr>
      <t xml:space="preserve">
</t>
    </r>
    <r>
      <rPr>
        <sz val="11"/>
        <color rgb="FF000000"/>
        <rFont val="Calibri"/>
      </rPr>
      <t>• Integrate MFA solutions with older systems using third-party tools like Duo Security or Thales SafeNet.</t>
    </r>
    <r>
      <rPr>
        <sz val="11"/>
        <color rgb="FF000000"/>
        <rFont val="Calibri"/>
      </rPr>
      <t xml:space="preserve">
</t>
    </r>
    <r>
      <rPr>
        <sz val="11"/>
        <color rgb="FF000000"/>
        <rFont val="Calibri"/>
      </rPr>
      <t>• Enable RADIUS/NPS servers to facilitate MFA for VPNs, RDP, and other network logins.</t>
    </r>
    <r>
      <rPr>
        <sz val="11"/>
        <color rgb="FF000000"/>
        <rFont val="Calibri"/>
      </rPr>
      <t xml:space="preserve">
</t>
    </r>
    <r>
      <rPr>
        <b/>
        <sz val="11"/>
        <color rgb="FF000000"/>
        <rFont val="Calibri"/>
      </rPr>
      <t>Monitoring and Alerting:</t>
    </r>
    <r>
      <rPr>
        <sz val="11"/>
        <color rgb="FF000000"/>
        <rFont val="Calibri"/>
      </rPr>
      <t xml:space="preserve">
</t>
    </r>
    <r>
      <rPr>
        <sz val="11"/>
        <color rgb="FF000000"/>
        <rFont val="Calibri"/>
      </rPr>
      <t>• Use SIEM tools to monitor failed MFA attempts, login anomalies, or brute-force attempts against MFA systems.</t>
    </r>
    <r>
      <rPr>
        <sz val="11"/>
        <color rgb="FF000000"/>
        <rFont val="Calibri"/>
      </rPr>
      <t xml:space="preserve">
</t>
    </r>
    <r>
      <rPr>
        <sz val="11"/>
        <color rgb="FF000000"/>
        <rFont val="Calibri"/>
      </rPr>
      <t>• Implement alerts for suspicious MFA activities, such as repeated failed codes or new device registrations.</t>
    </r>
    <r>
      <rPr>
        <sz val="11"/>
        <color rgb="FF000000"/>
        <rFont val="Calibri"/>
      </rPr>
      <t xml:space="preserve">
</t>
    </r>
    <r>
      <rPr>
        <b/>
        <sz val="11"/>
        <color rgb="FF000000"/>
        <rFont val="Calibri"/>
      </rPr>
      <t>Training and Policy Enforcement:</t>
    </r>
    <r>
      <rPr>
        <sz val="11"/>
        <color rgb="FF000000"/>
        <rFont val="Calibri"/>
      </rPr>
      <t xml:space="preserve">
</t>
    </r>
    <r>
      <rPr>
        <sz val="11"/>
        <color rgb="FF000000"/>
        <rFont val="Calibri"/>
      </rPr>
      <t>• Educate employees on the importance of MFA and secure authenticator usage.</t>
    </r>
    <r>
      <rPr>
        <sz val="11"/>
        <color rgb="FF000000"/>
        <rFont val="Calibri"/>
      </rPr>
      <t xml:space="preserve">
</t>
    </r>
    <r>
      <rPr>
        <sz val="11"/>
        <color rgb="FF000000"/>
        <rFont val="Calibri"/>
      </rPr>
      <t>• Enforce policies that require MFA on all critical systems, especially for remote access, privileged accounts, and cloud applications.</t>
    </r>
  </si>
  <si>
    <t>https://attack.mitre.org/mitigations/M1032/</t>
  </si>
  <si>
    <t>M1031</t>
  </si>
  <si>
    <t>Network Intrusion Prevention</t>
  </si>
  <si>
    <t>Use intrusion detection signatures to block traffic at network boundaries.</t>
  </si>
  <si>
    <t>https://attack.mitre.org/mitigations/M1031/</t>
  </si>
  <si>
    <t>M1030</t>
  </si>
  <si>
    <t>Network Segmentation</t>
  </si>
  <si>
    <t>Network segmentation involves dividing a network into smaller, isolated segments to control and limit the flow of traffic between devices, systems, and applications. By segmenting networks, organizations can reduce the attack surface, restrict lateral movement by adversaries, and protect critical assets from compromise.
Effective network segmentation leverages a combination of physical boundaries, logical separation through VLANs, and access control policies enforced by network appliances like firewalls, routers, and cloud-based configurations.</t>
  </si>
  <si>
    <r>
      <rPr>
        <b/>
        <sz val="11"/>
        <color rgb="FF000000"/>
        <rFont val="Calibri"/>
      </rPr>
      <t>Segment Critical Systems:</t>
    </r>
    <r>
      <rPr>
        <sz val="11"/>
        <color rgb="FF000000"/>
        <rFont val="Calibri"/>
      </rPr>
      <t xml:space="preserve">
</t>
    </r>
    <r>
      <rPr>
        <sz val="11"/>
        <color rgb="FF000000"/>
        <rFont val="Calibri"/>
      </rPr>
      <t>• Identify and group systems based on their function, sensitivity, and risk. Examples include payment systems, HR databases, production systems, and internet-facing servers.</t>
    </r>
    <r>
      <rPr>
        <sz val="11"/>
        <color rgb="FF000000"/>
        <rFont val="Calibri"/>
      </rPr>
      <t xml:space="preserve">
</t>
    </r>
    <r>
      <rPr>
        <sz val="11"/>
        <color rgb="FF000000"/>
        <rFont val="Calibri"/>
      </rPr>
      <t>• Use VLANs, firewalls, or routers to enforce logical separation.</t>
    </r>
    <r>
      <rPr>
        <sz val="11"/>
        <color rgb="FF000000"/>
        <rFont val="Calibri"/>
      </rPr>
      <t xml:space="preserve">
</t>
    </r>
    <r>
      <rPr>
        <b/>
        <sz val="11"/>
        <color rgb="FF000000"/>
        <rFont val="Calibri"/>
      </rPr>
      <t>Implement DMZ for Public-Facing Services:</t>
    </r>
    <r>
      <rPr>
        <sz val="11"/>
        <color rgb="FF000000"/>
        <rFont val="Calibri"/>
      </rPr>
      <t xml:space="preserve">
</t>
    </r>
    <r>
      <rPr>
        <sz val="11"/>
        <color rgb="FF000000"/>
        <rFont val="Calibri"/>
      </rPr>
      <t>• Host web servers, DNS servers, and email servers in a DMZ to limit their access to internal systems.</t>
    </r>
    <r>
      <rPr>
        <sz val="11"/>
        <color rgb="FF000000"/>
        <rFont val="Calibri"/>
      </rPr>
      <t xml:space="preserve">
</t>
    </r>
    <r>
      <rPr>
        <sz val="11"/>
        <color rgb="FF000000"/>
        <rFont val="Calibri"/>
      </rPr>
      <t>• Apply strict firewall rules to filter traffic between the DMZ and internal networks.</t>
    </r>
    <r>
      <rPr>
        <sz val="11"/>
        <color rgb="FF000000"/>
        <rFont val="Calibri"/>
      </rPr>
      <t xml:space="preserve">
</t>
    </r>
    <r>
      <rPr>
        <b/>
        <sz val="11"/>
        <color rgb="FF000000"/>
        <rFont val="Calibri"/>
      </rPr>
      <t>Use Cloud-Based Segmentation:</t>
    </r>
    <r>
      <rPr>
        <sz val="11"/>
        <color rgb="FF000000"/>
        <rFont val="Calibri"/>
      </rPr>
      <t xml:space="preserve">
</t>
    </r>
    <r>
      <rPr>
        <sz val="11"/>
        <color rgb="FF000000"/>
        <rFont val="Calibri"/>
      </rPr>
      <t>• In cloud environments, use VPCs, subnets, and security groups to isolate applications and enforce traffic rules.</t>
    </r>
    <r>
      <rPr>
        <sz val="11"/>
        <color rgb="FF000000"/>
        <rFont val="Calibri"/>
      </rPr>
      <t xml:space="preserve">
</t>
    </r>
    <r>
      <rPr>
        <sz val="11"/>
        <color rgb="FF000000"/>
        <rFont val="Calibri"/>
      </rPr>
      <t>• Apply AWS Transit Gateway or Azure VNet peering for controlled connectivity between cloud segments.</t>
    </r>
    <r>
      <rPr>
        <sz val="11"/>
        <color rgb="FF000000"/>
        <rFont val="Calibri"/>
      </rPr>
      <t xml:space="preserve">
</t>
    </r>
    <r>
      <rPr>
        <b/>
        <sz val="11"/>
        <color rgb="FF000000"/>
        <rFont val="Calibri"/>
      </rPr>
      <t>Apply Microsegmentation for Workloads:</t>
    </r>
    <r>
      <rPr>
        <sz val="11"/>
        <color rgb="FF000000"/>
        <rFont val="Calibri"/>
      </rPr>
      <t xml:space="preserve">
</t>
    </r>
    <r>
      <rPr>
        <sz val="11"/>
        <color rgb="FF000000"/>
        <rFont val="Calibri"/>
      </rPr>
      <t>• Use software-defined networking (SDN) tools to implement workload-level segmentation and prevent lateral movement.</t>
    </r>
    <r>
      <rPr>
        <sz val="11"/>
        <color rgb="FF000000"/>
        <rFont val="Calibri"/>
      </rPr>
      <t xml:space="preserve">
</t>
    </r>
    <r>
      <rPr>
        <b/>
        <sz val="11"/>
        <color rgb="FF000000"/>
        <rFont val="Calibri"/>
      </rPr>
      <t>Restrict Traffic with ACLs and Firewalls:</t>
    </r>
    <r>
      <rPr>
        <sz val="11"/>
        <color rgb="FF000000"/>
        <rFont val="Calibri"/>
      </rPr>
      <t xml:space="preserve">
</t>
    </r>
    <r>
      <rPr>
        <sz val="11"/>
        <color rgb="FF000000"/>
        <rFont val="Calibri"/>
      </rPr>
      <t>• Apply Access Control Lists (ACLs) to network devices to enforce "deny by default" policies.</t>
    </r>
    <r>
      <rPr>
        <sz val="11"/>
        <color rgb="FF000000"/>
        <rFont val="Calibri"/>
      </rPr>
      <t xml:space="preserve">
</t>
    </r>
    <r>
      <rPr>
        <sz val="11"/>
        <color rgb="FF000000"/>
        <rFont val="Calibri"/>
      </rPr>
      <t>• Use firewalls to restrict both north-south (external-internal) and east-west (internal-internal) traffic.</t>
    </r>
    <r>
      <rPr>
        <sz val="11"/>
        <color rgb="FF000000"/>
        <rFont val="Calibri"/>
      </rPr>
      <t xml:space="preserve">
</t>
    </r>
    <r>
      <rPr>
        <b/>
        <sz val="11"/>
        <color rgb="FF000000"/>
        <rFont val="Calibri"/>
      </rPr>
      <t>Monitor and Audit Segmented Networks:</t>
    </r>
    <r>
      <rPr>
        <sz val="11"/>
        <color rgb="FF000000"/>
        <rFont val="Calibri"/>
      </rPr>
      <t xml:space="preserve">
</t>
    </r>
    <r>
      <rPr>
        <sz val="11"/>
        <color rgb="FF000000"/>
        <rFont val="Calibri"/>
      </rPr>
      <t>• Regularly review firewall rules, ACLs, and segmentation policies.</t>
    </r>
    <r>
      <rPr>
        <sz val="11"/>
        <color rgb="FF000000"/>
        <rFont val="Calibri"/>
      </rPr>
      <t xml:space="preserve">
</t>
    </r>
    <r>
      <rPr>
        <sz val="11"/>
        <color rgb="FF000000"/>
        <rFont val="Calibri"/>
      </rPr>
      <t>• Monitor network flows for anomalies to ensure segmentation is effective.</t>
    </r>
    <r>
      <rPr>
        <sz val="11"/>
        <color rgb="FF000000"/>
        <rFont val="Calibri"/>
      </rPr>
      <t xml:space="preserve">
</t>
    </r>
    <r>
      <rPr>
        <b/>
        <sz val="11"/>
        <color rgb="FF000000"/>
        <rFont val="Calibri"/>
      </rPr>
      <t>Test Segmentation Effectiveness:</t>
    </r>
    <r>
      <rPr>
        <sz val="11"/>
        <color rgb="FF000000"/>
        <rFont val="Calibri"/>
      </rPr>
      <t xml:space="preserve">
</t>
    </r>
    <r>
      <rPr>
        <sz val="11"/>
        <color rgb="FF000000"/>
        <rFont val="Calibri"/>
      </rPr>
      <t>• Perform periodic penetration tests to verify that unauthorized access is blocked between network segments.</t>
    </r>
  </si>
  <si>
    <t>https://attack.mitre.org/mitigations/M1030/</t>
  </si>
  <si>
    <t>M1028</t>
  </si>
  <si>
    <t>Operating System Configuration</t>
  </si>
  <si>
    <t>Operating System Configuration involves adjusting system settings and hardening the default configurations of an operating system (OS) to mitigate adversary exploitation and prevent abuse of system functionality. Proper OS configurations address security vulnerabilities, limit attack surfaces, and ensure robust defense against a wide range of techniques.</t>
  </si>
  <si>
    <r>
      <rPr>
        <b/>
        <sz val="11"/>
        <color rgb="FF000000"/>
        <rFont val="Calibri"/>
      </rPr>
      <t>Disable Unused Features:</t>
    </r>
    <r>
      <rPr>
        <sz val="11"/>
        <color rgb="FF000000"/>
        <rFont val="Calibri"/>
      </rPr>
      <t xml:space="preserve">
</t>
    </r>
    <r>
      <rPr>
        <sz val="11"/>
        <color rgb="FF000000"/>
        <rFont val="Calibri"/>
      </rPr>
      <t>• Turn off SMBv1, LLMNR, and NetBIOS where not needed.</t>
    </r>
    <r>
      <rPr>
        <sz val="11"/>
        <color rgb="FF000000"/>
        <rFont val="Calibri"/>
      </rPr>
      <t xml:space="preserve">
</t>
    </r>
    <r>
      <rPr>
        <sz val="11"/>
        <color rgb="FF000000"/>
        <rFont val="Calibri"/>
      </rPr>
      <t>• Disable remote registry and unnecessary services.</t>
    </r>
    <r>
      <rPr>
        <sz val="11"/>
        <color rgb="FF000000"/>
        <rFont val="Calibri"/>
      </rPr>
      <t xml:space="preserve">
</t>
    </r>
    <r>
      <rPr>
        <b/>
        <sz val="11"/>
        <color rgb="FF000000"/>
        <rFont val="Calibri"/>
      </rPr>
      <t>Enforce OS-level Protections:</t>
    </r>
    <r>
      <rPr>
        <sz val="11"/>
        <color rgb="FF000000"/>
        <rFont val="Calibri"/>
      </rPr>
      <t xml:space="preserve">
</t>
    </r>
    <r>
      <rPr>
        <sz val="11"/>
        <color rgb="FF000000"/>
        <rFont val="Calibri"/>
      </rPr>
      <t>• Enable Data Execution Prevention (DEP), Address Space Layout Randomization (ASLR), and Control Flow Guard (CFG) on Windows.</t>
    </r>
    <r>
      <rPr>
        <sz val="11"/>
        <color rgb="FF000000"/>
        <rFont val="Calibri"/>
      </rPr>
      <t xml:space="preserve">
</t>
    </r>
    <r>
      <rPr>
        <sz val="11"/>
        <color rgb="FF000000"/>
        <rFont val="Calibri"/>
      </rPr>
      <t>• Use AppArmor or SELinux on Linux for mandatory access controls.</t>
    </r>
    <r>
      <rPr>
        <sz val="11"/>
        <color rgb="FF000000"/>
        <rFont val="Calibri"/>
      </rPr>
      <t xml:space="preserve">
</t>
    </r>
    <r>
      <rPr>
        <b/>
        <sz val="11"/>
        <color rgb="FF000000"/>
        <rFont val="Calibri"/>
      </rPr>
      <t>Secure Access Settings:</t>
    </r>
    <r>
      <rPr>
        <sz val="11"/>
        <color rgb="FF000000"/>
        <rFont val="Calibri"/>
      </rPr>
      <t xml:space="preserve">
</t>
    </r>
    <r>
      <rPr>
        <sz val="11"/>
        <color rgb="FF000000"/>
        <rFont val="Calibri"/>
      </rPr>
      <t>• Enable User Account Control (UAC) for Windows.</t>
    </r>
    <r>
      <rPr>
        <sz val="11"/>
        <color rgb="FF000000"/>
        <rFont val="Calibri"/>
      </rPr>
      <t xml:space="preserve">
</t>
    </r>
    <r>
      <rPr>
        <sz val="11"/>
        <color rgb="FF000000"/>
        <rFont val="Calibri"/>
      </rPr>
      <t>• Restrict root/sudo access on Linux/macOS and enforce strong permissions using sudoers files.</t>
    </r>
    <r>
      <rPr>
        <sz val="11"/>
        <color rgb="FF000000"/>
        <rFont val="Calibri"/>
      </rPr>
      <t xml:space="preserve">
</t>
    </r>
    <r>
      <rPr>
        <b/>
        <sz val="11"/>
        <color rgb="FF000000"/>
        <rFont val="Calibri"/>
      </rPr>
      <t>File System Hardening:</t>
    </r>
    <r>
      <rPr>
        <sz val="11"/>
        <color rgb="FF000000"/>
        <rFont val="Calibri"/>
      </rPr>
      <t xml:space="preserve">
</t>
    </r>
    <r>
      <rPr>
        <sz val="11"/>
        <color rgb="FF000000"/>
        <rFont val="Calibri"/>
      </rPr>
      <t>• Implement least-privilege access for critical files and system directories.</t>
    </r>
    <r>
      <rPr>
        <sz val="11"/>
        <color rgb="FF000000"/>
        <rFont val="Calibri"/>
      </rPr>
      <t xml:space="preserve">
</t>
    </r>
    <r>
      <rPr>
        <sz val="11"/>
        <color rgb="FF000000"/>
        <rFont val="Calibri"/>
      </rPr>
      <t>• Audit permissions regularly using tools like icacls (Windows) or getfacl/chmod (Linux/macOS).</t>
    </r>
    <r>
      <rPr>
        <sz val="11"/>
        <color rgb="FF000000"/>
        <rFont val="Calibri"/>
      </rPr>
      <t xml:space="preserve">
</t>
    </r>
    <r>
      <rPr>
        <b/>
        <sz val="11"/>
        <color rgb="FF000000"/>
        <rFont val="Calibri"/>
      </rPr>
      <t>Secure Remote Access:</t>
    </r>
    <r>
      <rPr>
        <sz val="11"/>
        <color rgb="FF000000"/>
        <rFont val="Calibri"/>
      </rPr>
      <t xml:space="preserve">
</t>
    </r>
    <r>
      <rPr>
        <sz val="11"/>
        <color rgb="FF000000"/>
        <rFont val="Calibri"/>
      </rPr>
      <t>• Restrict RDP, SSH, and VNC to authorized IPs using firewall rules.</t>
    </r>
    <r>
      <rPr>
        <sz val="11"/>
        <color rgb="FF000000"/>
        <rFont val="Calibri"/>
      </rPr>
      <t xml:space="preserve">
</t>
    </r>
    <r>
      <rPr>
        <sz val="11"/>
        <color rgb="FF000000"/>
        <rFont val="Calibri"/>
      </rPr>
      <t>• Enable NLA for RDP and enforce strong password/lockout policies.</t>
    </r>
    <r>
      <rPr>
        <sz val="11"/>
        <color rgb="FF000000"/>
        <rFont val="Calibri"/>
      </rPr>
      <t xml:space="preserve">
</t>
    </r>
    <r>
      <rPr>
        <b/>
        <sz val="11"/>
        <color rgb="FF000000"/>
        <rFont val="Calibri"/>
      </rPr>
      <t>Harden Boot Configurations:</t>
    </r>
    <r>
      <rPr>
        <sz val="11"/>
        <color rgb="FF000000"/>
        <rFont val="Calibri"/>
      </rPr>
      <t xml:space="preserve">
</t>
    </r>
    <r>
      <rPr>
        <sz val="11"/>
        <color rgb="FF000000"/>
        <rFont val="Calibri"/>
      </rPr>
      <t>• Enable Secure Boot and enforce UEFI/BIOS password protection.</t>
    </r>
    <r>
      <rPr>
        <sz val="11"/>
        <color rgb="FF000000"/>
        <rFont val="Calibri"/>
      </rPr>
      <t xml:space="preserve">
</t>
    </r>
    <r>
      <rPr>
        <sz val="11"/>
        <color rgb="FF000000"/>
        <rFont val="Calibri"/>
      </rPr>
      <t>• Use BitLocker or LUKS to encrypt boot drives.</t>
    </r>
    <r>
      <rPr>
        <sz val="11"/>
        <color rgb="FF000000"/>
        <rFont val="Calibri"/>
      </rPr>
      <t xml:space="preserve">
</t>
    </r>
    <r>
      <rPr>
        <b/>
        <sz val="11"/>
        <color rgb="FF000000"/>
        <rFont val="Calibri"/>
      </rPr>
      <t>Regular Audits:</t>
    </r>
    <r>
      <rPr>
        <sz val="11"/>
        <color rgb="FF000000"/>
        <rFont val="Calibri"/>
      </rPr>
      <t xml:space="preserve">
</t>
    </r>
    <r>
      <rPr>
        <sz val="11"/>
        <color rgb="FF000000"/>
        <rFont val="Calibri"/>
      </rPr>
      <t>• Periodically audit OS configurations using tools like CIS Benchmarks or SCAP tools.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</si>
  <si>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Microsoft Group Policy Objects (GPO):</t>
    </r>
    <r>
      <rPr>
        <b/>
        <sz val="11"/>
        <color rgb="FF000000"/>
        <rFont val="Calibri"/>
      </rPr>
      <t xml:space="preserve"> Centrally enforce OS security settings.</t>
    </r>
    <r>
      <rPr>
        <b/>
        <sz val="11"/>
        <color rgb="FF000000"/>
        <rFont val="Calibri"/>
      </rPr>
      <t xml:space="preserve">
</t>
    </r>
    <r>
      <rPr>
        <b/>
        <sz val="11"/>
        <color rgb="FF000000"/>
        <rFont val="Calibri"/>
      </rPr>
      <t xml:space="preserve">• </t>
    </r>
    <r>
      <rPr>
        <b/>
        <i/>
        <sz val="11"/>
        <color rgb="FF000000"/>
        <rFont val="Calibri"/>
      </rPr>
      <t>Windows Defender Exploit Guard:</t>
    </r>
    <r>
      <rPr>
        <b/>
        <sz val="11"/>
        <color rgb="FF000000"/>
        <rFont val="Calibri"/>
      </rPr>
      <t xml:space="preserve"> Built-in OS protection against exploits.</t>
    </r>
    <r>
      <rPr>
        <b/>
        <sz val="11"/>
        <color rgb="FF000000"/>
        <rFont val="Calibri"/>
      </rPr>
      <t xml:space="preserve">
</t>
    </r>
    <r>
      <rPr>
        <b/>
        <sz val="11"/>
        <color rgb="FF000000"/>
        <rFont val="Calibri"/>
      </rPr>
      <t xml:space="preserve">• </t>
    </r>
    <r>
      <rPr>
        <b/>
        <i/>
        <sz val="11"/>
        <color rgb="FF000000"/>
        <rFont val="Calibri"/>
      </rPr>
      <t>CIS-CAT Pro:</t>
    </r>
    <r>
      <rPr>
        <b/>
        <sz val="11"/>
        <color rgb="FF000000"/>
        <rFont val="Calibri"/>
      </rPr>
      <t xml:space="preserve"> Audit Windows security configurations based on CIS Benchmarks.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AppArmor/SELinux:</t>
    </r>
    <r>
      <rPr>
        <sz val="11"/>
        <color rgb="FF000000"/>
        <rFont val="Calibri"/>
      </rPr>
      <t xml:space="preserve"> Enforce mandatory access controls.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Perform comprehensive security audits.</t>
    </r>
    <r>
      <rPr>
        <sz val="11"/>
        <color rgb="FF000000"/>
        <rFont val="Calibri"/>
      </rPr>
      <t xml:space="preserve">
</t>
    </r>
    <r>
      <rPr>
        <sz val="11"/>
        <color rgb="FF000000"/>
        <rFont val="Calibri"/>
      </rPr>
      <t xml:space="preserve">• </t>
    </r>
    <r>
      <rPr>
        <i/>
        <sz val="11"/>
        <color rgb="FF000000"/>
        <rFont val="Calibri"/>
      </rPr>
      <t>SCAP Security Guide:</t>
    </r>
    <r>
      <rPr>
        <sz val="11"/>
        <color rgb="FF000000"/>
        <rFont val="Calibri"/>
      </rPr>
      <t xml:space="preserve"> Automate configuration hardening using Security Content Automation Protocol.</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Ansible or Chef/Puppet:</t>
    </r>
    <r>
      <rPr>
        <b/>
        <sz val="11"/>
        <color rgb="FF000000"/>
        <rFont val="Calibri"/>
      </rPr>
      <t xml:space="preserve"> Automate configuration hardening at scale.</t>
    </r>
    <r>
      <rPr>
        <b/>
        <sz val="11"/>
        <color rgb="FF000000"/>
        <rFont val="Calibri"/>
      </rPr>
      <t xml:space="preserve">
</t>
    </r>
    <r>
      <rPr>
        <b/>
        <sz val="11"/>
        <color rgb="FF000000"/>
        <rFont val="Calibri"/>
      </rPr>
      <t xml:space="preserve">• </t>
    </r>
    <r>
      <rPr>
        <b/>
        <i/>
        <sz val="11"/>
        <color rgb="FF000000"/>
        <rFont val="Calibri"/>
      </rPr>
      <t>OpenSCAP:</t>
    </r>
    <r>
      <rPr>
        <b/>
        <sz val="11"/>
        <color rgb="FF000000"/>
        <rFont val="Calibri"/>
      </rPr>
      <t xml:space="preserve"> Perform compliance and configuration checks.</t>
    </r>
  </si>
  <si>
    <t>https://attack.mitre.org/mitigations/M1028/</t>
  </si>
  <si>
    <t>M1060</t>
  </si>
  <si>
    <t>Out-of-Band Communications Channel</t>
  </si>
  <si>
    <t>Establish secure out-of-band communication channels to ensure the continuity of critical communications during security incidents, data integrity attacks, or in-network communication failures. Out-of-band communication refers to using an alternative, separate communication path that is not dependent on the potentially compromised primary network infrastructure. This method can include secure messaging apps, encrypted phone lines, satellite communications, or dedicated emergency communication systems. Leveraging these alternative channels reduces the risk of adversaries intercepting, disrupting, or tampering with sensitive communications and helps coordinate an effective incident response.
[1]
[2]</t>
  </si>
  <si>
    <t>https://attack.mitre.org/mitigations/M1060/</t>
  </si>
  <si>
    <t>M1027</t>
  </si>
  <si>
    <t>Password Policies</t>
  </si>
  <si>
    <t>Set and enforce secure password policies for accounts to reduce the likelihood of unauthorized access. Strong password policies include enforcing password complexity, requiring regular password changes, and preventing password reuse.</t>
  </si>
  <si>
    <r>
      <rPr>
        <b/>
        <sz val="11"/>
        <color rgb="FF000000"/>
        <rFont val="Calibri"/>
      </rPr>
      <t>Use Group Policy Management Console (GPMC) to configure:</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b/>
        <sz val="11"/>
        <color rgb="FF000000"/>
        <rFont val="Calibri"/>
      </rPr>
      <t>Configure Pluggable Authentication Modules (PAM):</t>
    </r>
    <r>
      <rPr>
        <sz val="11"/>
        <color rgb="FF000000"/>
        <rFont val="Calibri"/>
      </rPr>
      <t xml:space="preserve">
</t>
    </r>
    <r>
      <rPr>
        <sz val="11"/>
        <color rgb="FF000000"/>
        <rFont val="Calibri"/>
      </rPr>
      <t xml:space="preserve">• Use </t>
    </r>
    <r>
      <rPr>
        <b/>
        <sz val="11"/>
        <color rgb="FF000000"/>
        <rFont val="Calibri"/>
      </rPr>
      <t>pam_pwquality</t>
    </r>
    <r>
      <rPr>
        <sz val="11"/>
        <color rgb="FF000000"/>
        <rFont val="Calibri"/>
      </rPr>
      <t xml:space="preserve"> to enforce complexity and length requirements.</t>
    </r>
    <r>
      <rPr>
        <sz val="11"/>
        <color rgb="FF000000"/>
        <rFont val="Calibri"/>
      </rPr>
      <t xml:space="preserve">
</t>
    </r>
    <r>
      <rPr>
        <sz val="11"/>
        <color rgb="FF000000"/>
        <rFont val="Calibri"/>
      </rPr>
      <t xml:space="preserve">• Implement </t>
    </r>
    <r>
      <rPr>
        <b/>
        <sz val="11"/>
        <color rgb="FF000000"/>
        <rFont val="Calibri"/>
      </rPr>
      <t>pam_tally2</t>
    </r>
    <r>
      <rPr>
        <sz val="11"/>
        <color rgb="FF000000"/>
        <rFont val="Calibri"/>
      </rPr>
      <t xml:space="preserve"> or </t>
    </r>
    <r>
      <rPr>
        <b/>
        <sz val="11"/>
        <color rgb="FF000000"/>
        <rFont val="Calibri"/>
      </rPr>
      <t>pam_faillock</t>
    </r>
    <r>
      <rPr>
        <sz val="11"/>
        <color rgb="FF000000"/>
        <rFont val="Calibri"/>
      </rPr>
      <t xml:space="preserve"> for account lockouts.</t>
    </r>
    <r>
      <rPr>
        <sz val="11"/>
        <color rgb="FF000000"/>
        <rFont val="Calibri"/>
      </rPr>
      <t xml:space="preserve">
</t>
    </r>
    <r>
      <rPr>
        <sz val="11"/>
        <color rgb="FF000000"/>
        <rFont val="Calibri"/>
      </rPr>
      <t xml:space="preserve">• Use </t>
    </r>
    <r>
      <rPr>
        <b/>
        <sz val="11"/>
        <color rgb="FF000000"/>
        <rFont val="Calibri"/>
      </rPr>
      <t>pwunconv</t>
    </r>
    <r>
      <rPr>
        <sz val="11"/>
        <color rgb="FF000000"/>
        <rFont val="Calibri"/>
      </rPr>
      <t xml:space="preserve"> to disable password reuse.</t>
    </r>
    <r>
      <rPr>
        <sz val="11"/>
        <color rgb="FF000000"/>
        <rFont val="Calibri"/>
      </rPr>
      <t xml:space="preserve">
</t>
    </r>
    <r>
      <rPr>
        <b/>
        <sz val="11"/>
        <color rgb="FF000000"/>
        <rFont val="Calibri"/>
      </rPr>
      <t>Password Managers:</t>
    </r>
    <r>
      <rPr>
        <sz val="11"/>
        <color rgb="FF000000"/>
        <rFont val="Calibri"/>
      </rPr>
      <t xml:space="preserve">
</t>
    </r>
    <r>
      <rPr>
        <sz val="11"/>
        <color rgb="FF000000"/>
        <rFont val="Calibri"/>
      </rPr>
      <t>• Enforce usage of enterprise password managers (e.g., Bitwarden, 1Password, LastPass) to generate and store strong passwords.</t>
    </r>
    <r>
      <rPr>
        <sz val="11"/>
        <color rgb="FF000000"/>
        <rFont val="Calibri"/>
      </rPr>
      <t xml:space="preserve">
</t>
    </r>
    <r>
      <rPr>
        <b/>
        <sz val="11"/>
        <color rgb="FF000000"/>
        <rFont val="Calibri"/>
      </rPr>
      <t>Password Blacklisting:</t>
    </r>
    <r>
      <rPr>
        <sz val="11"/>
        <color rgb="FF000000"/>
        <rFont val="Calibri"/>
      </rPr>
      <t xml:space="preserve">
</t>
    </r>
    <r>
      <rPr>
        <sz val="11"/>
        <color rgb="FF000000"/>
        <rFont val="Calibri"/>
      </rPr>
      <t>• Use tools like Have I Been Pwned password checks or NIST-based blacklist solutions to prevent users from setting compromised passwords.</t>
    </r>
    <r>
      <rPr>
        <sz val="11"/>
        <color rgb="FF000000"/>
        <rFont val="Calibri"/>
      </rPr>
      <t xml:space="preserve">
</t>
    </r>
    <r>
      <rPr>
        <b/>
        <sz val="11"/>
        <color rgb="FF000000"/>
        <rFont val="Calibri"/>
      </rPr>
      <t>Regular Auditing:</t>
    </r>
    <r>
      <rPr>
        <sz val="11"/>
        <color rgb="FF000000"/>
        <rFont val="Calibri"/>
      </rPr>
      <t xml:space="preserve">
</t>
    </r>
    <r>
      <rPr>
        <sz val="11"/>
        <color rgb="FF000000"/>
        <rFont val="Calibri"/>
      </rPr>
      <t>• Periodically audit password policies and account configurations to ensure compliance using tools like LAPS (Local Admin Password Solution) and vulnerability scanners.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</si>
  <si>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password policies.</t>
    </r>
    <r>
      <rPr>
        <b/>
        <sz val="11"/>
        <color rgb="FF000000"/>
        <rFont val="Calibri"/>
      </rPr>
      <t xml:space="preserve">
</t>
    </r>
    <r>
      <rPr>
        <b/>
        <sz val="11"/>
        <color rgb="FF000000"/>
        <rFont val="Calibri"/>
      </rPr>
      <t xml:space="preserve">• </t>
    </r>
    <r>
      <rPr>
        <b/>
        <i/>
        <sz val="11"/>
        <color rgb="FF000000"/>
        <rFont val="Calibri"/>
      </rPr>
      <t>Microsoft Local Administrator Password Solution (LAPS):</t>
    </r>
    <r>
      <rPr>
        <b/>
        <sz val="11"/>
        <color rgb="FF000000"/>
        <rFont val="Calibri"/>
      </rPr>
      <t xml:space="preserve"> Enforce random, unique admin passwords.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PAM Modules (pam_pwquality, pam_tally2, pam_faillock):</t>
    </r>
    <r>
      <rPr>
        <sz val="11"/>
        <color rgb="FF000000"/>
        <rFont val="Calibri"/>
      </rPr>
      <t xml:space="preserve"> Enforce password rules.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Audit password policies and system configurations.</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Password Managers (Bitwarden, 1Password, KeePass):</t>
    </r>
    <r>
      <rPr>
        <b/>
        <sz val="11"/>
        <color rgb="FF000000"/>
        <rFont val="Calibri"/>
      </rPr>
      <t xml:space="preserve"> Manage and enforce strong passwords.</t>
    </r>
    <r>
      <rPr>
        <b/>
        <sz val="11"/>
        <color rgb="FF000000"/>
        <rFont val="Calibri"/>
      </rPr>
      <t xml:space="preserve">
</t>
    </r>
    <r>
      <rPr>
        <b/>
        <sz val="11"/>
        <color rgb="FF000000"/>
        <rFont val="Calibri"/>
      </rPr>
      <t xml:space="preserve">• </t>
    </r>
    <r>
      <rPr>
        <b/>
        <i/>
        <sz val="11"/>
        <color rgb="FF000000"/>
        <rFont val="Calibri"/>
      </rPr>
      <t>Have I Been Pwned API:</t>
    </r>
    <r>
      <rPr>
        <b/>
        <sz val="11"/>
        <color rgb="FF000000"/>
        <rFont val="Calibri"/>
      </rPr>
      <t xml:space="preserve"> Prevent the use of breached passwords.</t>
    </r>
    <r>
      <rPr>
        <b/>
        <sz val="11"/>
        <color rgb="FF000000"/>
        <rFont val="Calibri"/>
      </rPr>
      <t xml:space="preserve">
</t>
    </r>
    <r>
      <rPr>
        <b/>
        <sz val="11"/>
        <color rgb="FF000000"/>
        <rFont val="Calibri"/>
      </rPr>
      <t xml:space="preserve">• </t>
    </r>
    <r>
      <rPr>
        <b/>
        <i/>
        <sz val="11"/>
        <color rgb="FF000000"/>
        <rFont val="Calibri"/>
      </rPr>
      <t>NIST SP 800-63B compliant tools:</t>
    </r>
    <r>
      <rPr>
        <b/>
        <sz val="11"/>
        <color rgb="FF000000"/>
        <rFont val="Calibri"/>
      </rPr>
      <t xml:space="preserve"> Enforce password guidelines and blacklisting.</t>
    </r>
  </si>
  <si>
    <t>https://attack.mitre.org/mitigations/M1027/</t>
  </si>
  <si>
    <t>M1056</t>
  </si>
  <si>
    <t>Pre-compromise</t>
  </si>
  <si>
    <t>Pre-compromise mitigations involve proactive measures and defenses implemented to prevent adversaries from successfully identifying and exploiting weaknesses during the Reconnaissance and Resource Development phases of an attack. These activities focus on reducing an organization's attack surface, identify adversarial preparation efforts, and increase the difficulty for attackers to conduct successful operations.</t>
  </si>
  <si>
    <r>
      <rPr>
        <b/>
        <sz val="11"/>
        <color rgb="FF000000"/>
        <rFont val="Calibri"/>
      </rPr>
      <t>Limit Information Exposure:</t>
    </r>
    <r>
      <rPr>
        <sz val="11"/>
        <color rgb="FF000000"/>
        <rFont val="Calibri"/>
      </rPr>
      <t xml:space="preserve">
</t>
    </r>
    <r>
      <rPr>
        <sz val="11"/>
        <color rgb="FF000000"/>
        <rFont val="Calibri"/>
      </rPr>
      <t>• Regularly audit and sanitize publicly available data, including job posts, websites, and social media.</t>
    </r>
    <r>
      <rPr>
        <sz val="11"/>
        <color rgb="FF000000"/>
        <rFont val="Calibri"/>
      </rPr>
      <t xml:space="preserve">
</t>
    </r>
    <r>
      <rPr>
        <sz val="11"/>
        <color rgb="FF000000"/>
        <rFont val="Calibri"/>
      </rPr>
      <t>• Use tools like OSINT monitoring platforms (e.g., SpiderFoot, Recon-ng) to identify leaked information.</t>
    </r>
    <r>
      <rPr>
        <sz val="11"/>
        <color rgb="FF000000"/>
        <rFont val="Calibri"/>
      </rPr>
      <t xml:space="preserve">
</t>
    </r>
    <r>
      <rPr>
        <b/>
        <sz val="11"/>
        <color rgb="FF000000"/>
        <rFont val="Calibri"/>
      </rPr>
      <t>Protect Domain and DNS Infrastructure:</t>
    </r>
    <r>
      <rPr>
        <sz val="11"/>
        <color rgb="FF000000"/>
        <rFont val="Calibri"/>
      </rPr>
      <t xml:space="preserve">
</t>
    </r>
    <r>
      <rPr>
        <sz val="11"/>
        <color rgb="FF000000"/>
        <rFont val="Calibri"/>
      </rPr>
      <t>• Enable DNSSEC and use WHOIS privacy protection.</t>
    </r>
    <r>
      <rPr>
        <sz val="11"/>
        <color rgb="FF000000"/>
        <rFont val="Calibri"/>
      </rPr>
      <t xml:space="preserve">
</t>
    </r>
    <r>
      <rPr>
        <sz val="11"/>
        <color rgb="FF000000"/>
        <rFont val="Calibri"/>
      </rPr>
      <t>• Monitor for domain hijacking or lookalike domains using services like RiskIQ or DomainTools.</t>
    </r>
    <r>
      <rPr>
        <sz val="11"/>
        <color rgb="FF000000"/>
        <rFont val="Calibri"/>
      </rPr>
      <t xml:space="preserve">
</t>
    </r>
    <r>
      <rPr>
        <b/>
        <sz val="11"/>
        <color rgb="FF000000"/>
        <rFont val="Calibri"/>
      </rPr>
      <t>External Monitoring:</t>
    </r>
    <r>
      <rPr>
        <sz val="11"/>
        <color rgb="FF000000"/>
        <rFont val="Calibri"/>
      </rPr>
      <t xml:space="preserve">
</t>
    </r>
    <r>
      <rPr>
        <sz val="11"/>
        <color rgb="FF000000"/>
        <rFont val="Calibri"/>
      </rPr>
      <t>• Use tools like Shodan, Censys to monitor your external attack surface.</t>
    </r>
    <r>
      <rPr>
        <sz val="11"/>
        <color rgb="FF000000"/>
        <rFont val="Calibri"/>
      </rPr>
      <t xml:space="preserve">
</t>
    </r>
    <r>
      <rPr>
        <sz val="11"/>
        <color rgb="FF000000"/>
        <rFont val="Calibri"/>
      </rPr>
      <t>• Deploy external vulnerability scanners to proactively address weaknesses.</t>
    </r>
    <r>
      <rPr>
        <sz val="11"/>
        <color rgb="FF000000"/>
        <rFont val="Calibri"/>
      </rPr>
      <t xml:space="preserve">
</t>
    </r>
    <r>
      <rPr>
        <b/>
        <sz val="11"/>
        <color rgb="FF000000"/>
        <rFont val="Calibri"/>
      </rPr>
      <t>Threat Intelligence:</t>
    </r>
    <r>
      <rPr>
        <sz val="11"/>
        <color rgb="FF000000"/>
        <rFont val="Calibri"/>
      </rPr>
      <t xml:space="preserve">
</t>
    </r>
    <r>
      <rPr>
        <sz val="11"/>
        <color rgb="FF000000"/>
        <rFont val="Calibri"/>
      </rPr>
      <t>• Leverage platforms like MISP, Recorded Future, or Anomali to track adversarial infrastructure, tools, and activity.</t>
    </r>
    <r>
      <rPr>
        <sz val="11"/>
        <color rgb="FF000000"/>
        <rFont val="Calibri"/>
      </rPr>
      <t xml:space="preserve">
</t>
    </r>
    <r>
      <rPr>
        <b/>
        <sz val="11"/>
        <color rgb="FF000000"/>
        <rFont val="Calibri"/>
      </rPr>
      <t>Content and Email Protections:</t>
    </r>
    <r>
      <rPr>
        <sz val="11"/>
        <color rgb="FF000000"/>
        <rFont val="Calibri"/>
      </rPr>
      <t xml:space="preserve">
</t>
    </r>
    <r>
      <rPr>
        <sz val="11"/>
        <color rgb="FF000000"/>
        <rFont val="Calibri"/>
      </rPr>
      <t>• Use email security solutions like Proofpoint, Microsoft Defender for Office 365, or Mimecast.</t>
    </r>
    <r>
      <rPr>
        <sz val="11"/>
        <color rgb="FF000000"/>
        <rFont val="Calibri"/>
      </rPr>
      <t xml:space="preserve">
</t>
    </r>
    <r>
      <rPr>
        <sz val="11"/>
        <color rgb="FF000000"/>
        <rFont val="Calibri"/>
      </rPr>
      <t>• Enforce SPF/DKIM/DMARC policies to protect against email spoofing.</t>
    </r>
    <r>
      <rPr>
        <sz val="11"/>
        <color rgb="FF000000"/>
        <rFont val="Calibri"/>
      </rPr>
      <t xml:space="preserve">
</t>
    </r>
    <r>
      <rPr>
        <b/>
        <sz val="11"/>
        <color rgb="FF000000"/>
        <rFont val="Calibri"/>
      </rPr>
      <t>Training and Awareness:</t>
    </r>
    <r>
      <rPr>
        <sz val="11"/>
        <color rgb="FF000000"/>
        <rFont val="Calibri"/>
      </rPr>
      <t xml:space="preserve">
</t>
    </r>
    <r>
      <rPr>
        <sz val="11"/>
        <color rgb="FF000000"/>
        <rFont val="Calibri"/>
      </rPr>
      <t>• Educate employees on identifying phishing attempts, securing their social media, and avoiding information leaks.</t>
    </r>
  </si>
  <si>
    <t>https://attack.mitre.org/mitigations/M1056/</t>
  </si>
  <si>
    <t>M1026</t>
  </si>
  <si>
    <t>Privileged Account Management</t>
  </si>
  <si>
    <t>Privileged Account Management focuses on implementing policies, controls, and tools to securely manage privileged accounts (e.g., SYSTEM, root, or administrative accounts). This includes restricting access, limiting the scope of permissions, monitoring privileged account usage, and ensuring accountability through logging and auditing.</t>
  </si>
  <si>
    <r>
      <rPr>
        <b/>
        <sz val="11"/>
        <color rgb="FF000000"/>
        <rFont val="Calibri"/>
      </rPr>
      <t>Account Permissions and Roles:</t>
    </r>
    <r>
      <rPr>
        <sz val="11"/>
        <color rgb="FF000000"/>
        <rFont val="Calibri"/>
      </rPr>
      <t xml:space="preserve">
</t>
    </r>
    <r>
      <rPr>
        <sz val="11"/>
        <color rgb="FF000000"/>
        <rFont val="Calibri"/>
      </rPr>
      <t>• Implement RBAC and least privilege principles to allocate permissions securely.</t>
    </r>
    <r>
      <rPr>
        <sz val="11"/>
        <color rgb="FF000000"/>
        <rFont val="Calibri"/>
      </rPr>
      <t xml:space="preserve">
</t>
    </r>
    <r>
      <rPr>
        <sz val="11"/>
        <color rgb="FF000000"/>
        <rFont val="Calibri"/>
      </rPr>
      <t>• Use tools like Active Directory Group Policies to enforce access restrictions.</t>
    </r>
    <r>
      <rPr>
        <sz val="11"/>
        <color rgb="FF000000"/>
        <rFont val="Calibri"/>
      </rPr>
      <t xml:space="preserve">
</t>
    </r>
    <r>
      <rPr>
        <b/>
        <sz val="11"/>
        <color rgb="FF000000"/>
        <rFont val="Calibri"/>
      </rPr>
      <t>Credential Security:</t>
    </r>
    <r>
      <rPr>
        <sz val="11"/>
        <color rgb="FF000000"/>
        <rFont val="Calibri"/>
      </rPr>
      <t xml:space="preserve">
</t>
    </r>
    <r>
      <rPr>
        <sz val="11"/>
        <color rgb="FF000000"/>
        <rFont val="Calibri"/>
      </rPr>
      <t>• Deploy password vaulting tools like CyberArk, HashiCorp Vault, or KeePass for secure storage and rotation of credentials.</t>
    </r>
    <r>
      <rPr>
        <sz val="11"/>
        <color rgb="FF000000"/>
        <rFont val="Calibri"/>
      </rPr>
      <t xml:space="preserve">
</t>
    </r>
    <r>
      <rPr>
        <sz val="11"/>
        <color rgb="FF000000"/>
        <rFont val="Calibri"/>
      </rPr>
      <t>• Enforce password policies for complexity, uniqueness, and expiration using tools like Microsoft Group Policy Objects (GPO).</t>
    </r>
    <r>
      <rPr>
        <sz val="11"/>
        <color rgb="FF000000"/>
        <rFont val="Calibri"/>
      </rPr>
      <t xml:space="preserve">
</t>
    </r>
    <r>
      <rPr>
        <b/>
        <sz val="11"/>
        <color rgb="FF000000"/>
        <rFont val="Calibri"/>
      </rPr>
      <t>Multi-Factor Authentication (MFA):</t>
    </r>
    <r>
      <rPr>
        <sz val="11"/>
        <color rgb="FF000000"/>
        <rFont val="Calibri"/>
      </rPr>
      <t xml:space="preserve">
</t>
    </r>
    <r>
      <rPr>
        <sz val="11"/>
        <color rgb="FF000000"/>
        <rFont val="Calibri"/>
      </rPr>
      <t>• Enforce MFA for all privileged accounts using Duo Security, Okta, or Microsoft Azure AD MFA.</t>
    </r>
    <r>
      <rPr>
        <sz val="11"/>
        <color rgb="FF000000"/>
        <rFont val="Calibri"/>
      </rPr>
      <t xml:space="preserve">
</t>
    </r>
    <r>
      <rPr>
        <b/>
        <sz val="11"/>
        <color rgb="FF000000"/>
        <rFont val="Calibri"/>
      </rPr>
      <t>Privileged Access Management (PAM):</t>
    </r>
    <r>
      <rPr>
        <sz val="11"/>
        <color rgb="FF000000"/>
        <rFont val="Calibri"/>
      </rPr>
      <t xml:space="preserve">
</t>
    </r>
    <r>
      <rPr>
        <sz val="11"/>
        <color rgb="FF000000"/>
        <rFont val="Calibri"/>
      </rPr>
      <t>• Use PAM solutions like CyberArk, BeyondTrust, or Thycotic to manage, monitor, and audit privileged access.</t>
    </r>
    <r>
      <rPr>
        <sz val="11"/>
        <color rgb="FF000000"/>
        <rFont val="Calibri"/>
      </rPr>
      <t xml:space="preserve">
</t>
    </r>
    <r>
      <rPr>
        <b/>
        <sz val="11"/>
        <color rgb="FF000000"/>
        <rFont val="Calibri"/>
      </rPr>
      <t>Auditing and Monitoring:</t>
    </r>
    <r>
      <rPr>
        <sz val="11"/>
        <color rgb="FF000000"/>
        <rFont val="Calibri"/>
      </rPr>
      <t xml:space="preserve">
</t>
    </r>
    <r>
      <rPr>
        <sz val="11"/>
        <color rgb="FF000000"/>
        <rFont val="Calibri"/>
      </rPr>
      <t>• Integrate activity monitoring into your SIEM (e.g., Splunk or QRadar) to detect and alert on anomalous privileged account usage.</t>
    </r>
    <r>
      <rPr>
        <sz val="11"/>
        <color rgb="FF000000"/>
        <rFont val="Calibri"/>
      </rPr>
      <t xml:space="preserve">
</t>
    </r>
    <r>
      <rPr>
        <b/>
        <sz val="11"/>
        <color rgb="FF000000"/>
        <rFont val="Calibri"/>
      </rPr>
      <t>Just-In-Time Access:</t>
    </r>
    <r>
      <rPr>
        <sz val="11"/>
        <color rgb="FF000000"/>
        <rFont val="Calibri"/>
      </rPr>
      <t xml:space="preserve">
</t>
    </r>
    <r>
      <rPr>
        <sz val="11"/>
        <color rgb="FF000000"/>
        <rFont val="Calibri"/>
      </rPr>
      <t>• Deploy JIT solutions like Azure Privileged Identity Management (PIM) or configure ephemeral roles in AWS and GCP to grant time-limited elevated permissions.</t>
    </r>
  </si>
  <si>
    <r>
      <rPr>
        <sz val="11"/>
        <color rgb="FF000000"/>
        <rFont val="Calibri"/>
      </rPr>
      <t>§BPrivileged Access Management (PAM):</t>
    </r>
    <r>
      <rPr>
        <b/>
        <sz val="11"/>
        <color rgb="FF000000"/>
        <rFont val="Calibri"/>
      </rPr>
      <t xml:space="preserve">
</t>
    </r>
    <r>
      <rPr>
        <b/>
        <sz val="11"/>
        <color rgb="FF000000"/>
        <rFont val="Calibri"/>
      </rPr>
      <t>• CyberArk, BeyondTrust, Thycotic, HashiCorp Vault.</t>
    </r>
    <r>
      <rPr>
        <b/>
        <sz val="11"/>
        <color rgb="FF000000"/>
        <rFont val="Calibri"/>
      </rPr>
      <t xml:space="preserve">
</t>
    </r>
    <r>
      <rPr>
        <b/>
        <sz val="11"/>
        <color rgb="FF000000"/>
        <rFont val="Calibri"/>
      </rPr>
      <t>§BCredential Management:</t>
    </r>
    <r>
      <rPr>
        <sz val="11"/>
        <color rgb="FF000000"/>
        <rFont val="Calibri"/>
      </rPr>
      <t xml:space="preserve">
</t>
    </r>
    <r>
      <rPr>
        <sz val="11"/>
        <color rgb="FF000000"/>
        <rFont val="Calibri"/>
      </rPr>
      <t>• Microsoft LAPS (Local Admin Password Solution), Password Safe, HashiCorp Vault, KeePass.</t>
    </r>
    <r>
      <rPr>
        <sz val="11"/>
        <color rgb="FF000000"/>
        <rFont val="Calibri"/>
      </rPr>
      <t xml:space="preserve">
</t>
    </r>
    <r>
      <rPr>
        <sz val="11"/>
        <color rgb="FF000000"/>
        <rFont val="Calibri"/>
      </rPr>
      <t>§BMulti-Factor Authentication:</t>
    </r>
    <r>
      <rPr>
        <b/>
        <sz val="11"/>
        <color rgb="FF000000"/>
        <rFont val="Calibri"/>
      </rPr>
      <t xml:space="preserve">
</t>
    </r>
    <r>
      <rPr>
        <b/>
        <sz val="11"/>
        <color rgb="FF000000"/>
        <rFont val="Calibri"/>
      </rPr>
      <t>• Duo Security, Okta, Microsoft Azure MFA, Google Authenticator.</t>
    </r>
    <r>
      <rPr>
        <b/>
        <sz val="11"/>
        <color rgb="FF000000"/>
        <rFont val="Calibri"/>
      </rPr>
      <t xml:space="preserve">
</t>
    </r>
    <r>
      <rPr>
        <b/>
        <sz val="11"/>
        <color rgb="FF000000"/>
        <rFont val="Calibri"/>
      </rPr>
      <t>§BLinux Privilege Management:</t>
    </r>
    <r>
      <rPr>
        <sz val="11"/>
        <color rgb="FF000000"/>
        <rFont val="Calibri"/>
      </rPr>
      <t xml:space="preserve">
</t>
    </r>
    <r>
      <rPr>
        <sz val="11"/>
        <color rgb="FF000000"/>
        <rFont val="Calibri"/>
      </rPr>
      <t>• sudo configuration, SELinux, AppArmor.</t>
    </r>
    <r>
      <rPr>
        <sz val="11"/>
        <color rgb="FF000000"/>
        <rFont val="Calibri"/>
      </rPr>
      <t xml:space="preserve">
</t>
    </r>
    <r>
      <rPr>
        <sz val="11"/>
        <color rgb="FF000000"/>
        <rFont val="Calibri"/>
      </rPr>
      <t>§BJust-In-Time Access:</t>
    </r>
    <r>
      <rPr>
        <b/>
        <sz val="11"/>
        <color rgb="FF000000"/>
        <rFont val="Calibri"/>
      </rPr>
      <t xml:space="preserve">
</t>
    </r>
    <r>
      <rPr>
        <b/>
        <sz val="11"/>
        <color rgb="FF000000"/>
        <rFont val="Calibri"/>
      </rPr>
      <t>• Azure Privileged Identity Management (PIM), AWS IAM Roles with session constraints, GCP Identity-Aware Proxy.</t>
    </r>
  </si>
  <si>
    <t>https://attack.mitre.org/mitigations/M1026/</t>
  </si>
  <si>
    <t>M1025</t>
  </si>
  <si>
    <t>Privileged Process Integrity</t>
  </si>
  <si>
    <t>Privileged Process Integrity focuses on defending highly privileged processes (e.g., system services, antivirus, or authentication processes) from tampering, injection, or compromise by adversaries. These processes often interact with critical components, making them prime targets for techniques like code injection, privilege escalation, and process manipulation.</t>
  </si>
  <si>
    <r>
      <rPr>
        <b/>
        <sz val="11"/>
        <color rgb="FF000000"/>
        <rFont val="Calibri"/>
      </rPr>
      <t>Protected Process Mechanisms:</t>
    </r>
    <r>
      <rPr>
        <sz val="11"/>
        <color rgb="FF000000"/>
        <rFont val="Calibri"/>
      </rPr>
      <t xml:space="preserve">
</t>
    </r>
    <r>
      <rPr>
        <sz val="11"/>
        <color rgb="FF000000"/>
        <rFont val="Calibri"/>
      </rPr>
      <t>• Enable RunAsPPL on Windows systems to protect LSASS and other critical processes.</t>
    </r>
    <r>
      <rPr>
        <sz val="11"/>
        <color rgb="FF000000"/>
        <rFont val="Calibri"/>
      </rPr>
      <t xml:space="preserve">
</t>
    </r>
    <r>
      <rPr>
        <sz val="11"/>
        <color rgb="FF000000"/>
        <rFont val="Calibri"/>
      </rPr>
      <t xml:space="preserve">• Use registry modifications to enforce protected process settings: </t>
    </r>
    <r>
      <rPr>
        <b/>
        <sz val="11"/>
        <color rgb="FF000000"/>
        <rFont val="Calibri"/>
      </rPr>
      <t>HKEY_LOCAL_MACHINE\SYSTEM\CurrentControlSet\Control\Lsa\RunAsPPL</t>
    </r>
    <r>
      <rPr>
        <sz val="11"/>
        <color rgb="FF000000"/>
        <rFont val="Calibri"/>
      </rPr>
      <t xml:space="preserve">
</t>
    </r>
    <r>
      <rPr>
        <b/>
        <sz val="11"/>
        <color rgb="FF000000"/>
        <rFont val="Calibri"/>
      </rPr>
      <t>Anti-Injection and Memory Protection:</t>
    </r>
    <r>
      <rPr>
        <sz val="11"/>
        <color rgb="FF000000"/>
        <rFont val="Calibri"/>
      </rPr>
      <t xml:space="preserve">
</t>
    </r>
    <r>
      <rPr>
        <sz val="11"/>
        <color rgb="FF000000"/>
        <rFont val="Calibri"/>
      </rPr>
      <t>• Enable Control Flow Guard (CFG), DEP, and ASLR to protect against process memory tampering.</t>
    </r>
    <r>
      <rPr>
        <sz val="11"/>
        <color rgb="FF000000"/>
        <rFont val="Calibri"/>
      </rPr>
      <t xml:space="preserve">
</t>
    </r>
    <r>
      <rPr>
        <sz val="11"/>
        <color rgb="FF000000"/>
        <rFont val="Calibri"/>
      </rPr>
      <t>• Deploy endpoint protection tools that actively block process injection attempts.</t>
    </r>
    <r>
      <rPr>
        <sz val="11"/>
        <color rgb="FF000000"/>
        <rFont val="Calibri"/>
      </rPr>
      <t xml:space="preserve">
</t>
    </r>
    <r>
      <rPr>
        <b/>
        <sz val="11"/>
        <color rgb="FF000000"/>
        <rFont val="Calibri"/>
      </rPr>
      <t>Code Signing Validation:</t>
    </r>
    <r>
      <rPr>
        <sz val="11"/>
        <color rgb="FF000000"/>
        <rFont val="Calibri"/>
      </rPr>
      <t xml:space="preserve">
</t>
    </r>
    <r>
      <rPr>
        <sz val="11"/>
        <color rgb="FF000000"/>
        <rFont val="Calibri"/>
      </rPr>
      <t>• Implement policies for Windows Defender Application Control (WDAC) or AppLocker to enforce execution of signed binaries.</t>
    </r>
    <r>
      <rPr>
        <sz val="11"/>
        <color rgb="FF000000"/>
        <rFont val="Calibri"/>
      </rPr>
      <t xml:space="preserve">
</t>
    </r>
    <r>
      <rPr>
        <sz val="11"/>
        <color rgb="FF000000"/>
        <rFont val="Calibri"/>
      </rPr>
      <t>• Ensure critical processes are signed with valid certificates.</t>
    </r>
    <r>
      <rPr>
        <sz val="11"/>
        <color rgb="FF000000"/>
        <rFont val="Calibri"/>
      </rPr>
      <t xml:space="preserve">
</t>
    </r>
    <r>
      <rPr>
        <b/>
        <sz val="11"/>
        <color rgb="FF000000"/>
        <rFont val="Calibri"/>
      </rPr>
      <t>Access Controls:</t>
    </r>
    <r>
      <rPr>
        <sz val="11"/>
        <color rgb="FF000000"/>
        <rFont val="Calibri"/>
      </rPr>
      <t xml:space="preserve">
</t>
    </r>
    <r>
      <rPr>
        <sz val="11"/>
        <color rgb="FF000000"/>
        <rFont val="Calibri"/>
      </rPr>
      <t>• Use DACLs and MIC to limit which users and processes can interact with privileged processes.</t>
    </r>
    <r>
      <rPr>
        <sz val="11"/>
        <color rgb="FF000000"/>
        <rFont val="Calibri"/>
      </rPr>
      <t xml:space="preserve">
</t>
    </r>
    <r>
      <rPr>
        <sz val="11"/>
        <color rgb="FF000000"/>
        <rFont val="Calibri"/>
      </rPr>
      <t>• Disable unnecessary debugging capabilities for high-privileged processes.</t>
    </r>
    <r>
      <rPr>
        <sz val="11"/>
        <color rgb="FF000000"/>
        <rFont val="Calibri"/>
      </rPr>
      <t xml:space="preserve">
</t>
    </r>
    <r>
      <rPr>
        <b/>
        <sz val="11"/>
        <color rgb="FF000000"/>
        <rFont val="Calibri"/>
      </rPr>
      <t>Kernel-Level Protections:</t>
    </r>
    <r>
      <rPr>
        <sz val="11"/>
        <color rgb="FF000000"/>
        <rFont val="Calibri"/>
      </rPr>
      <t xml:space="preserve">
</t>
    </r>
    <r>
      <rPr>
        <sz val="11"/>
        <color rgb="FF000000"/>
        <rFont val="Calibri"/>
      </rPr>
      <t>• Ensure Kernel Patch Protection (PatchGuard) is enabled on Windows systems.</t>
    </r>
    <r>
      <rPr>
        <sz val="11"/>
        <color rgb="FF000000"/>
        <rFont val="Calibri"/>
      </rPr>
      <t xml:space="preserve">
</t>
    </r>
    <r>
      <rPr>
        <sz val="11"/>
        <color rgb="FF000000"/>
        <rFont val="Calibri"/>
      </rPr>
      <t>• Leverage SELinux or AppArmor on Linux to enforce kernel-level security policies.</t>
    </r>
  </si>
  <si>
    <r>
      <rPr>
        <sz val="11"/>
        <color rgb="FF000000"/>
        <rFont val="Calibri"/>
      </rPr>
      <t>§BProtected Process Light (PPL):</t>
    </r>
    <r>
      <rPr>
        <b/>
        <sz val="11"/>
        <color rgb="FF000000"/>
        <rFont val="Calibri"/>
      </rPr>
      <t xml:space="preserve">
</t>
    </r>
    <r>
      <rPr>
        <b/>
        <sz val="11"/>
        <color rgb="FF000000"/>
        <rFont val="Calibri"/>
      </rPr>
      <t>• RunAsPPL (Windows)</t>
    </r>
    <r>
      <rPr>
        <b/>
        <sz val="11"/>
        <color rgb="FF000000"/>
        <rFont val="Calibri"/>
      </rPr>
      <t xml:space="preserve">
</t>
    </r>
    <r>
      <rPr>
        <b/>
        <sz val="11"/>
        <color rgb="FF000000"/>
        <rFont val="Calibri"/>
      </rPr>
      <t>• Windows Defender Credential Guard</t>
    </r>
    <r>
      <rPr>
        <b/>
        <sz val="11"/>
        <color rgb="FF000000"/>
        <rFont val="Calibri"/>
      </rPr>
      <t xml:space="preserve">
</t>
    </r>
    <r>
      <rPr>
        <b/>
        <sz val="11"/>
        <color rgb="FF000000"/>
        <rFont val="Calibri"/>
      </rPr>
      <t>§BCode Integrity and Signing:</t>
    </r>
    <r>
      <rPr>
        <sz val="11"/>
        <color rgb="FF000000"/>
        <rFont val="Calibri"/>
      </rPr>
      <t xml:space="preserve">
</t>
    </r>
    <r>
      <rPr>
        <sz val="11"/>
        <color rgb="FF000000"/>
        <rFont val="Calibri"/>
      </rPr>
      <t>• Windows Defender Application Control (WDAC)</t>
    </r>
    <r>
      <rPr>
        <sz val="11"/>
        <color rgb="FF000000"/>
        <rFont val="Calibri"/>
      </rPr>
      <t xml:space="preserve">
</t>
    </r>
    <r>
      <rPr>
        <sz val="11"/>
        <color rgb="FF000000"/>
        <rFont val="Calibri"/>
      </rPr>
      <t>• AppLocker</t>
    </r>
    <r>
      <rPr>
        <sz val="11"/>
        <color rgb="FF000000"/>
        <rFont val="Calibri"/>
      </rPr>
      <t xml:space="preserve">
</t>
    </r>
    <r>
      <rPr>
        <sz val="11"/>
        <color rgb="FF000000"/>
        <rFont val="Calibri"/>
      </rPr>
      <t>• SELinux/AppArmor (Linux)</t>
    </r>
    <r>
      <rPr>
        <sz val="11"/>
        <color rgb="FF000000"/>
        <rFont val="Calibri"/>
      </rPr>
      <t xml:space="preserve">
</t>
    </r>
    <r>
      <rPr>
        <sz val="11"/>
        <color rgb="FF000000"/>
        <rFont val="Calibri"/>
      </rPr>
      <t>§BMemory Protection:</t>
    </r>
    <r>
      <rPr>
        <b/>
        <sz val="11"/>
        <color rgb="FF000000"/>
        <rFont val="Calibri"/>
      </rPr>
      <t xml:space="preserve">
</t>
    </r>
    <r>
      <rPr>
        <b/>
        <sz val="11"/>
        <color rgb="FF000000"/>
        <rFont val="Calibri"/>
      </rPr>
      <t>• Control Flow Guard (CFG), Data Execution Prevention (DEP), ASLR</t>
    </r>
    <r>
      <rPr>
        <b/>
        <sz val="11"/>
        <color rgb="FF000000"/>
        <rFont val="Calibri"/>
      </rPr>
      <t xml:space="preserve">
</t>
    </r>
    <r>
      <rPr>
        <b/>
        <sz val="11"/>
        <color rgb="FF000000"/>
        <rFont val="Calibri"/>
      </rPr>
      <t>§BProcess Isolation/Sandboxing:</t>
    </r>
    <r>
      <rPr>
        <sz val="11"/>
        <color rgb="FF000000"/>
        <rFont val="Calibri"/>
      </rPr>
      <t xml:space="preserve">
</t>
    </r>
    <r>
      <rPr>
        <sz val="11"/>
        <color rgb="FF000000"/>
        <rFont val="Calibri"/>
      </rPr>
      <t>• Firejail (Linux Sandbox)</t>
    </r>
    <r>
      <rPr>
        <sz val="11"/>
        <color rgb="FF000000"/>
        <rFont val="Calibri"/>
      </rPr>
      <t xml:space="preserve">
</t>
    </r>
    <r>
      <rPr>
        <sz val="11"/>
        <color rgb="FF000000"/>
        <rFont val="Calibri"/>
      </rPr>
      <t>• Windows Sandbox</t>
    </r>
    <r>
      <rPr>
        <sz val="11"/>
        <color rgb="FF000000"/>
        <rFont val="Calibri"/>
      </rPr>
      <t xml:space="preserve">
</t>
    </r>
    <r>
      <rPr>
        <sz val="11"/>
        <color rgb="FF000000"/>
        <rFont val="Calibri"/>
      </rPr>
      <t>• QEMU/KVM-based isolation</t>
    </r>
    <r>
      <rPr>
        <sz val="11"/>
        <color rgb="FF000000"/>
        <rFont val="Calibri"/>
      </rPr>
      <t xml:space="preserve">
</t>
    </r>
    <r>
      <rPr>
        <sz val="11"/>
        <color rgb="FF000000"/>
        <rFont val="Calibri"/>
      </rPr>
      <t>§BKernel Protection:</t>
    </r>
    <r>
      <rPr>
        <b/>
        <sz val="11"/>
        <color rgb="FF000000"/>
        <rFont val="Calibri"/>
      </rPr>
      <t xml:space="preserve">
</t>
    </r>
    <r>
      <rPr>
        <b/>
        <sz val="11"/>
        <color rgb="FF000000"/>
        <rFont val="Calibri"/>
      </rPr>
      <t>• PatchGuard (Windows Kernel Patch Protection)</t>
    </r>
    <r>
      <rPr>
        <b/>
        <sz val="11"/>
        <color rgb="FF000000"/>
        <rFont val="Calibri"/>
      </rPr>
      <t xml:space="preserve">
</t>
    </r>
    <r>
      <rPr>
        <b/>
        <sz val="11"/>
        <color rgb="FF000000"/>
        <rFont val="Calibri"/>
      </rPr>
      <t>• SELinux (Mandatory Access Control for Linux)</t>
    </r>
    <r>
      <rPr>
        <b/>
        <sz val="11"/>
        <color rgb="FF000000"/>
        <rFont val="Calibri"/>
      </rPr>
      <t xml:space="preserve">
</t>
    </r>
    <r>
      <rPr>
        <b/>
        <sz val="11"/>
        <color rgb="FF000000"/>
        <rFont val="Calibri"/>
      </rPr>
      <t>• AppArmor</t>
    </r>
  </si>
  <si>
    <t>https://attack.mitre.org/mitigations/M1025/</t>
  </si>
  <si>
    <t>M1029</t>
  </si>
  <si>
    <t>Remote Data Storage</t>
  </si>
  <si>
    <t>Remote Data Storage focuses on moving critical data, such as security logs and sensitive files, to secure, off-host locations to minimize unauthorized access, tampering, or destruction by adversaries. By leveraging remote storage solutions, organizations enhance the protection of forensic evidence, sensitive information, and monitoring data.</t>
  </si>
  <si>
    <r>
      <rPr>
        <b/>
        <sz val="11"/>
        <color rgb="FF000000"/>
        <rFont val="Calibri"/>
      </rPr>
      <t>Centralized Log Management:</t>
    </r>
    <r>
      <rPr>
        <sz val="11"/>
        <color rgb="FF000000"/>
        <rFont val="Calibri"/>
      </rPr>
      <t xml:space="preserve">
</t>
    </r>
    <r>
      <rPr>
        <sz val="11"/>
        <color rgb="FF000000"/>
        <rFont val="Calibri"/>
      </rPr>
      <t>• Configure endpoints to forward security logs to a centralized log collector or SIEM.</t>
    </r>
    <r>
      <rPr>
        <sz val="11"/>
        <color rgb="FF000000"/>
        <rFont val="Calibri"/>
      </rPr>
      <t xml:space="preserve">
</t>
    </r>
    <r>
      <rPr>
        <sz val="11"/>
        <color rgb="FF000000"/>
        <rFont val="Calibri"/>
      </rPr>
      <t>• Use tools like Splunk Graylog, or Security Onion to aggregate and store logs.</t>
    </r>
    <r>
      <rPr>
        <sz val="11"/>
        <color rgb="FF000000"/>
        <rFont val="Calibri"/>
      </rPr>
      <t xml:space="preserve">
</t>
    </r>
    <r>
      <rPr>
        <sz val="11"/>
        <color rgb="FF000000"/>
        <rFont val="Calibri"/>
      </rPr>
      <t xml:space="preserve">• Example command (Linux): </t>
    </r>
    <r>
      <rPr>
        <b/>
        <sz val="11"/>
        <color rgb="FF000000"/>
        <rFont val="Calibri"/>
      </rPr>
      <t>sudo auditd | tee /var/log/audit/audit.log | nc &lt;remote-log-server&gt; 514</t>
    </r>
    <r>
      <rPr>
        <sz val="11"/>
        <color rgb="FF000000"/>
        <rFont val="Calibri"/>
      </rPr>
      <t xml:space="preserve">
</t>
    </r>
    <r>
      <rPr>
        <b/>
        <sz val="11"/>
        <color rgb="FF000000"/>
        <rFont val="Calibri"/>
      </rPr>
      <t>Remote File Storage Solutions:</t>
    </r>
    <r>
      <rPr>
        <sz val="11"/>
        <color rgb="FF000000"/>
        <rFont val="Calibri"/>
      </rPr>
      <t xml:space="preserve">
</t>
    </r>
    <r>
      <rPr>
        <sz val="11"/>
        <color rgb="FF000000"/>
        <rFont val="Calibri"/>
      </rPr>
      <t>• Utilize cloud storage solutions like AWS S3, Google Cloud Storage, or Azure Blob Storage for sensitive data.</t>
    </r>
    <r>
      <rPr>
        <sz val="11"/>
        <color rgb="FF000000"/>
        <rFont val="Calibri"/>
      </rPr>
      <t xml:space="preserve">
</t>
    </r>
    <r>
      <rPr>
        <sz val="11"/>
        <color rgb="FF000000"/>
        <rFont val="Calibri"/>
      </rPr>
      <t>• Ensure proper encryption at rest and access control policies (IAM roles, ACLs).</t>
    </r>
    <r>
      <rPr>
        <sz val="11"/>
        <color rgb="FF000000"/>
        <rFont val="Calibri"/>
      </rPr>
      <t xml:space="preserve">
</t>
    </r>
    <r>
      <rPr>
        <b/>
        <sz val="11"/>
        <color rgb="FF000000"/>
        <rFont val="Calibri"/>
      </rPr>
      <t>Intrusion Detection Log Forwarding:</t>
    </r>
    <r>
      <rPr>
        <sz val="11"/>
        <color rgb="FF000000"/>
        <rFont val="Calibri"/>
      </rPr>
      <t xml:space="preserve">
</t>
    </r>
    <r>
      <rPr>
        <sz val="11"/>
        <color rgb="FF000000"/>
        <rFont val="Calibri"/>
      </rPr>
      <t>• Forward logs from IDS/IPS systems (e.g., Zeek/Suricata) to a remote security information system.</t>
    </r>
    <r>
      <rPr>
        <sz val="11"/>
        <color rgb="FF000000"/>
        <rFont val="Calibri"/>
      </rPr>
      <t xml:space="preserve">
</t>
    </r>
    <r>
      <rPr>
        <b/>
        <sz val="11"/>
        <color rgb="FF000000"/>
        <rFont val="Calibri"/>
      </rPr>
      <t>`outputs:</t>
    </r>
    <r>
      <rPr>
        <sz val="11"/>
        <color rgb="FF000000"/>
        <rFont val="Calibri"/>
      </rPr>
      <t xml:space="preserve">
</t>
    </r>
    <r>
      <rPr>
        <sz val="11"/>
        <color rgb="FF000000"/>
        <rFont val="Calibri"/>
      </rPr>
      <t>• type: syslog</t>
    </r>
    <r>
      <rPr>
        <sz val="11"/>
        <color rgb="FF000000"/>
        <rFont val="Calibri"/>
      </rPr>
      <t xml:space="preserve">
</t>
    </r>
    <r>
      <rPr>
        <sz val="11"/>
        <color rgb="FF000000"/>
        <rFont val="Calibri"/>
      </rPr>
      <t>• protocol: tls</t>
    </r>
    <r>
      <rPr>
        <sz val="11"/>
        <color rgb="FF000000"/>
        <rFont val="Calibri"/>
      </rPr>
      <t xml:space="preserve">
</t>
    </r>
    <r>
      <rPr>
        <b/>
        <sz val="11"/>
        <color rgb="FF000000"/>
        <rFont val="Calibri"/>
      </rPr>
      <t>address:</t>
    </r>
    <r>
      <rPr>
        <sz val="11"/>
        <color rgb="FF000000"/>
        <rFont val="Calibri"/>
      </rPr>
      <t xml:space="preserve">
</t>
    </r>
    <r>
      <rPr>
        <sz val="11"/>
        <color rgb="FF000000"/>
        <rFont val="Calibri"/>
      </rPr>
      <t>• `</t>
    </r>
    <r>
      <rPr>
        <sz val="11"/>
        <color rgb="FF000000"/>
        <rFont val="Calibri"/>
      </rPr>
      <t xml:space="preserve">
</t>
    </r>
    <r>
      <rPr>
        <b/>
        <sz val="11"/>
        <color rgb="FF000000"/>
        <rFont val="Calibri"/>
      </rPr>
      <t>Immutable Backup Configurations:</t>
    </r>
    <r>
      <rPr>
        <sz val="11"/>
        <color rgb="FF000000"/>
        <rFont val="Calibri"/>
      </rPr>
      <t xml:space="preserve">
</t>
    </r>
    <r>
      <rPr>
        <sz val="11"/>
        <color rgb="FF000000"/>
        <rFont val="Calibri"/>
      </rPr>
      <t>• Enable immutable storage settings for backups to prevent adversaries from modifying or deleting data.</t>
    </r>
    <r>
      <rPr>
        <sz val="11"/>
        <color rgb="FF000000"/>
        <rFont val="Calibri"/>
      </rPr>
      <t xml:space="preserve">
</t>
    </r>
    <r>
      <rPr>
        <sz val="11"/>
        <color rgb="FF000000"/>
        <rFont val="Calibri"/>
      </rPr>
      <t>• Example: AWS S3 Object Lock.</t>
    </r>
    <r>
      <rPr>
        <sz val="11"/>
        <color rgb="FF000000"/>
        <rFont val="Calibri"/>
      </rPr>
      <t xml:space="preserve">
</t>
    </r>
    <r>
      <rPr>
        <b/>
        <sz val="11"/>
        <color rgb="FF000000"/>
        <rFont val="Calibri"/>
      </rPr>
      <t>Data Encryption:</t>
    </r>
    <r>
      <rPr>
        <sz val="11"/>
        <color rgb="FF000000"/>
        <rFont val="Calibri"/>
      </rPr>
      <t xml:space="preserve">
</t>
    </r>
    <r>
      <rPr>
        <sz val="11"/>
        <color rgb="FF000000"/>
        <rFont val="Calibri"/>
      </rPr>
      <t>• Ensure encryption for sensitive data using AES-256 at rest and TLS 1.2+ for data in transit.</t>
    </r>
    <r>
      <rPr>
        <sz val="11"/>
        <color rgb="FF000000"/>
        <rFont val="Calibri"/>
      </rPr>
      <t xml:space="preserve">
</t>
    </r>
    <r>
      <rPr>
        <sz val="11"/>
        <color rgb="FF000000"/>
        <rFont val="Calibri"/>
      </rPr>
      <t>• Tools: OpenSSL, BitLocker, LUKS for Linux.</t>
    </r>
  </si>
  <si>
    <t>https://attack.mitre.org/mitigations/M1029/</t>
  </si>
  <si>
    <t>M1022</t>
  </si>
  <si>
    <t>Restrict File and Directory Permissions</t>
  </si>
  <si>
    <t>Restricting file and directory permissions involves setting access controls at the file system level to limit which users, groups, or processes can read, write, or execute files. By configuring permissions appropriately, organizations can reduce the attack surface for adversaries seeking to access sensitive data, plant malicious code, or tamper with system files.</t>
  </si>
  <si>
    <r>
      <rPr>
        <b/>
        <sz val="11"/>
        <color rgb="FF000000"/>
        <rFont val="Calibri"/>
      </rPr>
      <t>Enforce Least Privilege Permissions:</t>
    </r>
    <r>
      <rPr>
        <sz val="11"/>
        <color rgb="FF000000"/>
        <rFont val="Calibri"/>
      </rPr>
      <t xml:space="preserve">
</t>
    </r>
    <r>
      <rPr>
        <sz val="11"/>
        <color rgb="FF000000"/>
        <rFont val="Calibri"/>
      </rPr>
      <t>• Remove unnecessary write permissions on sensitive files and directories.</t>
    </r>
    <r>
      <rPr>
        <sz val="11"/>
        <color rgb="FF000000"/>
        <rFont val="Calibri"/>
      </rPr>
      <t xml:space="preserve">
</t>
    </r>
    <r>
      <rPr>
        <sz val="11"/>
        <color rgb="FF000000"/>
        <rFont val="Calibri"/>
      </rPr>
      <t>• Use file ownership and groups to control access for specific roles.</t>
    </r>
    <r>
      <rPr>
        <sz val="11"/>
        <color rgb="FF000000"/>
        <rFont val="Calibri"/>
      </rPr>
      <t xml:space="preserve">
</t>
    </r>
    <r>
      <rPr>
        <sz val="11"/>
        <color rgb="FF000000"/>
        <rFont val="Calibri"/>
      </rPr>
      <t>• Example (Windows): Right-click the shared folder → Properties → Security tab → Adjust permissions for NTFS ACLs.</t>
    </r>
    <r>
      <rPr>
        <sz val="11"/>
        <color rgb="FF000000"/>
        <rFont val="Calibri"/>
      </rPr>
      <t xml:space="preserve">
</t>
    </r>
    <r>
      <rPr>
        <b/>
        <sz val="11"/>
        <color rgb="FF000000"/>
        <rFont val="Calibri"/>
      </rPr>
      <t>Harden File Shares:</t>
    </r>
    <r>
      <rPr>
        <sz val="11"/>
        <color rgb="FF000000"/>
        <rFont val="Calibri"/>
      </rPr>
      <t xml:space="preserve">
</t>
    </r>
    <r>
      <rPr>
        <sz val="11"/>
        <color rgb="FF000000"/>
        <rFont val="Calibri"/>
      </rPr>
      <t>• Disable anonymous access to shared folders.</t>
    </r>
    <r>
      <rPr>
        <sz val="11"/>
        <color rgb="FF000000"/>
        <rFont val="Calibri"/>
      </rPr>
      <t xml:space="preserve">
</t>
    </r>
    <r>
      <rPr>
        <sz val="11"/>
        <color rgb="FF000000"/>
        <rFont val="Calibri"/>
      </rPr>
      <t>• Enforce NTFS permissions for shared folders on Windows.</t>
    </r>
    <r>
      <rPr>
        <sz val="11"/>
        <color rgb="FF000000"/>
        <rFont val="Calibri"/>
      </rPr>
      <t xml:space="preserve">
</t>
    </r>
    <r>
      <rPr>
        <sz val="11"/>
        <color rgb="FF000000"/>
        <rFont val="Calibri"/>
      </rPr>
      <t xml:space="preserve">• Example: Set permissions to restrict write access to critical files, such as system executables (e.g., </t>
    </r>
    <r>
      <rPr>
        <b/>
        <sz val="11"/>
        <color rgb="FF000000"/>
        <rFont val="Calibri"/>
      </rPr>
      <t>/bin</t>
    </r>
    <r>
      <rPr>
        <sz val="11"/>
        <color rgb="FF000000"/>
        <rFont val="Calibri"/>
      </rPr>
      <t xml:space="preserve"> or </t>
    </r>
    <r>
      <rPr>
        <b/>
        <sz val="11"/>
        <color rgb="FF000000"/>
        <rFont val="Calibri"/>
      </rPr>
      <t>/sbin</t>
    </r>
    <r>
      <rPr>
        <sz val="11"/>
        <color rgb="FF000000"/>
        <rFont val="Calibri"/>
      </rPr>
      <t xml:space="preserve"> on Linux). Use tools like </t>
    </r>
    <r>
      <rPr>
        <b/>
        <sz val="11"/>
        <color rgb="FF000000"/>
        <rFont val="Calibri"/>
      </rPr>
      <t>chown</t>
    </r>
    <r>
      <rPr>
        <sz val="11"/>
        <color rgb="FF000000"/>
        <rFont val="Calibri"/>
      </rPr>
      <t xml:space="preserve"> and </t>
    </r>
    <r>
      <rPr>
        <b/>
        <sz val="11"/>
        <color rgb="FF000000"/>
        <rFont val="Calibri"/>
      </rPr>
      <t>chmod</t>
    </r>
    <r>
      <rPr>
        <sz val="11"/>
        <color rgb="FF000000"/>
        <rFont val="Calibri"/>
      </rPr>
      <t xml:space="preserve"> to assign file ownership and limit access.</t>
    </r>
    <r>
      <rPr>
        <sz val="11"/>
        <color rgb="FF000000"/>
        <rFont val="Calibri"/>
      </rPr>
      <t xml:space="preserve">
</t>
    </r>
    <r>
      <rPr>
        <b/>
        <sz val="11"/>
        <color rgb="FF000000"/>
        <rFont val="Calibri"/>
      </rPr>
      <t>On Linux, apply:</t>
    </r>
    <r>
      <rPr>
        <sz val="11"/>
        <color rgb="FF000000"/>
        <rFont val="Calibri"/>
      </rPr>
      <t xml:space="preserve">
</t>
    </r>
    <r>
      <rPr>
        <sz val="11"/>
        <color rgb="FF000000"/>
        <rFont val="Calibri"/>
      </rPr>
      <t xml:space="preserve">• </t>
    </r>
    <r>
      <rPr>
        <b/>
        <sz val="11"/>
        <color rgb="FF000000"/>
        <rFont val="Calibri"/>
      </rPr>
      <t>chmod 750 /etc/sensitive.conf</t>
    </r>
    <r>
      <rPr>
        <sz val="11"/>
        <color rgb="FF000000"/>
        <rFont val="Calibri"/>
      </rPr>
      <t xml:space="preserve">
</t>
    </r>
    <r>
      <rPr>
        <sz val="11"/>
        <color rgb="FF000000"/>
        <rFont val="Calibri"/>
      </rPr>
      <t xml:space="preserve">• </t>
    </r>
    <r>
      <rPr>
        <b/>
        <sz val="11"/>
        <color rgb="FF000000"/>
        <rFont val="Calibri"/>
      </rPr>
      <t>chown root:admin /etc/sensitive.conf</t>
    </r>
    <r>
      <rPr>
        <sz val="11"/>
        <color rgb="FF000000"/>
        <rFont val="Calibri"/>
      </rPr>
      <t xml:space="preserve">
</t>
    </r>
    <r>
      <rPr>
        <b/>
        <sz val="11"/>
        <color rgb="FF000000"/>
        <rFont val="Calibri"/>
      </rPr>
      <t>File Integrity Monitoring (FIM):</t>
    </r>
    <r>
      <rPr>
        <sz val="11"/>
        <color rgb="FF000000"/>
        <rFont val="Calibri"/>
      </rPr>
      <t xml:space="preserve">
</t>
    </r>
    <r>
      <rPr>
        <sz val="11"/>
        <color rgb="FF000000"/>
        <rFont val="Calibri"/>
      </rPr>
      <t>• Use tools like Tripwire, Wazuh, or OSSEC to monitor changes to critical file permissions.</t>
    </r>
    <r>
      <rPr>
        <sz val="11"/>
        <color rgb="FF000000"/>
        <rFont val="Calibri"/>
      </rPr>
      <t xml:space="preserve">
</t>
    </r>
    <r>
      <rPr>
        <b/>
        <sz val="11"/>
        <color rgb="FF000000"/>
        <rFont val="Calibri"/>
      </rPr>
      <t>Audit File System Access:</t>
    </r>
    <r>
      <rPr>
        <sz val="11"/>
        <color rgb="FF000000"/>
        <rFont val="Calibri"/>
      </rPr>
      <t xml:space="preserve">
</t>
    </r>
    <r>
      <rPr>
        <sz val="11"/>
        <color rgb="FF000000"/>
        <rFont val="Calibri"/>
      </rPr>
      <t>• Enable auditing to track permission changes or unauthorized access attempts.</t>
    </r>
    <r>
      <rPr>
        <sz val="11"/>
        <color rgb="FF000000"/>
        <rFont val="Calibri"/>
      </rPr>
      <t xml:space="preserve">
</t>
    </r>
    <r>
      <rPr>
        <sz val="11"/>
        <color rgb="FF000000"/>
        <rFont val="Calibri"/>
      </rPr>
      <t>• Use auditd (Linux) or Event Viewer (Windows) to log activities.</t>
    </r>
    <r>
      <rPr>
        <sz val="11"/>
        <color rgb="FF000000"/>
        <rFont val="Calibri"/>
      </rPr>
      <t xml:space="preserve">
</t>
    </r>
    <r>
      <rPr>
        <b/>
        <sz val="11"/>
        <color rgb="FF000000"/>
        <rFont val="Calibri"/>
      </rPr>
      <t>Restrict Startup Directories:</t>
    </r>
    <r>
      <rPr>
        <sz val="11"/>
        <color rgb="FF000000"/>
        <rFont val="Calibri"/>
      </rPr>
      <t xml:space="preserve">
</t>
    </r>
    <r>
      <rPr>
        <sz val="11"/>
        <color rgb="FF000000"/>
        <rFont val="Calibri"/>
      </rPr>
      <t xml:space="preserve">• Configure permissions to prevent unauthorized writes to directories like </t>
    </r>
    <r>
      <rPr>
        <b/>
        <sz val="11"/>
        <color rgb="FF000000"/>
        <rFont val="Calibri"/>
      </rPr>
      <t>C:\ProgramData\Microsoft\Windows\Start Menu</t>
    </r>
    <r>
      <rPr>
        <sz val="11"/>
        <color rgb="FF000000"/>
        <rFont val="Calibri"/>
      </rPr>
      <t>.</t>
    </r>
    <r>
      <rPr>
        <sz val="11"/>
        <color rgb="FF000000"/>
        <rFont val="Calibri"/>
      </rPr>
      <t xml:space="preserve">
</t>
    </r>
    <r>
      <rPr>
        <sz val="11"/>
        <color rgb="FF000000"/>
        <rFont val="Calibri"/>
      </rPr>
      <t xml:space="preserve">• Example: Restrict write access to critical directories like </t>
    </r>
    <r>
      <rPr>
        <b/>
        <sz val="11"/>
        <color rgb="FF000000"/>
        <rFont val="Calibri"/>
      </rPr>
      <t>/etc/</t>
    </r>
    <r>
      <rPr>
        <sz val="11"/>
        <color rgb="FF000000"/>
        <rFont val="Calibri"/>
      </rPr>
      <t xml:space="preserve">, </t>
    </r>
    <r>
      <rPr>
        <b/>
        <sz val="11"/>
        <color rgb="FF000000"/>
        <rFont val="Calibri"/>
      </rPr>
      <t>/usr/local/</t>
    </r>
    <r>
      <rPr>
        <sz val="11"/>
        <color rgb="FF000000"/>
        <rFont val="Calibri"/>
      </rPr>
      <t xml:space="preserve">, and Windows directories such as </t>
    </r>
    <r>
      <rPr>
        <b/>
        <sz val="11"/>
        <color rgb="FF000000"/>
        <rFont val="Calibri"/>
      </rPr>
      <t>C:\Windows\System32</t>
    </r>
    <r>
      <rPr>
        <sz val="11"/>
        <color rgb="FF000000"/>
        <rFont val="Calibri"/>
      </rPr>
      <t>.</t>
    </r>
    <r>
      <rPr>
        <sz val="11"/>
        <color rgb="FF000000"/>
        <rFont val="Calibri"/>
      </rPr>
      <t xml:space="preserve">
</t>
    </r>
    <r>
      <rPr>
        <sz val="11"/>
        <color rgb="FF000000"/>
        <rFont val="Calibri"/>
      </rPr>
      <t xml:space="preserve">• On Windows, use icacls to modify permissions: </t>
    </r>
    <r>
      <rPr>
        <b/>
        <sz val="11"/>
        <color rgb="FF000000"/>
        <rFont val="Calibri"/>
      </rPr>
      <t>icacls "C:\Windows\System32" /inheritance:r /grant:r SYSTEM:(OI)(CI)F</t>
    </r>
    <r>
      <rPr>
        <sz val="11"/>
        <color rgb="FF000000"/>
        <rFont val="Calibri"/>
      </rPr>
      <t xml:space="preserve">
</t>
    </r>
    <r>
      <rPr>
        <sz val="11"/>
        <color rgb="FF000000"/>
        <rFont val="Calibri"/>
      </rPr>
      <t xml:space="preserve">• On Linux, monitor permissions using tools like </t>
    </r>
    <r>
      <rPr>
        <b/>
        <sz val="11"/>
        <color rgb="FF000000"/>
        <rFont val="Calibri"/>
      </rPr>
      <t>lsattr</t>
    </r>
    <r>
      <rPr>
        <sz val="11"/>
        <color rgb="FF000000"/>
        <rFont val="Calibri"/>
      </rPr>
      <t xml:space="preserve"> or </t>
    </r>
    <r>
      <rPr>
        <b/>
        <sz val="11"/>
        <color rgb="FF000000"/>
        <rFont val="Calibri"/>
      </rPr>
      <t>auditd</t>
    </r>
    <r>
      <rPr>
        <sz val="11"/>
        <color rgb="FF000000"/>
        <rFont val="Calibri"/>
      </rPr>
      <t>.</t>
    </r>
  </si>
  <si>
    <t>https://attack.mitre.org/mitigations/M1022/</t>
  </si>
  <si>
    <t>M1044</t>
  </si>
  <si>
    <t>Restrict Library Loading</t>
  </si>
  <si>
    <t>Restricting library loading involves implementing security controls to ensure that only trusted and verified libraries (DLLs, shared objects, etc.) are loaded into processes. Adversaries often abuse Dynamic-Link Library (DLL) Injection, DLL Search Order Hijacking, or LD_PRELOAD mechanisms to execute malicious code by forcing the operating system to load untrusted libraries.</t>
  </si>
  <si>
    <r>
      <rPr>
        <b/>
        <sz val="11"/>
        <color rgb="FF000000"/>
        <rFont val="Calibri"/>
      </rPr>
      <t>Enforce Safe Library Loading Practices:</t>
    </r>
    <r>
      <rPr>
        <sz val="11"/>
        <color rgb="FF000000"/>
        <rFont val="Calibri"/>
      </rPr>
      <t xml:space="preserve">
</t>
    </r>
    <r>
      <rPr>
        <sz val="11"/>
        <color rgb="FF000000"/>
        <rFont val="Calibri"/>
      </rPr>
      <t xml:space="preserve">• Enable </t>
    </r>
    <r>
      <rPr>
        <b/>
        <sz val="11"/>
        <color rgb="FF000000"/>
        <rFont val="Calibri"/>
      </rPr>
      <t>SafeDLLSearchMode</t>
    </r>
    <r>
      <rPr>
        <sz val="11"/>
        <color rgb="FF000000"/>
        <rFont val="Calibri"/>
      </rPr>
      <t xml:space="preserve"> on Windows.</t>
    </r>
    <r>
      <rPr>
        <sz val="11"/>
        <color rgb="FF000000"/>
        <rFont val="Calibri"/>
      </rPr>
      <t xml:space="preserve">
</t>
    </r>
    <r>
      <rPr>
        <sz val="11"/>
        <color rgb="FF000000"/>
        <rFont val="Calibri"/>
      </rPr>
      <t xml:space="preserve">• Restrict </t>
    </r>
    <r>
      <rPr>
        <b/>
        <sz val="11"/>
        <color rgb="FF000000"/>
        <rFont val="Calibri"/>
      </rPr>
      <t>LD_PRELOAD</t>
    </r>
    <r>
      <rPr>
        <sz val="11"/>
        <color rgb="FF000000"/>
        <rFont val="Calibri"/>
      </rPr>
      <t xml:space="preserve"> and </t>
    </r>
    <r>
      <rPr>
        <b/>
        <sz val="11"/>
        <color rgb="FF000000"/>
        <rFont val="Calibri"/>
      </rPr>
      <t>LD_LIBRARY_PATH</t>
    </r>
    <r>
      <rPr>
        <sz val="11"/>
        <color rgb="FF000000"/>
        <rFont val="Calibri"/>
      </rPr>
      <t xml:space="preserve"> usage on Linux systems.</t>
    </r>
    <r>
      <rPr>
        <sz val="11"/>
        <color rgb="FF000000"/>
        <rFont val="Calibri"/>
      </rPr>
      <t xml:space="preserve">
</t>
    </r>
    <r>
      <rPr>
        <b/>
        <sz val="11"/>
        <color rgb="FF000000"/>
        <rFont val="Calibri"/>
      </rPr>
      <t>Code Signing Enforcement:</t>
    </r>
    <r>
      <rPr>
        <sz val="11"/>
        <color rgb="FF000000"/>
        <rFont val="Calibri"/>
      </rPr>
      <t xml:space="preserve">
</t>
    </r>
    <r>
      <rPr>
        <sz val="11"/>
        <color rgb="FF000000"/>
        <rFont val="Calibri"/>
      </rPr>
      <t>• Require digital signatures for all libraries loaded into processes.</t>
    </r>
    <r>
      <rPr>
        <sz val="11"/>
        <color rgb="FF000000"/>
        <rFont val="Calibri"/>
      </rPr>
      <t xml:space="preserve">
</t>
    </r>
    <r>
      <rPr>
        <sz val="11"/>
        <color rgb="FF000000"/>
        <rFont val="Calibri"/>
      </rPr>
      <t>• Use tools like Signtool, and WDAC to enforce signed DLL execution.</t>
    </r>
    <r>
      <rPr>
        <sz val="11"/>
        <color rgb="FF000000"/>
        <rFont val="Calibri"/>
      </rPr>
      <t xml:space="preserve">
</t>
    </r>
    <r>
      <rPr>
        <b/>
        <sz val="11"/>
        <color rgb="FF000000"/>
        <rFont val="Calibri"/>
      </rPr>
      <t>Environment Hardening:</t>
    </r>
    <r>
      <rPr>
        <sz val="11"/>
        <color rgb="FF000000"/>
        <rFont val="Calibri"/>
      </rPr>
      <t xml:space="preserve">
</t>
    </r>
    <r>
      <rPr>
        <sz val="11"/>
        <color rgb="FF000000"/>
        <rFont val="Calibri"/>
      </rPr>
      <t>• Secure library paths and directories to prevent adversaries from placing rogue libraries.</t>
    </r>
    <r>
      <rPr>
        <sz val="11"/>
        <color rgb="FF000000"/>
        <rFont val="Calibri"/>
      </rPr>
      <t xml:space="preserve">
</t>
    </r>
    <r>
      <rPr>
        <sz val="11"/>
        <color rgb="FF000000"/>
        <rFont val="Calibri"/>
      </rPr>
      <t>• Monitor user-writable directories and system configurations for unauthorized changes.</t>
    </r>
    <r>
      <rPr>
        <sz val="11"/>
        <color rgb="FF000000"/>
        <rFont val="Calibri"/>
      </rPr>
      <t xml:space="preserve">
</t>
    </r>
    <r>
      <rPr>
        <b/>
        <sz val="11"/>
        <color rgb="FF000000"/>
        <rFont val="Calibri"/>
      </rPr>
      <t>Audit and Monitor Library Loading:</t>
    </r>
    <r>
      <rPr>
        <sz val="11"/>
        <color rgb="FF000000"/>
        <rFont val="Calibri"/>
      </rPr>
      <t xml:space="preserve">
</t>
    </r>
    <r>
      <rPr>
        <sz val="11"/>
        <color rgb="FF000000"/>
        <rFont val="Calibri"/>
      </rPr>
      <t xml:space="preserve">• Enable </t>
    </r>
    <r>
      <rPr>
        <b/>
        <sz val="11"/>
        <color rgb="FF000000"/>
        <rFont val="Calibri"/>
      </rPr>
      <t>Sysmon</t>
    </r>
    <r>
      <rPr>
        <sz val="11"/>
        <color rgb="FF000000"/>
        <rFont val="Calibri"/>
      </rPr>
      <t xml:space="preserve"> on Windows to monitor for suspicious library loads.</t>
    </r>
    <r>
      <rPr>
        <sz val="11"/>
        <color rgb="FF000000"/>
        <rFont val="Calibri"/>
      </rPr>
      <t xml:space="preserve">
</t>
    </r>
    <r>
      <rPr>
        <sz val="11"/>
        <color rgb="FF000000"/>
        <rFont val="Calibri"/>
      </rPr>
      <t xml:space="preserve">• Use </t>
    </r>
    <r>
      <rPr>
        <b/>
        <sz val="11"/>
        <color rgb="FF000000"/>
        <rFont val="Calibri"/>
      </rPr>
      <t>auditd</t>
    </r>
    <r>
      <rPr>
        <sz val="11"/>
        <color rgb="FF000000"/>
        <rFont val="Calibri"/>
      </rPr>
      <t xml:space="preserve"> on Linux to monitor shared library paths and configuration file changes.</t>
    </r>
    <r>
      <rPr>
        <sz val="11"/>
        <color rgb="FF000000"/>
        <rFont val="Calibri"/>
      </rPr>
      <t xml:space="preserve">
</t>
    </r>
    <r>
      <rPr>
        <b/>
        <sz val="11"/>
        <color rgb="FF000000"/>
        <rFont val="Calibri"/>
      </rPr>
      <t>Use Application Control Solutions:</t>
    </r>
    <r>
      <rPr>
        <sz val="11"/>
        <color rgb="FF000000"/>
        <rFont val="Calibri"/>
      </rPr>
      <t xml:space="preserve">
</t>
    </r>
    <r>
      <rPr>
        <sz val="11"/>
        <color rgb="FF000000"/>
        <rFont val="Calibri"/>
      </rPr>
      <t>• Implement AppLocker, WDAC, or SELinux to allow only trusted libraries.</t>
    </r>
  </si>
  <si>
    <r>
      <rPr>
        <sz val="11"/>
        <color rgb="FF000000"/>
        <rFont val="Calibri"/>
      </rPr>
      <t>§BWindows-Specific Tools:</t>
    </r>
    <r>
      <rPr>
        <b/>
        <sz val="11"/>
        <color rgb="FF000000"/>
        <rFont val="Calibri"/>
      </rPr>
      <t xml:space="preserve">
</t>
    </r>
    <r>
      <rPr>
        <b/>
        <sz val="11"/>
        <color rgb="FF000000"/>
        <rFont val="Calibri"/>
      </rPr>
      <t xml:space="preserve">• </t>
    </r>
    <r>
      <rPr>
        <b/>
        <i/>
        <sz val="11"/>
        <color rgb="FF000000"/>
        <rFont val="Calibri"/>
      </rPr>
      <t>AppLocker:</t>
    </r>
    <r>
      <rPr>
        <b/>
        <sz val="11"/>
        <color rgb="FF000000"/>
        <rFont val="Calibri"/>
      </rPr>
      <t xml:space="preserve"> Application whitelisting for DLLs.</t>
    </r>
    <r>
      <rPr>
        <b/>
        <sz val="11"/>
        <color rgb="FF000000"/>
        <rFont val="Calibri"/>
      </rPr>
      <t xml:space="preserve">
</t>
    </r>
    <r>
      <rPr>
        <b/>
        <sz val="11"/>
        <color rgb="FF000000"/>
        <rFont val="Calibri"/>
      </rPr>
      <t xml:space="preserve">• </t>
    </r>
    <r>
      <rPr>
        <b/>
        <i/>
        <sz val="11"/>
        <color rgb="FF000000"/>
        <rFont val="Calibri"/>
      </rPr>
      <t>Windows Defender Application Control (WDAC):</t>
    </r>
    <r>
      <rPr>
        <b/>
        <sz val="11"/>
        <color rgb="FF000000"/>
        <rFont val="Calibri"/>
      </rPr>
      <t xml:space="preserve"> Restrict unauthorized library execution.</t>
    </r>
    <r>
      <rPr>
        <b/>
        <sz val="11"/>
        <color rgb="FF000000"/>
        <rFont val="Calibri"/>
      </rPr>
      <t xml:space="preserve">
</t>
    </r>
    <r>
      <rPr>
        <b/>
        <sz val="11"/>
        <color rgb="FF000000"/>
        <rFont val="Calibri"/>
      </rPr>
      <t xml:space="preserve">• </t>
    </r>
    <r>
      <rPr>
        <b/>
        <i/>
        <sz val="11"/>
        <color rgb="FF000000"/>
        <rFont val="Calibri"/>
      </rPr>
      <t>Signtool:</t>
    </r>
    <r>
      <rPr>
        <b/>
        <sz val="11"/>
        <color rgb="FF000000"/>
        <rFont val="Calibri"/>
      </rPr>
      <t xml:space="preserve"> Verify and enforce code signing.</t>
    </r>
    <r>
      <rPr>
        <b/>
        <sz val="11"/>
        <color rgb="FF000000"/>
        <rFont val="Calibri"/>
      </rPr>
      <t xml:space="preserve">
</t>
    </r>
    <r>
      <rPr>
        <b/>
        <sz val="11"/>
        <color rgb="FF000000"/>
        <rFont val="Calibri"/>
      </rPr>
      <t xml:space="preserve">• </t>
    </r>
    <r>
      <rPr>
        <b/>
        <i/>
        <sz val="11"/>
        <color rgb="FF000000"/>
        <rFont val="Calibri"/>
      </rPr>
      <t>Sysmon:</t>
    </r>
    <r>
      <rPr>
        <b/>
        <sz val="11"/>
        <color rgb="FF000000"/>
        <rFont val="Calibri"/>
      </rPr>
      <t xml:space="preserve"> Monitor DLL load events (Event ID 7).</t>
    </r>
    <r>
      <rPr>
        <b/>
        <sz val="11"/>
        <color rgb="FF000000"/>
        <rFont val="Calibri"/>
      </rPr>
      <t xml:space="preserve">
</t>
    </r>
    <r>
      <rPr>
        <b/>
        <sz val="11"/>
        <color rgb="FF000000"/>
        <rFont val="Calibri"/>
      </rPr>
      <t>§BLinux-Specific Tools:</t>
    </r>
    <r>
      <rPr>
        <sz val="11"/>
        <color rgb="FF000000"/>
        <rFont val="Calibri"/>
      </rPr>
      <t xml:space="preserve">
</t>
    </r>
    <r>
      <rPr>
        <sz val="11"/>
        <color rgb="FF000000"/>
        <rFont val="Calibri"/>
      </rPr>
      <t xml:space="preserve">• </t>
    </r>
    <r>
      <rPr>
        <i/>
        <sz val="11"/>
        <color rgb="FF000000"/>
        <rFont val="Calibri"/>
      </rPr>
      <t>auditd:</t>
    </r>
    <r>
      <rPr>
        <sz val="11"/>
        <color rgb="FF000000"/>
        <rFont val="Calibri"/>
      </rPr>
      <t xml:space="preserve"> Monitor changes to library paths and critical files.</t>
    </r>
    <r>
      <rPr>
        <sz val="11"/>
        <color rgb="FF000000"/>
        <rFont val="Calibri"/>
      </rPr>
      <t xml:space="preserve">
</t>
    </r>
    <r>
      <rPr>
        <sz val="11"/>
        <color rgb="FF000000"/>
        <rFont val="Calibri"/>
      </rPr>
      <t xml:space="preserve">• </t>
    </r>
    <r>
      <rPr>
        <i/>
        <sz val="11"/>
        <color rgb="FF000000"/>
        <rFont val="Calibri"/>
      </rPr>
      <t>SELinux/AppArmor:</t>
    </r>
    <r>
      <rPr>
        <sz val="11"/>
        <color rgb="FF000000"/>
        <rFont val="Calibri"/>
      </rPr>
      <t xml:space="preserve"> Define policies to restrict library loading.</t>
    </r>
    <r>
      <rPr>
        <sz val="11"/>
        <color rgb="FF000000"/>
        <rFont val="Calibri"/>
      </rPr>
      <t xml:space="preserve">
</t>
    </r>
    <r>
      <rPr>
        <sz val="11"/>
        <color rgb="FF000000"/>
        <rFont val="Calibri"/>
      </rPr>
      <t xml:space="preserve">• </t>
    </r>
    <r>
      <rPr>
        <i/>
        <sz val="11"/>
        <color rgb="FF000000"/>
        <rFont val="Calibri"/>
      </rPr>
      <t>ldconfig and chattr:</t>
    </r>
    <r>
      <rPr>
        <sz val="11"/>
        <color rgb="FF000000"/>
        <rFont val="Calibri"/>
      </rPr>
      <t xml:space="preserve"> Secure LD configuration files and prevent unauthorized modifications.</t>
    </r>
    <r>
      <rPr>
        <sz val="11"/>
        <color rgb="FF000000"/>
        <rFont val="Calibri"/>
      </rPr>
      <t xml:space="preserve">
</t>
    </r>
    <r>
      <rPr>
        <sz val="11"/>
        <color rgb="FF000000"/>
        <rFont val="Calibri"/>
      </rPr>
      <t>§BCross-Platform Solutions:</t>
    </r>
    <r>
      <rPr>
        <b/>
        <sz val="11"/>
        <color rgb="FF000000"/>
        <rFont val="Calibri"/>
      </rPr>
      <t xml:space="preserve">
</t>
    </r>
    <r>
      <rPr>
        <b/>
        <sz val="11"/>
        <color rgb="FF000000"/>
        <rFont val="Calibri"/>
      </rPr>
      <t xml:space="preserve">• </t>
    </r>
    <r>
      <rPr>
        <b/>
        <i/>
        <sz val="11"/>
        <color rgb="FF000000"/>
        <rFont val="Calibri"/>
      </rPr>
      <t>Wazuh or OSSEC:</t>
    </r>
    <r>
      <rPr>
        <b/>
        <sz val="11"/>
        <color rgb="FF000000"/>
        <rFont val="Calibri"/>
      </rPr>
      <t xml:space="preserve"> File integrity monitoring for library changes.</t>
    </r>
    <r>
      <rPr>
        <b/>
        <sz val="11"/>
        <color rgb="FF000000"/>
        <rFont val="Calibri"/>
      </rPr>
      <t xml:space="preserve">
</t>
    </r>
    <r>
      <rPr>
        <b/>
        <sz val="11"/>
        <color rgb="FF000000"/>
        <rFont val="Calibri"/>
      </rPr>
      <t xml:space="preserve">• </t>
    </r>
    <r>
      <rPr>
        <b/>
        <i/>
        <sz val="11"/>
        <color rgb="FF000000"/>
        <rFont val="Calibri"/>
      </rPr>
      <t>Tripwire:</t>
    </r>
    <r>
      <rPr>
        <b/>
        <sz val="11"/>
        <color rgb="FF000000"/>
        <rFont val="Calibri"/>
      </rPr>
      <t xml:space="preserve"> Detect and alert on unauthorized library modifications.</t>
    </r>
  </si>
  <si>
    <t>https://attack.mitre.org/mitigations/M1044/</t>
  </si>
  <si>
    <t>M1024</t>
  </si>
  <si>
    <t>Restrict Registry Permissions</t>
  </si>
  <si>
    <t>Restricting registry permissions involves configuring access control settings for sensitive registry keys and hives to ensure that only authorized users or processes can make modifications. By limiting access, organizations can prevent unauthorized changes that adversaries might use for persistence, privilege escalation, or defense evasion.</t>
  </si>
  <si>
    <r>
      <rPr>
        <b/>
        <sz val="11"/>
        <color rgb="FF000000"/>
        <rFont val="Calibri"/>
      </rPr>
      <t>Review and Adjust Permissions on Critical Keys:</t>
    </r>
    <r>
      <rPr>
        <sz val="11"/>
        <color rgb="FF000000"/>
        <rFont val="Calibri"/>
      </rPr>
      <t xml:space="preserve">
</t>
    </r>
    <r>
      <rPr>
        <sz val="11"/>
        <color rgb="FF000000"/>
        <rFont val="Calibri"/>
      </rPr>
      <t xml:space="preserve">• Regularly review permissions on keys such as </t>
    </r>
    <r>
      <rPr>
        <b/>
        <sz val="11"/>
        <color rgb="FF000000"/>
        <rFont val="Calibri"/>
      </rPr>
      <t>Run</t>
    </r>
    <r>
      <rPr>
        <sz val="11"/>
        <color rgb="FF000000"/>
        <rFont val="Calibri"/>
      </rPr>
      <t xml:space="preserve">, </t>
    </r>
    <r>
      <rPr>
        <b/>
        <sz val="11"/>
        <color rgb="FF000000"/>
        <rFont val="Calibri"/>
      </rPr>
      <t>RunOnce</t>
    </r>
    <r>
      <rPr>
        <sz val="11"/>
        <color rgb="FF000000"/>
        <rFont val="Calibri"/>
      </rPr>
      <t xml:space="preserve">, and </t>
    </r>
    <r>
      <rPr>
        <b/>
        <sz val="11"/>
        <color rgb="FF000000"/>
        <rFont val="Calibri"/>
      </rPr>
      <t>Services</t>
    </r>
    <r>
      <rPr>
        <sz val="11"/>
        <color rgb="FF000000"/>
        <rFont val="Calibri"/>
      </rPr>
      <t xml:space="preserve"> to ensure only authorized users have write access.</t>
    </r>
    <r>
      <rPr>
        <sz val="11"/>
        <color rgb="FF000000"/>
        <rFont val="Calibri"/>
      </rPr>
      <t xml:space="preserve">
</t>
    </r>
    <r>
      <rPr>
        <sz val="11"/>
        <color rgb="FF000000"/>
        <rFont val="Calibri"/>
      </rPr>
      <t xml:space="preserve">• Use tools like </t>
    </r>
    <r>
      <rPr>
        <b/>
        <sz val="11"/>
        <color rgb="FF000000"/>
        <rFont val="Calibri"/>
      </rPr>
      <t>icacls</t>
    </r>
    <r>
      <rPr>
        <sz val="11"/>
        <color rgb="FF000000"/>
        <rFont val="Calibri"/>
      </rPr>
      <t xml:space="preserve"> or </t>
    </r>
    <r>
      <rPr>
        <b/>
        <sz val="11"/>
        <color rgb="FF000000"/>
        <rFont val="Calibri"/>
      </rPr>
      <t>PowerShell</t>
    </r>
    <r>
      <rPr>
        <sz val="11"/>
        <color rgb="FF000000"/>
        <rFont val="Calibri"/>
      </rPr>
      <t xml:space="preserve"> to automate permission adjustments.</t>
    </r>
    <r>
      <rPr>
        <sz val="11"/>
        <color rgb="FF000000"/>
        <rFont val="Calibri"/>
      </rPr>
      <t xml:space="preserve">
</t>
    </r>
    <r>
      <rPr>
        <b/>
        <sz val="11"/>
        <color rgb="FF000000"/>
        <rFont val="Calibri"/>
      </rPr>
      <t>Enable Registry Auditing:</t>
    </r>
    <r>
      <rPr>
        <sz val="11"/>
        <color rgb="FF000000"/>
        <rFont val="Calibri"/>
      </rPr>
      <t xml:space="preserve">
</t>
    </r>
    <r>
      <rPr>
        <sz val="11"/>
        <color rgb="FF000000"/>
        <rFont val="Calibri"/>
      </rPr>
      <t>• Enable auditing on sensitive keys to log access attempts.</t>
    </r>
    <r>
      <rPr>
        <sz val="11"/>
        <color rgb="FF000000"/>
        <rFont val="Calibri"/>
      </rPr>
      <t xml:space="preserve">
</t>
    </r>
    <r>
      <rPr>
        <sz val="11"/>
        <color rgb="FF000000"/>
        <rFont val="Calibri"/>
      </rPr>
      <t>• Use Event Viewer or SIEM solutions to analyze logs and detect suspicious activity.</t>
    </r>
    <r>
      <rPr>
        <sz val="11"/>
        <color rgb="FF000000"/>
        <rFont val="Calibri"/>
      </rPr>
      <t xml:space="preserve">
</t>
    </r>
    <r>
      <rPr>
        <sz val="11"/>
        <color rgb="FF000000"/>
        <rFont val="Calibri"/>
      </rPr>
      <t xml:space="preserve">• Example Audit Policy: </t>
    </r>
    <r>
      <rPr>
        <b/>
        <sz val="11"/>
        <color rgb="FF000000"/>
        <rFont val="Calibri"/>
      </rPr>
      <t>auditpol /set /subcategory:"Registry" /success:enable /failure:enable</t>
    </r>
    <r>
      <rPr>
        <sz val="11"/>
        <color rgb="FF000000"/>
        <rFont val="Calibri"/>
      </rPr>
      <t xml:space="preserve">
</t>
    </r>
    <r>
      <rPr>
        <b/>
        <sz val="11"/>
        <color rgb="FF000000"/>
        <rFont val="Calibri"/>
      </rPr>
      <t>Protect Credential-Related Hives:</t>
    </r>
    <r>
      <rPr>
        <sz val="11"/>
        <color rgb="FF000000"/>
        <rFont val="Calibri"/>
      </rPr>
      <t xml:space="preserve">
</t>
    </r>
    <r>
      <rPr>
        <sz val="11"/>
        <color rgb="FF000000"/>
        <rFont val="Calibri"/>
      </rPr>
      <t xml:space="preserve">• Limit access to hives like </t>
    </r>
    <r>
      <rPr>
        <b/>
        <sz val="11"/>
        <color rgb="FF000000"/>
        <rFont val="Calibri"/>
      </rPr>
      <t>SAM</t>
    </r>
    <r>
      <rPr>
        <sz val="11"/>
        <color rgb="FF000000"/>
        <rFont val="Calibri"/>
      </rPr>
      <t>,</t>
    </r>
    <r>
      <rPr>
        <b/>
        <sz val="11"/>
        <color rgb="FF000000"/>
        <rFont val="Calibri"/>
      </rPr>
      <t>SECURITY</t>
    </r>
    <r>
      <rPr>
        <sz val="11"/>
        <color rgb="FF000000"/>
        <rFont val="Calibri"/>
      </rPr>
      <t xml:space="preserve">, and </t>
    </r>
    <r>
      <rPr>
        <b/>
        <sz val="11"/>
        <color rgb="FF000000"/>
        <rFont val="Calibri"/>
      </rPr>
      <t>SYSTEM</t>
    </r>
    <r>
      <rPr>
        <sz val="11"/>
        <color rgb="FF000000"/>
        <rFont val="Calibri"/>
      </rPr>
      <t xml:space="preserve"> to prevent credential dumping or other unauthorized access.</t>
    </r>
    <r>
      <rPr>
        <sz val="11"/>
        <color rgb="FF000000"/>
        <rFont val="Calibri"/>
      </rPr>
      <t xml:space="preserve">
</t>
    </r>
    <r>
      <rPr>
        <sz val="11"/>
        <color rgb="FF000000"/>
        <rFont val="Calibri"/>
      </rPr>
      <t>• Use LSA Protection to add an additional security layer for credential storage.</t>
    </r>
    <r>
      <rPr>
        <sz val="11"/>
        <color rgb="FF000000"/>
        <rFont val="Calibri"/>
      </rPr>
      <t xml:space="preserve">
</t>
    </r>
    <r>
      <rPr>
        <b/>
        <sz val="11"/>
        <color rgb="FF000000"/>
        <rFont val="Calibri"/>
      </rPr>
      <t>Restrict Registry Editor Usage:</t>
    </r>
    <r>
      <rPr>
        <sz val="11"/>
        <color rgb="FF000000"/>
        <rFont val="Calibri"/>
      </rPr>
      <t xml:space="preserve">
</t>
    </r>
    <r>
      <rPr>
        <sz val="11"/>
        <color rgb="FF000000"/>
        <rFont val="Calibri"/>
      </rPr>
      <t>• Use Group Policy to restrict access to regedit.exe for non-administrative users.</t>
    </r>
    <r>
      <rPr>
        <sz val="11"/>
        <color rgb="FF000000"/>
        <rFont val="Calibri"/>
      </rPr>
      <t xml:space="preserve">
</t>
    </r>
    <r>
      <rPr>
        <sz val="11"/>
        <color rgb="FF000000"/>
        <rFont val="Calibri"/>
      </rPr>
      <t>• Block execution of registry editing tools on endpoints where they are unnecessary.</t>
    </r>
    <r>
      <rPr>
        <sz val="11"/>
        <color rgb="FF000000"/>
        <rFont val="Calibri"/>
      </rPr>
      <t xml:space="preserve">
</t>
    </r>
    <r>
      <rPr>
        <b/>
        <sz val="11"/>
        <color rgb="FF000000"/>
        <rFont val="Calibri"/>
      </rPr>
      <t>Deploy Baseline Configuration Tools:</t>
    </r>
    <r>
      <rPr>
        <sz val="11"/>
        <color rgb="FF000000"/>
        <rFont val="Calibri"/>
      </rPr>
      <t xml:space="preserve">
</t>
    </r>
    <r>
      <rPr>
        <sz val="11"/>
        <color rgb="FF000000"/>
        <rFont val="Calibri"/>
      </rPr>
      <t>• Use tools like Microsoft Security Compliance Toolkit or CIS Benchmarks to apply and maintain secure registry configurations.</t>
    </r>
  </si>
  <si>
    <r>
      <rPr>
        <sz val="11"/>
        <color rgb="FF000000"/>
        <rFont val="Calibri"/>
      </rPr>
      <t>§BRegistry Permission Tools:</t>
    </r>
    <r>
      <rPr>
        <b/>
        <sz val="11"/>
        <color rgb="FF000000"/>
        <rFont val="Calibri"/>
      </rPr>
      <t xml:space="preserve">
</t>
    </r>
    <r>
      <rPr>
        <b/>
        <sz val="11"/>
        <color rgb="FF000000"/>
        <rFont val="Calibri"/>
      </rPr>
      <t xml:space="preserve">• </t>
    </r>
    <r>
      <rPr>
        <b/>
        <i/>
        <sz val="11"/>
        <color rgb="FF000000"/>
        <rFont val="Calibri"/>
      </rPr>
      <t>Registry Editor (regedit):</t>
    </r>
    <r>
      <rPr>
        <b/>
        <sz val="11"/>
        <color rgb="FF000000"/>
        <rFont val="Calibri"/>
      </rPr>
      <t xml:space="preserve"> Built-in tool to manage registry permissions.</t>
    </r>
    <r>
      <rPr>
        <b/>
        <sz val="11"/>
        <color rgb="FF000000"/>
        <rFont val="Calibri"/>
      </rPr>
      <t xml:space="preserve">
</t>
    </r>
    <r>
      <rPr>
        <b/>
        <sz val="11"/>
        <color rgb="FF000000"/>
        <rFont val="Calibri"/>
      </rPr>
      <t xml:space="preserve">• </t>
    </r>
    <r>
      <rPr>
        <b/>
        <i/>
        <sz val="11"/>
        <color rgb="FF000000"/>
        <rFont val="Calibri"/>
      </rPr>
      <t>PowerShell:</t>
    </r>
    <r>
      <rPr>
        <b/>
        <sz val="11"/>
        <color rgb="FF000000"/>
        <rFont val="Calibri"/>
      </rPr>
      <t xml:space="preserve"> Automate permissions and manage keys. </t>
    </r>
    <r>
      <rPr>
        <b/>
        <sz val="11"/>
        <color rgb="FF000000"/>
        <rFont val="Calibri"/>
      </rPr>
      <t>Set-ItemProperty -Path "HKLM:\Software\Microsoft\Windows\CurrentVersion\Run" -Name "KeyName" -Value "Value"</t>
    </r>
    <r>
      <rPr>
        <b/>
        <sz val="11"/>
        <color rgb="FF000000"/>
        <rFont val="Calibri"/>
      </rPr>
      <t xml:space="preserve">
</t>
    </r>
    <r>
      <rPr>
        <b/>
        <sz val="11"/>
        <color rgb="FF000000"/>
        <rFont val="Calibri"/>
      </rPr>
      <t xml:space="preserve">• </t>
    </r>
    <r>
      <rPr>
        <b/>
        <i/>
        <sz val="11"/>
        <color rgb="FF000000"/>
        <rFont val="Calibri"/>
      </rPr>
      <t>icacls:</t>
    </r>
    <r>
      <rPr>
        <b/>
        <sz val="11"/>
        <color rgb="FF000000"/>
        <rFont val="Calibri"/>
      </rPr>
      <t xml:space="preserve"> Command-line tool to modify ACLs.</t>
    </r>
    <r>
      <rPr>
        <b/>
        <sz val="11"/>
        <color rgb="FF000000"/>
        <rFont val="Calibri"/>
      </rPr>
      <t xml:space="preserve">
</t>
    </r>
    <r>
      <rPr>
        <b/>
        <sz val="11"/>
        <color rgb="FF000000"/>
        <rFont val="Calibri"/>
      </rPr>
      <t>§BMonitoring Tools: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Monitor and log registry events.</t>
    </r>
    <r>
      <rPr>
        <sz val="11"/>
        <color rgb="FF000000"/>
        <rFont val="Calibri"/>
      </rPr>
      <t xml:space="preserve">
</t>
    </r>
    <r>
      <rPr>
        <sz val="11"/>
        <color rgb="FF000000"/>
        <rFont val="Calibri"/>
      </rPr>
      <t xml:space="preserve">• </t>
    </r>
    <r>
      <rPr>
        <i/>
        <sz val="11"/>
        <color rgb="FF000000"/>
        <rFont val="Calibri"/>
      </rPr>
      <t>Event Viewer:</t>
    </r>
    <r>
      <rPr>
        <sz val="11"/>
        <color rgb="FF000000"/>
        <rFont val="Calibri"/>
      </rPr>
      <t xml:space="preserve"> View registry access logs.</t>
    </r>
    <r>
      <rPr>
        <sz val="11"/>
        <color rgb="FF000000"/>
        <rFont val="Calibri"/>
      </rPr>
      <t xml:space="preserve">
</t>
    </r>
    <r>
      <rPr>
        <sz val="11"/>
        <color rgb="FF000000"/>
        <rFont val="Calibri"/>
      </rPr>
      <t>§BPolicy Management Tools: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registry permissions via GPOs.</t>
    </r>
    <r>
      <rPr>
        <b/>
        <sz val="11"/>
        <color rgb="FF000000"/>
        <rFont val="Calibri"/>
      </rPr>
      <t xml:space="preserve">
</t>
    </r>
    <r>
      <rPr>
        <b/>
        <sz val="11"/>
        <color rgb="FF000000"/>
        <rFont val="Calibri"/>
      </rPr>
      <t xml:space="preserve">• </t>
    </r>
    <r>
      <rPr>
        <b/>
        <i/>
        <sz val="11"/>
        <color rgb="FF000000"/>
        <rFont val="Calibri"/>
      </rPr>
      <t>Microsoft Endpoint Manager:</t>
    </r>
    <r>
      <rPr>
        <b/>
        <sz val="11"/>
        <color rgb="FF000000"/>
        <rFont val="Calibri"/>
      </rPr>
      <t xml:space="preserve"> Deploy configuration baselines for registry permissions.</t>
    </r>
  </si>
  <si>
    <t>https://attack.mitre.org/mitigations/M1024/</t>
  </si>
  <si>
    <t>M1021</t>
  </si>
  <si>
    <t>Restrict Web-Based Content</t>
  </si>
  <si>
    <t>Restricting web-based content involves enforcing policies and technologies that limit access to potentially malicious websites, unsafe downloads, and unauthorized browser behaviors. This can include URL filtering, download restrictions, script blocking, and extension control to protect against exploitation, phishing, and malware delivery.</t>
  </si>
  <si>
    <r>
      <rPr>
        <b/>
        <sz val="11"/>
        <color rgb="FF000000"/>
        <rFont val="Calibri"/>
      </rPr>
      <t>Deploy Web Proxy Filtering:</t>
    </r>
    <r>
      <rPr>
        <sz val="11"/>
        <color rgb="FF000000"/>
        <rFont val="Calibri"/>
      </rPr>
      <t xml:space="preserve">
</t>
    </r>
    <r>
      <rPr>
        <sz val="11"/>
        <color rgb="FF000000"/>
        <rFont val="Calibri"/>
      </rPr>
      <t>• Use solutions to filter web traffic based on categories, reputation, and content types.</t>
    </r>
    <r>
      <rPr>
        <sz val="11"/>
        <color rgb="FF000000"/>
        <rFont val="Calibri"/>
      </rPr>
      <t xml:space="preserve">
</t>
    </r>
    <r>
      <rPr>
        <sz val="11"/>
        <color rgb="FF000000"/>
        <rFont val="Calibri"/>
      </rPr>
      <t>• Enforce policies that block unsafe websites or file types at the gateway level.</t>
    </r>
    <r>
      <rPr>
        <sz val="11"/>
        <color rgb="FF000000"/>
        <rFont val="Calibri"/>
      </rPr>
      <t xml:space="preserve">
</t>
    </r>
    <r>
      <rPr>
        <b/>
        <sz val="11"/>
        <color rgb="FF000000"/>
        <rFont val="Calibri"/>
      </rPr>
      <t>Enable DNS-Based Filtering:</t>
    </r>
    <r>
      <rPr>
        <sz val="11"/>
        <color rgb="FF000000"/>
        <rFont val="Calibri"/>
      </rPr>
      <t xml:space="preserve">
</t>
    </r>
    <r>
      <rPr>
        <sz val="11"/>
        <color rgb="FF000000"/>
        <rFont val="Calibri"/>
      </rPr>
      <t>• Implement tools to restrict access to domains associated with malware or phishing campaigns.</t>
    </r>
    <r>
      <rPr>
        <sz val="11"/>
        <color rgb="FF000000"/>
        <rFont val="Calibri"/>
      </rPr>
      <t xml:space="preserve">
</t>
    </r>
    <r>
      <rPr>
        <sz val="11"/>
        <color rgb="FF000000"/>
        <rFont val="Calibri"/>
      </rPr>
      <t>• Use public DNS filtering services to enhance protection.</t>
    </r>
    <r>
      <rPr>
        <sz val="11"/>
        <color rgb="FF000000"/>
        <rFont val="Calibri"/>
      </rPr>
      <t xml:space="preserve">
</t>
    </r>
    <r>
      <rPr>
        <b/>
        <sz val="11"/>
        <color rgb="FF000000"/>
        <rFont val="Calibri"/>
      </rPr>
      <t>Enforce Content Security Policies (CSP):</t>
    </r>
    <r>
      <rPr>
        <sz val="11"/>
        <color rgb="FF000000"/>
        <rFont val="Calibri"/>
      </rPr>
      <t xml:space="preserve">
</t>
    </r>
    <r>
      <rPr>
        <sz val="11"/>
        <color rgb="FF000000"/>
        <rFont val="Calibri"/>
      </rPr>
      <t>• Configure CSP headers on internal and external web applications to restrict script execution, iframe embedding, and cross-origin requests.</t>
    </r>
    <r>
      <rPr>
        <sz val="11"/>
        <color rgb="FF000000"/>
        <rFont val="Calibri"/>
      </rPr>
      <t xml:space="preserve">
</t>
    </r>
    <r>
      <rPr>
        <b/>
        <sz val="11"/>
        <color rgb="FF000000"/>
        <rFont val="Calibri"/>
      </rPr>
      <t>Control Browser Features:</t>
    </r>
    <r>
      <rPr>
        <sz val="11"/>
        <color rgb="FF000000"/>
        <rFont val="Calibri"/>
      </rPr>
      <t xml:space="preserve">
</t>
    </r>
    <r>
      <rPr>
        <sz val="11"/>
        <color rgb="FF000000"/>
        <rFont val="Calibri"/>
      </rPr>
      <t>• Disable unapproved browser features like automatic downloads, developer tools, or unsafe scripting.</t>
    </r>
    <r>
      <rPr>
        <sz val="11"/>
        <color rgb="FF000000"/>
        <rFont val="Calibri"/>
      </rPr>
      <t xml:space="preserve">
</t>
    </r>
    <r>
      <rPr>
        <sz val="11"/>
        <color rgb="FF000000"/>
        <rFont val="Calibri"/>
      </rPr>
      <t>• Enforce policies through tools like Group Policy Management to control browser settings.</t>
    </r>
    <r>
      <rPr>
        <sz val="11"/>
        <color rgb="FF000000"/>
        <rFont val="Calibri"/>
      </rPr>
      <t xml:space="preserve">
</t>
    </r>
    <r>
      <rPr>
        <b/>
        <sz val="11"/>
        <color rgb="FF000000"/>
        <rFont val="Calibri"/>
      </rPr>
      <t>Monitor and Alert on Web-Based Threats:</t>
    </r>
    <r>
      <rPr>
        <sz val="11"/>
        <color rgb="FF000000"/>
        <rFont val="Calibri"/>
      </rPr>
      <t xml:space="preserve">
</t>
    </r>
    <r>
      <rPr>
        <sz val="11"/>
        <color rgb="FF000000"/>
        <rFont val="Calibri"/>
      </rPr>
      <t>• Use SIEM tools to collect and analyze web proxy logs for signs of anomalous or malicious activity.</t>
    </r>
    <r>
      <rPr>
        <sz val="11"/>
        <color rgb="FF000000"/>
        <rFont val="Calibri"/>
      </rPr>
      <t xml:space="preserve">
</t>
    </r>
    <r>
      <rPr>
        <sz val="11"/>
        <color rgb="FF000000"/>
        <rFont val="Calibri"/>
      </rPr>
      <t>• Configure alerts for access attempts to blocked domains or repeated file download failures.</t>
    </r>
  </si>
  <si>
    <t>https://attack.mitre.org/mitigations/M1021/</t>
  </si>
  <si>
    <t>M1054</t>
  </si>
  <si>
    <t>Software Configuration</t>
  </si>
  <si>
    <t>Software configuration refers to making security-focused adjustments to the settings of applications, middleware, databases, or other software to mitigate potential threats. These changes help reduce the attack surface, enforce best practices, and protect sensitive data.</t>
  </si>
  <si>
    <r>
      <rPr>
        <b/>
        <sz val="11"/>
        <color rgb="FF000000"/>
        <rFont val="Calibri"/>
      </rPr>
      <t>Conduct a Security Review of Application Settings:</t>
    </r>
    <r>
      <rPr>
        <sz val="11"/>
        <color rgb="FF000000"/>
        <rFont val="Calibri"/>
      </rPr>
      <t xml:space="preserve">
</t>
    </r>
    <r>
      <rPr>
        <sz val="11"/>
        <color rgb="FF000000"/>
        <rFont val="Calibri"/>
      </rPr>
      <t>• Review the software documentation to identify recommended security configurations.</t>
    </r>
    <r>
      <rPr>
        <sz val="11"/>
        <color rgb="FF000000"/>
        <rFont val="Calibri"/>
      </rPr>
      <t xml:space="preserve">
</t>
    </r>
    <r>
      <rPr>
        <sz val="11"/>
        <color rgb="FF000000"/>
        <rFont val="Calibri"/>
      </rPr>
      <t>• Compare default settings against organizational policies and compliance requirements.</t>
    </r>
    <r>
      <rPr>
        <sz val="11"/>
        <color rgb="FF000000"/>
        <rFont val="Calibri"/>
      </rPr>
      <t xml:space="preserve">
</t>
    </r>
    <r>
      <rPr>
        <b/>
        <sz val="11"/>
        <color rgb="FF000000"/>
        <rFont val="Calibri"/>
      </rPr>
      <t>Implement Access Controls and Permissions:</t>
    </r>
    <r>
      <rPr>
        <sz val="11"/>
        <color rgb="FF000000"/>
        <rFont val="Calibri"/>
      </rPr>
      <t xml:space="preserve">
</t>
    </r>
    <r>
      <rPr>
        <sz val="11"/>
        <color rgb="FF000000"/>
        <rFont val="Calibri"/>
      </rPr>
      <t>• Restrict access to sensitive features or data within the software.</t>
    </r>
    <r>
      <rPr>
        <sz val="11"/>
        <color rgb="FF000000"/>
        <rFont val="Calibri"/>
      </rPr>
      <t xml:space="preserve">
</t>
    </r>
    <r>
      <rPr>
        <sz val="11"/>
        <color rgb="FF000000"/>
        <rFont val="Calibri"/>
      </rPr>
      <t>• Enforce least privilege principles for all roles and accounts interacting with the software.</t>
    </r>
    <r>
      <rPr>
        <sz val="11"/>
        <color rgb="FF000000"/>
        <rFont val="Calibri"/>
      </rPr>
      <t xml:space="preserve">
</t>
    </r>
    <r>
      <rPr>
        <b/>
        <sz val="11"/>
        <color rgb="FF000000"/>
        <rFont val="Calibri"/>
      </rPr>
      <t>Enable Logging and Monitoring:</t>
    </r>
    <r>
      <rPr>
        <sz val="11"/>
        <color rgb="FF000000"/>
        <rFont val="Calibri"/>
      </rPr>
      <t xml:space="preserve">
</t>
    </r>
    <r>
      <rPr>
        <sz val="11"/>
        <color rgb="FF000000"/>
        <rFont val="Calibri"/>
      </rPr>
      <t>• Configure detailed logging for key application events such as authentication failures, configuration changes, or unusual activity.</t>
    </r>
    <r>
      <rPr>
        <sz val="11"/>
        <color rgb="FF000000"/>
        <rFont val="Calibri"/>
      </rPr>
      <t xml:space="preserve">
</t>
    </r>
    <r>
      <rPr>
        <sz val="11"/>
        <color rgb="FF000000"/>
        <rFont val="Calibri"/>
      </rPr>
      <t>• Integrate logs with a centralized monitoring solution, such as a SIEM.</t>
    </r>
    <r>
      <rPr>
        <sz val="11"/>
        <color rgb="FF000000"/>
        <rFont val="Calibri"/>
      </rPr>
      <t xml:space="preserve">
</t>
    </r>
    <r>
      <rPr>
        <b/>
        <sz val="11"/>
        <color rgb="FF000000"/>
        <rFont val="Calibri"/>
      </rPr>
      <t>Update and Patch Software Regularly:</t>
    </r>
    <r>
      <rPr>
        <sz val="11"/>
        <color rgb="FF000000"/>
        <rFont val="Calibri"/>
      </rPr>
      <t xml:space="preserve">
</t>
    </r>
    <r>
      <rPr>
        <sz val="11"/>
        <color rgb="FF000000"/>
        <rFont val="Calibri"/>
      </rPr>
      <t>• Ensure the software is kept up-to-date with the latest security patches to address known vulnerabilities.</t>
    </r>
    <r>
      <rPr>
        <sz val="11"/>
        <color rgb="FF000000"/>
        <rFont val="Calibri"/>
      </rPr>
      <t xml:space="preserve">
</t>
    </r>
    <r>
      <rPr>
        <sz val="11"/>
        <color rgb="FF000000"/>
        <rFont val="Calibri"/>
      </rPr>
      <t>• Use automated patch management tools to streamline the update process.</t>
    </r>
    <r>
      <rPr>
        <sz val="11"/>
        <color rgb="FF000000"/>
        <rFont val="Calibri"/>
      </rPr>
      <t xml:space="preserve">
</t>
    </r>
    <r>
      <rPr>
        <b/>
        <sz val="11"/>
        <color rgb="FF000000"/>
        <rFont val="Calibri"/>
      </rPr>
      <t>Disable Unnecessary Features or Services:</t>
    </r>
    <r>
      <rPr>
        <sz val="11"/>
        <color rgb="FF000000"/>
        <rFont val="Calibri"/>
      </rPr>
      <t xml:space="preserve">
</t>
    </r>
    <r>
      <rPr>
        <sz val="11"/>
        <color rgb="FF000000"/>
        <rFont val="Calibri"/>
      </rPr>
      <t>• Turn off unused functionality or components that could introduce vulnerabilities, such as debugging interfaces or deprecated APIs.</t>
    </r>
    <r>
      <rPr>
        <sz val="11"/>
        <color rgb="FF000000"/>
        <rFont val="Calibri"/>
      </rPr>
      <t xml:space="preserve">
</t>
    </r>
    <r>
      <rPr>
        <b/>
        <sz val="11"/>
        <color rgb="FF000000"/>
        <rFont val="Calibri"/>
      </rPr>
      <t>Test Configuration Changes:</t>
    </r>
    <r>
      <rPr>
        <sz val="11"/>
        <color rgb="FF000000"/>
        <rFont val="Calibri"/>
      </rPr>
      <t xml:space="preserve">
</t>
    </r>
    <r>
      <rPr>
        <sz val="11"/>
        <color rgb="FF000000"/>
        <rFont val="Calibri"/>
      </rPr>
      <t>• Perform configuration changes in a staging environment before applying them in production.</t>
    </r>
    <r>
      <rPr>
        <sz val="11"/>
        <color rgb="FF000000"/>
        <rFont val="Calibri"/>
      </rPr>
      <t xml:space="preserve">
</t>
    </r>
    <r>
      <rPr>
        <sz val="11"/>
        <color rgb="FF000000"/>
        <rFont val="Calibri"/>
      </rPr>
      <t>• Conduct regular audits to ensure that settings remain aligned with security policies.</t>
    </r>
  </si>
  <si>
    <r>
      <rPr>
        <sz val="11"/>
        <color rgb="FF000000"/>
        <rFont val="Calibri"/>
      </rPr>
      <t>§BConfiguration Management Tools: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Automates configuration changes across multiple applications and environments.</t>
    </r>
    <r>
      <rPr>
        <b/>
        <sz val="11"/>
        <color rgb="FF000000"/>
        <rFont val="Calibri"/>
      </rPr>
      <t xml:space="preserve">
</t>
    </r>
    <r>
      <rPr>
        <b/>
        <sz val="11"/>
        <color rgb="FF000000"/>
        <rFont val="Calibri"/>
      </rPr>
      <t xml:space="preserve">• </t>
    </r>
    <r>
      <rPr>
        <b/>
        <i/>
        <sz val="11"/>
        <color rgb="FF000000"/>
        <rFont val="Calibri"/>
      </rPr>
      <t>Chef:</t>
    </r>
    <r>
      <rPr>
        <b/>
        <sz val="11"/>
        <color rgb="FF000000"/>
        <rFont val="Calibri"/>
      </rPr>
      <t xml:space="preserve"> Ensures consistent application settings through code-based configuration management.</t>
    </r>
    <r>
      <rPr>
        <b/>
        <sz val="11"/>
        <color rgb="FF000000"/>
        <rFont val="Calibri"/>
      </rPr>
      <t xml:space="preserve">
</t>
    </r>
    <r>
      <rPr>
        <b/>
        <sz val="11"/>
        <color rgb="FF000000"/>
        <rFont val="Calibri"/>
      </rPr>
      <t xml:space="preserve">• </t>
    </r>
    <r>
      <rPr>
        <b/>
        <i/>
        <sz val="11"/>
        <color rgb="FF000000"/>
        <rFont val="Calibri"/>
      </rPr>
      <t>Puppet:</t>
    </r>
    <r>
      <rPr>
        <b/>
        <sz val="11"/>
        <color rgb="FF000000"/>
        <rFont val="Calibri"/>
      </rPr>
      <t xml:space="preserve"> Automates software configurations and audits changes for compliance.</t>
    </r>
    <r>
      <rPr>
        <b/>
        <sz val="11"/>
        <color rgb="FF000000"/>
        <rFont val="Calibri"/>
      </rPr>
      <t xml:space="preserve">
</t>
    </r>
    <r>
      <rPr>
        <b/>
        <sz val="11"/>
        <color rgb="FF000000"/>
        <rFont val="Calibri"/>
      </rPr>
      <t>§BSecurity Benchmarking Tools:</t>
    </r>
    <r>
      <rPr>
        <sz val="11"/>
        <color rgb="FF000000"/>
        <rFont val="Calibri"/>
      </rPr>
      <t xml:space="preserve">
</t>
    </r>
    <r>
      <rPr>
        <sz val="11"/>
        <color rgb="FF000000"/>
        <rFont val="Calibri"/>
      </rPr>
      <t xml:space="preserve">• </t>
    </r>
    <r>
      <rPr>
        <i/>
        <sz val="11"/>
        <color rgb="FF000000"/>
        <rFont val="Calibri"/>
      </rPr>
      <t>CIS-CAT:</t>
    </r>
    <r>
      <rPr>
        <sz val="11"/>
        <color rgb="FF000000"/>
        <rFont val="Calibri"/>
      </rPr>
      <t xml:space="preserve"> Provides benchmarks and audits for secure software configurations.</t>
    </r>
    <r>
      <rPr>
        <sz val="11"/>
        <color rgb="FF000000"/>
        <rFont val="Calibri"/>
      </rPr>
      <t xml:space="preserve">
</t>
    </r>
    <r>
      <rPr>
        <sz val="11"/>
        <color rgb="FF000000"/>
        <rFont val="Calibri"/>
      </rPr>
      <t xml:space="preserve">• </t>
    </r>
    <r>
      <rPr>
        <i/>
        <sz val="11"/>
        <color rgb="FF000000"/>
        <rFont val="Calibri"/>
      </rPr>
      <t>Aqua Security Trivy:</t>
    </r>
    <r>
      <rPr>
        <sz val="11"/>
        <color rgb="FF000000"/>
        <rFont val="Calibri"/>
      </rPr>
      <t xml:space="preserve"> Scans containerized applications for configuration issues.</t>
    </r>
    <r>
      <rPr>
        <sz val="11"/>
        <color rgb="FF000000"/>
        <rFont val="Calibri"/>
      </rPr>
      <t xml:space="preserve">
</t>
    </r>
    <r>
      <rPr>
        <sz val="11"/>
        <color rgb="FF000000"/>
        <rFont val="Calibri"/>
      </rPr>
      <t>§BVulnerability Management Solutions:</t>
    </r>
    <r>
      <rPr>
        <b/>
        <sz val="11"/>
        <color rgb="FF000000"/>
        <rFont val="Calibri"/>
      </rPr>
      <t xml:space="preserve">
</t>
    </r>
    <r>
      <rPr>
        <b/>
        <sz val="11"/>
        <color rgb="FF000000"/>
        <rFont val="Calibri"/>
      </rPr>
      <t xml:space="preserve">• </t>
    </r>
    <r>
      <rPr>
        <b/>
        <i/>
        <sz val="11"/>
        <color rgb="FF000000"/>
        <rFont val="Calibri"/>
      </rPr>
      <t>Nessus:</t>
    </r>
    <r>
      <rPr>
        <b/>
        <sz val="11"/>
        <color rgb="FF000000"/>
        <rFont val="Calibri"/>
      </rPr>
      <t xml:space="preserve"> Identifies misconfigurations and suggests corrective actions.</t>
    </r>
    <r>
      <rPr>
        <b/>
        <sz val="11"/>
        <color rgb="FF000000"/>
        <rFont val="Calibri"/>
      </rPr>
      <t xml:space="preserve">
</t>
    </r>
    <r>
      <rPr>
        <b/>
        <sz val="11"/>
        <color rgb="FF000000"/>
        <rFont val="Calibri"/>
      </rPr>
      <t>§BLogging and Monitoring Tools:</t>
    </r>
    <r>
      <rPr>
        <sz val="11"/>
        <color rgb="FF000000"/>
        <rFont val="Calibri"/>
      </rPr>
      <t xml:space="preserve">
</t>
    </r>
    <r>
      <rPr>
        <sz val="11"/>
        <color rgb="FF000000"/>
        <rFont val="Calibri"/>
      </rPr>
      <t xml:space="preserve">• </t>
    </r>
    <r>
      <rPr>
        <i/>
        <sz val="11"/>
        <color rgb="FF000000"/>
        <rFont val="Calibri"/>
      </rPr>
      <t>Splunk:</t>
    </r>
    <r>
      <rPr>
        <sz val="11"/>
        <color rgb="FF000000"/>
        <rFont val="Calibri"/>
      </rPr>
      <t xml:space="preserve"> Aggregates and analyzes application logs to detect suspicious activity.</t>
    </r>
  </si>
  <si>
    <t>https://attack.mitre.org/mitigations/M1054/</t>
  </si>
  <si>
    <t>M1020</t>
  </si>
  <si>
    <t>SSL/TLS Inspection</t>
  </si>
  <si>
    <t>SSL/TLS inspection involves decrypting encrypted network traffic to examine its content for signs of malicious activity. This capability is crucial for detecting threats that use encryption to evade detection, such as phishing, malware, or data exfiltration. After inspection, the traffic is re-encrypted and forwarded to its destination.</t>
  </si>
  <si>
    <r>
      <rPr>
        <b/>
        <sz val="11"/>
        <color rgb="FF000000"/>
        <rFont val="Calibri"/>
      </rPr>
      <t>Deploy SSL/TLS Inspection Appliances:</t>
    </r>
    <r>
      <rPr>
        <sz val="11"/>
        <color rgb="FF000000"/>
        <rFont val="Calibri"/>
      </rPr>
      <t xml:space="preserve">
</t>
    </r>
    <r>
      <rPr>
        <sz val="11"/>
        <color rgb="FF000000"/>
        <rFont val="Calibri"/>
      </rPr>
      <t>• Implement SSL/TLS inspection solutions to decrypt and inspect encrypted traffic.</t>
    </r>
    <r>
      <rPr>
        <sz val="11"/>
        <color rgb="FF000000"/>
        <rFont val="Calibri"/>
      </rPr>
      <t xml:space="preserve">
</t>
    </r>
    <r>
      <rPr>
        <sz val="11"/>
        <color rgb="FF000000"/>
        <rFont val="Calibri"/>
      </rPr>
      <t>• Ensure appliances are placed at critical network choke points for maximum coverage.</t>
    </r>
    <r>
      <rPr>
        <sz val="11"/>
        <color rgb="FF000000"/>
        <rFont val="Calibri"/>
      </rPr>
      <t xml:space="preserve">
</t>
    </r>
    <r>
      <rPr>
        <b/>
        <sz val="11"/>
        <color rgb="FF000000"/>
        <rFont val="Calibri"/>
      </rPr>
      <t>Configure Decryption Policies:</t>
    </r>
    <r>
      <rPr>
        <sz val="11"/>
        <color rgb="FF000000"/>
        <rFont val="Calibri"/>
      </rPr>
      <t xml:space="preserve">
</t>
    </r>
    <r>
      <rPr>
        <sz val="11"/>
        <color rgb="FF000000"/>
        <rFont val="Calibri"/>
      </rPr>
      <t>• Define rules to decrypt traffic for specific applications, ports, or domains.</t>
    </r>
    <r>
      <rPr>
        <sz val="11"/>
        <color rgb="FF000000"/>
        <rFont val="Calibri"/>
      </rPr>
      <t xml:space="preserve">
</t>
    </r>
    <r>
      <rPr>
        <sz val="11"/>
        <color rgb="FF000000"/>
        <rFont val="Calibri"/>
      </rPr>
      <t>• Avoid decrypting sensitive or privacy-related traffic, such as financial or healthcare websites, to comply with regulations.</t>
    </r>
    <r>
      <rPr>
        <sz val="11"/>
        <color rgb="FF000000"/>
        <rFont val="Calibri"/>
      </rPr>
      <t xml:space="preserve">
</t>
    </r>
    <r>
      <rPr>
        <b/>
        <sz val="11"/>
        <color rgb="FF000000"/>
        <rFont val="Calibri"/>
      </rPr>
      <t>Integrate Threat Intelligence:</t>
    </r>
    <r>
      <rPr>
        <sz val="11"/>
        <color rgb="FF000000"/>
        <rFont val="Calibri"/>
      </rPr>
      <t xml:space="preserve">
</t>
    </r>
    <r>
      <rPr>
        <sz val="11"/>
        <color rgb="FF000000"/>
        <rFont val="Calibri"/>
      </rPr>
      <t>• Use threat intelligence feeds to correlate inspected traffic with known indicators of compromise (IOCs).</t>
    </r>
    <r>
      <rPr>
        <sz val="11"/>
        <color rgb="FF000000"/>
        <rFont val="Calibri"/>
      </rPr>
      <t xml:space="preserve">
</t>
    </r>
    <r>
      <rPr>
        <b/>
        <sz val="11"/>
        <color rgb="FF000000"/>
        <rFont val="Calibri"/>
      </rPr>
      <t>Integrate with Security Tools:</t>
    </r>
    <r>
      <rPr>
        <sz val="11"/>
        <color rgb="FF000000"/>
        <rFont val="Calibri"/>
      </rPr>
      <t xml:space="preserve">
</t>
    </r>
    <r>
      <rPr>
        <sz val="11"/>
        <color rgb="FF000000"/>
        <rFont val="Calibri"/>
      </rPr>
      <t>• Combine SSL/TLS inspection with SIEM and NDR tools to analyze decrypted traffic and generate alerts for suspicious activity.</t>
    </r>
    <r>
      <rPr>
        <sz val="11"/>
        <color rgb="FF000000"/>
        <rFont val="Calibri"/>
      </rPr>
      <t xml:space="preserve">
</t>
    </r>
    <r>
      <rPr>
        <sz val="11"/>
        <color rgb="FF000000"/>
        <rFont val="Calibri"/>
      </rPr>
      <t>• Example Tools: Splunk, Darktrace</t>
    </r>
    <r>
      <rPr>
        <sz val="11"/>
        <color rgb="FF000000"/>
        <rFont val="Calibri"/>
      </rPr>
      <t xml:space="preserve">
</t>
    </r>
    <r>
      <rPr>
        <b/>
        <sz val="11"/>
        <color rgb="FF000000"/>
        <rFont val="Calibri"/>
      </rPr>
      <t>Implement Certificate Management:</t>
    </r>
    <r>
      <rPr>
        <sz val="11"/>
        <color rgb="FF000000"/>
        <rFont val="Calibri"/>
      </rPr>
      <t xml:space="preserve">
</t>
    </r>
    <r>
      <rPr>
        <sz val="11"/>
        <color rgb="FF000000"/>
        <rFont val="Calibri"/>
      </rPr>
      <t>• Use trusted internal or third-party certificates for traffic re-encryption after inspection.</t>
    </r>
    <r>
      <rPr>
        <sz val="11"/>
        <color rgb="FF000000"/>
        <rFont val="Calibri"/>
      </rPr>
      <t xml:space="preserve">
</t>
    </r>
    <r>
      <rPr>
        <sz val="11"/>
        <color rgb="FF000000"/>
        <rFont val="Calibri"/>
      </rPr>
      <t>• Regularly update certificate authorities (CAs) to ensure secure re-encryption.</t>
    </r>
    <r>
      <rPr>
        <sz val="11"/>
        <color rgb="FF000000"/>
        <rFont val="Calibri"/>
      </rPr>
      <t xml:space="preserve">
</t>
    </r>
    <r>
      <rPr>
        <b/>
        <sz val="11"/>
        <color rgb="FF000000"/>
        <rFont val="Calibri"/>
      </rPr>
      <t>Monitor and Tune:</t>
    </r>
    <r>
      <rPr>
        <sz val="11"/>
        <color rgb="FF000000"/>
        <rFont val="Calibri"/>
      </rPr>
      <t xml:space="preserve">
</t>
    </r>
    <r>
      <rPr>
        <sz val="11"/>
        <color rgb="FF000000"/>
        <rFont val="Calibri"/>
      </rPr>
      <t>• Continuously monitor SSL/TLS inspection logs for anomalies and fine-tune policies to reduce false positives.</t>
    </r>
  </si>
  <si>
    <t>https://attack.mitre.org/mitigations/M1020/</t>
  </si>
  <si>
    <t>M1019</t>
  </si>
  <si>
    <t>Threat Intelligence Program</t>
  </si>
  <si>
    <t>A Threat Intelligence Program enables organizations to proactively identify, analyze, and act on cyber threats by leveraging internal and external data sources. The program supports decision-making processes, prioritizes defenses, and improves incident response by delivering actionable intelligence tailored to the organization's risk profile and operational environment.</t>
  </si>
  <si>
    <r>
      <rPr>
        <b/>
        <sz val="11"/>
        <color rgb="FF000000"/>
        <rFont val="Calibri"/>
      </rPr>
      <t>Establish a Threat Intelligence Team:</t>
    </r>
    <r>
      <rPr>
        <sz val="11"/>
        <color rgb="FF000000"/>
        <rFont val="Calibri"/>
      </rPr>
      <t xml:space="preserve">
</t>
    </r>
    <r>
      <rPr>
        <sz val="11"/>
        <color rgb="FF000000"/>
        <rFont val="Calibri"/>
      </rPr>
      <t>• Form a dedicated team or assign responsibility to existing security personnel to collect, analyze, and act on threat intelligence.</t>
    </r>
    <r>
      <rPr>
        <sz val="11"/>
        <color rgb="FF000000"/>
        <rFont val="Calibri"/>
      </rPr>
      <t xml:space="preserve">
</t>
    </r>
    <r>
      <rPr>
        <b/>
        <sz val="11"/>
        <color rgb="FF000000"/>
        <rFont val="Calibri"/>
      </rPr>
      <t>Define Intelligence Requirements:</t>
    </r>
    <r>
      <rPr>
        <sz val="11"/>
        <color rgb="FF000000"/>
        <rFont val="Calibri"/>
      </rPr>
      <t xml:space="preserve">
</t>
    </r>
    <r>
      <rPr>
        <sz val="11"/>
        <color rgb="FF000000"/>
        <rFont val="Calibri"/>
      </rPr>
      <t>• Identify the organization’s critical assets and focus intelligence gathering efforts on threats targeting these assets.</t>
    </r>
    <r>
      <rPr>
        <sz val="11"/>
        <color rgb="FF000000"/>
        <rFont val="Calibri"/>
      </rPr>
      <t xml:space="preserve">
</t>
    </r>
    <r>
      <rPr>
        <b/>
        <sz val="11"/>
        <color rgb="FF000000"/>
        <rFont val="Calibri"/>
      </rPr>
      <t>Leverage Internal and External Data Sources:</t>
    </r>
    <r>
      <rPr>
        <sz val="11"/>
        <color rgb="FF000000"/>
        <rFont val="Calibri"/>
      </rPr>
      <t xml:space="preserve">
</t>
    </r>
    <r>
      <rPr>
        <sz val="11"/>
        <color rgb="FF000000"/>
        <rFont val="Calibri"/>
      </rPr>
      <t>• Collect intelligence from internal sources such as logs, incidents, and alerts.</t>
    </r>
    <r>
      <rPr>
        <sz val="11"/>
        <color rgb="FF000000"/>
        <rFont val="Calibri"/>
      </rPr>
      <t xml:space="preserve">
</t>
    </r>
    <r>
      <rPr>
        <sz val="11"/>
        <color rgb="FF000000"/>
        <rFont val="Calibri"/>
      </rPr>
      <t>• Subscribe to external threat intelligence feeds, participate in ISACs, and monitor open-source intelligence (OSINT).</t>
    </r>
    <r>
      <rPr>
        <sz val="11"/>
        <color rgb="FF000000"/>
        <rFont val="Calibri"/>
      </rPr>
      <t xml:space="preserve">
</t>
    </r>
    <r>
      <rPr>
        <b/>
        <sz val="11"/>
        <color rgb="FF000000"/>
        <rFont val="Calibri"/>
      </rPr>
      <t>Implement Tools for Automation:</t>
    </r>
    <r>
      <rPr>
        <sz val="11"/>
        <color rgb="FF000000"/>
        <rFont val="Calibri"/>
      </rPr>
      <t xml:space="preserve">
</t>
    </r>
    <r>
      <rPr>
        <sz val="11"/>
        <color rgb="FF000000"/>
        <rFont val="Calibri"/>
      </rPr>
      <t>• Use threat intelligence platforms (TIPs) to automate the collection, enrichment, and dissemination of threat data.</t>
    </r>
    <r>
      <rPr>
        <sz val="11"/>
        <color rgb="FF000000"/>
        <rFont val="Calibri"/>
      </rPr>
      <t xml:space="preserve">
</t>
    </r>
    <r>
      <rPr>
        <sz val="11"/>
        <color rgb="FF000000"/>
        <rFont val="Calibri"/>
      </rPr>
      <t>• Integrate threat intelligence with SIEMs to correlate IOCs with internal events.</t>
    </r>
    <r>
      <rPr>
        <sz val="11"/>
        <color rgb="FF000000"/>
        <rFont val="Calibri"/>
      </rPr>
      <t xml:space="preserve">
</t>
    </r>
    <r>
      <rPr>
        <b/>
        <sz val="11"/>
        <color rgb="FF000000"/>
        <rFont val="Calibri"/>
      </rPr>
      <t>Analyze and Act on Intelligence:</t>
    </r>
    <r>
      <rPr>
        <sz val="11"/>
        <color rgb="FF000000"/>
        <rFont val="Calibri"/>
      </rPr>
      <t xml:space="preserve">
</t>
    </r>
    <r>
      <rPr>
        <sz val="11"/>
        <color rgb="FF000000"/>
        <rFont val="Calibri"/>
      </rPr>
      <t>• Use frameworks like MITRE ATT&amp;CK to map intelligence to adversary TTPs.</t>
    </r>
    <r>
      <rPr>
        <sz val="11"/>
        <color rgb="FF000000"/>
        <rFont val="Calibri"/>
      </rPr>
      <t xml:space="preserve">
</t>
    </r>
    <r>
      <rPr>
        <sz val="11"/>
        <color rgb="FF000000"/>
        <rFont val="Calibri"/>
      </rPr>
      <t>• Prioritize defensive measures, such as patching vulnerabilities or deploying IOCs, based on analyzed threats.</t>
    </r>
    <r>
      <rPr>
        <sz val="11"/>
        <color rgb="FF000000"/>
        <rFont val="Calibri"/>
      </rPr>
      <t xml:space="preserve">
</t>
    </r>
    <r>
      <rPr>
        <b/>
        <sz val="11"/>
        <color rgb="FF000000"/>
        <rFont val="Calibri"/>
      </rPr>
      <t>Share and Collaborate:</t>
    </r>
    <r>
      <rPr>
        <sz val="11"/>
        <color rgb="FF000000"/>
        <rFont val="Calibri"/>
      </rPr>
      <t xml:space="preserve">
</t>
    </r>
    <r>
      <rPr>
        <sz val="11"/>
        <color rgb="FF000000"/>
        <rFont val="Calibri"/>
      </rPr>
      <t>• Share intelligence with industry peers through ISACs or threat-sharing platforms to enhance collective defense.</t>
    </r>
    <r>
      <rPr>
        <sz val="11"/>
        <color rgb="FF000000"/>
        <rFont val="Calibri"/>
      </rPr>
      <t xml:space="preserve">
</t>
    </r>
    <r>
      <rPr>
        <b/>
        <sz val="11"/>
        <color rgb="FF000000"/>
        <rFont val="Calibri"/>
      </rPr>
      <t>Evaluate and Update the Program:</t>
    </r>
    <r>
      <rPr>
        <sz val="11"/>
        <color rgb="FF000000"/>
        <rFont val="Calibri"/>
      </rPr>
      <t xml:space="preserve">
</t>
    </r>
    <r>
      <rPr>
        <sz val="11"/>
        <color rgb="FF000000"/>
        <rFont val="Calibri"/>
      </rPr>
      <t>• Regularly assess the effectiveness of the threat intelligence program.</t>
    </r>
    <r>
      <rPr>
        <sz val="11"/>
        <color rgb="FF000000"/>
        <rFont val="Calibri"/>
      </rPr>
      <t xml:space="preserve">
</t>
    </r>
    <r>
      <rPr>
        <sz val="11"/>
        <color rgb="FF000000"/>
        <rFont val="Calibri"/>
      </rPr>
      <t>• Update intelligence priorities and capabilities as new threats emerge.</t>
    </r>
  </si>
  <si>
    <r>
      <rPr>
        <sz val="11"/>
        <color rgb="FF000000"/>
        <rFont val="Calibri"/>
      </rPr>
      <t>§BThreat Intelligence Platforms (TIPs):</t>
    </r>
    <r>
      <rPr>
        <b/>
        <sz val="11"/>
        <color rgb="FF000000"/>
        <rFont val="Calibri"/>
      </rPr>
      <t xml:space="preserve">
</t>
    </r>
    <r>
      <rPr>
        <b/>
        <sz val="11"/>
        <color rgb="FF000000"/>
        <rFont val="Calibri"/>
      </rPr>
      <t xml:space="preserve">• </t>
    </r>
    <r>
      <rPr>
        <b/>
        <i/>
        <sz val="11"/>
        <color rgb="FF000000"/>
        <rFont val="Calibri"/>
      </rPr>
      <t>OpenCTI:</t>
    </r>
    <r>
      <rPr>
        <b/>
        <sz val="11"/>
        <color rgb="FF000000"/>
        <rFont val="Calibri"/>
      </rPr>
      <t xml:space="preserve"> An open-source platform for structuring and sharing threat intelligence.</t>
    </r>
    <r>
      <rPr>
        <b/>
        <sz val="11"/>
        <color rgb="FF000000"/>
        <rFont val="Calibri"/>
      </rPr>
      <t xml:space="preserve">
</t>
    </r>
    <r>
      <rPr>
        <b/>
        <sz val="11"/>
        <color rgb="FF000000"/>
        <rFont val="Calibri"/>
      </rPr>
      <t xml:space="preserve">• </t>
    </r>
    <r>
      <rPr>
        <b/>
        <i/>
        <sz val="11"/>
        <color rgb="FF000000"/>
        <rFont val="Calibri"/>
      </rPr>
      <t>MISP:</t>
    </r>
    <r>
      <rPr>
        <b/>
        <sz val="11"/>
        <color rgb="FF000000"/>
        <rFont val="Calibri"/>
      </rPr>
      <t xml:space="preserve"> A threat intelligence sharing platform for sharing structured threat data.</t>
    </r>
    <r>
      <rPr>
        <b/>
        <sz val="11"/>
        <color rgb="FF000000"/>
        <rFont val="Calibri"/>
      </rPr>
      <t xml:space="preserve">
</t>
    </r>
    <r>
      <rPr>
        <b/>
        <sz val="11"/>
        <color rgb="FF000000"/>
        <rFont val="Calibri"/>
      </rPr>
      <t>§BThreat Intelligence Feeds:</t>
    </r>
    <r>
      <rPr>
        <sz val="11"/>
        <color rgb="FF000000"/>
        <rFont val="Calibri"/>
      </rPr>
      <t xml:space="preserve">
</t>
    </r>
    <r>
      <rPr>
        <sz val="11"/>
        <color rgb="FF000000"/>
        <rFont val="Calibri"/>
      </rPr>
      <t xml:space="preserve">• </t>
    </r>
    <r>
      <rPr>
        <i/>
        <sz val="11"/>
        <color rgb="FF000000"/>
        <rFont val="Calibri"/>
      </rPr>
      <t>Open Threat Exchange (OTX):</t>
    </r>
    <r>
      <rPr>
        <sz val="11"/>
        <color rgb="FF000000"/>
        <rFont val="Calibri"/>
      </rPr>
      <t xml:space="preserve"> Provides free access to a large repository of threat intelligence.</t>
    </r>
    <r>
      <rPr>
        <sz val="11"/>
        <color rgb="FF000000"/>
        <rFont val="Calibri"/>
      </rPr>
      <t xml:space="preserve">
</t>
    </r>
    <r>
      <rPr>
        <sz val="11"/>
        <color rgb="FF000000"/>
        <rFont val="Calibri"/>
      </rPr>
      <t xml:space="preserve">• </t>
    </r>
    <r>
      <rPr>
        <i/>
        <sz val="11"/>
        <color rgb="FF000000"/>
        <rFont val="Calibri"/>
      </rPr>
      <t>CIRCL OSINT Feed:</t>
    </r>
    <r>
      <rPr>
        <sz val="11"/>
        <color rgb="FF000000"/>
        <rFont val="Calibri"/>
      </rPr>
      <t xml:space="preserve"> A free source for IOCs and threat information.</t>
    </r>
    <r>
      <rPr>
        <sz val="11"/>
        <color rgb="FF000000"/>
        <rFont val="Calibri"/>
      </rPr>
      <t xml:space="preserve">
</t>
    </r>
    <r>
      <rPr>
        <sz val="11"/>
        <color rgb="FF000000"/>
        <rFont val="Calibri"/>
      </rPr>
      <t>§BAutomation and Enrichment Tools:</t>
    </r>
    <r>
      <rPr>
        <b/>
        <sz val="11"/>
        <color rgb="FF000000"/>
        <rFont val="Calibri"/>
      </rPr>
      <t xml:space="preserve">
</t>
    </r>
    <r>
      <rPr>
        <b/>
        <sz val="11"/>
        <color rgb="FF000000"/>
        <rFont val="Calibri"/>
      </rPr>
      <t xml:space="preserve">• </t>
    </r>
    <r>
      <rPr>
        <b/>
        <i/>
        <sz val="11"/>
        <color rgb="FF000000"/>
        <rFont val="Calibri"/>
      </rPr>
      <t>TheHive:</t>
    </r>
    <r>
      <rPr>
        <b/>
        <sz val="11"/>
        <color rgb="FF000000"/>
        <rFont val="Calibri"/>
      </rPr>
      <t xml:space="preserve"> An open-source incident response platform with threat intelligence integration.</t>
    </r>
    <r>
      <rPr>
        <b/>
        <sz val="11"/>
        <color rgb="FF000000"/>
        <rFont val="Calibri"/>
      </rPr>
      <t xml:space="preserve">
</t>
    </r>
    <r>
      <rPr>
        <b/>
        <sz val="11"/>
        <color rgb="FF000000"/>
        <rFont val="Calibri"/>
      </rPr>
      <t xml:space="preserve">• </t>
    </r>
    <r>
      <rPr>
        <b/>
        <i/>
        <sz val="11"/>
        <color rgb="FF000000"/>
        <rFont val="Calibri"/>
      </rPr>
      <t>Yeti:</t>
    </r>
    <r>
      <rPr>
        <b/>
        <sz val="11"/>
        <color rgb="FF000000"/>
        <rFont val="Calibri"/>
      </rPr>
      <t xml:space="preserve"> A platform for managing and structuring knowledge about threats.</t>
    </r>
    <r>
      <rPr>
        <b/>
        <sz val="11"/>
        <color rgb="FF000000"/>
        <rFont val="Calibri"/>
      </rPr>
      <t xml:space="preserve">
</t>
    </r>
    <r>
      <rPr>
        <b/>
        <sz val="11"/>
        <color rgb="FF000000"/>
        <rFont val="Calibri"/>
      </rPr>
      <t>§BAnalysis Frameworks:</t>
    </r>
    <r>
      <rPr>
        <sz val="11"/>
        <color rgb="FF000000"/>
        <rFont val="Calibri"/>
      </rPr>
      <t xml:space="preserve">
</t>
    </r>
    <r>
      <rPr>
        <sz val="11"/>
        <color rgb="FF000000"/>
        <rFont val="Calibri"/>
      </rPr>
      <t xml:space="preserve">• </t>
    </r>
    <r>
      <rPr>
        <i/>
        <sz val="11"/>
        <color rgb="FF000000"/>
        <rFont val="Calibri"/>
      </rPr>
      <t>MITRE ATT&amp;CK Navigator:</t>
    </r>
    <r>
      <rPr>
        <sz val="11"/>
        <color rgb="FF000000"/>
        <rFont val="Calibri"/>
      </rPr>
      <t xml:space="preserve"> A tool for mapping threat intelligence to adversary behaviors.</t>
    </r>
    <r>
      <rPr>
        <sz val="11"/>
        <color rgb="FF000000"/>
        <rFont val="Calibri"/>
      </rPr>
      <t xml:space="preserve">
</t>
    </r>
    <r>
      <rPr>
        <sz val="11"/>
        <color rgb="FF000000"/>
        <rFont val="Calibri"/>
      </rPr>
      <t xml:space="preserve">• </t>
    </r>
    <r>
      <rPr>
        <i/>
        <sz val="11"/>
        <color rgb="FF000000"/>
        <rFont val="Calibri"/>
      </rPr>
      <t>Cuckoo Sandbox:</t>
    </r>
    <r>
      <rPr>
        <sz val="11"/>
        <color rgb="FF000000"/>
        <rFont val="Calibri"/>
      </rPr>
      <t xml:space="preserve"> Analyzes malware to extract behavioral indicators.</t>
    </r>
    <r>
      <rPr>
        <sz val="11"/>
        <color rgb="FF000000"/>
        <rFont val="Calibri"/>
      </rPr>
      <t xml:space="preserve">
</t>
    </r>
    <r>
      <rPr>
        <sz val="11"/>
        <color rgb="FF000000"/>
        <rFont val="Calibri"/>
      </rPr>
      <t>§BCommunity and Collaboration Tools:</t>
    </r>
    <r>
      <rPr>
        <b/>
        <sz val="11"/>
        <color rgb="FF000000"/>
        <rFont val="Calibri"/>
      </rPr>
      <t xml:space="preserve">
</t>
    </r>
    <r>
      <rPr>
        <b/>
        <sz val="11"/>
        <color rgb="FF000000"/>
        <rFont val="Calibri"/>
      </rPr>
      <t xml:space="preserve">• </t>
    </r>
    <r>
      <rPr>
        <b/>
        <i/>
        <sz val="11"/>
        <color rgb="FF000000"/>
        <rFont val="Calibri"/>
      </rPr>
      <t>ISAC Memberships:</t>
    </r>
    <r>
      <rPr>
        <b/>
        <sz val="11"/>
        <color rgb="FF000000"/>
        <rFont val="Calibri"/>
      </rPr>
      <t xml:space="preserve"> Join industry-specific ISACs for intelligence sharing.</t>
    </r>
    <r>
      <rPr>
        <b/>
        <sz val="11"/>
        <color rgb="FF000000"/>
        <rFont val="Calibri"/>
      </rPr>
      <t xml:space="preserve">
</t>
    </r>
    <r>
      <rPr>
        <b/>
        <sz val="11"/>
        <color rgb="FF000000"/>
        <rFont val="Calibri"/>
      </rPr>
      <t xml:space="preserve">• </t>
    </r>
    <r>
      <rPr>
        <b/>
        <i/>
        <sz val="11"/>
        <color rgb="FF000000"/>
        <rFont val="Calibri"/>
      </rPr>
      <t>Slack/Discord Channels:</t>
    </r>
    <r>
      <rPr>
        <b/>
        <sz val="11"/>
        <color rgb="FF000000"/>
        <rFont val="Calibri"/>
      </rPr>
      <t xml:space="preserve"> Participate in threat intelligence communities for real-time collaboration.</t>
    </r>
  </si>
  <si>
    <t>https://attack.mitre.org/mitigations/M1019/</t>
  </si>
  <si>
    <t>M1051</t>
  </si>
  <si>
    <t>Update Software</t>
  </si>
  <si>
    <t>Software updates ensure systems are protected against known vulnerabilities by applying patches and upgrades provided by vendors. Regular updates reduce the attack surface and prevent adversaries from exploiting known security gaps. This includes patching operating systems, applications, drivers, and firmware.</t>
  </si>
  <si>
    <r>
      <rPr>
        <b/>
        <sz val="11"/>
        <color rgb="FF000000"/>
        <rFont val="Calibri"/>
      </rPr>
      <t>Regular Operating System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Apply the latest Windows security updates monthly using WSUS (Windows Server Update Services) or a similar patch management solution. Configure systems to check for updates automatically and schedule reboots during maintenance windows.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OS vulnerabilities such as privilege escalation or remote code execution.</t>
    </r>
    <r>
      <rPr>
        <sz val="11"/>
        <color rgb="FF000000"/>
        <rFont val="Calibri"/>
      </rPr>
      <t xml:space="preserve">
</t>
    </r>
    <r>
      <rPr>
        <b/>
        <sz val="11"/>
        <color rgb="FF000000"/>
        <rFont val="Calibri"/>
      </rPr>
      <t>Application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Monitor Apache's update release notes for security patches addressing vulnerabilities. Schedule updates for off-peak hours to avoid downtime while maintaining security compliance.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web application vulnerabilities, such as those leading to unauthorized access or data breaches.</t>
    </r>
    <r>
      <rPr>
        <sz val="11"/>
        <color rgb="FF000000"/>
        <rFont val="Calibri"/>
      </rPr>
      <t xml:space="preserve">
</t>
    </r>
    <r>
      <rPr>
        <b/>
        <sz val="11"/>
        <color rgb="FF000000"/>
        <rFont val="Calibri"/>
      </rPr>
      <t>Firmware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check the vendor’s website for firmware updates addressing vulnerabilities. Plan for update deployment during scheduled maintenance to minimize business disruption.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against vulnerabilities that adversaries could exploit to gain access to network devices or inject malicious traffic.</t>
    </r>
    <r>
      <rPr>
        <sz val="11"/>
        <color rgb="FF000000"/>
        <rFont val="Calibri"/>
      </rPr>
      <t xml:space="preserve">
</t>
    </r>
    <r>
      <rPr>
        <b/>
        <sz val="11"/>
        <color rgb="FF000000"/>
        <rFont val="Calibri"/>
      </rPr>
      <t>Emergency Patch Deployment: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the emergency patch deployment feature of the organization's patch management tool to apply updates to all affected Exchange servers within 24 hours.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exploitation by rapidly addressing critical vulnerabilities.</t>
    </r>
    <r>
      <rPr>
        <sz val="11"/>
        <color rgb="FF000000"/>
        <rFont val="Calibri"/>
      </rPr>
      <t xml:space="preserve">
</t>
    </r>
    <r>
      <rPr>
        <b/>
        <sz val="11"/>
        <color rgb="FF000000"/>
        <rFont val="Calibri"/>
      </rPr>
      <t>Centralized Patch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 centralized patch management system, such as SCCM or ManageEngine, to automate and track patch deployment across all environments. Generate regular compliance reports to ensure all systems are updated.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Streamlines patching processes and ensures no critical systems are missed.</t>
    </r>
  </si>
  <si>
    <r>
      <rPr>
        <sz val="11"/>
        <color rgb="FF000000"/>
        <rFont val="Calibri"/>
      </rPr>
      <t>§BPatch Management Tools:</t>
    </r>
    <r>
      <rPr>
        <b/>
        <sz val="11"/>
        <color rgb="FF000000"/>
        <rFont val="Calibri"/>
      </rPr>
      <t xml:space="preserve">
</t>
    </r>
    <r>
      <rPr>
        <b/>
        <sz val="11"/>
        <color rgb="FF000000"/>
        <rFont val="Calibri"/>
      </rPr>
      <t xml:space="preserve">• </t>
    </r>
    <r>
      <rPr>
        <b/>
        <i/>
        <sz val="11"/>
        <color rgb="FF000000"/>
        <rFont val="Calibri"/>
      </rPr>
      <t>WSUS:</t>
    </r>
    <r>
      <rPr>
        <b/>
        <sz val="11"/>
        <color rgb="FF000000"/>
        <rFont val="Calibri"/>
      </rPr>
      <t xml:space="preserve"> Manage and deploy Microsoft updates across the organization.</t>
    </r>
    <r>
      <rPr>
        <b/>
        <sz val="11"/>
        <color rgb="FF000000"/>
        <rFont val="Calibri"/>
      </rPr>
      <t xml:space="preserve">
</t>
    </r>
    <r>
      <rPr>
        <b/>
        <sz val="11"/>
        <color rgb="FF000000"/>
        <rFont val="Calibri"/>
      </rPr>
      <t xml:space="preserve">• </t>
    </r>
    <r>
      <rPr>
        <b/>
        <i/>
        <sz val="11"/>
        <color rgb="FF000000"/>
        <rFont val="Calibri"/>
      </rPr>
      <t>ManageEngine Patch Manager Plus:</t>
    </r>
    <r>
      <rPr>
        <b/>
        <sz val="11"/>
        <color rgb="FF000000"/>
        <rFont val="Calibri"/>
      </rPr>
      <t xml:space="preserve"> Automate patch deployment for OS and third-party apps.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 updates across multiple platforms, including Linux and Windows.</t>
    </r>
    <r>
      <rPr>
        <b/>
        <sz val="11"/>
        <color rgb="FF000000"/>
        <rFont val="Calibri"/>
      </rPr>
      <t xml:space="preserve">
</t>
    </r>
    <r>
      <rPr>
        <b/>
        <sz val="11"/>
        <color rgb="FF000000"/>
        <rFont val="Calibri"/>
      </rPr>
      <t>§BVulnerability Scanning Tools:</t>
    </r>
    <r>
      <rPr>
        <sz val="11"/>
        <color rgb="FF000000"/>
        <rFont val="Calibri"/>
      </rPr>
      <t xml:space="preserve">
</t>
    </r>
    <r>
      <rPr>
        <sz val="11"/>
        <color rgb="FF000000"/>
        <rFont val="Calibri"/>
      </rPr>
      <t xml:space="preserve">• </t>
    </r>
    <r>
      <rPr>
        <i/>
        <sz val="11"/>
        <color rgb="FF000000"/>
        <rFont val="Calibri"/>
      </rPr>
      <t>OpenVAS:</t>
    </r>
    <r>
      <rPr>
        <sz val="11"/>
        <color rgb="FF000000"/>
        <rFont val="Calibri"/>
      </rPr>
      <t xml:space="preserve"> Open-source vulnerability scanning to identify missing patches.</t>
    </r>
  </si>
  <si>
    <t>https://attack.mitre.org/mitigations/M1051/</t>
  </si>
  <si>
    <t>M1052</t>
  </si>
  <si>
    <t>User Account Control</t>
  </si>
  <si>
    <t>User Account Control (UAC) is a security feature in Microsoft Windows that prevents unauthorized changes to the operating system. UAC prompts users to confirm or provide administrator credentials when an action requires elevated privileges. Proper configuration of UAC reduces the risk of privilege escalation attacks.</t>
  </si>
  <si>
    <r>
      <rPr>
        <b/>
        <sz val="11"/>
        <color rgb="FF000000"/>
        <rFont val="Calibri"/>
      </rPr>
      <t>Enable UAC Globally:</t>
    </r>
    <r>
      <rPr>
        <sz val="11"/>
        <color rgb="FF000000"/>
        <rFont val="Calibri"/>
      </rPr>
      <t xml:space="preserve">
</t>
    </r>
    <r>
      <rPr>
        <sz val="11"/>
        <color rgb="FF000000"/>
        <rFont val="Calibri"/>
      </rPr>
      <t xml:space="preserve">• Ensure UAC is enabled through Group Policy by setting </t>
    </r>
    <r>
      <rPr>
        <b/>
        <sz val="11"/>
        <color rgb="FF000000"/>
        <rFont val="Calibri"/>
      </rPr>
      <t>User Account Control: Run all administrators in Admin Approval Mode</t>
    </r>
    <r>
      <rPr>
        <sz val="11"/>
        <color rgb="FF000000"/>
        <rFont val="Calibri"/>
      </rPr>
      <t xml:space="preserve"> to </t>
    </r>
    <r>
      <rPr>
        <b/>
        <sz val="11"/>
        <color rgb="FF000000"/>
        <rFont val="Calibri"/>
      </rPr>
      <t>Enabled</t>
    </r>
    <r>
      <rPr>
        <sz val="11"/>
        <color rgb="FF000000"/>
        <rFont val="Calibri"/>
      </rPr>
      <t>.</t>
    </r>
    <r>
      <rPr>
        <sz val="11"/>
        <color rgb="FF000000"/>
        <rFont val="Calibri"/>
      </rPr>
      <t xml:space="preserve">
</t>
    </r>
    <r>
      <rPr>
        <b/>
        <sz val="11"/>
        <color rgb="FF000000"/>
        <rFont val="Calibri"/>
      </rPr>
      <t>Require Credential Prompt:</t>
    </r>
    <r>
      <rPr>
        <sz val="11"/>
        <color rgb="FF000000"/>
        <rFont val="Calibri"/>
      </rPr>
      <t xml:space="preserve">
</t>
    </r>
    <r>
      <rPr>
        <sz val="11"/>
        <color rgb="FF000000"/>
        <rFont val="Calibri"/>
      </rPr>
      <t>• Use Group Policy to configure UAC to prompt for administrative credentials instead of just confirmation (</t>
    </r>
    <r>
      <rPr>
        <b/>
        <sz val="11"/>
        <color rgb="FF000000"/>
        <rFont val="Calibri"/>
      </rPr>
      <t>User Account Control: Behavior of the elevation prompt</t>
    </r>
    <r>
      <rPr>
        <sz val="11"/>
        <color rgb="FF000000"/>
        <rFont val="Calibri"/>
      </rPr>
      <t>).</t>
    </r>
    <r>
      <rPr>
        <sz val="11"/>
        <color rgb="FF000000"/>
        <rFont val="Calibri"/>
      </rPr>
      <t xml:space="preserve">
</t>
    </r>
    <r>
      <rPr>
        <b/>
        <sz val="11"/>
        <color rgb="FF000000"/>
        <rFont val="Calibri"/>
      </rPr>
      <t>Restrict Built-in Administrator Account:</t>
    </r>
    <r>
      <rPr>
        <sz val="11"/>
        <color rgb="FF000000"/>
        <rFont val="Calibri"/>
      </rPr>
      <t xml:space="preserve">
</t>
    </r>
    <r>
      <rPr>
        <sz val="11"/>
        <color rgb="FF000000"/>
        <rFont val="Calibri"/>
      </rPr>
      <t xml:space="preserve">• Set </t>
    </r>
    <r>
      <rPr>
        <b/>
        <sz val="11"/>
        <color rgb="FF000000"/>
        <rFont val="Calibri"/>
      </rPr>
      <t>Admin Approval Mode</t>
    </r>
    <r>
      <rPr>
        <sz val="11"/>
        <color rgb="FF000000"/>
        <rFont val="Calibri"/>
      </rPr>
      <t xml:space="preserve"> for the built-in Administrator account to </t>
    </r>
    <r>
      <rPr>
        <b/>
        <sz val="11"/>
        <color rgb="FF000000"/>
        <rFont val="Calibri"/>
      </rPr>
      <t>Enabled</t>
    </r>
    <r>
      <rPr>
        <sz val="11"/>
        <color rgb="FF000000"/>
        <rFont val="Calibri"/>
      </rPr>
      <t xml:space="preserve"> in Group Policy.</t>
    </r>
    <r>
      <rPr>
        <sz val="11"/>
        <color rgb="FF000000"/>
        <rFont val="Calibri"/>
      </rPr>
      <t xml:space="preserve">
</t>
    </r>
    <r>
      <rPr>
        <b/>
        <sz val="11"/>
        <color rgb="FF000000"/>
        <rFont val="Calibri"/>
      </rPr>
      <t>Secure the UAC Prompt:</t>
    </r>
    <r>
      <rPr>
        <sz val="11"/>
        <color rgb="FF000000"/>
        <rFont val="Calibri"/>
      </rPr>
      <t xml:space="preserve">
</t>
    </r>
    <r>
      <rPr>
        <sz val="11"/>
        <color rgb="FF000000"/>
        <rFont val="Calibri"/>
      </rPr>
      <t>• Configure UAC prompts to display on the secure desktop (</t>
    </r>
    <r>
      <rPr>
        <b/>
        <sz val="11"/>
        <color rgb="FF000000"/>
        <rFont val="Calibri"/>
      </rPr>
      <t>User Account Control: Switch to the secure desktop when prompting for elevation</t>
    </r>
    <r>
      <rPr>
        <sz val="11"/>
        <color rgb="FF000000"/>
        <rFont val="Calibri"/>
      </rPr>
      <t>).</t>
    </r>
    <r>
      <rPr>
        <sz val="11"/>
        <color rgb="FF000000"/>
        <rFont val="Calibri"/>
      </rPr>
      <t xml:space="preserve">
</t>
    </r>
    <r>
      <rPr>
        <b/>
        <sz val="11"/>
        <color rgb="FF000000"/>
        <rFont val="Calibri"/>
      </rPr>
      <t>Prevent UAC Bypass:</t>
    </r>
    <r>
      <rPr>
        <sz val="11"/>
        <color rgb="FF000000"/>
        <rFont val="Calibri"/>
      </rPr>
      <t xml:space="preserve">
</t>
    </r>
    <r>
      <rPr>
        <sz val="11"/>
        <color rgb="FF000000"/>
        <rFont val="Calibri"/>
      </rPr>
      <t xml:space="preserve">• Block untrusted applications from triggering UAC prompts by configuring </t>
    </r>
    <r>
      <rPr>
        <b/>
        <sz val="11"/>
        <color rgb="FF000000"/>
        <rFont val="Calibri"/>
      </rPr>
      <t>User Account Control: Only elevate executables that are signed and validated</t>
    </r>
    <r>
      <rPr>
        <sz val="11"/>
        <color rgb="FF000000"/>
        <rFont val="Calibri"/>
      </rPr>
      <t>.</t>
    </r>
    <r>
      <rPr>
        <sz val="11"/>
        <color rgb="FF000000"/>
        <rFont val="Calibri"/>
      </rPr>
      <t xml:space="preserve">
</t>
    </r>
    <r>
      <rPr>
        <sz val="11"/>
        <color rgb="FF000000"/>
        <rFont val="Calibri"/>
      </rPr>
      <t>• Use EDR tools to detect and block known UAC bypass techniques.</t>
    </r>
    <r>
      <rPr>
        <sz val="11"/>
        <color rgb="FF000000"/>
        <rFont val="Calibri"/>
      </rPr>
      <t xml:space="preserve">
</t>
    </r>
    <r>
      <rPr>
        <b/>
        <sz val="11"/>
        <color rgb="FF000000"/>
        <rFont val="Calibri"/>
      </rPr>
      <t>Monitor UAC-Related Events:</t>
    </r>
    <r>
      <rPr>
        <sz val="11"/>
        <color rgb="FF000000"/>
        <rFont val="Calibri"/>
      </rPr>
      <t xml:space="preserve">
</t>
    </r>
    <r>
      <rPr>
        <sz val="11"/>
        <color rgb="FF000000"/>
        <rFont val="Calibri"/>
      </rPr>
      <t>• Use Windows Event Viewer to monitor for event ID 4688 (process creation) and look for suspicious processes attempting to invoke UAC elevation.</t>
    </r>
  </si>
  <si>
    <r>
      <rPr>
        <sz val="11"/>
        <color rgb="FF000000"/>
        <rFont val="Calibri"/>
      </rPr>
      <t>§BBuilt-in Windows Tools:</t>
    </r>
    <r>
      <rPr>
        <b/>
        <sz val="11"/>
        <color rgb="FF000000"/>
        <rFont val="Calibri"/>
      </rPr>
      <t xml:space="preserve">
</t>
    </r>
    <r>
      <rPr>
        <b/>
        <sz val="11"/>
        <color rgb="FF000000"/>
        <rFont val="Calibri"/>
      </rPr>
      <t xml:space="preserve">• </t>
    </r>
    <r>
      <rPr>
        <b/>
        <i/>
        <sz val="11"/>
        <color rgb="FF000000"/>
        <rFont val="Calibri"/>
      </rPr>
      <t>Group Policy Editor:</t>
    </r>
    <r>
      <rPr>
        <b/>
        <sz val="11"/>
        <color rgb="FF000000"/>
        <rFont val="Calibri"/>
      </rPr>
      <t xml:space="preserve"> Configure UAC settings centrally for enterprise environments.</t>
    </r>
    <r>
      <rPr>
        <b/>
        <sz val="11"/>
        <color rgb="FF000000"/>
        <rFont val="Calibri"/>
      </rPr>
      <t xml:space="preserve">
</t>
    </r>
    <r>
      <rPr>
        <b/>
        <sz val="11"/>
        <color rgb="FF000000"/>
        <rFont val="Calibri"/>
      </rPr>
      <t xml:space="preserve">• </t>
    </r>
    <r>
      <rPr>
        <b/>
        <i/>
        <sz val="11"/>
        <color rgb="FF000000"/>
        <rFont val="Calibri"/>
      </rPr>
      <t>Registry Editor:</t>
    </r>
    <r>
      <rPr>
        <b/>
        <sz val="11"/>
        <color rgb="FF000000"/>
        <rFont val="Calibri"/>
      </rPr>
      <t xml:space="preserve"> Modify UAC-related settings directly, such as </t>
    </r>
    <r>
      <rPr>
        <b/>
        <sz val="11"/>
        <color rgb="FF000000"/>
        <rFont val="Calibri"/>
      </rPr>
      <t>EnableLUA</t>
    </r>
    <r>
      <rPr>
        <b/>
        <sz val="11"/>
        <color rgb="FF000000"/>
        <rFont val="Calibri"/>
      </rPr>
      <t xml:space="preserve"> and </t>
    </r>
    <r>
      <rPr>
        <b/>
        <sz val="11"/>
        <color rgb="FF000000"/>
        <rFont val="Calibri"/>
      </rPr>
      <t>ConsentPromptBehaviorAdmin</t>
    </r>
    <r>
      <rPr>
        <b/>
        <sz val="11"/>
        <color rgb="FF000000"/>
        <rFont val="Calibri"/>
      </rPr>
      <t>.</t>
    </r>
    <r>
      <rPr>
        <b/>
        <sz val="11"/>
        <color rgb="FF000000"/>
        <rFont val="Calibri"/>
      </rPr>
      <t xml:space="preserve">
</t>
    </r>
    <r>
      <rPr>
        <b/>
        <sz val="11"/>
        <color rgb="FF000000"/>
        <rFont val="Calibri"/>
      </rPr>
      <t>§BEndpoint Security Solutions:</t>
    </r>
    <r>
      <rPr>
        <sz val="11"/>
        <color rgb="FF000000"/>
        <rFont val="Calibri"/>
      </rPr>
      <t xml:space="preserve">
</t>
    </r>
    <r>
      <rPr>
        <sz val="11"/>
        <color rgb="FF000000"/>
        <rFont val="Calibri"/>
      </rPr>
      <t xml:space="preserve">• </t>
    </r>
    <r>
      <rPr>
        <i/>
        <sz val="11"/>
        <color rgb="FF000000"/>
        <rFont val="Calibri"/>
      </rPr>
      <t>Microsoft Defender for Endpoint:</t>
    </r>
    <r>
      <rPr>
        <sz val="11"/>
        <color rgb="FF000000"/>
        <rFont val="Calibri"/>
      </rPr>
      <t xml:space="preserve"> Detects and blocks UAC bypass techniques.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Logs process creations and monitors UAC elevation attempts for suspicious activity.</t>
    </r>
    <r>
      <rPr>
        <sz val="11"/>
        <color rgb="FF000000"/>
        <rFont val="Calibri"/>
      </rPr>
      <t xml:space="preserve">
</t>
    </r>
    <r>
      <rPr>
        <sz val="11"/>
        <color rgb="FF000000"/>
        <rFont val="Calibri"/>
      </rPr>
      <t>§BThird-Party Security Tools:</t>
    </r>
    <r>
      <rPr>
        <b/>
        <sz val="11"/>
        <color rgb="FF000000"/>
        <rFont val="Calibri"/>
      </rPr>
      <t xml:space="preserve">
</t>
    </r>
    <r>
      <rPr>
        <b/>
        <sz val="11"/>
        <color rgb="FF000000"/>
        <rFont val="Calibri"/>
      </rPr>
      <t xml:space="preserve">• </t>
    </r>
    <r>
      <rPr>
        <b/>
        <i/>
        <sz val="11"/>
        <color rgb="FF000000"/>
        <rFont val="Calibri"/>
      </rPr>
      <t>Process Monitor (Sysinternals):</t>
    </r>
    <r>
      <rPr>
        <b/>
        <sz val="11"/>
        <color rgb="FF000000"/>
        <rFont val="Calibri"/>
      </rPr>
      <t xml:space="preserve"> Tracks real-time processes interacting with UAC.</t>
    </r>
    <r>
      <rPr>
        <b/>
        <sz val="11"/>
        <color rgb="FF000000"/>
        <rFont val="Calibri"/>
      </rPr>
      <t xml:space="preserve">
</t>
    </r>
    <r>
      <rPr>
        <b/>
        <sz val="11"/>
        <color rgb="FF000000"/>
        <rFont val="Calibri"/>
      </rPr>
      <t xml:space="preserve">• </t>
    </r>
    <r>
      <rPr>
        <b/>
        <i/>
        <sz val="11"/>
        <color rgb="FF000000"/>
        <rFont val="Calibri"/>
      </rPr>
      <t>EventSentry:</t>
    </r>
    <r>
      <rPr>
        <b/>
        <sz val="11"/>
        <color rgb="FF000000"/>
        <rFont val="Calibri"/>
      </rPr>
      <t xml:space="preserve"> Monitors Windows Event Logs for UAC-related alerts.</t>
    </r>
  </si>
  <si>
    <t>https://attack.mitre.org/mitigations/M1052/</t>
  </si>
  <si>
    <t>M1018</t>
  </si>
  <si>
    <t>User Account Management</t>
  </si>
  <si>
    <t>User Account Management involves implementing and enforcing policies for the lifecycle of user accounts, including creation, modification, and deactivation. Proper account management reduces the attack surface by limiting unauthorized access, managing account privileges, and ensuring accounts are used according to organizational policies.</t>
  </si>
  <si>
    <r>
      <rPr>
        <b/>
        <sz val="11"/>
        <color rgb="FF000000"/>
        <rFont val="Calibri"/>
      </rPr>
      <t>Enforcing the Principle of Least Privilege: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Assign users only the minimum permissions required to perform their job functions. Regularly audit accounts to ensure no excess permissions are granted.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privilege escalation by ensuring accounts cannot perform unauthorized actions.</t>
    </r>
    <r>
      <rPr>
        <sz val="11"/>
        <color rgb="FF000000"/>
        <rFont val="Calibri"/>
      </rPr>
      <t xml:space="preserve">
</t>
    </r>
    <r>
      <rPr>
        <b/>
        <sz val="11"/>
        <color rgb="FF000000"/>
        <rFont val="Calibri"/>
      </rPr>
      <t>Implementing Strong Password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complexity requirements (e.g., length, character types). Require password expiration every 90 days and disallow password reuse.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adversaries from gaining unauthorized access through password guessing or brute force attacks.</t>
    </r>
    <r>
      <rPr>
        <sz val="11"/>
        <color rgb="FF000000"/>
        <rFont val="Calibri"/>
      </rPr>
      <t xml:space="preserve">
</t>
    </r>
    <r>
      <rPr>
        <b/>
        <sz val="11"/>
        <color rgb="FF000000"/>
        <rFont val="Calibri"/>
      </rPr>
      <t>Managing Dormant and Orphaned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workflows to disable accounts after a set period of inactivity (e.g., 30 days). Remove orphaned accounts (e.g., accounts without an assigned owner) during regular account audits.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Eliminates dormant accounts that could be exploited by attackers.</t>
    </r>
    <r>
      <rPr>
        <sz val="11"/>
        <color rgb="FF000000"/>
        <rFont val="Calibri"/>
      </rPr>
      <t xml:space="preserve">
</t>
    </r>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thresholds (e.g., lock accounts after five failed login attempts). Set lockout durations to a minimum of 15 minutes.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Mitigates automated attack techniques that rely on repeated login attempts.</t>
    </r>
    <r>
      <rPr>
        <sz val="11"/>
        <color rgb="FF000000"/>
        <rFont val="Calibri"/>
      </rPr>
      <t xml:space="preserve">
</t>
    </r>
    <r>
      <rPr>
        <b/>
        <sz val="11"/>
        <color rgb="FF000000"/>
        <rFont val="Calibri"/>
      </rPr>
      <t>Multi-Factor Authentication (MFA) for High-Risk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MFA for all administrative accounts and high-risk users. Use MFA mechanisms like hardware tokens, authenticator apps, or biometrics.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unauthorized access, even if credentials are stolen.</t>
    </r>
    <r>
      <rPr>
        <sz val="11"/>
        <color rgb="FF000000"/>
        <rFont val="Calibri"/>
      </rPr>
      <t xml:space="preserve">
</t>
    </r>
    <r>
      <rPr>
        <b/>
        <sz val="11"/>
        <color rgb="FF000000"/>
        <rFont val="Calibri"/>
      </rPr>
      <t>Restricting Interactive Logins: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Restrict interactive logins for privileged accounts to specific secure systems or management consoles. Use group policies to enforce logon restrictions.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sensitive accounts from misuse or exploitation.</t>
    </r>
  </si>
  <si>
    <r>
      <rPr>
        <sz val="11"/>
        <color rgb="FF000000"/>
        <rFont val="Calibri"/>
      </rPr>
      <t>§BBuilt-in Tools:</t>
    </r>
    <r>
      <rPr>
        <b/>
        <sz val="11"/>
        <color rgb="FF000000"/>
        <rFont val="Calibri"/>
      </rPr>
      <t xml:space="preserve">
</t>
    </r>
    <r>
      <rPr>
        <b/>
        <sz val="11"/>
        <color rgb="FF000000"/>
        <rFont val="Calibri"/>
      </rPr>
      <t xml:space="preserve">• </t>
    </r>
    <r>
      <rPr>
        <b/>
        <i/>
        <sz val="11"/>
        <color rgb="FF000000"/>
        <rFont val="Calibri"/>
      </rPr>
      <t>Microsoft Active Directory (AD):</t>
    </r>
    <r>
      <rPr>
        <b/>
        <sz val="11"/>
        <color rgb="FF000000"/>
        <rFont val="Calibri"/>
      </rPr>
      <t xml:space="preserve"> Centralized account management and RBAC enforcement.</t>
    </r>
    <r>
      <rPr>
        <b/>
        <sz val="11"/>
        <color rgb="FF000000"/>
        <rFont val="Calibri"/>
      </rPr>
      <t xml:space="preserve">
</t>
    </r>
    <r>
      <rPr>
        <b/>
        <sz val="11"/>
        <color rgb="FF000000"/>
        <rFont val="Calibri"/>
      </rPr>
      <t xml:space="preserve">• </t>
    </r>
    <r>
      <rPr>
        <b/>
        <i/>
        <sz val="11"/>
        <color rgb="FF000000"/>
        <rFont val="Calibri"/>
      </rPr>
      <t>Group Policy Object (GPO):</t>
    </r>
    <r>
      <rPr>
        <b/>
        <sz val="11"/>
        <color rgb="FF000000"/>
        <rFont val="Calibri"/>
      </rPr>
      <t xml:space="preserve"> Enforce password policies, logon restrictions, and account lockout policies.</t>
    </r>
    <r>
      <rPr>
        <b/>
        <sz val="11"/>
        <color rgb="FF000000"/>
        <rFont val="Calibri"/>
      </rPr>
      <t xml:space="preserve">
</t>
    </r>
    <r>
      <rPr>
        <b/>
        <sz val="11"/>
        <color rgb="FF000000"/>
        <rFont val="Calibri"/>
      </rPr>
      <t>§BIdentity and Access Management (IAM) Tools:</t>
    </r>
    <r>
      <rPr>
        <sz val="11"/>
        <color rgb="FF000000"/>
        <rFont val="Calibri"/>
      </rPr>
      <t xml:space="preserve">
</t>
    </r>
    <r>
      <rPr>
        <sz val="11"/>
        <color rgb="FF000000"/>
        <rFont val="Calibri"/>
      </rPr>
      <t xml:space="preserve">• </t>
    </r>
    <r>
      <rPr>
        <i/>
        <sz val="11"/>
        <color rgb="FF000000"/>
        <rFont val="Calibri"/>
      </rPr>
      <t>Okta:</t>
    </r>
    <r>
      <rPr>
        <sz val="11"/>
        <color rgb="FF000000"/>
        <rFont val="Calibri"/>
      </rPr>
      <t xml:space="preserve"> Centralized user provisioning, MFA, and SSO integration.</t>
    </r>
    <r>
      <rPr>
        <sz val="11"/>
        <color rgb="FF000000"/>
        <rFont val="Calibri"/>
      </rPr>
      <t xml:space="preserve">
</t>
    </r>
    <r>
      <rPr>
        <sz val="11"/>
        <color rgb="FF000000"/>
        <rFont val="Calibri"/>
      </rPr>
      <t xml:space="preserve">• </t>
    </r>
    <r>
      <rPr>
        <i/>
        <sz val="11"/>
        <color rgb="FF000000"/>
        <rFont val="Calibri"/>
      </rPr>
      <t>Microsoft Azure Active Directory:</t>
    </r>
    <r>
      <rPr>
        <sz val="11"/>
        <color rgb="FF000000"/>
        <rFont val="Calibri"/>
      </rPr>
      <t xml:space="preserve"> Provides advanced account lifecycle management, role-based access, and conditional access policies.</t>
    </r>
    <r>
      <rPr>
        <sz val="11"/>
        <color rgb="FF000000"/>
        <rFont val="Calibri"/>
      </rPr>
      <t xml:space="preserve">
</t>
    </r>
    <r>
      <rPr>
        <sz val="11"/>
        <color rgb="FF000000"/>
        <rFont val="Calibri"/>
      </rPr>
      <t>§BPrivileged Account Management (PAM):</t>
    </r>
    <r>
      <rPr>
        <b/>
        <sz val="11"/>
        <color rgb="FF000000"/>
        <rFont val="Calibri"/>
      </rPr>
      <t xml:space="preserve">
</t>
    </r>
    <r>
      <rPr>
        <b/>
        <sz val="11"/>
        <color rgb="FF000000"/>
        <rFont val="Calibri"/>
      </rPr>
      <t xml:space="preserve">• </t>
    </r>
    <r>
      <rPr>
        <b/>
        <i/>
        <sz val="11"/>
        <color rgb="FF000000"/>
        <rFont val="Calibri"/>
      </rPr>
      <t>CyberArk, BeyondTrust, Thycotic:</t>
    </r>
    <r>
      <rPr>
        <b/>
        <sz val="11"/>
        <color rgb="FF000000"/>
        <rFont val="Calibri"/>
      </rPr>
      <t xml:space="preserve"> Manage and monitor privileged account usage, enforce session recording, and JIT access.</t>
    </r>
  </si>
  <si>
    <t>https://attack.mitre.org/mitigations/M1018/</t>
  </si>
  <si>
    <t>M1017</t>
  </si>
  <si>
    <t>User Training</t>
  </si>
  <si>
    <t>User Training involves educating employees and contractors on recognizing, reporting, and preventing cyber threats that rely on human interaction, such as phishing, social engineering, and other manipulative techniques. Comprehensive training programs create a human firewall by empowering users to be an active component of the organization's cybersecurity defenses.</t>
  </si>
  <si>
    <r>
      <rPr>
        <b/>
        <sz val="11"/>
        <color rgb="FF000000"/>
        <rFont val="Calibri"/>
      </rPr>
      <t>Create Comprehensive Training Programs:</t>
    </r>
    <r>
      <rPr>
        <sz val="11"/>
        <color rgb="FF000000"/>
        <rFont val="Calibri"/>
      </rPr>
      <t xml:space="preserve">
</t>
    </r>
    <r>
      <rPr>
        <sz val="11"/>
        <color rgb="FF000000"/>
        <rFont val="Calibri"/>
      </rPr>
      <t>• Design training modules tailored to the organization's risk profile, covering topics such as phishing, password management, and incident reporting.</t>
    </r>
    <r>
      <rPr>
        <sz val="11"/>
        <color rgb="FF000000"/>
        <rFont val="Calibri"/>
      </rPr>
      <t xml:space="preserve">
</t>
    </r>
    <r>
      <rPr>
        <sz val="11"/>
        <color rgb="FF000000"/>
        <rFont val="Calibri"/>
      </rPr>
      <t>• Provide role-specific training for high-risk employees, such as helpdesk staff or executives.</t>
    </r>
    <r>
      <rPr>
        <sz val="11"/>
        <color rgb="FF000000"/>
        <rFont val="Calibri"/>
      </rPr>
      <t xml:space="preserve">
</t>
    </r>
    <r>
      <rPr>
        <b/>
        <sz val="11"/>
        <color rgb="FF000000"/>
        <rFont val="Calibri"/>
      </rPr>
      <t>Use Simulated Exercises:</t>
    </r>
    <r>
      <rPr>
        <sz val="11"/>
        <color rgb="FF000000"/>
        <rFont val="Calibri"/>
      </rPr>
      <t xml:space="preserve">
</t>
    </r>
    <r>
      <rPr>
        <sz val="11"/>
        <color rgb="FF000000"/>
        <rFont val="Calibri"/>
      </rPr>
      <t>• Conduct phishing simulations to measure user susceptibility and provide targeted follow-up training.</t>
    </r>
    <r>
      <rPr>
        <sz val="11"/>
        <color rgb="FF000000"/>
        <rFont val="Calibri"/>
      </rPr>
      <t xml:space="preserve">
</t>
    </r>
    <r>
      <rPr>
        <sz val="11"/>
        <color rgb="FF000000"/>
        <rFont val="Calibri"/>
      </rPr>
      <t>• Run social engineering drills to evaluate employee responses and reinforce protocols.</t>
    </r>
    <r>
      <rPr>
        <sz val="11"/>
        <color rgb="FF000000"/>
        <rFont val="Calibri"/>
      </rPr>
      <t xml:space="preserve">
</t>
    </r>
    <r>
      <rPr>
        <b/>
        <sz val="11"/>
        <color rgb="FF000000"/>
        <rFont val="Calibri"/>
      </rPr>
      <t>Leverage Gamification and Engagement:</t>
    </r>
    <r>
      <rPr>
        <sz val="11"/>
        <color rgb="FF000000"/>
        <rFont val="Calibri"/>
      </rPr>
      <t xml:space="preserve">
</t>
    </r>
    <r>
      <rPr>
        <sz val="11"/>
        <color rgb="FF000000"/>
        <rFont val="Calibri"/>
      </rPr>
      <t>• Introduce interactive learning methods such as quizzes, gamified challenges, and rewards for successful detection and reporting of threats.</t>
    </r>
    <r>
      <rPr>
        <sz val="11"/>
        <color rgb="FF000000"/>
        <rFont val="Calibri"/>
      </rPr>
      <t xml:space="preserve">
</t>
    </r>
    <r>
      <rPr>
        <b/>
        <sz val="11"/>
        <color rgb="FF000000"/>
        <rFont val="Calibri"/>
      </rPr>
      <t>Incorporate Security Policies into Onboarding:</t>
    </r>
    <r>
      <rPr>
        <sz val="11"/>
        <color rgb="FF000000"/>
        <rFont val="Calibri"/>
      </rPr>
      <t xml:space="preserve">
</t>
    </r>
    <r>
      <rPr>
        <sz val="11"/>
        <color rgb="FF000000"/>
        <rFont val="Calibri"/>
      </rPr>
      <t>• Include cybersecurity training as part of the onboarding process for new employees.</t>
    </r>
    <r>
      <rPr>
        <sz val="11"/>
        <color rgb="FF000000"/>
        <rFont val="Calibri"/>
      </rPr>
      <t xml:space="preserve">
</t>
    </r>
    <r>
      <rPr>
        <sz val="11"/>
        <color rgb="FF000000"/>
        <rFont val="Calibri"/>
      </rPr>
      <t>• Provide easy-to-understand materials outlining acceptable use policies and reporting procedures.</t>
    </r>
    <r>
      <rPr>
        <sz val="11"/>
        <color rgb="FF000000"/>
        <rFont val="Calibri"/>
      </rPr>
      <t xml:space="preserve">
</t>
    </r>
    <r>
      <rPr>
        <b/>
        <sz val="11"/>
        <color rgb="FF000000"/>
        <rFont val="Calibri"/>
      </rPr>
      <t>Regular Refresher Courses:</t>
    </r>
    <r>
      <rPr>
        <sz val="11"/>
        <color rgb="FF000000"/>
        <rFont val="Calibri"/>
      </rPr>
      <t xml:space="preserve">
</t>
    </r>
    <r>
      <rPr>
        <sz val="11"/>
        <color rgb="FF000000"/>
        <rFont val="Calibri"/>
      </rPr>
      <t>• Update training materials to include emerging threats and techniques used by adversaries.</t>
    </r>
    <r>
      <rPr>
        <sz val="11"/>
        <color rgb="FF000000"/>
        <rFont val="Calibri"/>
      </rPr>
      <t xml:space="preserve">
</t>
    </r>
    <r>
      <rPr>
        <sz val="11"/>
        <color rgb="FF000000"/>
        <rFont val="Calibri"/>
      </rPr>
      <t>• Ensure all employees complete periodic refresher courses to stay informed.</t>
    </r>
    <r>
      <rPr>
        <sz val="11"/>
        <color rgb="FF000000"/>
        <rFont val="Calibri"/>
      </rPr>
      <t xml:space="preserve">
</t>
    </r>
    <r>
      <rPr>
        <b/>
        <sz val="11"/>
        <color rgb="FF000000"/>
        <rFont val="Calibri"/>
      </rPr>
      <t>Emphasize Real-World Scenarios:</t>
    </r>
    <r>
      <rPr>
        <sz val="11"/>
        <color rgb="FF000000"/>
        <rFont val="Calibri"/>
      </rPr>
      <t xml:space="preserve">
</t>
    </r>
    <r>
      <rPr>
        <sz val="11"/>
        <color rgb="FF000000"/>
        <rFont val="Calibri"/>
      </rPr>
      <t>• Use case studies of recent attacks to demonstrate the consequences of successful phishing or social engineering.</t>
    </r>
    <r>
      <rPr>
        <sz val="11"/>
        <color rgb="FF000000"/>
        <rFont val="Calibri"/>
      </rPr>
      <t xml:space="preserve">
</t>
    </r>
    <r>
      <rPr>
        <sz val="11"/>
        <color rgb="FF000000"/>
        <rFont val="Calibri"/>
      </rPr>
      <t>• Discuss how specific employee actions can prevent or mitigate such attacks.</t>
    </r>
  </si>
  <si>
    <t>https://attack.mitre.org/mitigations/M1017/</t>
  </si>
  <si>
    <t>M1016</t>
  </si>
  <si>
    <t>Vulnerability Scanning</t>
  </si>
  <si>
    <t>Vulnerability scanning involves the automated or manual assessment of systems, applications, and networks to identify misconfigurations, unpatched software, or other security weaknesses. The process helps prioritize remediation efforts by classifying vulnerabilities based on risk and impact, reducing the likelihood of exploitation by adversaries.</t>
  </si>
  <si>
    <r>
      <rPr>
        <b/>
        <sz val="11"/>
        <color rgb="FF000000"/>
        <rFont val="Calibri"/>
      </rPr>
      <t>Proactive Identification of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like Nessus or OpenVAS to scan endpoints, servers, and applications for missing patches and configuration issues. Schedule regular scans to ensure timely identification of vulnerabilities introduced by new deployments or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unpatched software, such as outdated Apache servers, which could be exploited via CVE-XXXX-XXXX. The server is promptly patched, mitigating the risk.</t>
    </r>
    <r>
      <rPr>
        <sz val="11"/>
        <color rgb="FF000000"/>
        <rFont val="Calibri"/>
      </rPr>
      <t xml:space="preserve">
</t>
    </r>
    <r>
      <rPr>
        <b/>
        <sz val="11"/>
        <color rgb="FF000000"/>
        <rFont val="Calibri"/>
      </rPr>
      <t>Cloud Environment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cloud-specific vulnerability management tools like AWS Inspector, Azure Security Center, or GCP Security Command Center to identify issues like open S3 buckets or overly permissive IAM roles.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The scan detects a misconfigured S3 bucket with public read access, which is remediated to prevent potential data leakage.</t>
    </r>
    <r>
      <rPr>
        <sz val="11"/>
        <color rgb="FF000000"/>
        <rFont val="Calibri"/>
      </rPr>
      <t xml:space="preserve">
</t>
    </r>
    <r>
      <rPr>
        <b/>
        <sz val="11"/>
        <color rgb="FF000000"/>
        <rFont val="Calibri"/>
      </rPr>
      <t>Network Device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network devices for vulnerabilities, such as weak SNMP strings or outdated firmware. Correlate scan results with vendor advisories to prioritize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Scanning detects a router running outdated firmware vulnerable to CVE-XXXX-YYYY. The firmware is updated to a secure version.</t>
    </r>
    <r>
      <rPr>
        <sz val="11"/>
        <color rgb="FF000000"/>
        <rFont val="Calibri"/>
      </rPr>
      <t xml:space="preserve">
</t>
    </r>
    <r>
      <rPr>
        <b/>
        <sz val="11"/>
        <color rgb="FF000000"/>
        <rFont val="Calibri"/>
      </rPr>
      <t>Web Application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dynamic application security testing (DAST) tools such as OWASP ZAP or Burp Suite to scan for common vulnerabilities like SQL injection or cross-site scripting (XSS). Perform regular scans post-deployment to identify newly introduced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a cross-site scripting vulnerability in a form input field, which is promptly remediated by developers.</t>
    </r>
    <r>
      <rPr>
        <sz val="11"/>
        <color rgb="FF000000"/>
        <rFont val="Calibri"/>
      </rPr>
      <t xml:space="preserve">
</t>
    </r>
    <r>
      <rPr>
        <b/>
        <sz val="11"/>
        <color rgb="FF000000"/>
        <rFont val="Calibri"/>
      </rPr>
      <t>Prioritizing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vulnerability scoring frameworks like CVSS to assess severity.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critical vulnerability with a CVSS score of 9.8 affecting remote access servers is prioritized and patched first.</t>
    </r>
    <r>
      <rPr>
        <sz val="11"/>
        <color rgb="FF000000"/>
        <rFont val="Calibri"/>
      </rPr>
      <t xml:space="preserve">
</t>
    </r>
    <r>
      <rPr>
        <sz val="11"/>
        <color rgb="FF000000"/>
        <rFont val="Calibri"/>
      </rPr>
      <t>• Integrate vulnerability scanning tools with ticketing systems to assign remediation tasks based on criticality.</t>
    </r>
  </si>
  <si>
    <r>
      <rPr>
        <sz val="11"/>
        <color rgb="FF000000"/>
        <rFont val="Calibri"/>
      </rPr>
      <t>§BOpen Source Tools:</t>
    </r>
    <r>
      <rPr>
        <b/>
        <sz val="11"/>
        <color rgb="FF000000"/>
        <rFont val="Calibri"/>
      </rPr>
      <t xml:space="preserve">
</t>
    </r>
    <r>
      <rPr>
        <b/>
        <sz val="11"/>
        <color rgb="FF000000"/>
        <rFont val="Calibri"/>
      </rPr>
      <t xml:space="preserve">• </t>
    </r>
    <r>
      <rPr>
        <b/>
        <i/>
        <sz val="11"/>
        <color rgb="FF000000"/>
        <rFont val="Calibri"/>
      </rPr>
      <t>OpenVAS:</t>
    </r>
    <r>
      <rPr>
        <b/>
        <sz val="11"/>
        <color rgb="FF000000"/>
        <rFont val="Calibri"/>
      </rPr>
      <t xml:space="preserve"> Comprehensive network and system vulnerability scanning.</t>
    </r>
    <r>
      <rPr>
        <b/>
        <sz val="11"/>
        <color rgb="FF000000"/>
        <rFont val="Calibri"/>
      </rPr>
      <t xml:space="preserve">
</t>
    </r>
    <r>
      <rPr>
        <b/>
        <sz val="11"/>
        <color rgb="FF000000"/>
        <rFont val="Calibri"/>
      </rPr>
      <t xml:space="preserve">• </t>
    </r>
    <r>
      <rPr>
        <b/>
        <i/>
        <sz val="11"/>
        <color rgb="FF000000"/>
        <rFont val="Calibri"/>
      </rPr>
      <t>OWASP ZAP:</t>
    </r>
    <r>
      <rPr>
        <b/>
        <sz val="11"/>
        <color rgb="FF000000"/>
        <rFont val="Calibri"/>
      </rPr>
      <t xml:space="preserve"> Dynamic scanning of web applications for vulnerabilities.</t>
    </r>
    <r>
      <rPr>
        <b/>
        <sz val="11"/>
        <color rgb="FF000000"/>
        <rFont val="Calibri"/>
      </rPr>
      <t xml:space="preserve">
</t>
    </r>
    <r>
      <rPr>
        <b/>
        <sz val="11"/>
        <color rgb="FF000000"/>
        <rFont val="Calibri"/>
      </rPr>
      <t xml:space="preserve">• </t>
    </r>
    <r>
      <rPr>
        <b/>
        <i/>
        <sz val="11"/>
        <color rgb="FF000000"/>
        <rFont val="Calibri"/>
      </rPr>
      <t>Nmap with NSE Scripts:</t>
    </r>
    <r>
      <rPr>
        <b/>
        <sz val="11"/>
        <color rgb="FF000000"/>
        <rFont val="Calibri"/>
      </rPr>
      <t xml:space="preserve"> Network scanning with scripts to detect vulnerabilities.</t>
    </r>
  </si>
  <si>
    <t>https://attack.mitre.org/mitigations/M1016/</t>
  </si>
  <si>
    <t>Family</t>
  </si>
  <si>
    <t>Guidance</t>
  </si>
  <si>
    <t>Examine</t>
  </si>
  <si>
    <t>Interview</t>
  </si>
  <si>
    <t>Test</t>
  </si>
  <si>
    <t>Access Control</t>
  </si>
  <si>
    <t>03.01</t>
  </si>
  <si>
    <t>03.01.01</t>
  </si>
  <si>
    <r>
      <rPr>
        <b/>
        <sz val="11"/>
        <color rgb="FF000000"/>
        <rFont val="Calibri"/>
      </rPr>
      <t>a.</t>
    </r>
    <r>
      <rPr>
        <sz val="11"/>
        <color rgb="FF000000"/>
        <rFont val="Calibri"/>
      </rPr>
      <t xml:space="preserve">  Define the types of system accounts allowed and prohibited.</t>
    </r>
    <r>
      <rPr>
        <sz val="11"/>
        <color rgb="FF000000"/>
        <rFont val="Calibri"/>
      </rPr>
      <t xml:space="preserve">
</t>
    </r>
    <r>
      <rPr>
        <b/>
        <sz val="11"/>
        <color rgb="FF000000"/>
        <rFont val="Calibri"/>
      </rPr>
      <t>b.</t>
    </r>
    <r>
      <rPr>
        <sz val="11"/>
        <color rgb="FF000000"/>
        <rFont val="Calibri"/>
      </rPr>
      <t xml:space="preserve">  Create, enable, modify, disable, and remove system accounts in accordance with policy, procedures, prerequisites, and criteria.</t>
    </r>
    <r>
      <rPr>
        <sz val="11"/>
        <color rgb="FF000000"/>
        <rFont val="Calibri"/>
      </rPr>
      <t xml:space="preserve">
</t>
    </r>
    <r>
      <rPr>
        <b/>
        <sz val="11"/>
        <color rgb="FF000000"/>
        <rFont val="Calibri"/>
      </rPr>
      <t>c.</t>
    </r>
    <r>
      <rPr>
        <sz val="11"/>
        <color rgb="FF000000"/>
        <rFont val="Calibri"/>
      </rPr>
      <t xml:space="preserve">  Specify: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Authorized users of the system,</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Group and role membership,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Access authorizations (i.e., privileges) for each account.</t>
    </r>
    <r>
      <rPr>
        <sz val="11"/>
        <color rgb="FF000000"/>
        <rFont val="Calibri"/>
      </rPr>
      <t xml:space="preserve">
</t>
    </r>
    <r>
      <rPr>
        <b/>
        <sz val="11"/>
        <color rgb="FF000000"/>
        <rFont val="Calibri"/>
      </rPr>
      <t>d.</t>
    </r>
    <r>
      <rPr>
        <sz val="11"/>
        <color rgb="FF000000"/>
        <rFont val="Calibri"/>
      </rPr>
      <t xml:space="preserve">  Authorize access to the system based 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 valid access authorization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Intended system usage.</t>
    </r>
    <r>
      <rPr>
        <sz val="11"/>
        <color rgb="FF000000"/>
        <rFont val="Calibri"/>
      </rPr>
      <t xml:space="preserve">
</t>
    </r>
    <r>
      <rPr>
        <b/>
        <sz val="11"/>
        <color rgb="FF000000"/>
        <rFont val="Calibri"/>
      </rPr>
      <t>e.</t>
    </r>
    <r>
      <rPr>
        <sz val="11"/>
        <color rgb="FF000000"/>
        <rFont val="Calibri"/>
      </rPr>
      <t xml:space="preserve">  Monitor the use of system accounts.</t>
    </r>
    <r>
      <rPr>
        <sz val="11"/>
        <color rgb="FF000000"/>
        <rFont val="Calibri"/>
      </rPr>
      <t xml:space="preserve">
</t>
    </r>
    <r>
      <rPr>
        <b/>
        <sz val="11"/>
        <color rgb="FF000000"/>
        <rFont val="Calibri"/>
      </rPr>
      <t>f.</t>
    </r>
    <r>
      <rPr>
        <sz val="11"/>
        <color rgb="FF000000"/>
        <rFont val="Calibri"/>
      </rPr>
      <t xml:space="preserve">  Disable system accounts when: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The accounts have expired,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The accounts have been inactive for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The accounts are no longer associated with a user or individual,</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The accounts are in violation of organizational policy, or</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Significant risks associated with individuals are discovered.</t>
    </r>
    <r>
      <rPr>
        <sz val="11"/>
        <color rgb="FF000000"/>
        <rFont val="Calibri"/>
      </rPr>
      <t xml:space="preserve">
</t>
    </r>
    <r>
      <rPr>
        <b/>
        <sz val="11"/>
        <color rgb="FF000000"/>
        <rFont val="Calibri"/>
      </rPr>
      <t>g.</t>
    </r>
    <r>
      <rPr>
        <sz val="11"/>
        <color rgb="FF000000"/>
        <rFont val="Calibri"/>
      </rPr>
      <t xml:space="preserve">  Notify account managers and designated personnel or roles within: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
    </r>
    <r>
      <rPr>
        <i/>
        <sz val="11"/>
        <color rgb="FF000000"/>
        <rFont val="Calibri"/>
      </rPr>
      <t>[Assignment: organization-defined time period]</t>
    </r>
    <r>
      <rPr>
        <sz val="11"/>
        <color rgb="FF000000"/>
        <rFont val="Calibri"/>
      </rPr>
      <t xml:space="preserve"> when accounts are no longer required.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
    </r>
    <r>
      <rPr>
        <i/>
        <sz val="11"/>
        <color rgb="FF000000"/>
        <rFont val="Calibri"/>
      </rPr>
      <t>[Assignment: organization-defined time period]</t>
    </r>
    <r>
      <rPr>
        <sz val="11"/>
        <color rgb="FF000000"/>
        <rFont val="Calibri"/>
      </rPr>
      <t xml:space="preserve"> when users are terminated or transferred.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time period]</t>
    </r>
    <r>
      <rPr>
        <sz val="11"/>
        <color rgb="FF000000"/>
        <rFont val="Calibri"/>
      </rPr>
      <t xml:space="preserve"> when system usage or the need-to-know changes for an individual.</t>
    </r>
    <r>
      <rPr>
        <sz val="11"/>
        <color rgb="FF000000"/>
        <rFont val="Calibri"/>
      </rPr>
      <t xml:space="preserve">
</t>
    </r>
    <r>
      <rPr>
        <b/>
        <sz val="11"/>
        <color rgb="FF000000"/>
        <rFont val="Calibri"/>
      </rPr>
      <t>h.</t>
    </r>
    <r>
      <rPr>
        <sz val="11"/>
        <color rgb="FF000000"/>
        <rFont val="Calibri"/>
      </rPr>
      <t xml:space="preserve">  Require that users log out of the system after </t>
    </r>
    <r>
      <rPr>
        <i/>
        <sz val="11"/>
        <color rgb="FF000000"/>
        <rFont val="Calibri"/>
      </rPr>
      <t>[Assignment: organization-defined time period]</t>
    </r>
    <r>
      <rPr>
        <sz val="11"/>
        <color rgb="FF000000"/>
        <rFont val="Calibri"/>
      </rPr>
      <t xml:space="preserve"> of expected inactivity or when </t>
    </r>
    <r>
      <rPr>
        <i/>
        <sz val="11"/>
        <color rgb="FF000000"/>
        <rFont val="Calibri"/>
      </rPr>
      <t>[Assignment: organization-defined circumstances]</t>
    </r>
    <r>
      <rPr>
        <sz val="11"/>
        <color rgb="FF000000"/>
        <rFont val="Calibri"/>
      </rPr>
      <t>.</t>
    </r>
  </si>
  <si>
    <r>
      <rPr>
        <sz val="11"/>
        <color rgb="FF000000"/>
        <rFont val="Calibri"/>
      </rPr>
      <t xml:space="preserve">This requirement focuses on account management for systems and applications. The definition and enforcement of access authorizations other than those determined by account type (e.g., privileged access, non-privileged access) are addressed in </t>
    </r>
    <r>
      <rPr>
        <sz val="11"/>
        <color rgb="FF0000FF"/>
        <rFont val="Calibri"/>
      </rPr>
      <t>03.01.02</t>
    </r>
    <r>
      <rPr>
        <sz val="11"/>
        <color rgb="FF000000"/>
        <rFont val="Calibri"/>
      </rPr>
      <t xml:space="preserve">. System account types include individual, group, temporary, system, guest, anonymous, emergency, developer, and service. Users who require administrative privileges on system accounts receive additional scrutiny by personnel responsible for approving such accounts and privileged access. Types of accounts that organizations may prohibit due to increased risk include group, emergency, guest, anonymous, and temporary. Organizations may choose to define access privileges or other attributes by account, type of account, or a combination of both. Other attributes required for authorizing access include restrictions on the time of day, day of the week, and point of origin. When defining other system account attributes, organizations consider system requirements (e.g., system upgrades, scheduled maintenance) and mission and business requirements (e.g., time zone differences, remote access to facilitate travel requirements). Users who pose a significant security risk include individuals for whom reliable evidence indicates either the intention to use authorized access to the system to cause harm or that adversaries will cause harm through them. Close coordination among mission and business owners, system administrators, human resource managers, and legal staff is essential when disabling system accounts for high-risk individuals. Time periods for the notification of organizational personnel or roles may vary. Inactivity logout is behavior- or policy-based and requires users to take physical action to log out when they are expecting inactivity longer than the defined period. Automatic enforcement of inactivity logout is addressed by </t>
    </r>
    <r>
      <rPr>
        <sz val="11"/>
        <color rgb="FF0000FF"/>
        <rFont val="Calibri"/>
      </rPr>
      <t>03.01.10</t>
    </r>
    <r>
      <rPr>
        <sz val="11"/>
        <color rgb="FF000000"/>
        <rFont val="Calibri"/>
      </rPr>
      <t>.</t>
    </r>
  </si>
  <si>
    <t>Access control policy and procedures
Personnel termination or transfer policies and procedures
Procedures for account management
List of active system accounts and the name of the individual associated with each account
System design documentation
List of conditions for group and role membership
System configuration settings
Notifications of recent transfers, separations, or terminations of employees
List of recently disabled system accounts and the name of the individual associated with each account
List of user activities that pose significant organizational risks
Access authorization records
Account management compliance reviews
System monitoring and audit records
System security plan
System-generated list of accounts removed
System-generated list of emergency accounts disabled
System-generated list of disabled accounts
Other relevant documents and records</t>
  </si>
  <si>
    <t>Personnel with account management responsibilities
System administrators
Personnel with information security responsibilities
System developers</t>
  </si>
  <si>
    <t>Processes for account management on the system
Mechanisms for implementing account management</t>
  </si>
  <si>
    <t>Access Enforcement</t>
  </si>
  <si>
    <t>03.01.02</t>
  </si>
  <si>
    <r>
      <rPr>
        <b/>
        <sz val="11"/>
        <color rgb="FF000000"/>
        <rFont val="Calibri"/>
      </rPr>
      <t>a.</t>
    </r>
    <r>
      <rPr>
        <sz val="11"/>
        <color rgb="FF000000"/>
        <rFont val="Calibri"/>
      </rPr>
      <t xml:space="preserve">  Approved authorizations for logical access to CUI are enforced in accordance with applicable access control policies.</t>
    </r>
    <r>
      <rPr>
        <sz val="11"/>
        <color rgb="FF000000"/>
        <rFont val="Calibri"/>
      </rPr>
      <t xml:space="preserve">
</t>
    </r>
    <r>
      <rPr>
        <b/>
        <sz val="11"/>
        <color rgb="FF000000"/>
        <rFont val="Calibri"/>
      </rPr>
      <t>b.</t>
    </r>
    <r>
      <rPr>
        <sz val="11"/>
        <color rgb="FF000000"/>
        <rFont val="Calibri"/>
      </rPr>
      <t xml:space="preserve">  Approved authorizations for logical access to system resources are enforced in accordance with applicable access control policies.</t>
    </r>
  </si>
  <si>
    <r>
      <rPr>
        <sz val="11"/>
        <color rgb="FF000000"/>
        <rFont val="Calibri"/>
      </rPr>
      <t xml:space="preserve">Access control policies control access between active entities or subjects (i.e., users or system processes acting on behalf of users) and passive entities or objects (i.e., devices, files, records, domains) in organizational systems. Types of system access include remote access and access to systems that communicate through external networks, such as the internet. Access enforcement mechanisms can also be employed at the application and service levels to provide increased protection for CUI. This recognizes that the system can host many applications and services in support of mission and business functions. Access control policies are defined in </t>
    </r>
    <r>
      <rPr>
        <sz val="11"/>
        <color rgb="FF0000FF"/>
        <rFont val="Calibri"/>
      </rPr>
      <t>03.15.01</t>
    </r>
    <r>
      <rPr>
        <sz val="11"/>
        <color rgb="FF000000"/>
        <rFont val="Calibri"/>
      </rPr>
      <t>.</t>
    </r>
  </si>
  <si>
    <t>Access control policy and procedures
Procedures for access enforcement
System design documentation
System configuration settings
List of approved authorizations (i.e., user privileges)
System audit records
System security plan
Other relevant documents or records</t>
  </si>
  <si>
    <t>Personnel with access enforcement responsibilities
System administrators
Personnel with information security responsibilities
System developers</t>
  </si>
  <si>
    <t>Mechanisms for implementing the access control policy</t>
  </si>
  <si>
    <t>Information Flow Enforcement</t>
  </si>
  <si>
    <t>03.01.03</t>
  </si>
  <si>
    <r>
      <rPr>
        <b/>
        <sz val="11"/>
        <color rgb="FF000000"/>
        <rFont val="Calibri"/>
      </rPr>
      <t>a.</t>
    </r>
    <r>
      <rPr>
        <sz val="11"/>
        <color rgb="FF000000"/>
        <rFont val="Calibri"/>
      </rPr>
      <t xml:space="preserve">  Approved authorizations are enforced for controlling the flow of CUI within the system.</t>
    </r>
    <r>
      <rPr>
        <sz val="11"/>
        <color rgb="FF000000"/>
        <rFont val="Calibri"/>
      </rPr>
      <t xml:space="preserve">
</t>
    </r>
    <r>
      <rPr>
        <b/>
        <sz val="11"/>
        <color rgb="FF000000"/>
        <rFont val="Calibri"/>
      </rPr>
      <t>b.</t>
    </r>
    <r>
      <rPr>
        <sz val="11"/>
        <color rgb="FF000000"/>
        <rFont val="Calibri"/>
      </rPr>
      <t xml:space="preserve">  Approved authorizations are enforced for controlling the flow of CUI between connected systems.</t>
    </r>
  </si>
  <si>
    <r>
      <rPr>
        <sz val="11"/>
        <color rgb="FF000000"/>
        <rFont val="Calibri"/>
      </rPr>
      <t xml:space="preserve">Information flow control regulates where CUI can transit within a system and between systems (in contrast to who is allowed to access the information) and without regard to subsequent accesses to that information. Flow control restrictions include keeping CUI from being transmitted in the clear to the internet, blocking external communications traffic that claims to be sourced from within the organization, restricting requests to the internet that are not from the internal web proxy server, and limiting CUI transfers between organizations based on data structures and content. Transferring CUI between organizations may require an agreement that specifies how the information flow is enforced (see </t>
    </r>
    <r>
      <rPr>
        <sz val="11"/>
        <color rgb="FF0000FF"/>
        <rFont val="Calibri"/>
      </rPr>
      <t>03.12.05</t>
    </r>
    <r>
      <rPr>
        <sz val="11"/>
        <color rgb="FF000000"/>
        <rFont val="Calibri"/>
      </rPr>
      <t>). Transferring CUI between systems that represent different security domains with different security policies introduces the risk that such transfers violate one or more domain security policies. In such situations, information owners or stewards provide guidance at designated policy enforcement points between interconnected systems. Organizations consider mandating specific architectural solutions when required to enforce specific security policies. Enforcement includes prohibiting CUI transfers between interconnected systems (i.e., allowing information access only), employing hardware mechanisms to enforce one-way information flows, and implementing trustworthy regrading mechanisms to reassign security attributes and security labels. Organizations commonly use information flow control policies and enforcement mechanisms to control the flow of CUI between designated sources and destinations (e.g., networks, individuals, and devices) within systems and between interconnected systems. Flow control is based on characteristics of the information or the information path. Enforcement occurs in boundary protection devices (e.g., encrypted tunnels, routers, gateways, and firewalls) that use rule sets or establish configuration settings that restrict system services, provide a packet-filtering capability based on header information, or provide a message-filtering capability based on message content (e.g., implementing key word searches or using document characteristics). Organizations also consider the trustworthiness of filtering and inspection mechanisms (i.e., hardware, firmware, and software components) that are critical to information flow enforcement.</t>
    </r>
  </si>
  <si>
    <t>Access control policy and procedures
Information flow control policies
Procedures for information flow enforcement
Security architecture and design documentation
System configuration settings
System baseline configuration
System audit records
List of information flow authorizations
System security plan
Other relevant documents or records</t>
  </si>
  <si>
    <t>System administrators
Personnel with security architecture responsibilities
Personnel with information security responsibilities
System developers</t>
  </si>
  <si>
    <t>Mechanisms for implementing the information flow enforcement policy</t>
  </si>
  <si>
    <t>Separation of Duties</t>
  </si>
  <si>
    <t>03.01.04</t>
  </si>
  <si>
    <r>
      <rPr>
        <b/>
        <sz val="11"/>
        <color rgb="FF000000"/>
        <rFont val="Calibri"/>
      </rPr>
      <t>a.</t>
    </r>
    <r>
      <rPr>
        <sz val="11"/>
        <color rgb="FF000000"/>
        <rFont val="Calibri"/>
      </rPr>
      <t xml:space="preserve">  Identify the duties of individuals requiring separation.</t>
    </r>
    <r>
      <rPr>
        <sz val="11"/>
        <color rgb="FF000000"/>
        <rFont val="Calibri"/>
      </rPr>
      <t xml:space="preserve">
</t>
    </r>
    <r>
      <rPr>
        <b/>
        <sz val="11"/>
        <color rgb="FF000000"/>
        <rFont val="Calibri"/>
      </rPr>
      <t>b.</t>
    </r>
    <r>
      <rPr>
        <sz val="11"/>
        <color rgb="FF000000"/>
        <rFont val="Calibri"/>
      </rPr>
      <t xml:space="preserve">  Define system access authorizations to support separation of duties.</t>
    </r>
  </si>
  <si>
    <r>
      <rPr>
        <sz val="11"/>
        <color rgb="FF000000"/>
        <rFont val="Calibri"/>
      </rPr>
      <t xml:space="preserve">Separation of duties addresses the potential for abuse of authorized privileges and reduces the risk of malevolent activity without collusion. Separation of duties includes dividing mission functions and support functions among different individuals or roles, conducting system support functions with different individuals or roles (e.g., quality assurance, configuration management, network security, system management, assessments, and programming), and ensuring that personnel who administer access control functions do not also administer audit functions. Because separation of duty violations can span systems and application domains, organizations consider the entirety of their systems and system components when developing policies on separation of duties. This requirement is enforced by </t>
    </r>
    <r>
      <rPr>
        <sz val="11"/>
        <color rgb="FF0000FF"/>
        <rFont val="Calibri"/>
      </rPr>
      <t>03.01.02</t>
    </r>
    <r>
      <rPr>
        <sz val="11"/>
        <color rgb="FF000000"/>
        <rFont val="Calibri"/>
      </rPr>
      <t>.</t>
    </r>
  </si>
  <si>
    <t>Access control policy and procedures
Procedures for the separation of duties and the division of responsibilities
System configuration settings
System audit records
System access authorizations
List of divisions of responsibility and separation of duties
System security plan
Other relevant documents or records</t>
  </si>
  <si>
    <t>Personnel with responsibilities for defining the separation of duties and the division of responsibilities
Personnel with information security responsibilities
System administrators</t>
  </si>
  <si>
    <t>Mechanisms for implementing the separation of duties policy</t>
  </si>
  <si>
    <t>Least Privilege</t>
  </si>
  <si>
    <t>03.01.05</t>
  </si>
  <si>
    <r>
      <rPr>
        <b/>
        <sz val="11"/>
        <color rgb="FF000000"/>
        <rFont val="Calibri"/>
      </rPr>
      <t>a.</t>
    </r>
    <r>
      <rPr>
        <sz val="11"/>
        <color rgb="FF000000"/>
        <rFont val="Calibri"/>
      </rPr>
      <t xml:space="preserve">  Allow only authorized system access for users (or processes acting on behalf of users) that is necessary to accomplish assigned organizational tasks.</t>
    </r>
    <r>
      <rPr>
        <sz val="11"/>
        <color rgb="FF000000"/>
        <rFont val="Calibri"/>
      </rPr>
      <t xml:space="preserve">
</t>
    </r>
    <r>
      <rPr>
        <b/>
        <sz val="11"/>
        <color rgb="FF000000"/>
        <rFont val="Calibri"/>
      </rPr>
      <t>b.</t>
    </r>
    <r>
      <rPr>
        <sz val="11"/>
        <color rgb="FF000000"/>
        <rFont val="Calibri"/>
      </rPr>
      <t xml:space="preserve">  Authorize access to </t>
    </r>
    <r>
      <rPr>
        <i/>
        <sz val="11"/>
        <color rgb="FF000000"/>
        <rFont val="Calibri"/>
      </rPr>
      <t>[Assignment: organization-defined security functions]</t>
    </r>
    <r>
      <rPr>
        <sz val="11"/>
        <color rgb="FF000000"/>
        <rFont val="Calibri"/>
      </rPr>
      <t xml:space="preserve"> and </t>
    </r>
    <r>
      <rPr>
        <i/>
        <sz val="11"/>
        <color rgb="FF000000"/>
        <rFont val="Calibri"/>
      </rPr>
      <t>[Assignment: organization-defined security-relevant information]</t>
    </r>
    <r>
      <rPr>
        <sz val="11"/>
        <color rgb="FF000000"/>
        <rFont val="Calibri"/>
      </rPr>
      <t>.</t>
    </r>
    <r>
      <rPr>
        <sz val="11"/>
        <color rgb="FF000000"/>
        <rFont val="Calibri"/>
      </rPr>
      <t xml:space="preserve">
</t>
    </r>
    <r>
      <rPr>
        <b/>
        <sz val="11"/>
        <color rgb="FF000000"/>
        <rFont val="Calibri"/>
      </rPr>
      <t>c.</t>
    </r>
    <r>
      <rPr>
        <sz val="11"/>
        <color rgb="FF000000"/>
        <rFont val="Calibri"/>
      </rPr>
      <t xml:space="preserve">  Review the privileges assigned to roles or classes of users </t>
    </r>
    <r>
      <rPr>
        <i/>
        <sz val="11"/>
        <color rgb="FF000000"/>
        <rFont val="Calibri"/>
      </rPr>
      <t>[Assignment: organization-defined frequency]</t>
    </r>
    <r>
      <rPr>
        <sz val="11"/>
        <color rgb="FF000000"/>
        <rFont val="Calibri"/>
      </rPr>
      <t xml:space="preserve"> to validate the need for such privileges.</t>
    </r>
    <r>
      <rPr>
        <sz val="11"/>
        <color rgb="FF000000"/>
        <rFont val="Calibri"/>
      </rPr>
      <t xml:space="preserve">
</t>
    </r>
    <r>
      <rPr>
        <b/>
        <sz val="11"/>
        <color rgb="FF000000"/>
        <rFont val="Calibri"/>
      </rPr>
      <t>d.</t>
    </r>
    <r>
      <rPr>
        <sz val="11"/>
        <color rgb="FF000000"/>
        <rFont val="Calibri"/>
      </rPr>
      <t xml:space="preserve">  Reassign or remove privileges, as necessary.</t>
    </r>
  </si>
  <si>
    <r>
      <rPr>
        <sz val="11"/>
        <color rgb="FF000000"/>
        <rFont val="Calibri"/>
      </rPr>
      <t>Organizations employ the principle of least privilege for specific duties and authorized access for users and system processes. Least privilege is applied to the development, implementation, and operation of the system. Organizations consider creating additional processes, roles, and system accounts to achieve least privilege. Security functions include establishing system accounts and assigning privileges, installing software, configuring access authorizations, configuring settings for events to be audited, establishing vulnerability scanning parameters, establishing intrusion detection parameters, and managing audit information. Security-relevant information includes threat and vulnerability information, filtering rules for routers or firewalls, configuration parameters for security services, security architecture, cryptographic key management information, access control lists, and audit information.</t>
    </r>
  </si>
  <si>
    <t>Access control policy and procedures
Procedures for least privilege
List of assigned access authorizations (i.e., privileges)
System configuration settings
System audit records
List of security functions (implemented in hardware, software, and firmware)
Security-relevant information for which access must be explicitly authorized
List of system-generated roles or classes of users and assigned privileges
Validation reviews of privileges assigned to roles or classes of users
Records of privilege removals or reassignments for roles or classes of users
System security plan
System design documentation
Other relevant documents or records</t>
  </si>
  <si>
    <t>Personnel with responsibilities for defining least privileges
Personnel with information security responsibilities
System administrators</t>
  </si>
  <si>
    <t>Mechanisms for implementing least privilege functions
Mechanisms for implementing reviews of user privileges</t>
  </si>
  <si>
    <t>Least Privilege – Privileged Accounts</t>
  </si>
  <si>
    <t>03.01.06</t>
  </si>
  <si>
    <r>
      <rPr>
        <b/>
        <sz val="11"/>
        <color rgb="FF000000"/>
        <rFont val="Calibri"/>
      </rPr>
      <t>a.</t>
    </r>
    <r>
      <rPr>
        <sz val="11"/>
        <color rgb="FF000000"/>
        <rFont val="Calibri"/>
      </rPr>
      <t xml:space="preserve">  Restrict privileged accounts on the system to </t>
    </r>
    <r>
      <rPr>
        <i/>
        <sz val="11"/>
        <color rgb="FF000000"/>
        <rFont val="Calibri"/>
      </rPr>
      <t>[Assignment: organization-defined personnel or roles]</t>
    </r>
    <r>
      <rPr>
        <sz val="11"/>
        <color rgb="FF000000"/>
        <rFont val="Calibri"/>
      </rPr>
      <t>..</t>
    </r>
    <r>
      <rPr>
        <sz val="11"/>
        <color rgb="FF000000"/>
        <rFont val="Calibri"/>
      </rPr>
      <t xml:space="preserve">
</t>
    </r>
    <r>
      <rPr>
        <b/>
        <sz val="11"/>
        <color rgb="FF000000"/>
        <rFont val="Calibri"/>
      </rPr>
      <t>b.</t>
    </r>
    <r>
      <rPr>
        <sz val="11"/>
        <color rgb="FF000000"/>
        <rFont val="Calibri"/>
      </rPr>
      <t xml:space="preserve">  Require that users (or roles) with privileged accounts use non-privileged accounts when accessing non-security functions or non-security information.</t>
    </r>
  </si>
  <si>
    <r>
      <rPr>
        <sz val="11"/>
        <color rgb="FF000000"/>
        <rFont val="Calibri"/>
      </rPr>
      <t>Privileged accounts refer to accounts that are granted elevated privileges to access resources (including security functions or security-relevant information) that are otherwise restricted for non-privileged accounts. These accounts are typically described as system administrator or super user accounts. For example, a privileged account is often required in order to perform privileged functions such as executing commands that could modify system behavior. Restricting privileged accounts to specific personnel or roles ensures that only those authorized users can access and manipulate security functions or security-relevant information. Requiring the use of non-privileged accounts when such access is not needed can limit unauthorized access to and manipulation of security functions or security-relevant information.</t>
    </r>
  </si>
  <si>
    <t>Access control policy and procedures
Procedures for least privilege
List of system-generated privileged accounts
List of system administration personnel
System audit records
System configuration settings
System security plan
List of system-generated security functions or security-relevant information assigned to system accounts or roles
Other relevant documents or records</t>
  </si>
  <si>
    <t>Mechanisms for implementing least privilege functions</t>
  </si>
  <si>
    <t>Least Privilege – Privileged Functions</t>
  </si>
  <si>
    <t>03.01.07</t>
  </si>
  <si>
    <r>
      <rPr>
        <b/>
        <sz val="11"/>
        <color rgb="FF000000"/>
        <rFont val="Calibri"/>
      </rPr>
      <t>a.</t>
    </r>
    <r>
      <rPr>
        <sz val="11"/>
        <color rgb="FF000000"/>
        <rFont val="Calibri"/>
      </rPr>
      <t xml:space="preserve">  Prevent non-privileged users from executing privileged functions.</t>
    </r>
    <r>
      <rPr>
        <sz val="11"/>
        <color rgb="FF000000"/>
        <rFont val="Calibri"/>
      </rPr>
      <t xml:space="preserve">
</t>
    </r>
    <r>
      <rPr>
        <b/>
        <sz val="11"/>
        <color rgb="FF000000"/>
        <rFont val="Calibri"/>
      </rPr>
      <t>b.</t>
    </r>
    <r>
      <rPr>
        <sz val="11"/>
        <color rgb="FF000000"/>
        <rFont val="Calibri"/>
      </rPr>
      <t xml:space="preserve">  Log the execution of privileged functions.</t>
    </r>
  </si>
  <si>
    <r>
      <rPr>
        <sz val="11"/>
        <color rgb="FF000000"/>
        <rFont val="Calibri"/>
      </rPr>
      <t xml:space="preserve">Privileged functions include establishing system accounts, performing system integrity checks, conducting patching operations, changing system configuration settings, or administering cryptographic key management activities. Non-privileged users do not possess the authorizations to execute privileged functions. Bypassing intrusion detection and prevention mechanisms or malicious code protection mechanisms are examples of privileged functions that require protection from non-privileged users. This requirement represents a condition achieved by the definition of authorized privileges in </t>
    </r>
    <r>
      <rPr>
        <sz val="11"/>
        <color rgb="FF0000FF"/>
        <rFont val="Calibri"/>
      </rPr>
      <t>03.01.01</t>
    </r>
    <r>
      <rPr>
        <sz val="11"/>
        <color rgb="FF000000"/>
        <rFont val="Calibri"/>
      </rPr>
      <t xml:space="preserve"> and privilege enforcement in </t>
    </r>
    <r>
      <rPr>
        <sz val="11"/>
        <color rgb="FF0000FF"/>
        <rFont val="Calibri"/>
      </rPr>
      <t>03.01.02</t>
    </r>
    <r>
      <rPr>
        <sz val="11"/>
        <color rgb="FF000000"/>
        <rFont val="Calibri"/>
      </rPr>
      <t>. The misuse of privileged functions — whether intentionally or unintentionally by authorized users or by unauthorized external entities that have compromised system accounts — is a serious and ongoing concern that can have significant adverse impacts on organizations. Logging the use of privileged functions is one way to detect such misuse and mitigate risks from advanced persistent threats and insider threats.</t>
    </r>
  </si>
  <si>
    <t>Access control policy and procedures
Procedures for least privilege
System design documentation
System configuration settings
System audit records
List of audited events
List of privileged functions to be audited and associated user account assignments
System security plan
Other relevant documents or records</t>
  </si>
  <si>
    <t>Personnel with responsibilities for reviewing least privileges
Personnel with information security responsibilities
System developers
System administrators</t>
  </si>
  <si>
    <t>Mechanisms for auditing the execution of least privilege functions
Mechanisms for implementing least privilege functions for non-privileged users</t>
  </si>
  <si>
    <t>Unsuccessful Logon Attempts</t>
  </si>
  <si>
    <t>03.01.08</t>
  </si>
  <si>
    <r>
      <rPr>
        <b/>
        <sz val="11"/>
        <color rgb="FF000000"/>
        <rFont val="Calibri"/>
      </rPr>
      <t>a.</t>
    </r>
    <r>
      <rPr>
        <sz val="11"/>
        <color rgb="FF000000"/>
        <rFont val="Calibri"/>
      </rPr>
      <t xml:space="preserve">  Enforce a limit of </t>
    </r>
    <r>
      <rPr>
        <i/>
        <sz val="11"/>
        <color rgb="FF000000"/>
        <rFont val="Calibri"/>
      </rPr>
      <t>[Assignment: organization-defined number]</t>
    </r>
    <r>
      <rPr>
        <sz val="11"/>
        <color rgb="FF000000"/>
        <rFont val="Calibri"/>
      </rPr>
      <t xml:space="preserve"> consecutive invalid logon attempts by a user during a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b.</t>
    </r>
    <r>
      <rPr>
        <sz val="11"/>
        <color rgb="FF000000"/>
        <rFont val="Calibri"/>
      </rPr>
      <t xml:space="preserve">  Automatically </t>
    </r>
    <r>
      <rPr>
        <i/>
        <sz val="11"/>
        <color rgb="FF000000"/>
        <rFont val="Calibri"/>
      </rPr>
      <t>[Selection (one or more): lock the account or node for an [Assignment: organization-defined time period]</t>
    </r>
    <r>
      <rPr>
        <sz val="11"/>
        <color rgb="FF000000"/>
        <rFont val="Calibri"/>
      </rPr>
      <t xml:space="preserve"> ; lock the account or node until released by an administrator; delay next logon prompt; notify system administrator; take other action] when the maximum number of unsuccessful attempts is exceeded.</t>
    </r>
  </si>
  <si>
    <r>
      <rPr>
        <sz val="11"/>
        <color rgb="FF000000"/>
        <rFont val="Calibri"/>
      </rPr>
      <t>Due to the potential for denial of service, automatic system lockouts are in most cases, temporary and automatically release after a predetermined time period established by the organization (i.e., using a delay algorithm). Organizations may employ different delay algorithms for different system components based on the capabilities of the respective components. Responses to unsuccessful system logon attempts may be implemented at the system and application levels. Organization-defined actions that may be taken include prompting the user to answer a secret question in addition to the username and password, invoking a lockdown mode with limited user capabilities (instead of a full lockout), allowing users to only logon from specified Internet Protocol (IP) addresses, requiring a CAPTCHA to prevent automated attacks, or applying user profiles, such as location, time of day, IP address, device, or Media Access Control (MAC) address.</t>
    </r>
  </si>
  <si>
    <t>Access control policy and procedures
Procedures for unsuccessful logon attempts
System design documentation
System audit records
System configuration settings
System security plan
Other relevant documents or records</t>
  </si>
  <si>
    <t>Personnel with information security responsibilities
System developers
System administrators</t>
  </si>
  <si>
    <t>Mechanisms for implementing the access control policy for unsuccessful logon attempts</t>
  </si>
  <si>
    <t>System Use Notification</t>
  </si>
  <si>
    <t>03.01.09</t>
  </si>
  <si>
    <r>
      <rPr>
        <b/>
        <sz val="11"/>
        <color rgb="FF000000"/>
        <rFont val="Calibri"/>
      </rPr>
      <t>a.</t>
    </r>
    <r>
      <rPr>
        <sz val="11"/>
        <color rgb="FF000000"/>
        <rFont val="Calibri"/>
      </rPr>
      <t xml:space="preserve">  A system use notification message with privacy and security notices consistent with applicable CUI rules is displayed before granting access to the system.</t>
    </r>
  </si>
  <si>
    <r>
      <rPr>
        <sz val="11"/>
        <color rgb="FF000000"/>
        <rFont val="Calibri"/>
      </rPr>
      <t xml:space="preserve">System use notifications can be implemented using messages or warning banners. The messages or warning banners are displayed before individuals log in to a system that processes, stores, or transmits CUI. System use notifications are used for access via logon interfaces with human users and are not required when human interfaces do not exist. Organizations consider whether a secondary use notification is needed to access applications or other system resources after the initial network logon. Posters or other printed materials may be used in lieu of an automated system message. This requirement is related to </t>
    </r>
    <r>
      <rPr>
        <sz val="11"/>
        <color rgb="FF0000FF"/>
        <rFont val="Calibri"/>
      </rPr>
      <t>03.15.03</t>
    </r>
    <r>
      <rPr>
        <sz val="11"/>
        <color rgb="FF000000"/>
        <rFont val="Calibri"/>
      </rPr>
      <t>.</t>
    </r>
  </si>
  <si>
    <t>Access control policy and procedures
Privacy and security policies, procedures for system use notification
Documented approval of system use notification messages
System audit records
User acknowledgements of system use notification messages
System design documentation
System configuration settings
System use notification messages
System security plan
Other relevant documents or records</t>
  </si>
  <si>
    <t>Personnel with information security responsibilities
Legal counsel
System developers
System administrators</t>
  </si>
  <si>
    <t>Mechanisms for implementing system use notifications</t>
  </si>
  <si>
    <t>Device Lock</t>
  </si>
  <si>
    <t>03.01.10</t>
  </si>
  <si>
    <r>
      <rPr>
        <b/>
        <sz val="11"/>
        <color rgb="FF000000"/>
        <rFont val="Calibri"/>
      </rPr>
      <t>a.</t>
    </r>
    <r>
      <rPr>
        <sz val="11"/>
        <color rgb="FF000000"/>
        <rFont val="Calibri"/>
      </rPr>
      <t xml:space="preserve">  Prevent access to the system by </t>
    </r>
    <r>
      <rPr>
        <i/>
        <sz val="11"/>
        <color rgb="FF000000"/>
        <rFont val="Calibri"/>
      </rPr>
      <t>[Selection (one or more): initiating a device lock after [Assignment: organization-defined time period]</t>
    </r>
    <r>
      <rPr>
        <sz val="11"/>
        <color rgb="FF000000"/>
        <rFont val="Calibri"/>
      </rPr>
      <t xml:space="preserve"> of inactivity; requiring the user to initiate a device lock before leaving the system unattended].</t>
    </r>
    <r>
      <rPr>
        <sz val="11"/>
        <color rgb="FF000000"/>
        <rFont val="Calibri"/>
      </rPr>
      <t xml:space="preserve">
</t>
    </r>
    <r>
      <rPr>
        <b/>
        <sz val="11"/>
        <color rgb="FF000000"/>
        <rFont val="Calibri"/>
      </rPr>
      <t>b.</t>
    </r>
    <r>
      <rPr>
        <sz val="11"/>
        <color rgb="FF000000"/>
        <rFont val="Calibri"/>
      </rPr>
      <t xml:space="preserve">  Retain the device lock until the user reestablishes access using established identification and authentication procedures.</t>
    </r>
    <r>
      <rPr>
        <sz val="11"/>
        <color rgb="FF000000"/>
        <rFont val="Calibri"/>
      </rPr>
      <t xml:space="preserve">
</t>
    </r>
    <r>
      <rPr>
        <b/>
        <sz val="11"/>
        <color rgb="FF000000"/>
        <rFont val="Calibri"/>
      </rPr>
      <t>c.</t>
    </r>
    <r>
      <rPr>
        <sz val="11"/>
        <color rgb="FF000000"/>
        <rFont val="Calibri"/>
      </rPr>
      <t xml:space="preserve">  Conceal, via the device lock, information previously visible on the display with a publicly viewable image.</t>
    </r>
  </si>
  <si>
    <r>
      <rPr>
        <sz val="11"/>
        <color rgb="FF000000"/>
        <rFont val="Calibri"/>
      </rPr>
      <t>Device locks are temporary actions taken to prevent access to the system when users depart from the immediate vicinity of the system but do not want to log out due to the temporary nature of their absences. Device locks can be implemented at the operating system level or application level. User-initiated device locking is behavior- or policy-based and requires users to take physical action to initiate the device lock. Device locks are not an acceptable substitute for logging out of the system (e.g., when organizations require users to log out at the end of workdays). Publicly viewable images can include static or dynamic images, such as patterns used with screen savers, solid colors, photographic images, a clock, a battery life indicator, or a blank screen with the caveat that controlled unclassified information is not displayed.</t>
    </r>
  </si>
  <si>
    <t>Access control policy and procedures
Procedures for session lock and identification and authentication
System design documentation
System configuration settings
Display screen with session lock activated
System security plan
Other relevant documents or records</t>
  </si>
  <si>
    <t>Mechanisms for implementing the access control policy for session lock
Session lock mechanisms</t>
  </si>
  <si>
    <t>Session Termination</t>
  </si>
  <si>
    <t>03.01.11</t>
  </si>
  <si>
    <r>
      <rPr>
        <b/>
        <sz val="11"/>
        <color rgb="FF000000"/>
        <rFont val="Calibri"/>
      </rPr>
      <t>a.</t>
    </r>
    <r>
      <rPr>
        <sz val="11"/>
        <color rgb="FF000000"/>
        <rFont val="Calibri"/>
      </rPr>
      <t xml:space="preserve">  A user session is terminated automatically after </t>
    </r>
    <r>
      <rPr>
        <i/>
        <sz val="11"/>
        <color rgb="FF000000"/>
        <rFont val="Calibri"/>
      </rPr>
      <t>[Assignment: organization-defined conditions or trigger events requiring session disconnect]</t>
    </r>
    <r>
      <rPr>
        <sz val="11"/>
        <color rgb="FF000000"/>
        <rFont val="Calibri"/>
      </rPr>
      <t>.</t>
    </r>
  </si>
  <si>
    <r>
      <rPr>
        <sz val="11"/>
        <color rgb="FF000000"/>
        <rFont val="Calibri"/>
      </rPr>
      <t xml:space="preserve">This requirement addresses the termination of user-initiated logical sessions in contrast to the termination of network connections that are associated with communications sessions (i.e., disconnecting from the network) in </t>
    </r>
    <r>
      <rPr>
        <sz val="11"/>
        <color rgb="FF0000FF"/>
        <rFont val="Calibri"/>
      </rPr>
      <t>03.13.09</t>
    </r>
    <r>
      <rPr>
        <sz val="11"/>
        <color rgb="FF000000"/>
        <rFont val="Calibri"/>
      </rPr>
      <t>. A logical session is initiated whenever a user (or processes acting on behalf of a user) accesses a system. Logical sessions can be terminated (and thus terminate user access) without terminating network sessions. Session termination ends all system processes associated with a user’s logical session except those processes that are created by the user (i.e., session owner) to continue after the session is terminated. Conditions or trigger events that require automatic session termination can include organization-defined periods of user inactivity, time-of-day restrictions on system use, and targeted responses to certain types of incidents.</t>
    </r>
  </si>
  <si>
    <t>Access control policy and procedures
Procedures for session termination
System design documentation
System configuration settings
List of conditions or trigger events requiring session disconnect
System audit records
System security plan
Other relevant documents or records</t>
  </si>
  <si>
    <t>Automated mechanisms for implementing user session termination</t>
  </si>
  <si>
    <t>Remote Access</t>
  </si>
  <si>
    <t>03.01.12</t>
  </si>
  <si>
    <r>
      <rPr>
        <b/>
        <sz val="11"/>
        <color rgb="FF000000"/>
        <rFont val="Calibri"/>
      </rPr>
      <t>a.</t>
    </r>
    <r>
      <rPr>
        <sz val="11"/>
        <color rgb="FF000000"/>
        <rFont val="Calibri"/>
      </rPr>
      <t xml:space="preserve">  Establish usage restrictions, configuration requirements, and connection requirements for each type of allowable remote system access.</t>
    </r>
    <r>
      <rPr>
        <sz val="11"/>
        <color rgb="FF000000"/>
        <rFont val="Calibri"/>
      </rPr>
      <t xml:space="preserve">
</t>
    </r>
    <r>
      <rPr>
        <b/>
        <sz val="11"/>
        <color rgb="FF000000"/>
        <rFont val="Calibri"/>
      </rPr>
      <t>b.</t>
    </r>
    <r>
      <rPr>
        <sz val="11"/>
        <color rgb="FF000000"/>
        <rFont val="Calibri"/>
      </rPr>
      <t xml:space="preserve">  Authorize each type of remote system access prior to establishing such connections.</t>
    </r>
    <r>
      <rPr>
        <sz val="11"/>
        <color rgb="FF000000"/>
        <rFont val="Calibri"/>
      </rPr>
      <t xml:space="preserve">
</t>
    </r>
    <r>
      <rPr>
        <b/>
        <sz val="11"/>
        <color rgb="FF000000"/>
        <rFont val="Calibri"/>
      </rPr>
      <t>c.</t>
    </r>
    <r>
      <rPr>
        <sz val="11"/>
        <color rgb="FF000000"/>
        <rFont val="Calibri"/>
      </rPr>
      <t xml:space="preserve">  Route remote access to the system through authorized and managed access control points.</t>
    </r>
    <r>
      <rPr>
        <sz val="11"/>
        <color rgb="FF000000"/>
        <rFont val="Calibri"/>
      </rPr>
      <t xml:space="preserve">
</t>
    </r>
    <r>
      <rPr>
        <b/>
        <sz val="11"/>
        <color rgb="FF000000"/>
        <rFont val="Calibri"/>
      </rPr>
      <t>d.</t>
    </r>
    <r>
      <rPr>
        <sz val="11"/>
        <color rgb="FF000000"/>
        <rFont val="Calibri"/>
      </rPr>
      <t xml:space="preserve">  Authorize the remote execution of privileged commands and remote access to security-relevant information.</t>
    </r>
  </si>
  <si>
    <r>
      <rPr>
        <sz val="11"/>
        <color rgb="FF000000"/>
        <rFont val="Calibri"/>
      </rPr>
      <t>Remote access is access to systems (or processes acting on behalf of users) that communicate through external networks, such as the internet. Monitoring and controlling remote access methods allows organizations to detect attacks and ensure compliance with remote access policies. Routing remote access through managed access control points enhances explicit control over such connections and reduces susceptibility to unauthorized access to the system, which could result in the unauthorized disclosure of CUI. Remote access to the system represents a significant potential vulnerability that can be exploited by adversaries. Restricting the execution of privileged commands and access to security-relevant information via remote access reduces the exposure of the organization and its susceptibility to threats by adversaries. A privileged command is a human-initiated command executed on a system that involves the control, monitoring, or administration of the system, including security functions and security-relevant information. Security-relevant information is information that can potentially impact the operation of security functions or the provision of security services in a manner that could result in failure to enforce the system security policy or maintain isolation of code and data. Privileged commands give individuals the ability to execute sensitive, security-critical, or security-relevant system functions.</t>
    </r>
  </si>
  <si>
    <t>Access control policy and procedures
Procedures for remote system access
Remote system access configuration and connection requirements
Configuration management plan
System configuration settings
Remote access authorizations
System audit records
System design documentation
Procedures for remote access to the system
System monitoring records
List of managed network access control points
System security plan
Other relevant documents or records</t>
  </si>
  <si>
    <t>Personnel with responsibilities for managing remote access connections
Personnel with information security responsibilities
System administrators</t>
  </si>
  <si>
    <t>Mechanisms for monitoring and controlling remote access methods
Mechanisms for routing remote accesses through managed access control points
Remote access management capability for the system</t>
  </si>
  <si>
    <t>Wireless Access</t>
  </si>
  <si>
    <t>03.01.16</t>
  </si>
  <si>
    <r>
      <rPr>
        <b/>
        <sz val="11"/>
        <color rgb="FF000000"/>
        <rFont val="Calibri"/>
      </rPr>
      <t>a.</t>
    </r>
    <r>
      <rPr>
        <sz val="11"/>
        <color rgb="FF000000"/>
        <rFont val="Calibri"/>
      </rPr>
      <t xml:space="preserve">  Establish usage restrictions, configuration requirements, and connection requirements for each type of wireless access to the system.</t>
    </r>
    <r>
      <rPr>
        <sz val="11"/>
        <color rgb="FF000000"/>
        <rFont val="Calibri"/>
      </rPr>
      <t xml:space="preserve">
</t>
    </r>
    <r>
      <rPr>
        <b/>
        <sz val="11"/>
        <color rgb="FF000000"/>
        <rFont val="Calibri"/>
      </rPr>
      <t>b.</t>
    </r>
    <r>
      <rPr>
        <sz val="11"/>
        <color rgb="FF000000"/>
        <rFont val="Calibri"/>
      </rPr>
      <t xml:space="preserve">  Authorize each type of wireless access to the system prior to establishing such connections.</t>
    </r>
    <r>
      <rPr>
        <sz val="11"/>
        <color rgb="FF000000"/>
        <rFont val="Calibri"/>
      </rPr>
      <t xml:space="preserve">
</t>
    </r>
    <r>
      <rPr>
        <b/>
        <sz val="11"/>
        <color rgb="FF000000"/>
        <rFont val="Calibri"/>
      </rPr>
      <t>c.</t>
    </r>
    <r>
      <rPr>
        <sz val="11"/>
        <color rgb="FF000000"/>
        <rFont val="Calibri"/>
      </rPr>
      <t xml:space="preserve">  Disable, when not intended for use, wireless networking capabilities prior to issuance and deployment.</t>
    </r>
    <r>
      <rPr>
        <sz val="11"/>
        <color rgb="FF000000"/>
        <rFont val="Calibri"/>
      </rPr>
      <t xml:space="preserve">
</t>
    </r>
    <r>
      <rPr>
        <b/>
        <sz val="11"/>
        <color rgb="FF000000"/>
        <rFont val="Calibri"/>
      </rPr>
      <t>d.</t>
    </r>
    <r>
      <rPr>
        <sz val="11"/>
        <color rgb="FF000000"/>
        <rFont val="Calibri"/>
      </rPr>
      <t xml:space="preserve">  Protect wireless access to the system using authentication and encryption.</t>
    </r>
  </si>
  <si>
    <r>
      <rPr>
        <sz val="11"/>
        <color rgb="FF000000"/>
        <rFont val="Calibri"/>
      </rPr>
      <t>Wireless networking capabilities represent a significant potential vulnerability that can be exploited by adversaries. Establishing usage restrictions, configuration requirements, and connection requirements for wireless access to the system provides criteria to support access authorization decisions. These restrictions and requirements reduce susceptibility to unauthorized system access through wireless technologies. Wireless networks use authentication protocols that provide credential protection and mutual authentication. Organizations authenticate individuals and devices to protect wireless access to the system. Special attention is given to the variety of devices with potential wireless access to the system, including small form factor mobile devices (e.g., smart phones, tablets, smart watches). Wireless networking capabilities that are embedded within system components represent a potential vulnerability that can be exploited by adversaries. Strong authentication of users and devices, strong encryption, and disabling wireless capabilities that are not needed for essential mission or business functions can reduce susceptibility to threats by adversaries involving wireless technologies.</t>
    </r>
  </si>
  <si>
    <t>Access control policy and procedures
Procedures for wireless system access
Wireless system access configuration and connection requirements
Configuration management plan
System configuration settings
Wireless access authorizations
System audit records
System design documentation
System security plan
Other relevant documents or records</t>
  </si>
  <si>
    <t>Personnel with responsibilities for managing wireless access connections
Personnel with information security responsibilities
System developers
System administrators</t>
  </si>
  <si>
    <t>Wireless access management capability for the system
Mechanisms for implementing wireless access protections to the system
Mechanisms for managing the disabling of wireless networking capabilities</t>
  </si>
  <si>
    <t>Access Control for Mobile Devices</t>
  </si>
  <si>
    <t>03.01.18</t>
  </si>
  <si>
    <r>
      <rPr>
        <b/>
        <sz val="11"/>
        <color rgb="FF000000"/>
        <rFont val="Calibri"/>
      </rPr>
      <t>a.</t>
    </r>
    <r>
      <rPr>
        <sz val="11"/>
        <color rgb="FF000000"/>
        <rFont val="Calibri"/>
      </rPr>
      <t xml:space="preserve">  Establish usage restrictions, configuration requirements, and connection requirements for mobile devices.</t>
    </r>
    <r>
      <rPr>
        <sz val="11"/>
        <color rgb="FF000000"/>
        <rFont val="Calibri"/>
      </rPr>
      <t xml:space="preserve">
</t>
    </r>
    <r>
      <rPr>
        <b/>
        <sz val="11"/>
        <color rgb="FF000000"/>
        <rFont val="Calibri"/>
      </rPr>
      <t>b.</t>
    </r>
    <r>
      <rPr>
        <sz val="11"/>
        <color rgb="FF000000"/>
        <rFont val="Calibri"/>
      </rPr>
      <t xml:space="preserve">  Authorize the connection of mobile devices to the system.</t>
    </r>
    <r>
      <rPr>
        <sz val="11"/>
        <color rgb="FF000000"/>
        <rFont val="Calibri"/>
      </rPr>
      <t xml:space="preserve">
</t>
    </r>
    <r>
      <rPr>
        <b/>
        <sz val="11"/>
        <color rgb="FF000000"/>
        <rFont val="Calibri"/>
      </rPr>
      <t>c.</t>
    </r>
    <r>
      <rPr>
        <sz val="11"/>
        <color rgb="FF000000"/>
        <rFont val="Calibri"/>
      </rPr>
      <t xml:space="preserve">  Implement full-device or container-based encryption to protect the confidentiality of CUI on mobile devices.</t>
    </r>
  </si>
  <si>
    <r>
      <rPr>
        <sz val="11"/>
        <color rgb="FF000000"/>
        <rFont val="Calibri"/>
      </rPr>
      <t>A mobile device is a computing device with a small form factor such that it can be carried by a single individual; is designed to operate without a physical connection; possesses local, non-removable, or removable data storage; and includes a self-contained power source. Mobile device functionality may include on-board sensors that allow the device to capture information, voice communication capabilities, and/or built-in features for synchronizing local data with remote locations. Examples include smart phones, smart watches, and tablets. Mobile devices are typically associated with a single individual. The processing, storage, and transmission capabilities of mobile devices may be comparable to or a subset of notebook or desktop systems, depending on the nature and intended purpose of the device. Some organizations may consider notebook computers to be mobile devices. The protection and control of mobile devices are behavior- or policy-based and require users to take physical action to protect and control such devices when outside of controlled areas. Controlled areas are spaces for which the organization provides physical or procedural controls to meet the requirements established for protecting CUI. Due to the large variety of mobile devices with different characteristics and capabilities, organizational restrictions may vary for the different classes or types of such devices. Usage restrictions, configuration requirements, and connection requirements for mobile devices include configuration management, device identification and authentication, implementing mandatory protective software, scanning devices for malicious code, updating virus protection software, scanning for critical software updates and patches, conducting operating system and possibly other software integrity checks, and disabling unnecessary hardware. On mobile devices, secure containers provide software-based data isolation designed to segment enterprise applications and information from personal apps and data. Containers may present multiple user interfaces, one of the most common being a mobile application that acts as a portal to a suite of business productivity apps, such as email, contacts, and calendar. Organizations can employ full-device encryption or container-based encryption to protect the confidentiality of CUI on mobile devices.</t>
    </r>
  </si>
  <si>
    <t>Access control policy and procedures
Procedures for mobile device access control
System design documentation
Configuration management plan
System configuration settings
Authorizations for mobile device connections to organizational systems
System audit records
Encryption mechanisms and associated configuration documentation
System security plan
Other relevant documents or records</t>
  </si>
  <si>
    <t>Personnel with access control responsibilities for mobile devices
Personnel using mobile devices to access organizational systems
Personnel with information security responsibilities
System administrators</t>
  </si>
  <si>
    <t>Access control capability for mobile device connections to organizational systems
Encryption mechanisms for protecting the confidentiality of CUI on mobile devices
Configurations of mobile devices</t>
  </si>
  <si>
    <t>Use of External Systems</t>
  </si>
  <si>
    <t>03.01.20</t>
  </si>
  <si>
    <r>
      <rPr>
        <b/>
        <sz val="11"/>
        <color rgb="FF000000"/>
        <rFont val="Calibri"/>
      </rPr>
      <t>a.</t>
    </r>
    <r>
      <rPr>
        <sz val="11"/>
        <color rgb="FF000000"/>
        <rFont val="Calibri"/>
      </rPr>
      <t xml:space="preserve">  Prohibit the use of external systems unless the systems are specifically authorized.</t>
    </r>
    <r>
      <rPr>
        <sz val="11"/>
        <color rgb="FF000000"/>
        <rFont val="Calibri"/>
      </rPr>
      <t xml:space="preserve">
</t>
    </r>
    <r>
      <rPr>
        <b/>
        <sz val="11"/>
        <color rgb="FF000000"/>
        <rFont val="Calibri"/>
      </rPr>
      <t>b.</t>
    </r>
    <r>
      <rPr>
        <sz val="11"/>
        <color rgb="FF000000"/>
        <rFont val="Calibri"/>
      </rPr>
      <t xml:space="preserve">  Establish the following security requirements to be satisfied on external systems prior to allowing use of or access to those systems by authorized individuals: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c.</t>
    </r>
    <r>
      <rPr>
        <sz val="11"/>
        <color rgb="FF000000"/>
        <rFont val="Calibri"/>
      </rPr>
      <t xml:space="preserve">  Permit authorized individuals to use external systems to access the organizational system or to process, store, or transmit CUI only after:</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that the security requirements on the external systems as specified in the organization’s system security plans have been satisfied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Retaining approved system connection or processing agreements with the organizational entities hosting the external systems.</t>
    </r>
    <r>
      <rPr>
        <sz val="11"/>
        <color rgb="FF000000"/>
        <rFont val="Calibri"/>
      </rPr>
      <t xml:space="preserve">
</t>
    </r>
    <r>
      <rPr>
        <b/>
        <sz val="11"/>
        <color rgb="FF000000"/>
        <rFont val="Calibri"/>
      </rPr>
      <t>d.</t>
    </r>
    <r>
      <rPr>
        <sz val="11"/>
        <color rgb="FF000000"/>
        <rFont val="Calibri"/>
      </rPr>
      <t xml:space="preserve">  Restrict the use of organization-controlled portable storage devices by authorized individuals on external systems.</t>
    </r>
  </si>
  <si>
    <r>
      <rPr>
        <sz val="11"/>
        <color rgb="FF000000"/>
        <rFont val="Calibri"/>
      </rPr>
      <t xml:space="preserve">External systems are systems that are used by but are not part of the organization. These systems include personally owned systems, system components, or devices; privately owned computing and communication devices in commercial or public facilities; systems owned or controlled by nonfederal organizations; and systems managed by contractors. Organizations have the option to prohibit the use of any type of external system or specified types of external systems (e.g., prohibit the use of external systems that are not organizationally owned). Terms and conditions are consistent with the trust relationships established with the entities that own, operate, or maintain external systems and include descriptions of shared responsibilities. Authorized individuals include organizational personnel, contractors, or other individuals with authorized access to the organizational system and over whom organizations have the authority to impose specific rules of behavior regarding system access. Restrictions that organizations impose on authorized individuals may vary depending on the trust relationships between organizations. Organizations need assurance that external systems satisfy the necessary security requirements so as not to compromise, damage, or harm the system. This requirement is related to </t>
    </r>
    <r>
      <rPr>
        <sz val="11"/>
        <color rgb="FF0000FF"/>
        <rFont val="Calibri"/>
      </rPr>
      <t>03.16.03</t>
    </r>
    <r>
      <rPr>
        <sz val="11"/>
        <color rgb="FF000000"/>
        <rFont val="Calibri"/>
      </rPr>
      <t>.</t>
    </r>
  </si>
  <si>
    <t>Access control policy and procedures
Procedures for the use of external systems
Terms and conditions for the use of external systems
External systems security requirements
List of types of applications accessible from external systems
System configuration settings
System security plan
Other relevant documents or records</t>
  </si>
  <si>
    <t>Personnel with responsibilities for defining terms, conditions, and security requirements for the use of external systems
Personnel with information security responsibilities
System administrators</t>
  </si>
  <si>
    <t>Mechanisms for implementing or enforcing terms, conditions, and security requirements for the use of external systems</t>
  </si>
  <si>
    <t>Publicly Accessible Content</t>
  </si>
  <si>
    <t>03.01.22</t>
  </si>
  <si>
    <r>
      <rPr>
        <b/>
        <sz val="11"/>
        <color rgb="FF000000"/>
        <rFont val="Calibri"/>
      </rPr>
      <t>a.</t>
    </r>
    <r>
      <rPr>
        <sz val="11"/>
        <color rgb="FF000000"/>
        <rFont val="Calibri"/>
      </rPr>
      <t xml:space="preserve">  Train authorized individuals to ensure that publicly accessible information does not contain CUI.</t>
    </r>
    <r>
      <rPr>
        <sz val="11"/>
        <color rgb="FF000000"/>
        <rFont val="Calibri"/>
      </rPr>
      <t xml:space="preserve">
</t>
    </r>
    <r>
      <rPr>
        <b/>
        <sz val="11"/>
        <color rgb="FF000000"/>
        <rFont val="Calibri"/>
      </rPr>
      <t>b.</t>
    </r>
    <r>
      <rPr>
        <sz val="11"/>
        <color rgb="FF000000"/>
        <rFont val="Calibri"/>
      </rPr>
      <t xml:space="preserve">  Review the content on publicly accessible systems for CUI and remove such information, if discovered.</t>
    </r>
  </si>
  <si>
    <r>
      <rPr>
        <sz val="11"/>
        <color rgb="FF000000"/>
        <rFont val="Calibri"/>
      </rPr>
      <t>In accordance with applicable laws, Executive Orders, directives, policies, regulations, standards, and guidelines, the public is not authorized to have access to nonpublic information, including CUI.</t>
    </r>
  </si>
  <si>
    <t>Awareness and Training</t>
  </si>
  <si>
    <t>03.02</t>
  </si>
  <si>
    <t>Literacy Training and Awareness</t>
  </si>
  <si>
    <t>03.02.01</t>
  </si>
  <si>
    <r>
      <rPr>
        <b/>
        <sz val="11"/>
        <color rgb="FF000000"/>
        <rFont val="Calibri"/>
      </rPr>
      <t>a.</t>
    </r>
    <r>
      <rPr>
        <sz val="11"/>
        <color rgb="FF000000"/>
        <rFont val="Calibri"/>
      </rPr>
      <t xml:space="preserve">  Provide security literacy training to system users: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As part of initial training for new users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On recognizing and reporting indicators of insider threat, social engineering, and social mining.</t>
    </r>
    <r>
      <rPr>
        <sz val="11"/>
        <color rgb="FF000000"/>
        <rFont val="Calibri"/>
      </rPr>
      <t xml:space="preserve">
</t>
    </r>
    <r>
      <rPr>
        <b/>
        <sz val="11"/>
        <color rgb="FF000000"/>
        <rFont val="Calibri"/>
      </rPr>
      <t>b.</t>
    </r>
    <r>
      <rPr>
        <sz val="11"/>
        <color rgb="FF000000"/>
        <rFont val="Calibri"/>
      </rPr>
      <t xml:space="preserve">  Update security literacy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</si>
  <si>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provide basic and advanced levels of security literacy training to system users (including managers, senior executives, system administrators, and contractors) and measures to test the knowledge level of users. Organizations determine the content of literacy training based on specific organizational requirements, the systems to which personnel have authorized access, and work environments (e.g., telework). The content includes an understanding of the need for security and the actions required of users to maintain security and respond to incidents. The content also addresses the need for operations security and the handling of CUI. Security awareness techniques include displaying posters, offering supplies inscribed with security reminders, generating email advisories or notices from organizational officials, displaying logon screen messages, and conducting awareness events using podcasts, videos, and webinars. Security literacy training is conducted at a frequency consistent with applicable laws, directives, regulations, and policies. Updating literacy training content on a regular basis ensures that the content remains relevant. Events that may precipitate an update to literacy training content include assessment or audit findings, security incidents or breaches, or changes in applicable laws, Executive Orders, directives, regulations, policies, standards, and guidelines. Potential indicators and possible precursors of insider threats include behaviors such as inordinate, long-term job dissatisfaction; attempts to gain access to information that is not required for job performance; unexplained access to financial resources; sexual harassment or bullying of fellow employees; workplace violence; and other serious violations of the policies, procedures, rules, directives, or practices of organizations. Organizations may consider tailoring insider threat awareness topics to roles (e.g., training for managers may be focused on specific changes in the behavior of team members, while training for employees may be focused on more general observations). Social engineering is an attempt to deceive an individual into revealing information or taking an action that can be used to breach, compromise, or otherwise adversely impact a system. Social engineering includes phishing, pretexting, impersonation, baiting, quid pro quo, threadjacking, social media exploitation, and tailgating. Social mining is an attempt to gather information about the organization that may be used to support future attacks. Security literacy training includes how to communicate employee and management concerns regarding potential indicators of insider threat and potential and actual instances of social engineering and data mining through appropriate organizational channels in accordance with established policies and procedures.</t>
    </r>
  </si>
  <si>
    <t>Security literacy training and awareness policy and procedures
Procedures for security literacy training and awareness implementation
Codes of federal regulations
Security literacy and awareness training curriculum
Security literacy and awareness training materials
Training records
System security plan
Other relevant documents or records</t>
  </si>
  <si>
    <t>Personnel with responsibilities for security literacy training and awareness
Personnel comprising the general system user community
Personnel with information security responsibilities</t>
  </si>
  <si>
    <t>Mechanisms for managing information security literacy training and awareness</t>
  </si>
  <si>
    <t>Role-Based Training</t>
  </si>
  <si>
    <t>03.02.02</t>
  </si>
  <si>
    <r>
      <rPr>
        <b/>
        <sz val="11"/>
        <color rgb="FF000000"/>
        <rFont val="Calibri"/>
      </rPr>
      <t>a.</t>
    </r>
    <r>
      <rPr>
        <sz val="11"/>
        <color rgb="FF000000"/>
        <rFont val="Calibri"/>
      </rPr>
      <t xml:space="preserve">  Provide role-based security training to organizational personnel:</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Before authorizing access to the system or CUI, before performing assigned duties,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b.</t>
    </r>
    <r>
      <rPr>
        <sz val="11"/>
        <color rgb="FF000000"/>
        <rFont val="Calibri"/>
      </rPr>
      <t xml:space="preserve">  Update role-based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</si>
  <si>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determine the content and frequency of security training based on the assigned duties, roles, and responsibilities of individuals and the security requirements of the systems to which personnel have authorized access. In addition, organizations provide system developers, enterprise architects, security architects, software developers, systems integrators, acquisition/procurement officials, system and network administrators, personnel conducting configuration management and auditing activities, personnel performing independent verification and validation, security assessors, and personnel with access to system-level software with security-related technical training specifically tailored for their assigned duties. Comprehensive role-based training addresses management, operational, and technical roles and responsibilities that cover physical, personnel, and technical controls. Such training can include policies, procedures, tools, and artifacts for the security roles defined. Organizations also provide the training necessary for individuals to carry out their responsibilities related to operations and supply chain security within the context of organizational information security programs.</t>
    </r>
  </si>
  <si>
    <t>Security awareness and training policy and procedures
Procedures for security training implementation
Codes of federal regulations
Security training curriculum
Security training materials
Training records
System security plan
Other relevant documents or records</t>
  </si>
  <si>
    <t>Personnel with responsibilities for role-based security training
Personnel with assigned system security roles and responsibilities</t>
  </si>
  <si>
    <t>Mechanisms for managing role-based security training and awareness</t>
  </si>
  <si>
    <t>Audit and Accountability</t>
  </si>
  <si>
    <t>03.03</t>
  </si>
  <si>
    <t>Event Logging</t>
  </si>
  <si>
    <t>03.03.01</t>
  </si>
  <si>
    <r>
      <rPr>
        <b/>
        <sz val="11"/>
        <color rgb="FF000000"/>
        <rFont val="Calibri"/>
      </rPr>
      <t>a.</t>
    </r>
    <r>
      <rPr>
        <sz val="11"/>
        <color rgb="FF000000"/>
        <rFont val="Calibri"/>
      </rPr>
      <t xml:space="preserve">  Specify the following event types selected for logging within the system: </t>
    </r>
    <r>
      <rPr>
        <i/>
        <sz val="11"/>
        <color rgb="FF000000"/>
        <rFont val="Calibri"/>
      </rPr>
      <t>[Assignment: organization-defined event types]</t>
    </r>
    <r>
      <rPr>
        <sz val="11"/>
        <color rgb="FF000000"/>
        <rFont val="Calibri"/>
      </rPr>
      <t>.</t>
    </r>
    <r>
      <rPr>
        <sz val="11"/>
        <color rgb="FF000000"/>
        <rFont val="Calibri"/>
      </rPr>
      <t xml:space="preserve">
</t>
    </r>
    <r>
      <rPr>
        <b/>
        <sz val="11"/>
        <color rgb="FF000000"/>
        <rFont val="Calibri"/>
      </rPr>
      <t>b.</t>
    </r>
    <r>
      <rPr>
        <sz val="11"/>
        <color rgb="FF000000"/>
        <rFont val="Calibri"/>
      </rPr>
      <t xml:space="preserve">  Review and update the event types selected for logging </t>
    </r>
    <r>
      <rPr>
        <i/>
        <sz val="11"/>
        <color rgb="FF000000"/>
        <rFont val="Calibri"/>
      </rPr>
      <t>[Assignment: organization-defined frequency]</t>
    </r>
    <r>
      <rPr>
        <sz val="11"/>
        <color rgb="FF000000"/>
        <rFont val="Calibri"/>
      </rPr>
      <t>.</t>
    </r>
  </si>
  <si>
    <r>
      <rPr>
        <sz val="11"/>
        <color rgb="FF000000"/>
        <rFont val="Calibri"/>
      </rPr>
      <t>An event is any observable occurrence in a system, including unlawful or unauthorized system activity. Organizations identify event types for which a logging functionality is needed. This includes events that are relevant to the security of systems and the environments in which those systems operate to meet specific and ongoing auditing needs. Event types can include password changes, the execution of privileged functions, failed logons or accesses related to systems, administrative privilege usage, or third-party credential usage. In determining event types that require logging, organizations consider the system monitoring and auditing that are appropriate for each of the security requirements. When defining event types, organizations consider the logging necessary to cover related events, such as the steps in distributed, transaction-based processes (e.g., processes that are distributed across multiple organizations) and actions that occur in service-oriented or cloud-based architectures. Monitoring and auditing requirements can be balanced with other system needs. For example, organizations may determine that systems must have the capability to log every file access — both successful and unsuccessful — but only activate that capability under specific circumstances due to the potential burden on system performance. The event types that are logged by organizations may change over time. Reviewing and updating the set of logged event types are necessary to ensure that the current set of event types remains relevant.</t>
    </r>
  </si>
  <si>
    <t>Audit and accountability policy and procedures
Procedures for auditable events
System design documentation
System configuration settings
System audit records
System auditable events
System security plan
Other relevant documents or records</t>
  </si>
  <si>
    <t>Personnel with audit and accountability responsibilities
Personnel with information security responsibilities
System administrators</t>
  </si>
  <si>
    <t>Mechanisms for implementing system auditing</t>
  </si>
  <si>
    <t>Audit Record Content</t>
  </si>
  <si>
    <t>03.03.02</t>
  </si>
  <si>
    <r>
      <rPr>
        <b/>
        <sz val="11"/>
        <color rgb="FF000000"/>
        <rFont val="Calibri"/>
      </rPr>
      <t>a.</t>
    </r>
    <r>
      <rPr>
        <sz val="11"/>
        <color rgb="FF000000"/>
        <rFont val="Calibri"/>
      </rPr>
      <t xml:space="preserve">  Include the following content in audit records: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What type of event occurred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the event occurred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Where the event occurred</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Source of the event</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Outcome of the event</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Identity of the individuals, subjects, objects, or entities associated with the event</t>
    </r>
    <r>
      <rPr>
        <sz val="11"/>
        <color rgb="FF000000"/>
        <rFont val="Calibri"/>
      </rPr>
      <t xml:space="preserve">
</t>
    </r>
    <r>
      <rPr>
        <b/>
        <sz val="11"/>
        <color rgb="FF000000"/>
        <rFont val="Calibri"/>
      </rPr>
      <t>b.</t>
    </r>
    <r>
      <rPr>
        <sz val="11"/>
        <color rgb="FF000000"/>
        <rFont val="Calibri"/>
      </rPr>
      <t xml:space="preserve">  Provide additional information for audit records as needed.</t>
    </r>
  </si>
  <si>
    <r>
      <rPr>
        <sz val="11"/>
        <color rgb="FF000000"/>
        <rFont val="Calibri"/>
      </rPr>
      <t>Audit record content that may be necessary to support the auditing function includes time stamps, source and destination addresses, user or process identifiers, event descriptions, file names, and the access control or flow control rules that are invoked. Event outcomes can include indicators of event success or failure and event-specific results (e.g., the security state of the system after the event occurred). Detailed information that organizations consider in audit records may include a full text recording of privileged commands or the individual identities of group account users.</t>
    </r>
  </si>
  <si>
    <t>Audit and accountability policy and procedures
Procedures for the content of audit records
List of organization-defined auditable events
System design documentation
System configuration settings
System audit records
System incident reports
System security plan
Other relevant documents or records</t>
  </si>
  <si>
    <t>Personnel with audit and accountability responsibilities
Personnel with information security responsibilities
System developers
System administrators</t>
  </si>
  <si>
    <t>Mechanisms for implementing system auditing of auditable events
System audit capability</t>
  </si>
  <si>
    <t>Audit Record Generation</t>
  </si>
  <si>
    <t>03.03.03</t>
  </si>
  <si>
    <r>
      <rPr>
        <b/>
        <sz val="11"/>
        <color rgb="FF000000"/>
        <rFont val="Calibri"/>
      </rPr>
      <t>a.</t>
    </r>
    <r>
      <rPr>
        <sz val="11"/>
        <color rgb="FF000000"/>
        <rFont val="Calibri"/>
      </rPr>
      <t xml:space="preserve">  Generate audit records for the selected event types and audit record content specified in 03.03.01 and 03.03.02.</t>
    </r>
    <r>
      <rPr>
        <sz val="11"/>
        <color rgb="FF000000"/>
        <rFont val="Calibri"/>
      </rPr>
      <t xml:space="preserve">
</t>
    </r>
    <r>
      <rPr>
        <b/>
        <sz val="11"/>
        <color rgb="FF000000"/>
        <rFont val="Calibri"/>
      </rPr>
      <t>b.</t>
    </r>
    <r>
      <rPr>
        <sz val="11"/>
        <color rgb="FF000000"/>
        <rFont val="Calibri"/>
      </rPr>
      <t xml:space="preserve">  Retain audit records for a time period consistent with the records retention policy.</t>
    </r>
  </si>
  <si>
    <r>
      <rPr>
        <sz val="11"/>
        <color rgb="FF000000"/>
        <rFont val="Calibri"/>
      </rPr>
      <t>Audit records can be generated at various levels of abstraction, including at the packet level as information traverses the network. Selecting the appropriate level of abstraction is a critical aspect of an audit logging capability and can facilitate the identification of root causes to problems. The ability to add information generated in audit records is dependent on system functionality to configure the audit record content. Organizations may consider additional information in audit records, including the access control or flow control rules invoked and the individual identities of group account users. Organizations may also consider limiting additional audit record information to only information that is explicitly needed for audit requirements.</t>
    </r>
  </si>
  <si>
    <t>Audit and accountability policy and procedures
Procedures for audit record generation
System design documentation
List of auditable events
System audit records
Audit record retention policy and procedures
Organization-defined retention period for audit records
Audit record archives
System configuration settings
System security plan
Other relevant documents or records</t>
  </si>
  <si>
    <t>Personnel with audit record generation responsibilities
Personnel with audit record retention responsibilities
Personnel with information security responsibilities
System developers
System administrators</t>
  </si>
  <si>
    <t>Mechanisms for implementing the audit record generation capability</t>
  </si>
  <si>
    <t>Response to Audit Logging Process Failures</t>
  </si>
  <si>
    <t>03.03.04</t>
  </si>
  <si>
    <r>
      <rPr>
        <b/>
        <sz val="11"/>
        <color rgb="FF000000"/>
        <rFont val="Calibri"/>
      </rPr>
      <t>a.</t>
    </r>
    <r>
      <rPr>
        <sz val="11"/>
        <color rgb="FF000000"/>
        <rFont val="Calibri"/>
      </rPr>
      <t xml:space="preserve">  Alert organizational personnel or roles within </t>
    </r>
    <r>
      <rPr>
        <i/>
        <sz val="11"/>
        <color rgb="FF000000"/>
        <rFont val="Calibri"/>
      </rPr>
      <t>[Assignment: organization-defined time period]</t>
    </r>
    <r>
      <rPr>
        <sz val="11"/>
        <color rgb="FF000000"/>
        <rFont val="Calibri"/>
      </rPr>
      <t xml:space="preserve"> in the event of an audit logging process failure.</t>
    </r>
    <r>
      <rPr>
        <sz val="11"/>
        <color rgb="FF000000"/>
        <rFont val="Calibri"/>
      </rPr>
      <t xml:space="preserve">
</t>
    </r>
    <r>
      <rPr>
        <b/>
        <sz val="11"/>
        <color rgb="FF000000"/>
        <rFont val="Calibri"/>
      </rPr>
      <t>b.</t>
    </r>
    <r>
      <rPr>
        <sz val="11"/>
        <color rgb="FF000000"/>
        <rFont val="Calibri"/>
      </rPr>
      <t xml:space="preserve">  Take the following additional actions: </t>
    </r>
    <r>
      <rPr>
        <i/>
        <sz val="11"/>
        <color rgb="FF000000"/>
        <rFont val="Calibri"/>
      </rPr>
      <t>[Assignment: organization-defined additional actions]</t>
    </r>
    <r>
      <rPr>
        <sz val="11"/>
        <color rgb="FF000000"/>
        <rFont val="Calibri"/>
      </rPr>
      <t>.</t>
    </r>
  </si>
  <si>
    <r>
      <rPr>
        <sz val="11"/>
        <color rgb="FF000000"/>
        <rFont val="Calibri"/>
      </rPr>
      <t>Audit logging process failures include software and hardware errors, failures in audit log capturing mechanisms, and reaching or exceeding audit log storage capacity. Response actions include overwriting the oldest audit records, shutting down the system, and stopping the generation of audit records. Organizations may choose to define additional actions for audit logging process failures based on the type of failure, the location of the failure, the severity of the failure, or a combination of such factors. When the audit logging process failure is related to storage, the response is carried out for the audit log storage repository (i.e., the distinct system component where the audit logs are stored), the system on which the audit logs reside, the total audit log storage capacity of the organization (i.e., all audit log storage repositories combined), or all three. Organizations may decide to take no additional actions after alerting designated roles or personnel.</t>
    </r>
  </si>
  <si>
    <t>Audit and accountability policy and procedures
Procedures for responding to audit processing failures
System design documentation
System configuration settings
List of personnel to be notified in case of an audit processing failure
System audit records
System security plan
Other relevant documents or records</t>
  </si>
  <si>
    <t>Mechanisms for implementing system response to audit processing failures</t>
  </si>
  <si>
    <t>Audit Record Review, Analysis, and Reporting</t>
  </si>
  <si>
    <t>03.03.05</t>
  </si>
  <si>
    <r>
      <rPr>
        <b/>
        <sz val="11"/>
        <color rgb="FF000000"/>
        <rFont val="Calibri"/>
      </rPr>
      <t>a.</t>
    </r>
    <r>
      <rPr>
        <sz val="11"/>
        <color rgb="FF000000"/>
        <rFont val="Calibri"/>
      </rPr>
      <t xml:space="preserve">  Review and analyze system audit records </t>
    </r>
    <r>
      <rPr>
        <i/>
        <sz val="11"/>
        <color rgb="FF000000"/>
        <rFont val="Calibri"/>
      </rPr>
      <t>[Assignment: organization-defined frequency]</t>
    </r>
    <r>
      <rPr>
        <sz val="11"/>
        <color rgb="FF000000"/>
        <rFont val="Calibri"/>
      </rPr>
      <t xml:space="preserve"> for indications and the potential impact of inappropriate or unusual activity.</t>
    </r>
    <r>
      <rPr>
        <sz val="11"/>
        <color rgb="FF000000"/>
        <rFont val="Calibri"/>
      </rPr>
      <t xml:space="preserve">
</t>
    </r>
    <r>
      <rPr>
        <b/>
        <sz val="11"/>
        <color rgb="FF000000"/>
        <rFont val="Calibri"/>
      </rPr>
      <t>b.</t>
    </r>
    <r>
      <rPr>
        <sz val="11"/>
        <color rgb="FF000000"/>
        <rFont val="Calibri"/>
      </rPr>
      <t xml:space="preserve">  Report findings to organizational personnel or roles.</t>
    </r>
    <r>
      <rPr>
        <sz val="11"/>
        <color rgb="FF000000"/>
        <rFont val="Calibri"/>
      </rPr>
      <t xml:space="preserve">
</t>
    </r>
    <r>
      <rPr>
        <b/>
        <sz val="11"/>
        <color rgb="FF000000"/>
        <rFont val="Calibri"/>
      </rPr>
      <t>c.</t>
    </r>
    <r>
      <rPr>
        <sz val="11"/>
        <color rgb="FF000000"/>
        <rFont val="Calibri"/>
      </rPr>
      <t xml:space="preserve">  Analyze and correlate audit records across different repositories to gain organization-wide situational awareness.</t>
    </r>
  </si>
  <si>
    <r>
      <rPr>
        <sz val="11"/>
        <color rgb="FF000000"/>
        <rFont val="Calibri"/>
      </rPr>
      <t>Audit record review, analysis, and reporting cover information security logging performed by organizations and can include logging that results from the monitoring of account usage, remote access, wireless connectivity, configuration settings, the use of maintenance tools and nonlocal maintenance, system component inventory, mobile device connection, equipment delivery and removal, physical access, temperature and humidity, communications at system interfaces, and the use of mobile code. Findings can be reported to organizational entities, such as the incident response team, help desk, and security or privacy offices. If organizations are prohibited from reviewing and analyzing audit records or unable to conduct such activities, the review or analysis may be carried out by other organizations granted such authority. The scope, frequency, and/or depth of the audit record review, analysis, and reporting may be adjusted to meet organizational needs based on new information received. Correlating audit record review, analysis, and reporting processes helps to ensure that audit records collectively create a more complete view of events.</t>
    </r>
  </si>
  <si>
    <t>Audit and accountability policy and procedures
Procedures for audit record review, analysis, and reporting
Reports of audit record findings
Records of actions taken in response to reviews and analyses of audit records
System design documentation
System audit records across different repositories
System security plan
System configuration settings
Other relevant documents or records</t>
  </si>
  <si>
    <t>Personnel with audit record review, analysis, and reporting responsibilities
Personnel with information security responsibilities</t>
  </si>
  <si>
    <t>Mechanisms for supporting the analysis and correlation of audit records</t>
  </si>
  <si>
    <t>Audit Record Reduction and Report Generation</t>
  </si>
  <si>
    <t>03.03.06</t>
  </si>
  <si>
    <r>
      <rPr>
        <b/>
        <sz val="11"/>
        <color rgb="FF000000"/>
        <rFont val="Calibri"/>
      </rPr>
      <t>a.</t>
    </r>
    <r>
      <rPr>
        <sz val="11"/>
        <color rgb="FF000000"/>
        <rFont val="Calibri"/>
      </rPr>
      <t xml:space="preserve">  Implement an audit record reduction and report generation capability that supports audit record review, analysis, reporting requirements, and after-the-fact investigations of incidents.</t>
    </r>
    <r>
      <rPr>
        <sz val="11"/>
        <color rgb="FF000000"/>
        <rFont val="Calibri"/>
      </rPr>
      <t xml:space="preserve">
</t>
    </r>
    <r>
      <rPr>
        <b/>
        <sz val="11"/>
        <color rgb="FF000000"/>
        <rFont val="Calibri"/>
      </rPr>
      <t>b.</t>
    </r>
    <r>
      <rPr>
        <sz val="11"/>
        <color rgb="FF000000"/>
        <rFont val="Calibri"/>
      </rPr>
      <t xml:space="preserve">  Preserve the original content and time ordering of audit records.</t>
    </r>
  </si>
  <si>
    <r>
      <rPr>
        <sz val="11"/>
        <color rgb="FF000000"/>
        <rFont val="Calibri"/>
      </rPr>
      <t xml:space="preserve">Audit records are generated in </t>
    </r>
    <r>
      <rPr>
        <sz val="11"/>
        <color rgb="FF0000FF"/>
        <rFont val="Calibri"/>
      </rPr>
      <t>03.03.03</t>
    </r>
    <r>
      <rPr>
        <sz val="11"/>
        <color rgb="FF000000"/>
        <rFont val="Calibri"/>
      </rPr>
      <t>. Audit record reduction and report generation occur after audit record generation. Audit record reduction is a process that manipulates collected audit information and organizes it in a summary format that is more meaningful to analysts. Audit record reduction and report generation capabilities do not always come from the same system or organizational entities that conduct auditing activities. An audit record reduction capability can include, for example, modern data mining techniques with advanced data filters to identify anomalous behavior in audit records. The report generation capability provided by the system can help generate customizable reports. The time ordering of audit records can be a significant issue if the granularity of the time stamp in the record is insufficient.</t>
    </r>
  </si>
  <si>
    <t>Audit and accountability policy and procedures
Procedures for audit record reduction and report generation
Audit record reduction, review, analysis, and reporting tools
System audit records
System design documentation
System configuration settings
System security plan
Other relevant documents or records</t>
  </si>
  <si>
    <t>Personnel with audit record reduction and report generation responsibilities
Personnel with information security responsibilities</t>
  </si>
  <si>
    <t>Mechanisms for supporting audit record reduction and report generation capability</t>
  </si>
  <si>
    <t>Time Stamps</t>
  </si>
  <si>
    <t>03.03.07</t>
  </si>
  <si>
    <r>
      <rPr>
        <b/>
        <sz val="11"/>
        <color rgb="FF000000"/>
        <rFont val="Calibri"/>
      </rPr>
      <t>a.</t>
    </r>
    <r>
      <rPr>
        <sz val="11"/>
        <color rgb="FF000000"/>
        <rFont val="Calibri"/>
      </rPr>
      <t xml:space="preserve">  Use internal system clocks to generate time stamps for audit records.</t>
    </r>
    <r>
      <rPr>
        <sz val="11"/>
        <color rgb="FF000000"/>
        <rFont val="Calibri"/>
      </rPr>
      <t xml:space="preserve">
</t>
    </r>
    <r>
      <rPr>
        <b/>
        <sz val="11"/>
        <color rgb="FF000000"/>
        <rFont val="Calibri"/>
      </rPr>
      <t>b.</t>
    </r>
    <r>
      <rPr>
        <sz val="11"/>
        <color rgb="FF000000"/>
        <rFont val="Calibri"/>
      </rPr>
      <t xml:space="preserve">  Record time stamps for audit records that meet </t>
    </r>
    <r>
      <rPr>
        <i/>
        <sz val="11"/>
        <color rgb="FF000000"/>
        <rFont val="Calibri"/>
      </rPr>
      <t>[Assignment: organization-defined granularity of time measurement]</t>
    </r>
    <r>
      <rPr>
        <sz val="11"/>
        <color rgb="FF000000"/>
        <rFont val="Calibri"/>
      </rPr>
      <t xml:space="preserve"> and that use Coordinated Universal Time (UTC), have a fixed local time offset from UTC, or include the local time offset as part of the time stamp.</t>
    </r>
  </si>
  <si>
    <r>
      <rPr>
        <sz val="11"/>
        <color rgb="FF000000"/>
        <rFont val="Calibri"/>
      </rPr>
      <t>Time stamps generated by the system include the date and time. Time is often expressed in Coordinated Universal Time (UTC) — a modern continuation of Greenwich Mean Time (GMT) — or local time with an offset from UTC. The granularity of time measurements refers to the degree of synchronization between system clocks and reference clocks (e.g., clocks synchronizing within hundreds or tens of milliseconds). Organizations may define different time granularities for system components. Time service can be critical to other security capabilities (e.g., access control and identification and authentication), depending on the nature of the mechanisms used to support those capabilities.</t>
    </r>
  </si>
  <si>
    <t>Audit and accountability policy and procedures
Procedures for timestamp generation
System design documentation
System configuration settings
System audit records
System security plan
Other relevant documents or records</t>
  </si>
  <si>
    <t>Mechanisms for implementing timestamp generation</t>
  </si>
  <si>
    <t>Protection of Audit Information</t>
  </si>
  <si>
    <t>03.03.08</t>
  </si>
  <si>
    <r>
      <rPr>
        <b/>
        <sz val="11"/>
        <color rgb="FF000000"/>
        <rFont val="Calibri"/>
      </rPr>
      <t>a.</t>
    </r>
    <r>
      <rPr>
        <sz val="11"/>
        <color rgb="FF000000"/>
        <rFont val="Calibri"/>
      </rPr>
      <t xml:space="preserve">  Protect audit information and audit logging tools from unauthorized access, modification, and deletion.</t>
    </r>
    <r>
      <rPr>
        <sz val="11"/>
        <color rgb="FF000000"/>
        <rFont val="Calibri"/>
      </rPr>
      <t xml:space="preserve">
</t>
    </r>
    <r>
      <rPr>
        <b/>
        <sz val="11"/>
        <color rgb="FF000000"/>
        <rFont val="Calibri"/>
      </rPr>
      <t>b.</t>
    </r>
    <r>
      <rPr>
        <sz val="11"/>
        <color rgb="FF000000"/>
        <rFont val="Calibri"/>
      </rPr>
      <t xml:space="preserve">  Authorize access to management of audit logging functionality to only a subset of privileged users or roles.</t>
    </r>
  </si>
  <si>
    <r>
      <rPr>
        <sz val="11"/>
        <color rgb="FF000000"/>
        <rFont val="Calibri"/>
      </rPr>
      <t>Audit information includes the information needed to successfully audit system activity, such as audit records, audit log settings, audit reports, and personally identifiable information. Audit logging tools are programs and devices used to conduct audit and logging activities. The protection of audit information focuses on technical protection and limits the ability to access and execute audit logging tools to authorized individuals. The physical protection of audit information is addressed by media and physical protection requirements. Individuals or roles with privileged access to a system and who are also the subject of an audit by that system may affect the reliability of the audit information by inhibiting audit activities or modifying audit records. Requiring privileged access to be further defined between audit-related privileges and other privileges limits the number of users or roles with audit-related privileges.</t>
    </r>
  </si>
  <si>
    <t>Audit and accountability policy and procedures
Access control policy and procedures
Procedures for the protection of audit information
System configuration settings
System audit records
Audit tools
System-generated list of privileged users with access to the management of audit functionality
Access authorizations
Access control list
System design documentation
System security plan
Other relevant documents or records</t>
  </si>
  <si>
    <t>Mechanisms for implementing audit information protection
Mechanisms for managing access to audit functionality</t>
  </si>
  <si>
    <t>Configuration Management</t>
  </si>
  <si>
    <t>03.04</t>
  </si>
  <si>
    <t>Baseline Configuration</t>
  </si>
  <si>
    <t>03.04.01</t>
  </si>
  <si>
    <r>
      <rPr>
        <b/>
        <sz val="11"/>
        <color rgb="FF000000"/>
        <rFont val="Calibri"/>
      </rPr>
      <t>a.</t>
    </r>
    <r>
      <rPr>
        <sz val="11"/>
        <color rgb="FF000000"/>
        <rFont val="Calibri"/>
      </rPr>
      <t xml:space="preserve">  Develop and maintain under configuration control, a current baseline configuration of the system.</t>
    </r>
    <r>
      <rPr>
        <sz val="11"/>
        <color rgb="FF000000"/>
        <rFont val="Calibri"/>
      </rPr>
      <t xml:space="preserve">
</t>
    </r>
    <r>
      <rPr>
        <b/>
        <sz val="11"/>
        <color rgb="FF000000"/>
        <rFont val="Calibri"/>
      </rPr>
      <t>b.</t>
    </r>
    <r>
      <rPr>
        <sz val="11"/>
        <color rgb="FF000000"/>
        <rFont val="Calibri"/>
      </rPr>
      <t xml:space="preserve">  Review and update the baseline configuration of the system </t>
    </r>
    <r>
      <rPr>
        <i/>
        <sz val="11"/>
        <color rgb="FF000000"/>
        <rFont val="Calibri"/>
      </rPr>
      <t>[Assignment: organization-defined frequency]</t>
    </r>
    <r>
      <rPr>
        <sz val="11"/>
        <color rgb="FF000000"/>
        <rFont val="Calibri"/>
      </rPr>
      <t xml:space="preserve"> and when system components are installed or modified.</t>
    </r>
  </si>
  <si>
    <r>
      <rPr>
        <sz val="11"/>
        <color rgb="FF000000"/>
        <rFont val="Calibri"/>
      </rPr>
      <t>Baseline configurations for the system and system components include aspects of connectivity, operation, and communications. Baseline configurations are documented, formally reviewed, and agreed-upon specifications for the system or configuration items within the system. Baseline configurations serve as a basis for future builds, releases, or changes to the system and include information about system components, operational procedures, network topology, and the placement of components in the system architecture. Maintaining baseline configurations requires creating new baselines as the system changes over time. Baseline configurations of the system reflect the current enterprise architecture.</t>
    </r>
  </si>
  <si>
    <t>Configuration management policy and procedures
Procedures for the baseline system configuration
Configuration management plan
Enterprise architecture
System design documentation
System architecture
System configuration settings
System component inventory
Change control records
System security plan
Other relevant documents or records</t>
  </si>
  <si>
    <t>Personnel with configuration management responsibilities
Personnel with information security responsibilities
System administrators</t>
  </si>
  <si>
    <t>Processes for managing baseline configurations
Mechanisms for supporting configuration control of the baseline configuration</t>
  </si>
  <si>
    <t>Configuration Settings</t>
  </si>
  <si>
    <t>03.04.02</t>
  </si>
  <si>
    <r>
      <rPr>
        <b/>
        <sz val="11"/>
        <color rgb="FF000000"/>
        <rFont val="Calibri"/>
      </rPr>
      <t>a.</t>
    </r>
    <r>
      <rPr>
        <sz val="11"/>
        <color rgb="FF000000"/>
        <rFont val="Calibri"/>
      </rPr>
      <t xml:space="preserve">  Establish, document, and implement the following configuration settings for the system that reflect the most restrictive mode consistent with operational requirements: </t>
    </r>
    <r>
      <rPr>
        <i/>
        <sz val="11"/>
        <color rgb="FF000000"/>
        <rFont val="Calibri"/>
      </rPr>
      <t>[Assignment: organization-defined configuration settings]</t>
    </r>
    <r>
      <rPr>
        <sz val="11"/>
        <color rgb="FF000000"/>
        <rFont val="Calibri"/>
      </rPr>
      <t xml:space="preserve"> .</t>
    </r>
    <r>
      <rPr>
        <sz val="11"/>
        <color rgb="FF000000"/>
        <rFont val="Calibri"/>
      </rPr>
      <t xml:space="preserve">
</t>
    </r>
    <r>
      <rPr>
        <b/>
        <sz val="11"/>
        <color rgb="FF000000"/>
        <rFont val="Calibri"/>
      </rPr>
      <t>b.</t>
    </r>
    <r>
      <rPr>
        <sz val="11"/>
        <color rgb="FF000000"/>
        <rFont val="Calibri"/>
      </rPr>
      <t xml:space="preserve">  Identify, document, and approve any deviations from established configuration settings.</t>
    </r>
  </si>
  <si>
    <r>
      <rPr>
        <sz val="11"/>
        <color rgb="FF000000"/>
        <rFont val="Calibri"/>
      </rPr>
      <t>Configuration settings are the set of parameters that can be changed in hardware, software, or firmware components of the system and that affect the security posture or functionality of the system. Security-related configuration settings can be defined for systems (e.g., servers, workstations), input and output devices (e.g., scanners, copiers, printers), network components (e.g., firewalls, routers, gateways, voice and data switches, wireless access points, network appliances, sensors), operating systems, middleware, and applications. Security parameters are those parameters that impact the security state of the system, including the parameters required to satisfy other security requirements. Security parameters include registry settings; account, file, and directory permission settings (i.e., privileges); and settings for functions, ports, protocols, and remote connections. Organizations establish organization-wide configuration settings and subsequently derive specific configuration settings for the system. The established settings become part of the system’s configuration baseline. Common secure configurations (also referred to as security configuration checklists, lockdown and hardening guides, security reference guides, and security technical implementation guides) provide recognized, standardized, and established benchmarks that stipulate secure configuration settings for specific information technology platforms/products and instructions for configuring those system components to meet operational requirements. Common secure configurations can be developed by a variety of organizations, including information technology product developers, manufacturers, vendors, consortia, academia, industry, federal agencies, and other organizations in the public and private sectors.</t>
    </r>
  </si>
  <si>
    <t>Configuration management policy and procedures
Procedures for system configuration settings
Configuration management plan
System design documentation
System configuration settings
Common secure configuration checklists
System component inventory
Evidence supporting approved deviations from established configuration settings
Change control records
System data processing and retention permissions
System audit records
System security plan
Other relevant documents or records</t>
  </si>
  <si>
    <t>Personnel with security configuration management responsibilities
Personnel with information security responsibilities
System administrators</t>
  </si>
  <si>
    <t>Processes for managing configuration settings
Mechanisms that implement, monitor, or control system configuration settings
Mechanisms that identify or document deviations from established configuration settings</t>
  </si>
  <si>
    <t>Configuration Change Control</t>
  </si>
  <si>
    <t>03.04.03</t>
  </si>
  <si>
    <r>
      <rPr>
        <b/>
        <sz val="11"/>
        <color rgb="FF000000"/>
        <rFont val="Calibri"/>
      </rPr>
      <t>a.</t>
    </r>
    <r>
      <rPr>
        <sz val="11"/>
        <color rgb="FF000000"/>
        <rFont val="Calibri"/>
      </rPr>
      <t xml:space="preserve">  Define the types of changes to the system that are configuration-controlled.</t>
    </r>
    <r>
      <rPr>
        <sz val="11"/>
        <color rgb="FF000000"/>
        <rFont val="Calibri"/>
      </rPr>
      <t xml:space="preserve">
</t>
    </r>
    <r>
      <rPr>
        <b/>
        <sz val="11"/>
        <color rgb="FF000000"/>
        <rFont val="Calibri"/>
      </rPr>
      <t>b.</t>
    </r>
    <r>
      <rPr>
        <sz val="11"/>
        <color rgb="FF000000"/>
        <rFont val="Calibri"/>
      </rPr>
      <t xml:space="preserve">  Review proposed configuration-controlled changes to the system, and approve or disapprove such changes with explicit consideration for security impacts.</t>
    </r>
    <r>
      <rPr>
        <sz val="11"/>
        <color rgb="FF000000"/>
        <rFont val="Calibri"/>
      </rPr>
      <t xml:space="preserve">
</t>
    </r>
    <r>
      <rPr>
        <b/>
        <sz val="11"/>
        <color rgb="FF000000"/>
        <rFont val="Calibri"/>
      </rPr>
      <t>c.</t>
    </r>
    <r>
      <rPr>
        <sz val="11"/>
        <color rgb="FF000000"/>
        <rFont val="Calibri"/>
      </rPr>
      <t xml:space="preserve">  Implement and document approved configuration-controlled changes to the system.</t>
    </r>
    <r>
      <rPr>
        <sz val="11"/>
        <color rgb="FF000000"/>
        <rFont val="Calibri"/>
      </rPr>
      <t xml:space="preserve">
</t>
    </r>
    <r>
      <rPr>
        <b/>
        <sz val="11"/>
        <color rgb="FF000000"/>
        <rFont val="Calibri"/>
      </rPr>
      <t>d.</t>
    </r>
    <r>
      <rPr>
        <sz val="11"/>
        <color rgb="FF000000"/>
        <rFont val="Calibri"/>
      </rPr>
      <t xml:space="preserve">  Monitor and review activities associated with configuration-controlled changes to the system.</t>
    </r>
  </si>
  <si>
    <r>
      <rPr>
        <sz val="11"/>
        <color rgb="FF000000"/>
        <rFont val="Calibri"/>
      </rPr>
      <t xml:space="preserve">Configuration change control refers to tracking, reviewing, approving or disapproving, and logging changes to the system. Specifically, it involves the systematic proposal, justification, implementation, testing, review, and disposition of changes to the system, including system upgrades and modifications. Configuration change control includes changes to baseline configurations for system components (e.g., operating systems, applications, firewalls, routers, mobile devices) and configuration items of the system, changes to configuration settings, unscheduled and unauthorized changes, and changes to remediate vulnerabilities. This requirement is related to </t>
    </r>
    <r>
      <rPr>
        <sz val="11"/>
        <color rgb="FF0000FF"/>
        <rFont val="Calibri"/>
      </rPr>
      <t>03.04.04</t>
    </r>
    <r>
      <rPr>
        <sz val="11"/>
        <color rgb="FF000000"/>
        <rFont val="Calibri"/>
      </rPr>
      <t>.</t>
    </r>
  </si>
  <si>
    <t>Configuration management policy and procedures
Procedures for system configuration change control
Configuration management plan
System architecture
Configuration settings
Change control records
System audit records
Change control audit and review reports
Agenda, minutes, and documentation from configuration change control oversight meetings
System security plan
Other relevant documents or records</t>
  </si>
  <si>
    <t>Personnel with configuration change control responsibilities
Personnel with information security responsibilities
Members of change control board or similar
System administrators</t>
  </si>
  <si>
    <t>Processes for configuration change control
Mechanisms that implement configuration change control</t>
  </si>
  <si>
    <t>Impact Analyses</t>
  </si>
  <si>
    <t>03.04.04</t>
  </si>
  <si>
    <r>
      <rPr>
        <b/>
        <sz val="11"/>
        <color rgb="FF000000"/>
        <rFont val="Calibri"/>
      </rPr>
      <t>a.</t>
    </r>
    <r>
      <rPr>
        <sz val="11"/>
        <color rgb="FF000000"/>
        <rFont val="Calibri"/>
      </rPr>
      <t xml:space="preserve">  Analyze changes to the system to determine potential security impacts prior to change implementation.</t>
    </r>
    <r>
      <rPr>
        <sz val="11"/>
        <color rgb="FF000000"/>
        <rFont val="Calibri"/>
      </rPr>
      <t xml:space="preserve">
</t>
    </r>
    <r>
      <rPr>
        <b/>
        <sz val="11"/>
        <color rgb="FF000000"/>
        <rFont val="Calibri"/>
      </rPr>
      <t>b.</t>
    </r>
    <r>
      <rPr>
        <sz val="11"/>
        <color rgb="FF000000"/>
        <rFont val="Calibri"/>
      </rPr>
      <t xml:space="preserve">  Verify that the security requirements for the system continue to be satisfied after the system changes have been implemented.</t>
    </r>
  </si>
  <si>
    <r>
      <rPr>
        <sz val="11"/>
        <color rgb="FF000000"/>
        <rFont val="Calibri"/>
      </rPr>
      <t xml:space="preserve">Organizational personnel with security responsibilities conduct impact analyses that include reviewing system security plans, policies, and procedures to understand security requirements; reviewing system design documentation and operational procedures to understand how system changes might affect the security state of the system; reviewing the impacts of system changes on supply chain partners with stakeholders; and determining how potential changes to a system create new risks and the ability to mitigate those risks. Impact analyses also include risk assessments to understand the impacts of changes and determine whether additional security requirements are needed. Changes to the system may affect the safeguards and countermeasures previously implemented. This requirement is related to </t>
    </r>
    <r>
      <rPr>
        <sz val="11"/>
        <color rgb="FF0000FF"/>
        <rFont val="Calibri"/>
      </rPr>
      <t>03.04.03</t>
    </r>
    <r>
      <rPr>
        <sz val="11"/>
        <color rgb="FF000000"/>
        <rFont val="Calibri"/>
      </rPr>
      <t>. Not all changes to the system are configuration controlled.</t>
    </r>
  </si>
  <si>
    <t>Configuration management policy and procedures
Procedures for security impact analyses for system changes
Configuration management plan
Security impact analysis documentation
System design documentation
Analysis tools and outputs
Change control records
System audit records
System security plan
Other relevant documents or records</t>
  </si>
  <si>
    <t>Personnel with security impact analysis responsibilities
Personnel with information security responsibilities
Members of change control board
System developers
System administrators</t>
  </si>
  <si>
    <t>Processes for security impact analyses</t>
  </si>
  <si>
    <t>Access Restrictions for Change</t>
  </si>
  <si>
    <t>03.04.05</t>
  </si>
  <si>
    <r>
      <rPr>
        <b/>
        <sz val="11"/>
        <color rgb="FF000000"/>
        <rFont val="Calibri"/>
      </rPr>
      <t>a.</t>
    </r>
    <r>
      <rPr>
        <sz val="11"/>
        <color rgb="FF000000"/>
        <rFont val="Calibri"/>
      </rPr>
      <t xml:space="preserve">  Physical access restrictions associated with changes to the system are defined and documented.</t>
    </r>
    <r>
      <rPr>
        <sz val="11"/>
        <color rgb="FF000000"/>
        <rFont val="Calibri"/>
      </rPr>
      <t xml:space="preserve">
</t>
    </r>
    <r>
      <rPr>
        <b/>
        <sz val="11"/>
        <color rgb="FF000000"/>
        <rFont val="Calibri"/>
      </rPr>
      <t>b.</t>
    </r>
    <r>
      <rPr>
        <sz val="11"/>
        <color rgb="FF000000"/>
        <rFont val="Calibri"/>
      </rPr>
      <t xml:space="preserve">  Physical access restrictions associated with changes to the system are approved.</t>
    </r>
    <r>
      <rPr>
        <sz val="11"/>
        <color rgb="FF000000"/>
        <rFont val="Calibri"/>
      </rPr>
      <t xml:space="preserve">
</t>
    </r>
    <r>
      <rPr>
        <b/>
        <sz val="11"/>
        <color rgb="FF000000"/>
        <rFont val="Calibri"/>
      </rPr>
      <t>c.</t>
    </r>
    <r>
      <rPr>
        <sz val="11"/>
        <color rgb="FF000000"/>
        <rFont val="Calibri"/>
      </rPr>
      <t xml:space="preserve">  Physical access restrictions associated with changes to the system are enforced.</t>
    </r>
    <r>
      <rPr>
        <sz val="11"/>
        <color rgb="FF000000"/>
        <rFont val="Calibri"/>
      </rPr>
      <t xml:space="preserve">
</t>
    </r>
    <r>
      <rPr>
        <b/>
        <sz val="11"/>
        <color rgb="FF000000"/>
        <rFont val="Calibri"/>
      </rPr>
      <t>d.</t>
    </r>
    <r>
      <rPr>
        <sz val="11"/>
        <color rgb="FF000000"/>
        <rFont val="Calibri"/>
      </rPr>
      <t xml:space="preserve">  Logical access restrictions associated with changes to the system are defined and documented.</t>
    </r>
    <r>
      <rPr>
        <sz val="11"/>
        <color rgb="FF000000"/>
        <rFont val="Calibri"/>
      </rPr>
      <t xml:space="preserve">
</t>
    </r>
    <r>
      <rPr>
        <b/>
        <sz val="11"/>
        <color rgb="FF000000"/>
        <rFont val="Calibri"/>
      </rPr>
      <t>e.</t>
    </r>
    <r>
      <rPr>
        <sz val="11"/>
        <color rgb="FF000000"/>
        <rFont val="Calibri"/>
      </rPr>
      <t xml:space="preserve">  Logical access restrictions associated with changes to the system are approved.</t>
    </r>
    <r>
      <rPr>
        <sz val="11"/>
        <color rgb="FF000000"/>
        <rFont val="Calibri"/>
      </rPr>
      <t xml:space="preserve">
</t>
    </r>
    <r>
      <rPr>
        <b/>
        <sz val="11"/>
        <color rgb="FF000000"/>
        <rFont val="Calibri"/>
      </rPr>
      <t>f.</t>
    </r>
    <r>
      <rPr>
        <sz val="11"/>
        <color rgb="FF000000"/>
        <rFont val="Calibri"/>
      </rPr>
      <t xml:space="preserve">  Logical access restrictions associated with changes to the system are enforced.</t>
    </r>
  </si>
  <si>
    <r>
      <rPr>
        <sz val="11"/>
        <color rgb="FF000000"/>
        <rFont val="Calibri"/>
      </rPr>
      <t>Changes to the hardware, software, or firmware components of the system or the operational procedures related to the system can have potentially significant effects on the security of the system. Therefore, organizations permit only qualified and authorized individuals to access the system for the purpose of initiating changes. Access restrictions include physical and logical access controls, software libraries, workflow automation, media libraries, abstract layers (i.e., changes implemented into external interfaces rather than directly into the system), and change windows (i.e., changes occur only during specified times).</t>
    </r>
  </si>
  <si>
    <t>Configuration management policy and procedures
Procedures for access restrictions for system changes
Configuration management plan
System design documentation
System architecture
System configuration settings
Logical access approvals
Physical access approvals
Access credentials
Change control records
System audit records
System security plan
Other relevant documents or records</t>
  </si>
  <si>
    <t>Personnel with logical access control responsibilities
Personnel with physical access control responsibilities
Personnel with information security responsibilities
System administrators</t>
  </si>
  <si>
    <t>Processes for managing access restrictions for system changes
Mechanisms for supporting, implementing, or enforcing access restrictions associated with system changes</t>
  </si>
  <si>
    <t>Least Functionality</t>
  </si>
  <si>
    <t>03.04.06</t>
  </si>
  <si>
    <r>
      <rPr>
        <b/>
        <sz val="11"/>
        <color rgb="FF000000"/>
        <rFont val="Calibri"/>
      </rPr>
      <t>a.</t>
    </r>
    <r>
      <rPr>
        <sz val="11"/>
        <color rgb="FF000000"/>
        <rFont val="Calibri"/>
      </rPr>
      <t xml:space="preserve">  Configure the system to provide only mission-essential capabilities.</t>
    </r>
    <r>
      <rPr>
        <sz val="11"/>
        <color rgb="FF000000"/>
        <rFont val="Calibri"/>
      </rPr>
      <t xml:space="preserve">
</t>
    </r>
    <r>
      <rPr>
        <b/>
        <sz val="11"/>
        <color rgb="FF000000"/>
        <rFont val="Calibri"/>
      </rPr>
      <t>b.</t>
    </r>
    <r>
      <rPr>
        <sz val="11"/>
        <color rgb="FF000000"/>
        <rFont val="Calibri"/>
      </rPr>
      <t xml:space="preserve">  Prohibit or restrict use of the following functions, ports, protocols, connections, and services: </t>
    </r>
    <r>
      <rPr>
        <i/>
        <sz val="11"/>
        <color rgb="FF000000"/>
        <rFont val="Calibri"/>
      </rPr>
      <t>[Assignment: organization-defined functions, ports, protocols, connections, and/or services]</t>
    </r>
    <r>
      <rPr>
        <sz val="11"/>
        <color rgb="FF000000"/>
        <rFont val="Calibri"/>
      </rPr>
      <t xml:space="preserve"> .</t>
    </r>
    <r>
      <rPr>
        <sz val="11"/>
        <color rgb="FF000000"/>
        <rFont val="Calibri"/>
      </rPr>
      <t xml:space="preserve">
</t>
    </r>
    <r>
      <rPr>
        <b/>
        <sz val="11"/>
        <color rgb="FF000000"/>
        <rFont val="Calibri"/>
      </rPr>
      <t>c.</t>
    </r>
    <r>
      <rPr>
        <sz val="11"/>
        <color rgb="FF000000"/>
        <rFont val="Calibri"/>
      </rPr>
      <t xml:space="preserve">  Review the system </t>
    </r>
    <r>
      <rPr>
        <i/>
        <sz val="11"/>
        <color rgb="FF000000"/>
        <rFont val="Calibri"/>
      </rPr>
      <t>[Assignment: organization-defined frequency]</t>
    </r>
    <r>
      <rPr>
        <sz val="11"/>
        <color rgb="FF000000"/>
        <rFont val="Calibri"/>
      </rPr>
      <t xml:space="preserve"> to identify unnecessary or nonsecure functions, ports, protocols, connections, and services.</t>
    </r>
    <r>
      <rPr>
        <sz val="11"/>
        <color rgb="FF000000"/>
        <rFont val="Calibri"/>
      </rPr>
      <t xml:space="preserve">
</t>
    </r>
    <r>
      <rPr>
        <b/>
        <sz val="11"/>
        <color rgb="FF000000"/>
        <rFont val="Calibri"/>
      </rPr>
      <t>d.</t>
    </r>
    <r>
      <rPr>
        <sz val="11"/>
        <color rgb="FF000000"/>
        <rFont val="Calibri"/>
      </rPr>
      <t xml:space="preserve">  Disable or remove functions, ports, protocols, connections, and services that are unnecessary or nonsecure.</t>
    </r>
  </si>
  <si>
    <r>
      <rPr>
        <sz val="11"/>
        <color rgb="FF000000"/>
        <rFont val="Calibri"/>
      </rPr>
      <t>Systems can provide a variety of functions and services. Some functions and services that are routinely provided by default may not be necessary to support essential organizational missions, functions, or operations. It may be convenient to provide multiple services from single system components. However, doing so increases risk over limiting the services provided by any one component. Where feasible, organizations limit functionality to a single function per component. Organizations review the functions and services provided by the system or system components to determine which functions and services are candidates for elimination. Organizations disable unused or unnecessary physical and logical ports and protocols to prevent the unauthorized connection of devices, the transfer of information, and tunneling. Organizations can employ network scanning tools, intrusion detection and prevention systems, and endpoint protection systems (e.g., firewalls and host-based intrusion detection systems) to identify and prevent the use of prohibited functions, ports, protocols, system connections, and services. Bluetooth, File Transfer Protocol (FTP), and peer-to-peer networking are examples of the types of protocols that organizations consider eliminating, restricting, or disabling.</t>
    </r>
  </si>
  <si>
    <t>Configuration management policy and procedures
Procedures for least functionality in the system
Configuration management plan
System design documentation
System configuration settings
System component inventory
Common secure configuration checklists
Documented reviews of functions, ports, protocols, and services
Change control records
System audit records
System security plan
Other relevant documents or records</t>
  </si>
  <si>
    <t>Personnel with configuration management responsibilities
Personnel with responsibilities for reviewing functions, ports, protocols, and services
Personnel with information security responsibilities
System developers
System administrators</t>
  </si>
  <si>
    <t>Processes for prohibiting or restricting functions, ports, protocols, and services
Processes for reviewing or disabling functions, ports, protocols, and services
Mechanisms for implementing the review and disabling of functions, ports, protocols, and services
Mechanisms for implementing restrictions on or the prohibition of functions, ports, protocols, and services</t>
  </si>
  <si>
    <t>Authorized Software – Allow by Exception</t>
  </si>
  <si>
    <t>03.04.08</t>
  </si>
  <si>
    <r>
      <rPr>
        <b/>
        <sz val="11"/>
        <color rgb="FF000000"/>
        <rFont val="Calibri"/>
      </rPr>
      <t>a.</t>
    </r>
    <r>
      <rPr>
        <sz val="11"/>
        <color rgb="FF000000"/>
        <rFont val="Calibri"/>
      </rPr>
      <t xml:space="preserve">  Identify software programs authorized to execute on the system.</t>
    </r>
    <r>
      <rPr>
        <sz val="11"/>
        <color rgb="FF000000"/>
        <rFont val="Calibri"/>
      </rPr>
      <t xml:space="preserve">
</t>
    </r>
    <r>
      <rPr>
        <b/>
        <sz val="11"/>
        <color rgb="FF000000"/>
        <rFont val="Calibri"/>
      </rPr>
      <t>b.</t>
    </r>
    <r>
      <rPr>
        <sz val="11"/>
        <color rgb="FF000000"/>
        <rFont val="Calibri"/>
      </rPr>
      <t xml:space="preserve">  Implement a deny-all, allow-by-exception policy for the execution of authorized software programs on the system.</t>
    </r>
    <r>
      <rPr>
        <sz val="11"/>
        <color rgb="FF000000"/>
        <rFont val="Calibri"/>
      </rPr>
      <t xml:space="preserve">
</t>
    </r>
    <r>
      <rPr>
        <b/>
        <sz val="11"/>
        <color rgb="FF000000"/>
        <rFont val="Calibri"/>
      </rPr>
      <t>c.</t>
    </r>
    <r>
      <rPr>
        <sz val="11"/>
        <color rgb="FF000000"/>
        <rFont val="Calibri"/>
      </rPr>
      <t xml:space="preserve">  Review and update the list of authorized software programs </t>
    </r>
    <r>
      <rPr>
        <i/>
        <sz val="11"/>
        <color rgb="FF000000"/>
        <rFont val="Calibri"/>
      </rPr>
      <t>[Assignment: organization-defined frequency]</t>
    </r>
    <r>
      <rPr>
        <sz val="11"/>
        <color rgb="FF000000"/>
        <rFont val="Calibri"/>
      </rPr>
      <t>.</t>
    </r>
  </si>
  <si>
    <r>
      <rPr>
        <sz val="11"/>
        <color rgb="FF000000"/>
        <rFont val="Calibri"/>
      </rPr>
      <t>If provided with the necessary privileges, users can install software in organizational systems. To maintain control over the software installed, organizations identify permitted and prohibited actions regarding software installation. Permitted software installations include updates and security patches to existing software and downloading new applications from organization-approved “app stores.” The policies selected for governing user-installed software are organization-developed or provided by some external entity. Policy enforcement methods can include procedural methods and automated methods. Authorized software programs can be limited to specific versions or come from specific sources. To facilitate a comprehensive authorized software process and increase the strength of protection against attacks that bypass application-level authorized software, software programs may be decomposed into and monitored at different levels of detail. These levels include applications, application programming interfaces, application modules, scripts, system processes, system services, kernel functions, registries, drivers, and dynamic link libraries.</t>
    </r>
  </si>
  <si>
    <t>Configuration management policy and procedures
Procedures for least functionality in the system
Configuration management plan
System design documentation
System configuration settings
List of software programs authorized to execute on the system
System component inventory
Records associated with the review and update of the list of authorized software programs
Common secure configuration checklists
Change control records
System audit records
System security plan
Other relevant documents or records</t>
  </si>
  <si>
    <t>Personnel with responsibilities for identifying software authorized to execute on the system
Personnel with information security responsibilities
System administrators</t>
  </si>
  <si>
    <t>Processes for identifying, reviewing, and updating programs authorized to execute on the system
Processes for implementing authorized software policy
Mechanisms for supporting or implementing authorized software policy</t>
  </si>
  <si>
    <t>System Component Inventory</t>
  </si>
  <si>
    <t>03.04.10</t>
  </si>
  <si>
    <r>
      <rPr>
        <b/>
        <sz val="11"/>
        <color rgb="FF000000"/>
        <rFont val="Calibri"/>
      </rPr>
      <t>a.</t>
    </r>
    <r>
      <rPr>
        <sz val="11"/>
        <color rgb="FF000000"/>
        <rFont val="Calibri"/>
      </rPr>
      <t xml:space="preserve">  Develop and document an inventory of system components.</t>
    </r>
    <r>
      <rPr>
        <sz val="11"/>
        <color rgb="FF000000"/>
        <rFont val="Calibri"/>
      </rPr>
      <t xml:space="preserve">
</t>
    </r>
    <r>
      <rPr>
        <b/>
        <sz val="11"/>
        <color rgb="FF000000"/>
        <rFont val="Calibri"/>
      </rPr>
      <t>b.</t>
    </r>
    <r>
      <rPr>
        <sz val="11"/>
        <color rgb="FF000000"/>
        <rFont val="Calibri"/>
      </rPr>
      <t xml:space="preserve">  Review and update the system component inventory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the system component inventory as part of installations, removals, and system updates.</t>
    </r>
  </si>
  <si>
    <r>
      <rPr>
        <sz val="11"/>
        <color rgb="FF000000"/>
        <rFont val="Calibri"/>
      </rPr>
      <t>System components are discrete, identifiable assets (i.e., hardware, software, and firmware elements) that compose a system. Organizations may implement centralized system component inventories that include components from all systems. In such situations, organizations ensure that the inventories include the system-specific information required for component accountability. The information necessary for effective accountability of system components includes the system name, software owners, software version numbers, software license information, hardware inventory specifications, and — for networked components — the machine names and network addresses for all implemented protocols (e.g., IPv4, IPv6). Inventory specifications include component type, physical location, date of receipt, manufacturer, cost, model, serial number, and supplier information.</t>
    </r>
  </si>
  <si>
    <t>Configuration management policy and procedures
Procedures for system component inventory
Configuration management plan
System design documentation
System component inventory
Inventory reviews and update records
Component installation records
Change control records
Component removal records
System change records
System security plan
Other relevant documents or records</t>
  </si>
  <si>
    <t>Personnel with component inventory management responsibilities
Personnel with information security responsibilities
System administrators</t>
  </si>
  <si>
    <t>Processes for managing the system component inventory
Mechanisms for supporting or implementing the system component inventory
Processes for updating the system component inventory
Mechanisms for supporting or implementing the system component inventory updates</t>
  </si>
  <si>
    <t>Information Location</t>
  </si>
  <si>
    <t>03.04.11</t>
  </si>
  <si>
    <r>
      <rPr>
        <b/>
        <sz val="11"/>
        <color rgb="FF000000"/>
        <rFont val="Calibri"/>
      </rPr>
      <t>a.</t>
    </r>
    <r>
      <rPr>
        <sz val="11"/>
        <color rgb="FF000000"/>
        <rFont val="Calibri"/>
      </rPr>
      <t xml:space="preserve">  Identify and document the location of CUI and the system components on which the information is processed and stored.</t>
    </r>
    <r>
      <rPr>
        <sz val="11"/>
        <color rgb="FF000000"/>
        <rFont val="Calibri"/>
      </rPr>
      <t xml:space="preserve">
</t>
    </r>
    <r>
      <rPr>
        <b/>
        <sz val="11"/>
        <color rgb="FF000000"/>
        <rFont val="Calibri"/>
      </rPr>
      <t>b.</t>
    </r>
    <r>
      <rPr>
        <sz val="11"/>
        <color rgb="FF000000"/>
        <rFont val="Calibri"/>
      </rPr>
      <t xml:space="preserve">  Document changes to the system or system component location where CUI is processed and stored.</t>
    </r>
  </si>
  <si>
    <r>
      <rPr>
        <sz val="11"/>
        <color rgb="FF000000"/>
        <rFont val="Calibri"/>
      </rPr>
      <t>Information location addresses the need to understand the specific system components where CUI is being processed and stored and the users who have access to CUI so that appropriate protection mechanisms can be provided, including information flow controls, access controls, and information management.</t>
    </r>
  </si>
  <si>
    <t>Configuration management policy and procedures
Configuration management plan
Procedures for identification and documentation of information location
System audit records
Architecture documentation
System design documentation
List of users with system and system component access
Change control records
System component inventory
System security plan
Other relevant documents or records</t>
  </si>
  <si>
    <t>Personnel with responsibilities for managing information location and user access
Personnel with responsibilities for operating, using, or maintaining the system
Personnel with information security responsibilities
System developers
System administrators</t>
  </si>
  <si>
    <t>Processes governing information location
Mechanisms for enforcing policies and methods for governing information location</t>
  </si>
  <si>
    <t>System and Component Configuration for High-Risk Areas</t>
  </si>
  <si>
    <t>03.04.12</t>
  </si>
  <si>
    <r>
      <rPr>
        <b/>
        <sz val="11"/>
        <color rgb="FF000000"/>
        <rFont val="Calibri"/>
      </rPr>
      <t>a.</t>
    </r>
    <r>
      <rPr>
        <sz val="11"/>
        <color rgb="FF000000"/>
        <rFont val="Calibri"/>
      </rPr>
      <t xml:space="preserve">  Issue systems or system components with the following configurations to individuals traveling to high-risk locations: </t>
    </r>
    <r>
      <rPr>
        <i/>
        <sz val="11"/>
        <color rgb="FF000000"/>
        <rFont val="Calibri"/>
      </rPr>
      <t>[Assignment: organization-defined system configurations]</t>
    </r>
    <r>
      <rPr>
        <sz val="11"/>
        <color rgb="FF000000"/>
        <rFont val="Calibri"/>
      </rPr>
      <t>.</t>
    </r>
    <r>
      <rPr>
        <sz val="11"/>
        <color rgb="FF000000"/>
        <rFont val="Calibri"/>
      </rPr>
      <t xml:space="preserve">
</t>
    </r>
    <r>
      <rPr>
        <b/>
        <sz val="11"/>
        <color rgb="FF000000"/>
        <rFont val="Calibri"/>
      </rPr>
      <t>b.</t>
    </r>
    <r>
      <rPr>
        <sz val="11"/>
        <color rgb="FF000000"/>
        <rFont val="Calibri"/>
      </rPr>
      <t xml:space="preserve">  Apply the following security requirements to the systems or components when the individuals return from travel: </t>
    </r>
    <r>
      <rPr>
        <i/>
        <sz val="11"/>
        <color rgb="FF000000"/>
        <rFont val="Calibri"/>
      </rPr>
      <t>[Assignment: organization-defined security requirements]</t>
    </r>
    <r>
      <rPr>
        <sz val="11"/>
        <color rgb="FF000000"/>
        <rFont val="Calibri"/>
      </rPr>
      <t>.</t>
    </r>
  </si>
  <si>
    <r>
      <rPr>
        <sz val="11"/>
        <color rgb="FF000000"/>
        <rFont val="Calibri"/>
      </rPr>
      <t>When it is known that a system or a system component will be in a high-risk area, additional security requirements may be needed to counter the increased threat. Organizations can implement protective measures on the systems or system components used by individuals departing on and returning from travel. Actions include determining whether the locations are of concern, defining the required configurations for the components, ensuring that the components are configured as intended before travel is initiated, and taking additional actions after travel is completed. For example, systems going into high-risk areas can be configured with sanitized hard drives, limited applications, and more stringent configuration settings. Actions applied to mobile devices upon return from travel include examining the device for signs of physical tampering and purging and reimaging the device storage.</t>
    </r>
  </si>
  <si>
    <t>Configuration management policy and procedures
Configuration management plan
Procedures for the baseline configuration of the system
Procedures for system component installations and upgrades
System component inventory
System component installations or upgrades and associated records
Records of system baseline configuration reviews and updates
System configuration settings
System architecture
Change control records
System security plan
Other relevant documents or records</t>
  </si>
  <si>
    <t>Processes for managing baseline configurations</t>
  </si>
  <si>
    <t>Identification and Authentication</t>
  </si>
  <si>
    <t>03.05</t>
  </si>
  <si>
    <t>User Identification and Authentication</t>
  </si>
  <si>
    <t>03.05.01</t>
  </si>
  <si>
    <r>
      <rPr>
        <b/>
        <sz val="11"/>
        <color rgb="FF000000"/>
        <rFont val="Calibri"/>
      </rPr>
      <t>a.</t>
    </r>
    <r>
      <rPr>
        <sz val="11"/>
        <color rgb="FF000000"/>
        <rFont val="Calibri"/>
      </rPr>
      <t xml:space="preserve">  Uniquely identify and authenticate system users, and associate that unique identification with processes acting on behalf of those users.</t>
    </r>
    <r>
      <rPr>
        <sz val="11"/>
        <color rgb="FF000000"/>
        <rFont val="Calibri"/>
      </rPr>
      <t xml:space="preserve">
</t>
    </r>
    <r>
      <rPr>
        <b/>
        <sz val="11"/>
        <color rgb="FF000000"/>
        <rFont val="Calibri"/>
      </rPr>
      <t>b.</t>
    </r>
    <r>
      <rPr>
        <sz val="11"/>
        <color rgb="FF000000"/>
        <rFont val="Calibri"/>
      </rPr>
      <t xml:space="preserve">  Re-authenticate users when </t>
    </r>
    <r>
      <rPr>
        <i/>
        <sz val="11"/>
        <color rgb="FF000000"/>
        <rFont val="Calibri"/>
      </rPr>
      <t>[Assignment: organization-defined circumstances or situations requiring re-authentication]</t>
    </r>
    <r>
      <rPr>
        <sz val="11"/>
        <color rgb="FF000000"/>
        <rFont val="Calibri"/>
      </rPr>
      <t xml:space="preserve"> .</t>
    </r>
  </si>
  <si>
    <r>
      <rPr>
        <sz val="11"/>
        <color rgb="FF000000"/>
        <rFont val="Calibri"/>
      </rPr>
      <t>System users include individuals (or system processes acting on behalf of individuals) who are authorized to access a system. Typically, individual identifiers are the usernames associated with the system accounts assigned to those individuals. Since system processes execute on behalf of groups and roles, organizations may require the unique identification of individuals in group accounts or the accountability of individual activity. The unique identification and authentication of users apply to all system accesses. Organizations use passwords, physical authenticators, biometrics, or some combination thereof to authenticate user identities. Organizations may re-authenticate individuals in certain situations, including when roles, authenticators, or credentials change; when the execution of privileged functions occurs; after a fixed time period; or periodically.</t>
    </r>
  </si>
  <si>
    <t>Identification and authentication policy and procedures
List of circumstances or situations requiring re-authentication
System design documentation
System configuration settings
System audit records
List of system accounts
System security plan
Other relevant documents or records</t>
  </si>
  <si>
    <t>Personnel with identification and authentication responsibilities
Personnel with system operations responsibilities
Personnel with account management responsibilities
System developers
Personnel with information security responsibilities
System administrators</t>
  </si>
  <si>
    <t>Processes for uniquely identifying and authenticating users
Mechanisms for supporting or implementing identification and authentication capabilities</t>
  </si>
  <si>
    <t>Device Identification and Authentication</t>
  </si>
  <si>
    <t>03.05.02</t>
  </si>
  <si>
    <r>
      <rPr>
        <b/>
        <sz val="11"/>
        <color rgb="FF000000"/>
        <rFont val="Calibri"/>
      </rPr>
      <t>a.</t>
    </r>
    <r>
      <rPr>
        <sz val="11"/>
        <color rgb="FF000000"/>
        <rFont val="Calibri"/>
      </rPr>
      <t xml:space="preserve">  </t>
    </r>
    <r>
      <rPr>
        <i/>
        <sz val="11"/>
        <color rgb="FF000000"/>
        <rFont val="Calibri"/>
      </rPr>
      <t>[Assignment: organization-defined devices or types of devices]</t>
    </r>
    <r>
      <rPr>
        <sz val="11"/>
        <color rgb="FF000000"/>
        <rFont val="Calibri"/>
      </rPr>
      <t xml:space="preserve"> are authenticated before establishing a system connection.</t>
    </r>
    <r>
      <rPr>
        <sz val="11"/>
        <color rgb="FF000000"/>
        <rFont val="Calibri"/>
      </rPr>
      <t xml:space="preserve">
</t>
    </r>
    <r>
      <rPr>
        <b/>
        <sz val="11"/>
        <color rgb="FF000000"/>
        <rFont val="Calibri"/>
      </rPr>
      <t>b.</t>
    </r>
    <r>
      <rPr>
        <sz val="11"/>
        <color rgb="FF000000"/>
        <rFont val="Calibri"/>
      </rPr>
      <t xml:space="preserve">  {{ insert: param, A.03.05.02.ODP.01 }} are uniquely identified before establishing a system connection.</t>
    </r>
  </si>
  <si>
    <r>
      <rPr>
        <sz val="11"/>
        <color rgb="FF000000"/>
        <rFont val="Calibri"/>
      </rPr>
      <t>Devices that require unique device-to-device identification and authentication are defined by type, device, or a combination of type and device. Organization-defined device types include devices that are not owned by the organization. Systems use shared known information (e.g., Media Access Control .MAC, Transmission Control Protocol/Internet Protocol .TCP/IP addresses) for device identification or organizational authentication solutions (e.g., Institute of Electrical and Electronics Engineers .IEEE 802.1x and Extensible Authentication Protocol .EAP, RADIUS server with EAP-Transport Layer Security .TLS authentication, Kerberos) to identify and authenticate devices on local and wide area networks. Public Key Infrastructure (PKI) and certificate revocation checking for the certificates exchanged can be included as part of device authentication.</t>
    </r>
  </si>
  <si>
    <t>Identification and authentication policy and procedures
Procedures for device identification and authentication
System design documentation
List of devices requiring unique identification and authentication
Device connection reports
System configuration settings
System security plan
Other relevant documents or records</t>
  </si>
  <si>
    <t>Personnel with responsibilities for device identification and authentication
Personnel with information security responsibilities
System developers
System administrators</t>
  </si>
  <si>
    <t>Mechanisms for supporting or implementing device identification and authentication capabilities</t>
  </si>
  <si>
    <t>Multi-Factor Authentication</t>
  </si>
  <si>
    <t>03.05.03</t>
  </si>
  <si>
    <r>
      <rPr>
        <b/>
        <sz val="11"/>
        <color rgb="FF000000"/>
        <rFont val="Calibri"/>
      </rPr>
      <t>a.</t>
    </r>
    <r>
      <rPr>
        <sz val="11"/>
        <color rgb="FF000000"/>
        <rFont val="Calibri"/>
      </rPr>
      <t xml:space="preserve">  Multi-factor authentication for access to privileged accounts is implemented.</t>
    </r>
    <r>
      <rPr>
        <sz val="11"/>
        <color rgb="FF000000"/>
        <rFont val="Calibri"/>
      </rPr>
      <t xml:space="preserve">
</t>
    </r>
    <r>
      <rPr>
        <b/>
        <sz val="11"/>
        <color rgb="FF000000"/>
        <rFont val="Calibri"/>
      </rPr>
      <t>b.</t>
    </r>
    <r>
      <rPr>
        <sz val="11"/>
        <color rgb="FF000000"/>
        <rFont val="Calibri"/>
      </rPr>
      <t xml:space="preserve">  Multi-factor authentication for access to non-privileged accounts is implemented.</t>
    </r>
  </si>
  <si>
    <r>
      <rPr>
        <sz val="11"/>
        <color rgb="FF000000"/>
        <rFont val="Calibri"/>
      </rPr>
      <t>This requirement applies to user accounts. Multi-factor authentication requires the use of two or more different factors to achieve authentication. The authentication factors are defined as follows: something you know (e.g., a personal identification number .PIN), something you have (e.g., a physical authenticator, such as a cryptographic private key), or something you are (e.g., a biometric). Multi-factor authentication solutions that feature physical authenticators include hardware authenticators that provide time-based or challenge-response outputs and smart cards. In addition to authenticating users at the system level, organizations may also employ authentication mechanisms at the application level to provide increased information security.</t>
    </r>
  </si>
  <si>
    <t>Identification and authentication policy and procedures
System design documentation
List of system accounts
System configuration settings
System audit records
System security plan
Other relevant documents or records</t>
  </si>
  <si>
    <t>Personnel with system operations responsibilities
Personnel with account management responsibilities
Personnel with information security responsibilities
System developers
System administrators</t>
  </si>
  <si>
    <t>Mechanisms for supporting or implementing a multi-factor authentication capability</t>
  </si>
  <si>
    <t>Replay-Resistant Authentication</t>
  </si>
  <si>
    <t>03.05.04</t>
  </si>
  <si>
    <r>
      <rPr>
        <b/>
        <sz val="11"/>
        <color rgb="FF000000"/>
        <rFont val="Calibri"/>
      </rPr>
      <t>a.</t>
    </r>
    <r>
      <rPr>
        <sz val="11"/>
        <color rgb="FF000000"/>
        <rFont val="Calibri"/>
      </rPr>
      <t xml:space="preserve">  Replay-resistant authentication mechanisms for access to privileged accounts are implemented.</t>
    </r>
    <r>
      <rPr>
        <sz val="11"/>
        <color rgb="FF000000"/>
        <rFont val="Calibri"/>
      </rPr>
      <t xml:space="preserve">
</t>
    </r>
    <r>
      <rPr>
        <b/>
        <sz val="11"/>
        <color rgb="FF000000"/>
        <rFont val="Calibri"/>
      </rPr>
      <t>b.</t>
    </r>
    <r>
      <rPr>
        <sz val="11"/>
        <color rgb="FF000000"/>
        <rFont val="Calibri"/>
      </rPr>
      <t xml:space="preserve">  Replay-resistant authentication mechanisms for access to non-privileged accounts are implemented.</t>
    </r>
  </si>
  <si>
    <r>
      <rPr>
        <sz val="11"/>
        <color rgb="FF000000"/>
        <rFont val="Calibri"/>
      </rPr>
      <t>Authentication processes resist replay attacks if it is impractical to successfully authenticate by recording or replaying previous authentication messages. Replay-resistant techniques include protocols that use nonces or challenges, such as time synchronous or challenge-response one-time authenticators.</t>
    </r>
  </si>
  <si>
    <t>Identification and authentication policy and procedures
System design documentation
System audit records
System configuration settings
List of privileged system accounts
System security plan
Other relevant documents or records</t>
  </si>
  <si>
    <t>Mechanisms for supporting or implementing identification and authentication capabilities
Mechanisms for supporting or implementing replay-resistance</t>
  </si>
  <si>
    <t>Identifier Management</t>
  </si>
  <si>
    <t>03.05.05</t>
  </si>
  <si>
    <r>
      <rPr>
        <b/>
        <sz val="11"/>
        <color rgb="FF000000"/>
        <rFont val="Calibri"/>
      </rPr>
      <t>a.</t>
    </r>
    <r>
      <rPr>
        <sz val="11"/>
        <color rgb="FF000000"/>
        <rFont val="Calibri"/>
      </rPr>
      <t xml:space="preserve">  Receive authorization from organizational personnel or roles to assign an individual, group, role, service, or device identifier.</t>
    </r>
    <r>
      <rPr>
        <sz val="11"/>
        <color rgb="FF000000"/>
        <rFont val="Calibri"/>
      </rPr>
      <t xml:space="preserve">
</t>
    </r>
    <r>
      <rPr>
        <b/>
        <sz val="11"/>
        <color rgb="FF000000"/>
        <rFont val="Calibri"/>
      </rPr>
      <t>b.</t>
    </r>
    <r>
      <rPr>
        <sz val="11"/>
        <color rgb="FF000000"/>
        <rFont val="Calibri"/>
      </rPr>
      <t xml:space="preserve">  Select and assign an identifier that identifies an individual, group, role, service, or device.</t>
    </r>
    <r>
      <rPr>
        <sz val="11"/>
        <color rgb="FF000000"/>
        <rFont val="Calibri"/>
      </rPr>
      <t xml:space="preserve">
</t>
    </r>
    <r>
      <rPr>
        <b/>
        <sz val="11"/>
        <color rgb="FF000000"/>
        <rFont val="Calibri"/>
      </rPr>
      <t>c.</t>
    </r>
    <r>
      <rPr>
        <sz val="11"/>
        <color rgb="FF000000"/>
        <rFont val="Calibri"/>
      </rPr>
      <t xml:space="preserve">  Prevent the reuse of identifiers for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d.</t>
    </r>
    <r>
      <rPr>
        <sz val="11"/>
        <color rgb="FF000000"/>
        <rFont val="Calibri"/>
      </rPr>
      <t xml:space="preserve">  Manage individual identifiers by uniquely identifying each individual as </t>
    </r>
    <r>
      <rPr>
        <i/>
        <sz val="11"/>
        <color rgb="FF000000"/>
        <rFont val="Calibri"/>
      </rPr>
      <t>[Assignment: organization-defined characteristic identifying individual status]</t>
    </r>
    <r>
      <rPr>
        <sz val="11"/>
        <color rgb="FF000000"/>
        <rFont val="Calibri"/>
      </rPr>
      <t>.</t>
    </r>
  </si>
  <si>
    <r>
      <rPr>
        <sz val="11"/>
        <color rgb="FF000000"/>
        <rFont val="Calibri"/>
      </rPr>
      <t>Identifiers are provided for users, processes acting on behalf of users, and devices. Prohibiting the reuse of identifiers prevents the assignment of previously used individual, group, role, service, or device identifiers to different individuals, groups, roles, services, or devices. Characteristics that identify the status of individuals include contractors, foreign nationals, and non-organizational users. Identifying the status of individuals by these characteristics provides information about the people with whom organizational personnel are communicating. For example, it is useful for an employee to know that one of the individuals on an email message is a contractor.</t>
    </r>
  </si>
  <si>
    <t>Identification and authentication policy and procedures
Procedures for identifier management
Procedures for account management
System design documentation
List of system accounts
List of characteristics identifying individual status
System configuration settings
List of identifiers generated from physical access control devices
System security plan
Other relevant documents or records</t>
  </si>
  <si>
    <t>Personnel with identifier management responsibilities
Personnel with information security responsibilities
System developers
System administrators</t>
  </si>
  <si>
    <t>Mechanisms for supporting or implementing identifier management</t>
  </si>
  <si>
    <t>Password Management</t>
  </si>
  <si>
    <t>03.05.07</t>
  </si>
  <si>
    <r>
      <rPr>
        <b/>
        <sz val="11"/>
        <color rgb="FF000000"/>
        <rFont val="Calibri"/>
      </rPr>
      <t>a.</t>
    </r>
    <r>
      <rPr>
        <sz val="11"/>
        <color rgb="FF000000"/>
        <rFont val="Calibri"/>
      </rPr>
      <t xml:space="preserve">  Maintain a list of commonly-used, expected, or compromised passwords, and update the list </t>
    </r>
    <r>
      <rPr>
        <i/>
        <sz val="11"/>
        <color rgb="FF000000"/>
        <rFont val="Calibri"/>
      </rPr>
      <t>[Assignment: organization-defined frequency]</t>
    </r>
    <r>
      <rPr>
        <sz val="11"/>
        <color rgb="FF000000"/>
        <rFont val="Calibri"/>
      </rPr>
      <t xml:space="preserve"> and when organizational passwords are suspected to have been compromised.</t>
    </r>
    <r>
      <rPr>
        <sz val="11"/>
        <color rgb="FF000000"/>
        <rFont val="Calibri"/>
      </rPr>
      <t xml:space="preserve">
</t>
    </r>
    <r>
      <rPr>
        <b/>
        <sz val="11"/>
        <color rgb="FF000000"/>
        <rFont val="Calibri"/>
      </rPr>
      <t>b.</t>
    </r>
    <r>
      <rPr>
        <sz val="11"/>
        <color rgb="FF000000"/>
        <rFont val="Calibri"/>
      </rPr>
      <t xml:space="preserve">  Verify that passwords are not found on the list of commonly used, expected, or compromised passwords when users create or update passwords.</t>
    </r>
    <r>
      <rPr>
        <sz val="11"/>
        <color rgb="FF000000"/>
        <rFont val="Calibri"/>
      </rPr>
      <t xml:space="preserve">
</t>
    </r>
    <r>
      <rPr>
        <b/>
        <sz val="11"/>
        <color rgb="FF000000"/>
        <rFont val="Calibri"/>
      </rPr>
      <t>c.</t>
    </r>
    <r>
      <rPr>
        <sz val="11"/>
        <color rgb="FF000000"/>
        <rFont val="Calibri"/>
      </rPr>
      <t xml:space="preserve">  Transmit passwords only over cryptographically protected channels.</t>
    </r>
    <r>
      <rPr>
        <sz val="11"/>
        <color rgb="FF000000"/>
        <rFont val="Calibri"/>
      </rPr>
      <t xml:space="preserve">
</t>
    </r>
    <r>
      <rPr>
        <b/>
        <sz val="11"/>
        <color rgb="FF000000"/>
        <rFont val="Calibri"/>
      </rPr>
      <t>d.</t>
    </r>
    <r>
      <rPr>
        <sz val="11"/>
        <color rgb="FF000000"/>
        <rFont val="Calibri"/>
      </rPr>
      <t xml:space="preserve">  Store passwords in a cryptographically protected form.</t>
    </r>
    <r>
      <rPr>
        <sz val="11"/>
        <color rgb="FF000000"/>
        <rFont val="Calibri"/>
      </rPr>
      <t xml:space="preserve">
</t>
    </r>
    <r>
      <rPr>
        <b/>
        <sz val="11"/>
        <color rgb="FF000000"/>
        <rFont val="Calibri"/>
      </rPr>
      <t>e.</t>
    </r>
    <r>
      <rPr>
        <sz val="11"/>
        <color rgb="FF000000"/>
        <rFont val="Calibri"/>
      </rPr>
      <t xml:space="preserve">  Select a new password upon first use after account recovery.</t>
    </r>
    <r>
      <rPr>
        <sz val="11"/>
        <color rgb="FF000000"/>
        <rFont val="Calibri"/>
      </rPr>
      <t xml:space="preserve">
</t>
    </r>
    <r>
      <rPr>
        <b/>
        <sz val="11"/>
        <color rgb="FF000000"/>
        <rFont val="Calibri"/>
      </rPr>
      <t>f.</t>
    </r>
    <r>
      <rPr>
        <sz val="11"/>
        <color rgb="FF000000"/>
        <rFont val="Calibri"/>
      </rPr>
      <t xml:space="preserve">  Enforce the following composition and complexity rules for passwords: </t>
    </r>
    <r>
      <rPr>
        <i/>
        <sz val="11"/>
        <color rgb="FF000000"/>
        <rFont val="Calibri"/>
      </rPr>
      <t>[Assignment: organization-defined composition and complexity rules]</t>
    </r>
    <r>
      <rPr>
        <sz val="11"/>
        <color rgb="FF000000"/>
        <rFont val="Calibri"/>
      </rPr>
      <t>.</t>
    </r>
  </si>
  <si>
    <r>
      <rPr>
        <sz val="11"/>
        <color rgb="FF000000"/>
        <rFont val="Calibri"/>
      </rPr>
      <t>Password-based authentication applies to passwords used in single-factor or multi-factor authentication. Long passwords or passphrases are preferable to shorter passwords. Enforced composition rules provide marginal security benefits while decreasing usability. However, organizations may choose to establish and enforce certain rules for password generation (e.g., minimum character length) under certain circumstances. For example, account recovery can occur when a password is forgotten. Cryptographically protected passwords include salted one-way cryptographic hashes of passwords. The list of commonly used, compromised, or expected passwords includes passwords obtained from previous breach corpuses, dictionary words, and repetitive or sequential characters. The list includes context-specific words, such as the name of the service, username, and derivatives thereof. Changing temporary passwords to permanent passwords immediately after system logon ensures that the necessary strength of the authentication mechanism is implemented at the earliest opportunity and reduces susceptibility to authenticator compromises. Long passwords and passphrases can be used to increase the complexity of passwords.</t>
    </r>
  </si>
  <si>
    <t>Identification and authentication policy and procedures
Password policy
Procedures for authenticator management
System design documentation
System configuration settings
Password configurations
System security plan
Other relevant documents or records</t>
  </si>
  <si>
    <t>Personnel with authenticator management responsibilities
Personnel with information security responsibilities
System developers
System administrators</t>
  </si>
  <si>
    <t>Mechanisms for supporting or implementing a password-based authenticator management capability</t>
  </si>
  <si>
    <t>Authentication Feedback</t>
  </si>
  <si>
    <t>03.05.11</t>
  </si>
  <si>
    <r>
      <rPr>
        <b/>
        <sz val="11"/>
        <color rgb="FF000000"/>
        <rFont val="Calibri"/>
      </rPr>
      <t>a.</t>
    </r>
    <r>
      <rPr>
        <sz val="11"/>
        <color rgb="FF000000"/>
        <rFont val="Calibri"/>
      </rPr>
      <t xml:space="preserve">  Feedback of authentication information during the authentication process is obscured.</t>
    </r>
  </si>
  <si>
    <r>
      <rPr>
        <sz val="11"/>
        <color rgb="FF000000"/>
        <rFont val="Calibri"/>
      </rPr>
      <t>Authentication feedback does not provide information that would allow unauthorized individuals to compromise authentication mechanisms. For example, for desktop or notebook systems with relatively large monitors, the threat may be significant (commonly referred to as shoulder surfing). For mobile devices with small displays, this threat may be less significant and is balanced against the increased likelihood of input errors due to small keyboards. Therefore, the means of obscuring authenticator feedback is selected accordingly. Obscuring feedback includes displaying asterisks when users type passwords into input devices or displaying feedback for a limited time before fully obscuring it.</t>
    </r>
  </si>
  <si>
    <t>Identification and authentication policy and procedures
Procedures for authenticator feedback
System design documentation
System configuration settings
System audit records
System security plan
Other relevant documents or records</t>
  </si>
  <si>
    <t>Mechanisms for supporting or implementing the obscuring of feedback of authentication information during authentication</t>
  </si>
  <si>
    <t>Authenticator Management</t>
  </si>
  <si>
    <t>03.05.12</t>
  </si>
  <si>
    <r>
      <rPr>
        <b/>
        <sz val="11"/>
        <color rgb="FF000000"/>
        <rFont val="Calibri"/>
      </rPr>
      <t>a.</t>
    </r>
    <r>
      <rPr>
        <sz val="11"/>
        <color rgb="FF000000"/>
        <rFont val="Calibri"/>
      </rPr>
      <t xml:space="preserve">  Verify the identity of the individual, group, role, service, or device receiving the authenticator as part of the initial authenticator distribution.</t>
    </r>
    <r>
      <rPr>
        <sz val="11"/>
        <color rgb="FF000000"/>
        <rFont val="Calibri"/>
      </rPr>
      <t xml:space="preserve">
</t>
    </r>
    <r>
      <rPr>
        <b/>
        <sz val="11"/>
        <color rgb="FF000000"/>
        <rFont val="Calibri"/>
      </rPr>
      <t>b.</t>
    </r>
    <r>
      <rPr>
        <sz val="11"/>
        <color rgb="FF000000"/>
        <rFont val="Calibri"/>
      </rPr>
      <t xml:space="preserve">  Establish initial authenticator content for any authenticators issued by the organization.</t>
    </r>
    <r>
      <rPr>
        <sz val="11"/>
        <color rgb="FF000000"/>
        <rFont val="Calibri"/>
      </rPr>
      <t xml:space="preserve">
</t>
    </r>
    <r>
      <rPr>
        <b/>
        <sz val="11"/>
        <color rgb="FF000000"/>
        <rFont val="Calibri"/>
      </rPr>
      <t>c.</t>
    </r>
    <r>
      <rPr>
        <sz val="11"/>
        <color rgb="FF000000"/>
        <rFont val="Calibri"/>
      </rPr>
      <t xml:space="preserve">  Establish and implement administrative procedures for initial authenticator distribution; for lost, compromised, or damaged authenticators; and for revoking authenticators.</t>
    </r>
    <r>
      <rPr>
        <sz val="11"/>
        <color rgb="FF000000"/>
        <rFont val="Calibri"/>
      </rPr>
      <t xml:space="preserve">
</t>
    </r>
    <r>
      <rPr>
        <b/>
        <sz val="11"/>
        <color rgb="FF000000"/>
        <rFont val="Calibri"/>
      </rPr>
      <t>d.</t>
    </r>
    <r>
      <rPr>
        <sz val="11"/>
        <color rgb="FF000000"/>
        <rFont val="Calibri"/>
      </rPr>
      <t xml:space="preserve">  Change default authenticators at first use.</t>
    </r>
    <r>
      <rPr>
        <sz val="11"/>
        <color rgb="FF000000"/>
        <rFont val="Calibri"/>
      </rPr>
      <t xml:space="preserve">
</t>
    </r>
    <r>
      <rPr>
        <b/>
        <sz val="11"/>
        <color rgb="FF000000"/>
        <rFont val="Calibri"/>
      </rPr>
      <t>e.</t>
    </r>
    <r>
      <rPr>
        <sz val="11"/>
        <color rgb="FF000000"/>
        <rFont val="Calibri"/>
      </rPr>
      <t xml:space="preserve">  Change or refresh authenticators </t>
    </r>
    <r>
      <rPr>
        <i/>
        <sz val="11"/>
        <color rgb="FF000000"/>
        <rFont val="Calibri"/>
      </rPr>
      <t>[Assignment: organization-defined frequency]</t>
    </r>
    <r>
      <rPr>
        <sz val="11"/>
        <color rgb="FF000000"/>
        <rFont val="Calibri"/>
      </rPr>
      <t xml:space="preserve"> or when the following events occur: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f.</t>
    </r>
    <r>
      <rPr>
        <sz val="11"/>
        <color rgb="FF000000"/>
        <rFont val="Calibri"/>
      </rPr>
      <t xml:space="preserve">  Protect authenticator content from unauthorized disclosure and modification.</t>
    </r>
  </si>
  <si>
    <r>
      <rPr>
        <sz val="11"/>
        <color rgb="FF000000"/>
        <rFont val="Calibri"/>
      </rPr>
      <t xml:space="preserve">Authenticators include passwords, cryptographic devices, biometrics, certificates, one-time password devices, and ID badges. The initial authenticator content is the actual content of the authenticator (e.g., the initial password). In contrast, requirements for authenticator content contain specific characteristics. Authenticator management is supported by organization-defined settings and restrictions for various authenticator characteristics (e.g., password complexity and composition rules, validation time window for time synchronous one-time tokens, and the number of allowed rejections during the verification stage of biometric authentication). The requirement to protect individual authenticators may be implemented by </t>
    </r>
    <r>
      <rPr>
        <sz val="11"/>
        <color rgb="FF0000FF"/>
        <rFont val="Calibri"/>
      </rPr>
      <t>03.15.03</t>
    </r>
    <r>
      <rPr>
        <sz val="11"/>
        <color rgb="FF000000"/>
        <rFont val="Calibri"/>
      </rPr>
      <t xml:space="preserve"> for authenticators in the possession of individuals and by </t>
    </r>
    <r>
      <rPr>
        <sz val="11"/>
        <color rgb="FF0000FF"/>
        <rFont val="Calibri"/>
      </rPr>
      <t>03.01.01</t>
    </r>
    <r>
      <rPr>
        <sz val="11"/>
        <color rgb="FF000000"/>
        <rFont val="Calibri"/>
      </rPr>
      <t xml:space="preserve">, </t>
    </r>
    <r>
      <rPr>
        <sz val="11"/>
        <color rgb="FF0000FF"/>
        <rFont val="Calibri"/>
      </rPr>
      <t>03.01.02</t>
    </r>
    <r>
      <rPr>
        <sz val="11"/>
        <color rgb="FF000000"/>
        <rFont val="Calibri"/>
      </rPr>
      <t xml:space="preserve">, </t>
    </r>
    <r>
      <rPr>
        <sz val="11"/>
        <color rgb="FF0000FF"/>
        <rFont val="Calibri"/>
      </rPr>
      <t>03.01.05</t>
    </r>
    <r>
      <rPr>
        <sz val="11"/>
        <color rgb="FF000000"/>
        <rFont val="Calibri"/>
      </rPr>
      <t xml:space="preserve">, and </t>
    </r>
    <r>
      <rPr>
        <sz val="11"/>
        <color rgb="FF0000FF"/>
        <rFont val="Calibri"/>
      </rPr>
      <t>03.13.08</t>
    </r>
    <r>
      <rPr>
        <sz val="11"/>
        <color rgb="FF000000"/>
        <rFont val="Calibri"/>
      </rPr>
      <t xml:space="preserve"> for authenticators stored in organizational systems. This includes passwords stored in hashed or encrypted formats or files that contain hashed or encrypted passwords that are accessible with administrator privileges. Actions can be taken to protect authenticators, including maintaining possession of authenticators, not sharing authenticators with others, and immediately reporting lost, stolen, or compromised authenticators. Developers may deliver system components with factory default authentication credentials to allow for initial installation and configuration. Default authentication credentials are often well-known, easily discoverable, and present a significant risk. Authenticator management includes issuing and revoking authenticators for temporary access when they are no longer needed. The use of long passwords or passphrases may obviate the need to periodically change authenticators.</t>
    </r>
  </si>
  <si>
    <t>Identification and authentication policy and procedures
Procedures for authenticator management
System configuration settings
List of system authenticator types
System design documentation
System audit records
Change control records associated with managing system authenticators
System security plan
Other relevant documents or records</t>
  </si>
  <si>
    <t>Personnel with authenticator management responsibilities
Personnel with information security responsibilities
System administrators</t>
  </si>
  <si>
    <t>Mechanisms for supporting or implementing the authenticator management capability</t>
  </si>
  <si>
    <t>Incident Response</t>
  </si>
  <si>
    <t>03.06</t>
  </si>
  <si>
    <t>Incident Handling</t>
  </si>
  <si>
    <t>03.06.01</t>
  </si>
  <si>
    <r>
      <rPr>
        <b/>
        <sz val="11"/>
        <color rgb="FF000000"/>
        <rFont val="Calibri"/>
      </rPr>
      <t>a.</t>
    </r>
    <r>
      <rPr>
        <sz val="11"/>
        <color rgb="FF000000"/>
        <rFont val="Calibri"/>
      </rPr>
      <t xml:space="preserve">  An incident-handling capability that is consistent with the incident response plan is implemented.</t>
    </r>
    <r>
      <rPr>
        <sz val="11"/>
        <color rgb="FF000000"/>
        <rFont val="Calibri"/>
      </rPr>
      <t xml:space="preserve">
</t>
    </r>
    <r>
      <rPr>
        <b/>
        <sz val="11"/>
        <color rgb="FF000000"/>
        <rFont val="Calibri"/>
      </rPr>
      <t>b.</t>
    </r>
    <r>
      <rPr>
        <sz val="11"/>
        <color rgb="FF000000"/>
        <rFont val="Calibri"/>
      </rPr>
      <t xml:space="preserve">  The incident handling capability includes preparation.</t>
    </r>
    <r>
      <rPr>
        <sz val="11"/>
        <color rgb="FF000000"/>
        <rFont val="Calibri"/>
      </rPr>
      <t xml:space="preserve">
</t>
    </r>
    <r>
      <rPr>
        <b/>
        <sz val="11"/>
        <color rgb="FF000000"/>
        <rFont val="Calibri"/>
      </rPr>
      <t>c.</t>
    </r>
    <r>
      <rPr>
        <sz val="11"/>
        <color rgb="FF000000"/>
        <rFont val="Calibri"/>
      </rPr>
      <t xml:space="preserve">  The incident handling capability includes detection and analysis.</t>
    </r>
    <r>
      <rPr>
        <sz val="11"/>
        <color rgb="FF000000"/>
        <rFont val="Calibri"/>
      </rPr>
      <t xml:space="preserve">
</t>
    </r>
    <r>
      <rPr>
        <b/>
        <sz val="11"/>
        <color rgb="FF000000"/>
        <rFont val="Calibri"/>
      </rPr>
      <t>d.</t>
    </r>
    <r>
      <rPr>
        <sz val="11"/>
        <color rgb="FF000000"/>
        <rFont val="Calibri"/>
      </rPr>
      <t xml:space="preserve">  The incident handling capability includes containment.</t>
    </r>
    <r>
      <rPr>
        <sz val="11"/>
        <color rgb="FF000000"/>
        <rFont val="Calibri"/>
      </rPr>
      <t xml:space="preserve">
</t>
    </r>
    <r>
      <rPr>
        <b/>
        <sz val="11"/>
        <color rgb="FF000000"/>
        <rFont val="Calibri"/>
      </rPr>
      <t>e.</t>
    </r>
    <r>
      <rPr>
        <sz val="11"/>
        <color rgb="FF000000"/>
        <rFont val="Calibri"/>
      </rPr>
      <t xml:space="preserve">  The incident handling capability includes eradication.</t>
    </r>
    <r>
      <rPr>
        <sz val="11"/>
        <color rgb="FF000000"/>
        <rFont val="Calibri"/>
      </rPr>
      <t xml:space="preserve">
</t>
    </r>
    <r>
      <rPr>
        <b/>
        <sz val="11"/>
        <color rgb="FF000000"/>
        <rFont val="Calibri"/>
      </rPr>
      <t>f.</t>
    </r>
    <r>
      <rPr>
        <sz val="11"/>
        <color rgb="FF000000"/>
        <rFont val="Calibri"/>
      </rPr>
      <t xml:space="preserve">  The incident handling capability includes recovery.</t>
    </r>
  </si>
  <si>
    <r>
      <rPr>
        <sz val="11"/>
        <color rgb="FF000000"/>
        <rFont val="Calibri"/>
      </rPr>
      <t>Incident-related information can be obtained from a variety of sources, including audit monitoring, network monitoring, physical access monitoring, user and administrator reports, and reported supply chain events. An effective incident handling capability involves coordination among many organizational entities, including mission and business owners, system owners, human resources offices, physical and personnel security offices, legal departments, operations personnel, and procurement offices.</t>
    </r>
  </si>
  <si>
    <t>Incident response policy and procedures
Contingency planning policy and procedures
Procedures for incident handling
Procedures for incident response planning
Incident response plan
Contingency plan
Records of incident response plan reviews and approvals
System security plan
Other relevant documents or records</t>
  </si>
  <si>
    <t>Personnel with incident handling responsibilities
Personnel with incident response planning responsibilities
Personnel with contingency planning responsibilities
Personnel with information security responsibilities</t>
  </si>
  <si>
    <t>Incident handling capability for the organization
Incident response plan</t>
  </si>
  <si>
    <t>Incident Monitoring, Reporting, and Response Assistance</t>
  </si>
  <si>
    <t>03.06.02</t>
  </si>
  <si>
    <r>
      <rPr>
        <b/>
        <sz val="11"/>
        <color rgb="FF000000"/>
        <rFont val="Calibri"/>
      </rPr>
      <t>a.</t>
    </r>
    <r>
      <rPr>
        <sz val="11"/>
        <color rgb="FF000000"/>
        <rFont val="Calibri"/>
      </rPr>
      <t xml:space="preserve">  Track and document system security incidents.</t>
    </r>
    <r>
      <rPr>
        <sz val="11"/>
        <color rgb="FF000000"/>
        <rFont val="Calibri"/>
      </rPr>
      <t xml:space="preserve">
</t>
    </r>
    <r>
      <rPr>
        <b/>
        <sz val="11"/>
        <color rgb="FF000000"/>
        <rFont val="Calibri"/>
      </rPr>
      <t>b.</t>
    </r>
    <r>
      <rPr>
        <sz val="11"/>
        <color rgb="FF000000"/>
        <rFont val="Calibri"/>
      </rPr>
      <t xml:space="preserve">  Report suspected incidents to the organizational incident response capability within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c.</t>
    </r>
    <r>
      <rPr>
        <sz val="11"/>
        <color rgb="FF000000"/>
        <rFont val="Calibri"/>
      </rPr>
      <t xml:space="preserve">  Report incident information to </t>
    </r>
    <r>
      <rPr>
        <i/>
        <sz val="11"/>
        <color rgb="FF000000"/>
        <rFont val="Calibri"/>
      </rPr>
      <t>[Assignment: organization-defined authorities]</t>
    </r>
    <r>
      <rPr>
        <sz val="11"/>
        <color rgb="FF000000"/>
        <rFont val="Calibri"/>
      </rPr>
      <t>.</t>
    </r>
    <r>
      <rPr>
        <sz val="11"/>
        <color rgb="FF000000"/>
        <rFont val="Calibri"/>
      </rPr>
      <t xml:space="preserve">
</t>
    </r>
    <r>
      <rPr>
        <b/>
        <sz val="11"/>
        <color rgb="FF000000"/>
        <rFont val="Calibri"/>
      </rPr>
      <t>d.</t>
    </r>
    <r>
      <rPr>
        <sz val="11"/>
        <color rgb="FF000000"/>
        <rFont val="Calibri"/>
      </rPr>
      <t xml:space="preserve">  Provide an incident response support resource that offers advice and assistance to system users on handling and reporting incidents.</t>
    </r>
  </si>
  <si>
    <r>
      <rPr>
        <sz val="11"/>
        <color rgb="FF000000"/>
        <rFont val="Calibri"/>
      </rPr>
      <t xml:space="preserve">Documenting incidents includes maintaining records about each incident, the status of the incident, and other pertinent information necessary for forensics as well as evaluating incident details, trends, and handling. Incident information can be obtained from many sources, including network monitoring, incident reports, incident response teams, user complaints, supply chain partners, audit monitoring, physical access monitoring, and user and administrator reports. </t>
    </r>
    <r>
      <rPr>
        <sz val="11"/>
        <color rgb="FF0000FF"/>
        <rFont val="Calibri"/>
      </rPr>
      <t>03.06.01</t>
    </r>
    <r>
      <rPr>
        <sz val="11"/>
        <color rgb="FF000000"/>
        <rFont val="Calibri"/>
      </rPr>
      <t xml:space="preserve"> provides information on the types of incidents that are appropriate for monitoring. The types of incidents reported, the content and timeliness of the reports, and the reporting authorities reflect applicable laws, Executive Orders, directives, regulations, policies, standards, and guidelines. Incident information informs risk assessments, the effectiveness of security assessments, the security requirements for acquisitions, and the selection criteria for technology products. Incident response support resources provided by organizations include help desks, assistance groups, automated ticketing systems to open and track incident response tickets, and access to forensic services or consumer redress services, when required.</t>
    </r>
  </si>
  <si>
    <t>Incident response policy and procedures
Procedures for incident monitoring
Procedures for incident response assistance
Incident response records and documentation
Incident response plan
System security plan
Other relevant documents or records</t>
  </si>
  <si>
    <t>Personnel with incident monitoring responsibilities
Personnel with incident response assistance and support responsibilities
Personnel with information security responsibilities</t>
  </si>
  <si>
    <t>Processes for incident reporting
Incident monitoring capability
Mechanisms for supporting or implementing the tracking and documenting of system security incidents
Mechanisms for supporting or implementing incident reporting
Mechanisms for supporting or implementing incident response assistance
Processes for incident response assistance</t>
  </si>
  <si>
    <t>Incident Response Testing</t>
  </si>
  <si>
    <t>03.06.03</t>
  </si>
  <si>
    <r>
      <rPr>
        <b/>
        <sz val="11"/>
        <color rgb="FF000000"/>
        <rFont val="Calibri"/>
      </rPr>
      <t>a.</t>
    </r>
    <r>
      <rPr>
        <sz val="11"/>
        <color rgb="FF000000"/>
        <rFont val="Calibri"/>
      </rPr>
      <t xml:space="preserve">  The effectiveness of the incident response capability is tested </t>
    </r>
    <r>
      <rPr>
        <i/>
        <sz val="11"/>
        <color rgb="FF000000"/>
        <rFont val="Calibri"/>
      </rPr>
      <t>[Assignment: organization-defined frequency]</t>
    </r>
    <r>
      <rPr>
        <sz val="11"/>
        <color rgb="FF000000"/>
        <rFont val="Calibri"/>
      </rPr>
      <t>.</t>
    </r>
  </si>
  <si>
    <r>
      <rPr>
        <sz val="11"/>
        <color rgb="FF000000"/>
        <rFont val="Calibri"/>
      </rPr>
      <t>Organizations test incident response capabilities to determine their effectiveness and identify potential weaknesses or deficiencies. Incident response testing includes the use of checklists, walk-through or tabletop exercises, and simulations. Incident response testing can include a determination of the effects of incident response on organizational operations, organizational assets, and individuals. Qualitative and quantitative data can help determine the effectiveness of incident response processes.</t>
    </r>
  </si>
  <si>
    <t>Incident response policy and procedures
Contingency planning policy and procedures
Procedures for incident response testing
Procedures for contingency plan testing
Incident response testing material
Incident response test results
Incident response test plan
Incident response plan
Contingency plan
System security plan
Other relevant documents or records</t>
  </si>
  <si>
    <t>Personnel with incident response testing responsibilities
Personnel with information security responsibilities</t>
  </si>
  <si>
    <t>Incident Response Training</t>
  </si>
  <si>
    <t>03.06.04</t>
  </si>
  <si>
    <r>
      <rPr>
        <b/>
        <sz val="11"/>
        <color rgb="FF000000"/>
        <rFont val="Calibri"/>
      </rPr>
      <t>a.</t>
    </r>
    <r>
      <rPr>
        <sz val="11"/>
        <color rgb="FF000000"/>
        <rFont val="Calibri"/>
      </rPr>
      <t xml:space="preserve">  Provide incident response training to system users consistent with assigned roles and responsibilities: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Within </t>
    </r>
    <r>
      <rPr>
        <i/>
        <sz val="11"/>
        <color rgb="FF000000"/>
        <rFont val="Calibri"/>
      </rPr>
      <t>[Assignment: organization-defined time period]</t>
    </r>
    <r>
      <rPr>
        <sz val="11"/>
        <color rgb="FF000000"/>
        <rFont val="Calibri"/>
      </rPr>
      <t xml:space="preserve"> of assuming an incident response role or responsibility or acquiring system access,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frequency]</t>
    </r>
    <r>
      <rPr>
        <sz val="11"/>
        <color rgb="FF000000"/>
        <rFont val="Calibri"/>
      </rPr>
      <t xml:space="preserve"> thereafter.</t>
    </r>
    <r>
      <rPr>
        <sz val="11"/>
        <color rgb="FF000000"/>
        <rFont val="Calibri"/>
      </rPr>
      <t xml:space="preserve">
</t>
    </r>
    <r>
      <rPr>
        <b/>
        <sz val="11"/>
        <color rgb="FF000000"/>
        <rFont val="Calibri"/>
      </rPr>
      <t>b.</t>
    </r>
    <r>
      <rPr>
        <sz val="11"/>
        <color rgb="FF000000"/>
        <rFont val="Calibri"/>
      </rPr>
      <t xml:space="preserve">  Review and update incident response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</si>
  <si>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 xml:space="preserve">Incident response training is associated with the assigned roles and responsibilities of organizational personnel to ensure that the appropriate content and level of detail are included in such training. For example, users may only need to know how to recognize an incident or whom to call; system administrators may require additional training on how to handle incidents; and incident responders may receive specific training on data collection techniques, forensics, reporting, system recovery, and system restoration. Incident response training includes user training in identifying and reporting suspicious activities from external and internal sources. Incident response training for users may be provided as part of </t>
    </r>
    <r>
      <rPr>
        <sz val="11"/>
        <color rgb="FF0000FF"/>
        <rFont val="Calibri"/>
      </rPr>
      <t>03.02.02</t>
    </r>
    <r>
      <rPr>
        <sz val="11"/>
        <color rgb="FF000000"/>
        <rFont val="Calibri"/>
      </rPr>
      <t>. Events that may cause an update to incident response training content include incident response plan testing, response to an actual incident, audit or assessment findings, or changes in applicable laws, Executive Orders, policies, directives, regulations, standards, and guidelines.</t>
    </r>
  </si>
  <si>
    <t>Incident response policy and procedures
Procedures for incident response training
Incident response training curriculum
Incident response training materials
Incident response plan
Incident response training records
System security plan
Other relevant documents or records</t>
  </si>
  <si>
    <t>Personnel with incident response training and operational responsibilities
Personnel with information security responsibilities</t>
  </si>
  <si>
    <t>Incident Response Plan</t>
  </si>
  <si>
    <t>03.06.05</t>
  </si>
  <si>
    <r>
      <rPr>
        <b/>
        <sz val="11"/>
        <color rgb="FF000000"/>
        <rFont val="Calibri"/>
      </rPr>
      <t>a.</t>
    </r>
    <r>
      <rPr>
        <sz val="11"/>
        <color rgb="FF000000"/>
        <rFont val="Calibri"/>
      </rPr>
      <t xml:space="preserve">  Develop an incident response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Provides the organization with a roadmap for implementing its incident response capability,</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Describes the structure and organization of the incident response capability,</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Provides a high-level approach for how the incident response capability fits into the overall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Defines reportable incidents,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Addresses the sharing of incident information, and</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Designates responsibilities to organizational entities, personnel, or roles.</t>
    </r>
    <r>
      <rPr>
        <sz val="11"/>
        <color rgb="FF000000"/>
        <rFont val="Calibri"/>
      </rPr>
      <t xml:space="preserve">
</t>
    </r>
    <r>
      <rPr>
        <b/>
        <sz val="11"/>
        <color rgb="FF000000"/>
        <rFont val="Calibri"/>
      </rPr>
      <t>b.</t>
    </r>
    <r>
      <rPr>
        <sz val="11"/>
        <color rgb="FF000000"/>
        <rFont val="Calibri"/>
      </rPr>
      <t xml:space="preserve">  Distribute copies of the incident response plan to designated incident response personnel (identified by name and/or by role) and organizational elements.</t>
    </r>
    <r>
      <rPr>
        <sz val="11"/>
        <color rgb="FF000000"/>
        <rFont val="Calibri"/>
      </rPr>
      <t xml:space="preserve">
</t>
    </r>
    <r>
      <rPr>
        <b/>
        <sz val="11"/>
        <color rgb="FF000000"/>
        <rFont val="Calibri"/>
      </rPr>
      <t>c.</t>
    </r>
    <r>
      <rPr>
        <sz val="11"/>
        <color rgb="FF000000"/>
        <rFont val="Calibri"/>
      </rPr>
      <t xml:space="preserve">  Update the incident response plan to address system and organizational changes or problems encountered during plan implementation, execution, or testing.</t>
    </r>
    <r>
      <rPr>
        <sz val="11"/>
        <color rgb="FF000000"/>
        <rFont val="Calibri"/>
      </rPr>
      <t xml:space="preserve">
</t>
    </r>
    <r>
      <rPr>
        <b/>
        <sz val="11"/>
        <color rgb="FF000000"/>
        <rFont val="Calibri"/>
      </rPr>
      <t>d.</t>
    </r>
    <r>
      <rPr>
        <sz val="11"/>
        <color rgb="FF000000"/>
        <rFont val="Calibri"/>
      </rPr>
      <t xml:space="preserve">  Protect the incident response plan from unauthorized disclosure.</t>
    </r>
  </si>
  <si>
    <r>
      <rPr>
        <sz val="11"/>
        <color rgb="FF000000"/>
        <rFont val="Calibri"/>
      </rPr>
      <t>It is important that organizations develop and implement a coordinated approach to incident response. Organizational mission and business functions determine the structure of incident response capabilities. As part of the incident response capabilities, organizations consider the coordination and sharing of information with external organizations, including external service providers and other organizations involved in the supply chain.</t>
    </r>
  </si>
  <si>
    <t>Incident response policy
Procedures addressing incident response planning
Incident response plan
System security plan
Records of incident response plan reviews and approvals
Other relevant documents or records</t>
  </si>
  <si>
    <t>Personnel with incident response planning responsibilities
Personnel with information security responsibilities</t>
  </si>
  <si>
    <t>Incident response plan and related processes</t>
  </si>
  <si>
    <t>Maintenance</t>
  </si>
  <si>
    <t>03.07</t>
  </si>
  <si>
    <t>Maintenance Tools</t>
  </si>
  <si>
    <t>03.07.04</t>
  </si>
  <si>
    <r>
      <rPr>
        <b/>
        <sz val="11"/>
        <color rgb="FF000000"/>
        <rFont val="Calibri"/>
      </rPr>
      <t>a.</t>
    </r>
    <r>
      <rPr>
        <sz val="11"/>
        <color rgb="FF000000"/>
        <rFont val="Calibri"/>
      </rPr>
      <t xml:space="preserve">  Approve, control, and monitor the use of system maintenance tools.</t>
    </r>
    <r>
      <rPr>
        <sz val="11"/>
        <color rgb="FF000000"/>
        <rFont val="Calibri"/>
      </rPr>
      <t xml:space="preserve">
</t>
    </r>
    <r>
      <rPr>
        <b/>
        <sz val="11"/>
        <color rgb="FF000000"/>
        <rFont val="Calibri"/>
      </rPr>
      <t>b.</t>
    </r>
    <r>
      <rPr>
        <sz val="11"/>
        <color rgb="FF000000"/>
        <rFont val="Calibri"/>
      </rPr>
      <t xml:space="preserve">  Check media with diagnostic and test programs for malicious code before it is used in the system.</t>
    </r>
    <r>
      <rPr>
        <sz val="11"/>
        <color rgb="FF000000"/>
        <rFont val="Calibri"/>
      </rPr>
      <t xml:space="preserve">
</t>
    </r>
    <r>
      <rPr>
        <b/>
        <sz val="11"/>
        <color rgb="FF000000"/>
        <rFont val="Calibri"/>
      </rPr>
      <t>c.</t>
    </r>
    <r>
      <rPr>
        <sz val="11"/>
        <color rgb="FF000000"/>
        <rFont val="Calibri"/>
      </rPr>
      <t xml:space="preserve">  Prevent the removal of system maintenance equipment containing CUI by verifying that there is no CUI on the equipment, sanitizing or destroying the equipment, or retaining the equipment within the facility.</t>
    </r>
  </si>
  <si>
    <r>
      <rPr>
        <sz val="11"/>
        <color rgb="FF000000"/>
        <rFont val="Calibri"/>
      </rPr>
      <t>Approving, controlling, monitoring, and reviewing maintenance tools address security-related issues associated with the tools that are used for diagnostic and repair actions on the system. Maintenance tools can include hardware and software diagnostic and test equipment as well as packet sniffers. The tools may be pre-installed, brought in with maintenance personnel on media, cloud-based, or downloaded from a website. Diagnostic and test programs are potential vehicles for transporting malicious code into the system, either intentionally or unintentionally. Examples of media inspection include checking the cryptographic hash or digital signatures of diagnostic and test programs and media. If organizations inspect media that contain diagnostic and test programs and determine that the media also contain malicious code, the incident is handled consistent with incident handling policies and procedures. A periodic review of system maintenance tools can result in the withdrawal of approval for outdated, unsupported, irrelevant, or no-longer-used tools. Maintenance tools do not address the hardware and software components that support maintenance and are considered a part of the system.</t>
    </r>
  </si>
  <si>
    <t>Maintenance policy and procedures
Procedures for system maintenance tools
System maintenance tools
Maintenance tool inspection records
Equipment sanitization records
Media sanitization records
System security plan
Other relevant documents or records</t>
  </si>
  <si>
    <t>Personnel with system maintenance responsibilities
Personnel responsible for media sanitization
Personnel with information security responsibilities</t>
  </si>
  <si>
    <t>Processes for approving, controlling, and monitoring maintenance tools
Mechanisms for supporting or implementing the approval, control, or monitoring of maintenance tools
Processes for preventing the unauthorized removal of information
Processes for inspecting media for malicious code
Mechanisms for supporting media sanitization or the destruction of equipment
Mechanisms for supporting the verification of media sanitization
Processes for inspecting maintenance tools
Mechanisms for supporting or implementing the inspection of maintenance tools
Mechanisms for supporting or implementing the inspection of media used for maintenance</t>
  </si>
  <si>
    <t>Nonlocal Maintenance</t>
  </si>
  <si>
    <t>03.07.05</t>
  </si>
  <si>
    <r>
      <rPr>
        <b/>
        <sz val="11"/>
        <color rgb="FF000000"/>
        <rFont val="Calibri"/>
      </rPr>
      <t>a.</t>
    </r>
    <r>
      <rPr>
        <sz val="11"/>
        <color rgb="FF000000"/>
        <rFont val="Calibri"/>
      </rPr>
      <t xml:space="preserve">  Approve and monitor nonlocal maintenance and diagnostic activities.</t>
    </r>
    <r>
      <rPr>
        <sz val="11"/>
        <color rgb="FF000000"/>
        <rFont val="Calibri"/>
      </rPr>
      <t xml:space="preserve">
</t>
    </r>
    <r>
      <rPr>
        <b/>
        <sz val="11"/>
        <color rgb="FF000000"/>
        <rFont val="Calibri"/>
      </rPr>
      <t>b.</t>
    </r>
    <r>
      <rPr>
        <sz val="11"/>
        <color rgb="FF000000"/>
        <rFont val="Calibri"/>
      </rPr>
      <t xml:space="preserve">  Implement multi-factor authentication and replay resistance in the establishment of nonlocal maintenance and diagnostic sessions.</t>
    </r>
    <r>
      <rPr>
        <sz val="11"/>
        <color rgb="FF000000"/>
        <rFont val="Calibri"/>
      </rPr>
      <t xml:space="preserve">
</t>
    </r>
    <r>
      <rPr>
        <b/>
        <sz val="11"/>
        <color rgb="FF000000"/>
        <rFont val="Calibri"/>
      </rPr>
      <t>c.</t>
    </r>
    <r>
      <rPr>
        <sz val="11"/>
        <color rgb="FF000000"/>
        <rFont val="Calibri"/>
      </rPr>
      <t xml:space="preserve">  Terminate session and network connections when nonlocal maintenance is completed.</t>
    </r>
  </si>
  <si>
    <r>
      <rPr>
        <sz val="11"/>
        <color rgb="FF000000"/>
        <rFont val="Calibri"/>
      </rPr>
      <t xml:space="preserve">Nonlocal maintenance and diagnostic activities are conducted by individuals who communicate through an external or internal network. Local maintenance and diagnostic activities are carried out by individuals who are physically present at the location of the system and not communicating across a network connection. Authentication techniques used to establish nonlocal maintenance and diagnostic sessions reflect the requirements in </t>
    </r>
    <r>
      <rPr>
        <sz val="11"/>
        <color rgb="FF0000FF"/>
        <rFont val="Calibri"/>
      </rPr>
      <t>03.05.01</t>
    </r>
    <r>
      <rPr>
        <sz val="11"/>
        <color rgb="FF000000"/>
        <rFont val="Calibri"/>
      </rPr>
      <t>.</t>
    </r>
  </si>
  <si>
    <t>Maintenance policy and procedures
Remote access policy and procedures
Procedures for nonlocal system maintenance
Records of remote access
Maintenance records
Diagnostic records
System design documentation
System configuration settings
System security plan
Other relevant documents or records</t>
  </si>
  <si>
    <t>Personnel with system maintenance responsibilities
Personnel with information security responsibilities
System administrators</t>
  </si>
  <si>
    <t>Processes for managing nonlocal maintenance
Mechanisms for implementing, supporting, or managing nonlocal maintenance
Mechanisms for implementing multi-factor authentication and replay resistance
Mechanisms for terminating nonlocal maintenance sessions and network connections</t>
  </si>
  <si>
    <t>Maintenance Personnel</t>
  </si>
  <si>
    <t>03.07.06</t>
  </si>
  <si>
    <r>
      <rPr>
        <b/>
        <sz val="11"/>
        <color rgb="FF000000"/>
        <rFont val="Calibri"/>
      </rPr>
      <t>a.</t>
    </r>
    <r>
      <rPr>
        <sz val="11"/>
        <color rgb="FF000000"/>
        <rFont val="Calibri"/>
      </rPr>
      <t xml:space="preserve">  Establish a process for maintenance personnel authorization.</t>
    </r>
    <r>
      <rPr>
        <sz val="11"/>
        <color rgb="FF000000"/>
        <rFont val="Calibri"/>
      </rPr>
      <t xml:space="preserve">
</t>
    </r>
    <r>
      <rPr>
        <b/>
        <sz val="11"/>
        <color rgb="FF000000"/>
        <rFont val="Calibri"/>
      </rPr>
      <t>b.</t>
    </r>
    <r>
      <rPr>
        <sz val="11"/>
        <color rgb="FF000000"/>
        <rFont val="Calibri"/>
      </rPr>
      <t xml:space="preserve">  Maintain a list of authorized maintenance organizations or personnel.</t>
    </r>
    <r>
      <rPr>
        <sz val="11"/>
        <color rgb="FF000000"/>
        <rFont val="Calibri"/>
      </rPr>
      <t xml:space="preserve">
</t>
    </r>
    <r>
      <rPr>
        <b/>
        <sz val="11"/>
        <color rgb="FF000000"/>
        <rFont val="Calibri"/>
      </rPr>
      <t>c.</t>
    </r>
    <r>
      <rPr>
        <sz val="11"/>
        <color rgb="FF000000"/>
        <rFont val="Calibri"/>
      </rPr>
      <t xml:space="preserve">  Verify that non-escorted personnel who perform maintenance on the system possess the required access authorizations.</t>
    </r>
    <r>
      <rPr>
        <sz val="11"/>
        <color rgb="FF000000"/>
        <rFont val="Calibri"/>
      </rPr>
      <t xml:space="preserve">
</t>
    </r>
    <r>
      <rPr>
        <b/>
        <sz val="11"/>
        <color rgb="FF000000"/>
        <rFont val="Calibri"/>
      </rPr>
      <t>d.</t>
    </r>
    <r>
      <rPr>
        <sz val="11"/>
        <color rgb="FF000000"/>
        <rFont val="Calibri"/>
      </rPr>
      <t xml:space="preserve">  Designate organizational personnel with required access authorizations and technical competence to supervise the maintenance activities of personnel who do not possess the required access authorizations.</t>
    </r>
  </si>
  <si>
    <r>
      <rPr>
        <sz val="11"/>
        <color rgb="FF000000"/>
        <rFont val="Calibri"/>
      </rPr>
      <t xml:space="preserve">Maintenance personnel refers to individuals who perform hardware or software maintenance on the system, while </t>
    </r>
    <r>
      <rPr>
        <sz val="11"/>
        <color rgb="FF0000FF"/>
        <rFont val="Calibri"/>
      </rPr>
      <t>03.10.01</t>
    </r>
    <r>
      <rPr>
        <sz val="11"/>
        <color rgb="FF000000"/>
        <rFont val="Calibri"/>
      </rPr>
      <t xml:space="preserve"> addresses physical access for individuals whose maintenance duties place them within the physical protection perimeter of the system. The technical competence of supervising individuals relates to the maintenance performed on the system, while having required access authorizations refers to maintenance on and near the system. Individuals who have not been previously identified as authorized maintenance personnel (e.g., manufacturers, consultants, systems integrators, and vendors) may require privileged access to the system, such as when they are required to conduct maintenance with little or no notice. Organizations may choose to issue temporary credentials to these individuals based on their risk assessments. Temporary credentials may be for one-time use or for very limited time periods.</t>
    </r>
  </si>
  <si>
    <t>Maintenance policy and procedures
Service provider contracts
Service-level agreements
List of authorized personnel
Maintenance records
Access control records
System security plan
Other relevant documents or records</t>
  </si>
  <si>
    <t>Personnel with system maintenance responsibilities
Personnel with information security responsibilities</t>
  </si>
  <si>
    <t>Processes for authorizing and managing maintenance personnel
Mechanisms for supporting or implementing the authorization of maintenance personnel</t>
  </si>
  <si>
    <t>Media Protection</t>
  </si>
  <si>
    <t>03.08</t>
  </si>
  <si>
    <t>Media Storage</t>
  </si>
  <si>
    <t>03.08.01</t>
  </si>
  <si>
    <r>
      <rPr>
        <b/>
        <sz val="11"/>
        <color rgb="FF000000"/>
        <rFont val="Calibri"/>
      </rPr>
      <t>a.</t>
    </r>
    <r>
      <rPr>
        <sz val="11"/>
        <color rgb="FF000000"/>
        <rFont val="Calibri"/>
      </rPr>
      <t xml:space="preserve">  System media that contain CUI are physically controlled.</t>
    </r>
    <r>
      <rPr>
        <sz val="11"/>
        <color rgb="FF000000"/>
        <rFont val="Calibri"/>
      </rPr>
      <t xml:space="preserve">
</t>
    </r>
    <r>
      <rPr>
        <b/>
        <sz val="11"/>
        <color rgb="FF000000"/>
        <rFont val="Calibri"/>
      </rPr>
      <t>b.</t>
    </r>
    <r>
      <rPr>
        <sz val="11"/>
        <color rgb="FF000000"/>
        <rFont val="Calibri"/>
      </rPr>
      <t xml:space="preserve">  System media that contain CUI are securely stored.</t>
    </r>
  </si>
  <si>
    <r>
      <rPr>
        <sz val="11"/>
        <color rgb="FF000000"/>
        <rFont val="Calibri"/>
      </rPr>
      <t>System media include digital and non-digital media. Digital media include diskettes, flash drives, magnetic tapes, external or removable solid state or magnetic drives, compact discs, and digital versatile discs. Non-digital media include paper and microfilm. Physically controlling stored media includes conducting inventories, establishing procedures to allow individuals to check out and return media to libraries, and maintaining accountability for stored media. Secure storage includes a locked drawer, desk, or cabinet or a controlled media library. Controlled areas provide physical and procedural controls to meet the requirements established for protecting information and systems. Sanitization techniques (e.g., destroying, cryptographically erasing, clearing, and purging) prevent the disclosure of CUI to unauthorized individuals. The sanitization process removes CUI from media such that the information cannot be retrieved or reconstructed.</t>
    </r>
  </si>
  <si>
    <t>Physical protection policy and procedures
Media protection policy and procedures
Procedures for media storage
Access control policy and procedures
System media
System security plan
Other relevant documents or records</t>
  </si>
  <si>
    <t>Personnel with system media protection and storage responsibilities
Personnel with information security responsibilities</t>
  </si>
  <si>
    <t>Processes for storing information media
Mechanisms for supporting or implementing secure media storage/media protection</t>
  </si>
  <si>
    <t>Media Access</t>
  </si>
  <si>
    <t>03.08.02</t>
  </si>
  <si>
    <r>
      <rPr>
        <b/>
        <sz val="11"/>
        <color rgb="FF000000"/>
        <rFont val="Calibri"/>
      </rPr>
      <t>a.</t>
    </r>
    <r>
      <rPr>
        <sz val="11"/>
        <color rgb="FF000000"/>
        <rFont val="Calibri"/>
      </rPr>
      <t xml:space="preserve">  Access to CUI on system media is restricted to authorized personnel or roles.</t>
    </r>
  </si>
  <si>
    <r>
      <rPr>
        <sz val="11"/>
        <color rgb="FF000000"/>
        <rFont val="Calibri"/>
      </rPr>
      <t xml:space="preserve">System media include digital and non-digital media. Access to CUI on system media can be restricted by physically controlling such media. This includes conducting inventories, ensuring that procedures are in place to allow individuals to check out and return media to the media library, and maintaining accountability for stored media. For digital media, access to CUI can be restricted by using cryptographic means. Encrypting data in storage or at rest is addressed in </t>
    </r>
    <r>
      <rPr>
        <sz val="11"/>
        <color rgb="FF0000FF"/>
        <rFont val="Calibri"/>
      </rPr>
      <t>03.13.08</t>
    </r>
    <r>
      <rPr>
        <sz val="11"/>
        <color rgb="FF000000"/>
        <rFont val="Calibri"/>
      </rPr>
      <t>.</t>
    </r>
  </si>
  <si>
    <t>Physical protection policy and procedures
Media protection policy and procedures
Procedures for media access restrictions
Access control policy and procedures
Media storage facilities
Access control records
System security plan
Other relevant documents or records</t>
  </si>
  <si>
    <t>Personnel with system media protection responsibilities
Personnel with information security responsibilities
System administrators</t>
  </si>
  <si>
    <t>Processes for restricting information on media
Mechanisms for supporting or implementing media access restrictions</t>
  </si>
  <si>
    <t>Media Sanitization</t>
  </si>
  <si>
    <t>03.08.03</t>
  </si>
  <si>
    <r>
      <rPr>
        <b/>
        <sz val="11"/>
        <color rgb="FF000000"/>
        <rFont val="Calibri"/>
      </rPr>
      <t>a.</t>
    </r>
    <r>
      <rPr>
        <sz val="11"/>
        <color rgb="FF000000"/>
        <rFont val="Calibri"/>
      </rPr>
      <t xml:space="preserve">  System media that contain CUI are sanitized prior to disposal, release out of organizational control, or release for reuse.</t>
    </r>
  </si>
  <si>
    <r>
      <rPr>
        <sz val="11"/>
        <color rgb="FF000000"/>
        <rFont val="Calibri"/>
      </rPr>
      <t>Media sanitization applies to digital and non-digital media that are subject to disposal or reuse, whether or not the media are considered removable. Examples include digital media in scanners, copiers, printers, notebook computers, mobile devices, workstations, network components, and non-digital media. The sanitization process removes CUI from media such that the information cannot be retrieved or reconstructed. Sanitization techniques (e.g., cryptographically erasing, clearing, purging, and destroying) prevent the disclosure of CUI to unauthorized individuals when such media are reused or released for disposal. NARA policies control the sanitization process for media that contain CUI and may require destruction when other methods cannot be applied to the media.</t>
    </r>
  </si>
  <si>
    <t>Media protection policy and procedures
Procedures for media sanitization and disposal
Applicable standards and policies that address media sanitization policy
System audit records
Media sanitization records
System design documentation
System configuration settings
Records retention and disposition policy
Records retention and disposition procedures
System security plan
Other relevant documents or records</t>
  </si>
  <si>
    <t>Personnel with media sanitization responsibilities
Personnel with records retention and disposition responsibilities
Personnel with information security responsibilities
System administrators</t>
  </si>
  <si>
    <t>Processes for media sanitization
Mechanisms for supporting or implementing media sanitization</t>
  </si>
  <si>
    <t>Media Marking</t>
  </si>
  <si>
    <t>03.08.04</t>
  </si>
  <si>
    <r>
      <rPr>
        <b/>
        <sz val="11"/>
        <color rgb="FF000000"/>
        <rFont val="Calibri"/>
      </rPr>
      <t>a.</t>
    </r>
    <r>
      <rPr>
        <sz val="11"/>
        <color rgb="FF000000"/>
        <rFont val="Calibri"/>
      </rPr>
      <t xml:space="preserve">  System media that contain CUI are marked to indicate distribution limitations.</t>
    </r>
    <r>
      <rPr>
        <sz val="11"/>
        <color rgb="FF000000"/>
        <rFont val="Calibri"/>
      </rPr>
      <t xml:space="preserve">
</t>
    </r>
    <r>
      <rPr>
        <b/>
        <sz val="11"/>
        <color rgb="FF000000"/>
        <rFont val="Calibri"/>
      </rPr>
      <t>b.</t>
    </r>
    <r>
      <rPr>
        <sz val="11"/>
        <color rgb="FF000000"/>
        <rFont val="Calibri"/>
      </rPr>
      <t xml:space="preserve">  System media that contain CUI are marked to indicate handling caveats.</t>
    </r>
    <r>
      <rPr>
        <sz val="11"/>
        <color rgb="FF000000"/>
        <rFont val="Calibri"/>
      </rPr>
      <t xml:space="preserve">
</t>
    </r>
    <r>
      <rPr>
        <b/>
        <sz val="11"/>
        <color rgb="FF000000"/>
        <rFont val="Calibri"/>
      </rPr>
      <t>c.</t>
    </r>
    <r>
      <rPr>
        <sz val="11"/>
        <color rgb="FF000000"/>
        <rFont val="Calibri"/>
      </rPr>
      <t xml:space="preserve">  System media that contain CUI are marked to indicate applicable CUI markings.</t>
    </r>
  </si>
  <si>
    <r>
      <rPr>
        <sz val="11"/>
        <color rgb="FF000000"/>
        <rFont val="Calibri"/>
      </rPr>
      <t>System media include digital and non-digital media. Marking refers to the use or application of human-readable security attributes. Labeling refers to the use of security attributes for internal system data structures. Digital media include diskettes, magnetic tapes, external or removable solid state or magnetic drives, flash drives, compact discs, and digital versatile discs. Non-digital media include paper and microfilm. CUI is defined by NARA along with marking, safeguarding, and dissemination requirements for such information.</t>
    </r>
  </si>
  <si>
    <t>Physical protection policy and procedures
Media protection policy and procedures
Procedures for media marking
List of system media marking security attributes
System security plan
Other relevant documents or records</t>
  </si>
  <si>
    <t>Personnel with system media protection and marking responsibilities
Personnel with information security responsibilities</t>
  </si>
  <si>
    <t>Processes for marking information media
Mechanisms for supporting or implementing media marking</t>
  </si>
  <si>
    <t>Media Transport</t>
  </si>
  <si>
    <t>03.08.05</t>
  </si>
  <si>
    <r>
      <rPr>
        <b/>
        <sz val="11"/>
        <color rgb="FF000000"/>
        <rFont val="Calibri"/>
      </rPr>
      <t>a.</t>
    </r>
    <r>
      <rPr>
        <sz val="11"/>
        <color rgb="FF000000"/>
        <rFont val="Calibri"/>
      </rPr>
      <t xml:space="preserve">  Protect and control system media that contain CUI during transport outside of controlled areas.</t>
    </r>
    <r>
      <rPr>
        <sz val="11"/>
        <color rgb="FF000000"/>
        <rFont val="Calibri"/>
      </rPr>
      <t xml:space="preserve">
</t>
    </r>
    <r>
      <rPr>
        <b/>
        <sz val="11"/>
        <color rgb="FF000000"/>
        <rFont val="Calibri"/>
      </rPr>
      <t>b.</t>
    </r>
    <r>
      <rPr>
        <sz val="11"/>
        <color rgb="FF000000"/>
        <rFont val="Calibri"/>
      </rPr>
      <t xml:space="preserve">  Maintain accountability of system media that contain CUI during transport outside of controlled areas.</t>
    </r>
    <r>
      <rPr>
        <sz val="11"/>
        <color rgb="FF000000"/>
        <rFont val="Calibri"/>
      </rPr>
      <t xml:space="preserve">
</t>
    </r>
    <r>
      <rPr>
        <b/>
        <sz val="11"/>
        <color rgb="FF000000"/>
        <rFont val="Calibri"/>
      </rPr>
      <t>c.</t>
    </r>
    <r>
      <rPr>
        <sz val="11"/>
        <color rgb="FF000000"/>
        <rFont val="Calibri"/>
      </rPr>
      <t xml:space="preserve">  Document activities associated with the transport of system media that contain CUI.</t>
    </r>
  </si>
  <si>
    <r>
      <rPr>
        <sz val="11"/>
        <color rgb="FF000000"/>
        <rFont val="Calibri"/>
      </rPr>
      <t xml:space="preserve">System media include digital and non-digital media. Digital media include flash drives, diskettes, magnetic tapes, external or removable solid state or magnetic drives, compact discs, and digital versatile discs. Non-digital media include microfilm and paper. Controlled areas are spaces for which organizations provide physical or procedural measures to meet the requirements established for protecting CUI and systems. Media protection during transport can include cryptography and/or locked containers. Activities associated with media transport include releasing media for transport, ensuring that media enter the appropriate transport processes, and the actual transport. Authorized transport and courier personnel may include individuals external to the organization. Maintaining accountability of media during transport includes restricting transport activities to authorized personnel and tracking or obtaining the records of transport activities as the media move through the transportation system to prevent and detect loss, destruction, or tampering. This requirement is related to </t>
    </r>
    <r>
      <rPr>
        <sz val="11"/>
        <color rgb="FF0000FF"/>
        <rFont val="Calibri"/>
      </rPr>
      <t>03.13.08</t>
    </r>
    <r>
      <rPr>
        <sz val="11"/>
        <color rgb="FF000000"/>
        <rFont val="Calibri"/>
      </rPr>
      <t xml:space="preserve"> and </t>
    </r>
    <r>
      <rPr>
        <sz val="11"/>
        <color rgb="FF0000FF"/>
        <rFont val="Calibri"/>
      </rPr>
      <t>03.13.11</t>
    </r>
    <r>
      <rPr>
        <sz val="11"/>
        <color rgb="FF000000"/>
        <rFont val="Calibri"/>
      </rPr>
      <t>.</t>
    </r>
  </si>
  <si>
    <t>Physical protection policy and procedures
Media protection policy and procedures
Procedures for media storage
Access control policy and procedures
Authorized personnel list
System media
Designated controlled areas
System and communications protection policy and procedures
Cryptographic mechanisms and configuration documentation
Procedures for the protection of information at rest
System design documentation
System configuration settings
List of information at rest requiring confidentiality protections
System audit records
System security plan
Other relevant documents or records</t>
  </si>
  <si>
    <t>Personnel with system media protection and storage responsibilities
Personnel with information security responsibilities
System developers
System administrators</t>
  </si>
  <si>
    <t>Processes for storing information media
Mechanisms for supporting or implementing media storage/media protection
Mechanisms for supporting or implementing confidentiality protections for information at rest</t>
  </si>
  <si>
    <t>Media Use</t>
  </si>
  <si>
    <t>03.08.07</t>
  </si>
  <si>
    <r>
      <rPr>
        <b/>
        <sz val="11"/>
        <color rgb="FF000000"/>
        <rFont val="Calibri"/>
      </rPr>
      <t>a.</t>
    </r>
    <r>
      <rPr>
        <sz val="11"/>
        <color rgb="FF000000"/>
        <rFont val="Calibri"/>
      </rPr>
      <t xml:space="preserve">  Restrict or prohibit the use of </t>
    </r>
    <r>
      <rPr>
        <i/>
        <sz val="11"/>
        <color rgb="FF000000"/>
        <rFont val="Calibri"/>
      </rPr>
      <t>[Assignment: organization-defined types of system media]</t>
    </r>
    <r>
      <rPr>
        <sz val="11"/>
        <color rgb="FF000000"/>
        <rFont val="Calibri"/>
      </rPr>
      <t>.</t>
    </r>
    <r>
      <rPr>
        <sz val="11"/>
        <color rgb="FF000000"/>
        <rFont val="Calibri"/>
      </rPr>
      <t xml:space="preserve">
</t>
    </r>
    <r>
      <rPr>
        <b/>
        <sz val="11"/>
        <color rgb="FF000000"/>
        <rFont val="Calibri"/>
      </rPr>
      <t>b.</t>
    </r>
    <r>
      <rPr>
        <sz val="11"/>
        <color rgb="FF000000"/>
        <rFont val="Calibri"/>
      </rPr>
      <t xml:space="preserve">  Prohibit the use of removable system media without an identifiable owner.</t>
    </r>
  </si>
  <si>
    <r>
      <rPr>
        <sz val="11"/>
        <color rgb="FF000000"/>
        <rFont val="Calibri"/>
      </rPr>
      <t xml:space="preserve">In contrast to requirement </t>
    </r>
    <r>
      <rPr>
        <sz val="11"/>
        <color rgb="FF0000FF"/>
        <rFont val="Calibri"/>
      </rPr>
      <t>03.08.01</t>
    </r>
    <r>
      <rPr>
        <sz val="11"/>
        <color rgb="FF000000"/>
        <rFont val="Calibri"/>
      </rPr>
      <t>, which restricts user access to media, this requirement restricts or prohibits the use of certain types of media, such as external hard drives, flash drives, or smart displays. Organizations can use technical and non-technical measures (e.g., policies, procedures, and rules of behavior) to control the use of system media. For example, organizations may control the use of portable storage devices by using physical cages on workstations to prohibit access to external ports or disabling or removing the ability to insert, read, or write to devices. Organizations may limit the use of portable storage devices to only approved devices, including devices provided by the organization, devices provided by other approved organizations, and devices that are not personally owned. Organizations may also control the use of portable storage devices based on the type of device — prohibiting the use of writeable, portable devices — and implement this restriction by disabling or removing the capability to write to such devices. Limits on the use of organization-controlled system media in external systems include restrictions on how the media may be used and under what conditions. Requiring identifiable owners (e.g., individuals, organizations, or projects) for removable system media reduces the risk of using such technologies by allowing organizations to assign responsibility and accountability for addressing known vulnerabilities in the media (e.g., insertion of malicious code).</t>
    </r>
  </si>
  <si>
    <t>System media protection policy and procedures
System use policy
Procedures for media usage restrictions
Rules of behavior
System audit records
System design documentation
System configuration settings
System security plan
Other relevant documents or records</t>
  </si>
  <si>
    <t>Personnel with system media use responsibilities
Personnel with information security responsibilities
System administrators</t>
  </si>
  <si>
    <t>Processes for media use
Mechanisms for restricting or prohibiting the use of system media on systems or system components</t>
  </si>
  <si>
    <t>System Backup – Cryptographic Protection</t>
  </si>
  <si>
    <t>03.08.09</t>
  </si>
  <si>
    <r>
      <rPr>
        <b/>
        <sz val="11"/>
        <color rgb="FF000000"/>
        <rFont val="Calibri"/>
      </rPr>
      <t>a.</t>
    </r>
    <r>
      <rPr>
        <sz val="11"/>
        <color rgb="FF000000"/>
        <rFont val="Calibri"/>
      </rPr>
      <t xml:space="preserve">  Protect the confidentiality of backup information.</t>
    </r>
    <r>
      <rPr>
        <sz val="11"/>
        <color rgb="FF000000"/>
        <rFont val="Calibri"/>
      </rPr>
      <t xml:space="preserve">
</t>
    </r>
    <r>
      <rPr>
        <b/>
        <sz val="11"/>
        <color rgb="FF000000"/>
        <rFont val="Calibri"/>
      </rPr>
      <t>b.</t>
    </r>
    <r>
      <rPr>
        <sz val="11"/>
        <color rgb="FF000000"/>
        <rFont val="Calibri"/>
      </rPr>
      <t xml:space="preserve">  Implement cryptographic mechanisms to prevent the unauthorized disclosure of CUI at backup storage locations.</t>
    </r>
  </si>
  <si>
    <r>
      <rPr>
        <sz val="11"/>
        <color rgb="FF000000"/>
        <rFont val="Calibri"/>
      </rPr>
      <t xml:space="preserve">The selection of cryptographic mechanisms is based on the need to protect the confidentiality of backup information. Hardware security module (HSM) devices safeguard and manage cryptographic keys and provide cryptographic processing. Cryptographic operations (e.g., encryption, decryption, and signature generation and verification) are typically hosted on the HSM device, and many implementations provide hardware-accelerated mechanisms for cryptographic operations. This requirement is related to </t>
    </r>
    <r>
      <rPr>
        <sz val="11"/>
        <color rgb="FF0000FF"/>
        <rFont val="Calibri"/>
      </rPr>
      <t>03.13.11</t>
    </r>
    <r>
      <rPr>
        <sz val="11"/>
        <color rgb="FF000000"/>
        <rFont val="Calibri"/>
      </rPr>
      <t>.</t>
    </r>
  </si>
  <si>
    <t>Contingency planning policy and procedures
Procedures for system backup
Contingency plan
System design documentation
System configuration settings
System security plan
Other relevant documents or records</t>
  </si>
  <si>
    <t>Personnel with system backup responsibilities
Personnel with information security responsibilities</t>
  </si>
  <si>
    <t>Mechanisms for supporting or implementing the cryptographic protection of backup information</t>
  </si>
  <si>
    <t>Personnel Security</t>
  </si>
  <si>
    <t>03.09</t>
  </si>
  <si>
    <t>Personnel Screening</t>
  </si>
  <si>
    <t>03.09.01</t>
  </si>
  <si>
    <r>
      <rPr>
        <b/>
        <sz val="11"/>
        <color rgb="FF000000"/>
        <rFont val="Calibri"/>
      </rPr>
      <t>a.</t>
    </r>
    <r>
      <rPr>
        <sz val="11"/>
        <color rgb="FF000000"/>
        <rFont val="Calibri"/>
      </rPr>
      <t xml:space="preserve">  Screen individuals prior to authorizing access to the system.</t>
    </r>
    <r>
      <rPr>
        <sz val="11"/>
        <color rgb="FF000000"/>
        <rFont val="Calibri"/>
      </rPr>
      <t xml:space="preserve">
</t>
    </r>
    <r>
      <rPr>
        <b/>
        <sz val="11"/>
        <color rgb="FF000000"/>
        <rFont val="Calibri"/>
      </rPr>
      <t>b.</t>
    </r>
    <r>
      <rPr>
        <sz val="11"/>
        <color rgb="FF000000"/>
        <rFont val="Calibri"/>
      </rPr>
      <t xml:space="preserve">  Rescreen individuals in accordance with </t>
    </r>
    <r>
      <rPr>
        <i/>
        <sz val="11"/>
        <color rgb="FF000000"/>
        <rFont val="Calibri"/>
      </rPr>
      <t>[Assignment: organization-defined conditions requiring rescreening]</t>
    </r>
    <r>
      <rPr>
        <sz val="11"/>
        <color rgb="FF000000"/>
        <rFont val="Calibri"/>
      </rPr>
      <t>.</t>
    </r>
  </si>
  <si>
    <r>
      <rPr>
        <sz val="11"/>
        <color rgb="FF000000"/>
        <rFont val="Calibri"/>
      </rPr>
      <t>Personnel security screening activities involve the assessment of the conduct, integrity, judgment, loyalty, reliability, and stability of an individual (i.e., the individual’s trustworthiness) prior to authorizing access to the system or when elevating system access. The screening and rescreening activities reflect applicable federal laws, Executive Orders, directives, policies, regulations, and criteria established for the level of access required for the assigned position.</t>
    </r>
  </si>
  <si>
    <t>Personnel security policy and procedures
Procedures for personnel screening and rescreening
Records of screened personnel
System security plan
Other relevant documents or records</t>
  </si>
  <si>
    <t>Personnel with personnel security responsibilities
Personnel with information security responsibilities</t>
  </si>
  <si>
    <t>Processes for personnel screening and rescreening</t>
  </si>
  <si>
    <t>Personnel Termination and Transfer</t>
  </si>
  <si>
    <t>03.09.02</t>
  </si>
  <si>
    <r>
      <rPr>
        <b/>
        <sz val="11"/>
        <color rgb="FF000000"/>
        <rFont val="Calibri"/>
      </rPr>
      <t>a.</t>
    </r>
    <r>
      <rPr>
        <sz val="11"/>
        <color rgb="FF000000"/>
        <rFont val="Calibri"/>
      </rPr>
      <t xml:space="preserve">  When individual employment is terminated:</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Disable system access within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Terminate or revoke authenticators and credentials associated with the individual,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Retrieve security-related system property.</t>
    </r>
    <r>
      <rPr>
        <sz val="11"/>
        <color rgb="FF000000"/>
        <rFont val="Calibri"/>
      </rPr>
      <t xml:space="preserve">
</t>
    </r>
    <r>
      <rPr>
        <b/>
        <sz val="11"/>
        <color rgb="FF000000"/>
        <rFont val="Calibri"/>
      </rPr>
      <t>b.</t>
    </r>
    <r>
      <rPr>
        <sz val="11"/>
        <color rgb="FF000000"/>
        <rFont val="Calibri"/>
      </rPr>
      <t xml:space="preserve">  When individuals are reassigned or transferred to other positions in the organization: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Review and confirm the ongoing operational need for current logical and physical access authorizations to the system and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Modify access authorization to correspond with any changes in operational need.</t>
    </r>
  </si>
  <si>
    <r>
      <rPr>
        <sz val="11"/>
        <color rgb="FF000000"/>
        <rFont val="Calibri"/>
      </rPr>
      <t>Security-related system property includes hardware authentication tokens, system administration technical manuals, keys, identification cards, and building passes. Exit interviews ensure that terminated individuals understand the security constraints imposed by being former employees and that accountability is achieved for the organizational property. Security topics at exit interviews include reminding individuals of potential limitations on future employment and non-disclosure agreements. Exit interviews may not always be possible for some individuals, including in cases related to the unavailability of supervisors, illnesses, or job abandonment. The timely execution of termination actions is essential for individuals who have been terminated for cause. Organizations may consider disabling the accounts of individuals who are being terminated prior to the individuals being notified. This requirement applies to the reassignment or transfer of individuals when the personnel action is permanent or of such extended duration as to require protection. Protections that may be required for transfers or reassignments to other positions within organizations include returning old and issuing new identification cards, keys, and building passes; changing system access authorizations (i.e., privileges); closing system accounts and establishing new accounts; and providing access to official records to which individuals had access at previous work locations in previous system accounts.</t>
    </r>
  </si>
  <si>
    <t>Personnel security policy and procedures
Procedures for personnel termination
Records of personnel transfer actions
Procedures for personnel transfer
List of system and facility access authorizations
Records of personnel termination actions
Records of terminated or revoked authenticators or credentials
List of system accounts
Records of exit interviews
System security plan
Other relevant documents or records</t>
  </si>
  <si>
    <t>Personnel with personnel security responsibilities
Personnel with account management responsibilities
Personnel with information security responsibilities
System administrators</t>
  </si>
  <si>
    <t>Processes for personnel termination
Processes for personnel transfer
Mechanisms for supporting or implementing personnel transfer notifications
Mechanisms for supporting or implementing personnel termination notifications
Mechanisms for disabling system access and revoking authenticators</t>
  </si>
  <si>
    <t>Physical Protection</t>
  </si>
  <si>
    <t>03.10</t>
  </si>
  <si>
    <t>Physical Access Authorizations</t>
  </si>
  <si>
    <t>03.10.01</t>
  </si>
  <si>
    <r>
      <rPr>
        <b/>
        <sz val="11"/>
        <color rgb="FF000000"/>
        <rFont val="Calibri"/>
      </rPr>
      <t>a.</t>
    </r>
    <r>
      <rPr>
        <sz val="11"/>
        <color rgb="FF000000"/>
        <rFont val="Calibri"/>
      </rPr>
      <t xml:space="preserve">  Develop, approve, and maintain a list of individuals with authorized access to the facility where the system resides.</t>
    </r>
    <r>
      <rPr>
        <sz val="11"/>
        <color rgb="FF000000"/>
        <rFont val="Calibri"/>
      </rPr>
      <t xml:space="preserve">
</t>
    </r>
    <r>
      <rPr>
        <b/>
        <sz val="11"/>
        <color rgb="FF000000"/>
        <rFont val="Calibri"/>
      </rPr>
      <t>b.</t>
    </r>
    <r>
      <rPr>
        <sz val="11"/>
        <color rgb="FF000000"/>
        <rFont val="Calibri"/>
      </rPr>
      <t xml:space="preserve">  Issue authorization credentials for facility access.</t>
    </r>
    <r>
      <rPr>
        <sz val="11"/>
        <color rgb="FF000000"/>
        <rFont val="Calibri"/>
      </rPr>
      <t xml:space="preserve">
</t>
    </r>
    <r>
      <rPr>
        <b/>
        <sz val="11"/>
        <color rgb="FF000000"/>
        <rFont val="Calibri"/>
      </rPr>
      <t>c.</t>
    </r>
    <r>
      <rPr>
        <sz val="11"/>
        <color rgb="FF000000"/>
        <rFont val="Calibri"/>
      </rPr>
      <t xml:space="preserve">  Review the facility access list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d.</t>
    </r>
    <r>
      <rPr>
        <sz val="11"/>
        <color rgb="FF000000"/>
        <rFont val="Calibri"/>
      </rPr>
      <t xml:space="preserve">  Remove individuals from the facility access list when access is no longer required.</t>
    </r>
  </si>
  <si>
    <r>
      <rPr>
        <sz val="11"/>
        <color rgb="FF000000"/>
        <rFont val="Calibri"/>
      </rPr>
      <t>A facility can include one or more physical locations containing systems or system components that process, store, or transmit CUI. Physical access authorizations apply to employees and visitors. Individuals with permanent physical access authorization credentials are not considered visitors. Authorization credentials include identification badges, identification cards, and smart cards. Organizations determine the strength of the authorization credentials consistent with applicable laws, Executive Orders, directives, regulations, policies, standards, and guidelines. Physical access authorizations may not be necessary to access certain areas within facilities that are designated as publicly accessible.</t>
    </r>
  </si>
  <si>
    <t>Physical protection policy and procedures
Procedures for physical access authorizations
Authorized personnel access list
Physical access list reviews
Physical access termination records
Authorization credentials
System security plan
Other relevant documents or records</t>
  </si>
  <si>
    <t>Personnel with physical access authorization responsibilities
Personnel with physical access to the facility where the system resides
Personnel with information security responsibilities</t>
  </si>
  <si>
    <t>Processes for physical access authorizations
Mechanisms for supporting or implementing physical access authorizations</t>
  </si>
  <si>
    <t>Monitoring Physical Access</t>
  </si>
  <si>
    <t>03.10.02</t>
  </si>
  <si>
    <r>
      <rPr>
        <b/>
        <sz val="11"/>
        <color rgb="FF000000"/>
        <rFont val="Calibri"/>
      </rPr>
      <t>a.</t>
    </r>
    <r>
      <rPr>
        <sz val="11"/>
        <color rgb="FF000000"/>
        <rFont val="Calibri"/>
      </rPr>
      <t xml:space="preserve">  Monitor physical access to the facility where the system resides to detect and respond to physical security incidents.</t>
    </r>
    <r>
      <rPr>
        <sz val="11"/>
        <color rgb="FF000000"/>
        <rFont val="Calibri"/>
      </rPr>
      <t xml:space="preserve">
</t>
    </r>
    <r>
      <rPr>
        <b/>
        <sz val="11"/>
        <color rgb="FF000000"/>
        <rFont val="Calibri"/>
      </rPr>
      <t>b.</t>
    </r>
    <r>
      <rPr>
        <sz val="11"/>
        <color rgb="FF000000"/>
        <rFont val="Calibri"/>
      </rPr>
      <t xml:space="preserve">  Review physical access logs </t>
    </r>
    <r>
      <rPr>
        <i/>
        <sz val="11"/>
        <color rgb="FF000000"/>
        <rFont val="Calibri"/>
      </rPr>
      <t>[Assignment: organization-defined frequency]</t>
    </r>
    <r>
      <rPr>
        <sz val="11"/>
        <color rgb="FF000000"/>
        <rFont val="Calibri"/>
      </rPr>
      <t xml:space="preserve"> and upon occurrence of </t>
    </r>
    <r>
      <rPr>
        <i/>
        <sz val="11"/>
        <color rgb="FF000000"/>
        <rFont val="Calibri"/>
      </rPr>
      <t>[Assignment: organization-defined events or potential indications of events]</t>
    </r>
    <r>
      <rPr>
        <sz val="11"/>
        <color rgb="FF000000"/>
        <rFont val="Calibri"/>
      </rPr>
      <t>.</t>
    </r>
  </si>
  <si>
    <r>
      <rPr>
        <sz val="11"/>
        <color rgb="FF000000"/>
        <rFont val="Calibri"/>
      </rPr>
      <t>A facility can include one or more physical locations containing systems or system components that process, store, or transmit CUI. Physical access monitoring includes publicly accessible areas within organizational facilities. Examples of physical access monitoring include guards, video surveillance equipment (i.e., cameras), and sensor devices. Reviewing physical access logs can help to identify suspicious activities, anomalous events, or potential threats. The reviews can be supported by audit logging controls if the access logs are part of an automated system. Incident response capabilities include investigations of physical security incidents and responses to those incidents. Incidents include security violations or suspicious physical access activities, such as access outside of normal work hours, repeated access to areas not normally accessed, access for unusual lengths of time, and out-of-sequence access.</t>
    </r>
  </si>
  <si>
    <t>Physical protection policy and procedures
Procedures for physical access monitoring
Physical access logs or records
Physical access monitoring records
Physical access log reviews
System security plan
Other relevant documents or records</t>
  </si>
  <si>
    <t>Personnel with physical access monitoring responsibilities
Personnel with incident response responsibilities
Personnel with information security responsibilities</t>
  </si>
  <si>
    <t>Processes for monitoring physical access
Mechanisms for supporting or implementing physical access monitoring
Mechanisms for supporting or implementing the review of physical access logs</t>
  </si>
  <si>
    <t>Alternate Work Site</t>
  </si>
  <si>
    <t>03.10.06</t>
  </si>
  <si>
    <r>
      <rPr>
        <b/>
        <sz val="11"/>
        <color rgb="FF000000"/>
        <rFont val="Calibri"/>
      </rPr>
      <t>a.</t>
    </r>
    <r>
      <rPr>
        <sz val="11"/>
        <color rgb="FF000000"/>
        <rFont val="Calibri"/>
      </rPr>
      <t xml:space="preserve">  Determine alternate work sites allowed for use by employees.</t>
    </r>
    <r>
      <rPr>
        <sz val="11"/>
        <color rgb="FF000000"/>
        <rFont val="Calibri"/>
      </rPr>
      <t xml:space="preserve">
</t>
    </r>
    <r>
      <rPr>
        <b/>
        <sz val="11"/>
        <color rgb="FF000000"/>
        <rFont val="Calibri"/>
      </rPr>
      <t>b.</t>
    </r>
    <r>
      <rPr>
        <sz val="11"/>
        <color rgb="FF000000"/>
        <rFont val="Calibri"/>
      </rPr>
      <t xml:space="preserve">  Employ the following security requirements at alternate work sites: </t>
    </r>
    <r>
      <rPr>
        <i/>
        <sz val="11"/>
        <color rgb="FF000000"/>
        <rFont val="Calibri"/>
      </rPr>
      <t>[Assignment: organization-defined security requirements]</t>
    </r>
    <r>
      <rPr>
        <sz val="11"/>
        <color rgb="FF000000"/>
        <rFont val="Calibri"/>
      </rPr>
      <t>.</t>
    </r>
  </si>
  <si>
    <r>
      <rPr>
        <sz val="11"/>
        <color rgb="FF000000"/>
        <rFont val="Calibri"/>
      </rPr>
      <t>Alternate work sites include the private residences of employees or other facilities designated by the organization. Alternate work sites can provide readily available alternate locations during contingency operations. Organizations can define different security requirements for specific alternate work sites or types of sites, depending on the work-related activities conducted at the sites. Assessing the effectiveness of the requirements and providing a means to communicate incidents at alternate work sites supports the contingency planning activities of organizations.</t>
    </r>
  </si>
  <si>
    <t>Physical protection policy and procedures
Procedures for alternate work sites for personnel
List of security requirements for alternate work sites
Assessments of security requirements at alternate work sites
System security plan
Other relevant documents or records</t>
  </si>
  <si>
    <t>Personnel approving the use of alternate work sites
Personnel using alternate work sites
Personnel assessing security requirements at alternate work sites
Personnel with information security responsibilities</t>
  </si>
  <si>
    <t>Processes for security at alternate work sites
Mechanisms for supporting alternate work sites
Security requirements employed at alternate work sites
Means of communication between personnel at alternate work sites and security personnel</t>
  </si>
  <si>
    <t>Physical Access Control</t>
  </si>
  <si>
    <t>03.10.07</t>
  </si>
  <si>
    <r>
      <rPr>
        <b/>
        <sz val="11"/>
        <color rgb="FF000000"/>
        <rFont val="Calibri"/>
      </rPr>
      <t>a.</t>
    </r>
    <r>
      <rPr>
        <sz val="11"/>
        <color rgb="FF000000"/>
        <rFont val="Calibri"/>
      </rPr>
      <t xml:space="preserve">  Enforce physical access authorizations at entry and exit points to the facility where the system resides by: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individual physical access authorizations before granting access to the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Controlling ingress and egress with physical access control systems, devices, or guards.</t>
    </r>
    <r>
      <rPr>
        <sz val="11"/>
        <color rgb="FF000000"/>
        <rFont val="Calibri"/>
      </rPr>
      <t xml:space="preserve">
</t>
    </r>
    <r>
      <rPr>
        <b/>
        <sz val="11"/>
        <color rgb="FF000000"/>
        <rFont val="Calibri"/>
      </rPr>
      <t>b.</t>
    </r>
    <r>
      <rPr>
        <sz val="11"/>
        <color rgb="FF000000"/>
        <rFont val="Calibri"/>
      </rPr>
      <t xml:space="preserve">  Maintain physical access audit logs for entry or exit points.</t>
    </r>
    <r>
      <rPr>
        <sz val="11"/>
        <color rgb="FF000000"/>
        <rFont val="Calibri"/>
      </rPr>
      <t xml:space="preserve">
</t>
    </r>
    <r>
      <rPr>
        <b/>
        <sz val="11"/>
        <color rgb="FF000000"/>
        <rFont val="Calibri"/>
      </rPr>
      <t>c.</t>
    </r>
    <r>
      <rPr>
        <sz val="11"/>
        <color rgb="FF000000"/>
        <rFont val="Calibri"/>
      </rPr>
      <t xml:space="preserve">  Escort visitors, and control visitor activity.</t>
    </r>
    <r>
      <rPr>
        <sz val="11"/>
        <color rgb="FF000000"/>
        <rFont val="Calibri"/>
      </rPr>
      <t xml:space="preserve">
</t>
    </r>
    <r>
      <rPr>
        <b/>
        <sz val="11"/>
        <color rgb="FF000000"/>
        <rFont val="Calibri"/>
      </rPr>
      <t>d.</t>
    </r>
    <r>
      <rPr>
        <sz val="11"/>
        <color rgb="FF000000"/>
        <rFont val="Calibri"/>
      </rPr>
      <t xml:space="preserve">  Secure keys, combinations, and other physical access devices.</t>
    </r>
    <r>
      <rPr>
        <sz val="11"/>
        <color rgb="FF000000"/>
        <rFont val="Calibri"/>
      </rPr>
      <t xml:space="preserve">
</t>
    </r>
    <r>
      <rPr>
        <b/>
        <sz val="11"/>
        <color rgb="FF000000"/>
        <rFont val="Calibri"/>
      </rPr>
      <t>e.</t>
    </r>
    <r>
      <rPr>
        <sz val="11"/>
        <color rgb="FF000000"/>
        <rFont val="Calibri"/>
      </rPr>
      <t xml:space="preserve">  Control physical access to output devices to prevent unauthorized individuals from obtaining access to CUI.</t>
    </r>
  </si>
  <si>
    <r>
      <rPr>
        <sz val="11"/>
        <color rgb="FF000000"/>
        <rFont val="Calibri"/>
      </rPr>
      <t>This requirement addresses physical locations containing systems or system components that process, store, or transmit CUI. Organizations determine the types of guards needed, including professional security staff or administrative staff. Physical access devices include keys, locks, combinations, biometric readers, and card readers. Physical access control systems comply with applicable laws, Executive Orders, directives, policies, regulations, standards, and guidelines. Organizations have flexibility in the types of audit logs employed. Audit logs can be procedural, automated, or some combination thereof. Physical access points can include exterior access points, interior access points to systems that require supplemental access controls, or both. Physical access control applies to employees and visitors. Individuals with permanent physical access authorizations are not considered visitors. Controlling physical access to output devices includes placing output devices in locked rooms or other secured areas with keypad or card reader access controls and only allowing access to authorized individuals, placing output devices in locations that can be monitored by personnel, installing monitor or screen filters, and using headphones. Examples of output devices include monitors, printers, scanners, facsimile machines, audio devices, and copiers.</t>
    </r>
  </si>
  <si>
    <t>Physical protection policy and procedures
Procedures for physical access control
Physical access control logs or records
Inventory records of physical access control devices
System entry and exit points
Records of key and lock combination changes
Storage locations for physical access control devices
Physical access control devices
List of security safeguards controlling access to designated publicly accessible areas within facility
System security plan
Other relevant documents or records</t>
  </si>
  <si>
    <t>Personnel with physical access control responsibilities
Personnel with information security responsibilities</t>
  </si>
  <si>
    <t>Processes for physical access control
Mechanisms for supporting or implementing physical access control
Physical access control devices</t>
  </si>
  <si>
    <t>Access Control for Transmission</t>
  </si>
  <si>
    <t>03.10.08</t>
  </si>
  <si>
    <r>
      <rPr>
        <b/>
        <sz val="11"/>
        <color rgb="FF000000"/>
        <rFont val="Calibri"/>
      </rPr>
      <t>a.</t>
    </r>
    <r>
      <rPr>
        <sz val="11"/>
        <color rgb="FF000000"/>
        <rFont val="Calibri"/>
      </rPr>
      <t xml:space="preserve">  Physical access to system distribution and transmission lines within organizational facilities is controlled.</t>
    </r>
  </si>
  <si>
    <r>
      <rPr>
        <sz val="11"/>
        <color rgb="FF000000"/>
        <rFont val="Calibri"/>
      </rPr>
      <t>Safeguarding measures applied to system distribution and transmission lines prevent accidental damage, disruption, and physical tampering. Such measures may also be necessary to prevent eavesdropping or the modification of unencrypted transmissions. Safeguarding measures used to control physical access to system distribution and transmission lines include disconnected or locked spare jacks, locked wiring closets, cabling protection with conduit or cable trays, and wiretapping sensors.</t>
    </r>
  </si>
  <si>
    <t>Physical protection policy and procedures
Procedures for access control for transmission mediums
System design documentation
Facility communications and wiring diagrams
List of physical security safeguards applied to system distribution and transmission lines
Procedures for access control for display medium
Facility layout of system components
List of output devices and associated outputs that require physical access controls
Actual displays from system components
Physical access control logs or records for areas containing output devices and related outputs
System security plan
Other relevant documents or records</t>
  </si>
  <si>
    <t>Processes for access control for distribution and transmission lines
Mechanisms for supporting or implementing access control for distribution and transmission lines
Processes for access control to output devices
Mechanisms for supporting or implementing access control for output devices</t>
  </si>
  <si>
    <t>Risk Assessment</t>
  </si>
  <si>
    <t>03.11</t>
  </si>
  <si>
    <t>03.11.01</t>
  </si>
  <si>
    <r>
      <rPr>
        <b/>
        <sz val="11"/>
        <color rgb="FF000000"/>
        <rFont val="Calibri"/>
      </rPr>
      <t>a.</t>
    </r>
    <r>
      <rPr>
        <sz val="11"/>
        <color rgb="FF000000"/>
        <rFont val="Calibri"/>
      </rPr>
      <t xml:space="preserve">  Assess the risk (including supply chain risk) of unauthorized disclosure resulting from the processing, storage, or transmission of CUI.</t>
    </r>
    <r>
      <rPr>
        <sz val="11"/>
        <color rgb="FF000000"/>
        <rFont val="Calibri"/>
      </rPr>
      <t xml:space="preserve">
</t>
    </r>
    <r>
      <rPr>
        <b/>
        <sz val="11"/>
        <color rgb="FF000000"/>
        <rFont val="Calibri"/>
      </rPr>
      <t>b.</t>
    </r>
    <r>
      <rPr>
        <sz val="11"/>
        <color rgb="FF000000"/>
        <rFont val="Calibri"/>
      </rPr>
      <t xml:space="preserve">  Update risk assessments </t>
    </r>
    <r>
      <rPr>
        <i/>
        <sz val="11"/>
        <color rgb="FF000000"/>
        <rFont val="Calibri"/>
      </rPr>
      <t>[Assignment: organization-defined frequency]</t>
    </r>
    <r>
      <rPr>
        <sz val="11"/>
        <color rgb="FF000000"/>
        <rFont val="Calibri"/>
      </rPr>
      <t>.</t>
    </r>
  </si>
  <si>
    <r>
      <rPr>
        <sz val="11"/>
        <color rgb="FF000000"/>
        <rFont val="Calibri"/>
      </rPr>
      <t>Establishing the system boundary is a prerequisite to assessing the risk of the unauthorized disclosure of CUI. Risk assessments consider threats, vulnerabilities, likelihood, and adverse impacts to organizational operations and assets based on the operation and use of the system and the unauthorized disclosure of CUI. Risk assessments also consider risks from external parties (e.g., contractors operating systems on behalf of the organization, service providers, individuals accessing systems, and outsourcing entities). Risk assessments can be conducted at the organization level, the mission or business process level, or the system level and at any phase in the system development life cycle. Risk assessments include supply chain-related risks associated with suppliers or contractors and the system, system component, or system service that they provide.</t>
    </r>
  </si>
  <si>
    <t>Risk assessment policy and procedures
Security planning policy and procedures
Procedures for organizational assessments of risk
Risk assessment
Risk assessment results
Risk assessment reviews
Risk assessment updates
SCRM policy and procedures
Inventory of critical systems, system components, and system services
Procedures for organizational assessments of supply chain risk
Acquisition policy
SCRM plan
System security plan
Other relevant documents or records</t>
  </si>
  <si>
    <t>Personnel with risk assessment responsibilities
Personnel with SCRM responsibilities
Personnel with security responsibilities</t>
  </si>
  <si>
    <t>Processes for organizational risk assessments
Mechanisms for supporting or conducting, documenting, reviewing, disseminating, and updating risk assessments
Mechanisms for supporting or conducting, documenting, reviewing, disseminating, and updating supply chain risk assessments</t>
  </si>
  <si>
    <t>Vulnerability Monitoring and Scanning</t>
  </si>
  <si>
    <t>03.11.02</t>
  </si>
  <si>
    <r>
      <rPr>
        <b/>
        <sz val="11"/>
        <color rgb="FF000000"/>
        <rFont val="Calibri"/>
      </rPr>
      <t>a.</t>
    </r>
    <r>
      <rPr>
        <sz val="11"/>
        <color rgb="FF000000"/>
        <rFont val="Calibri"/>
      </rPr>
      <t xml:space="preserve">  Monitor and scan the system for vulnerabilities </t>
    </r>
    <r>
      <rPr>
        <i/>
        <sz val="11"/>
        <color rgb="FF000000"/>
        <rFont val="Calibri"/>
      </rPr>
      <t>[Assignment: organization-defined frequency]</t>
    </r>
    <r>
      <rPr>
        <sz val="11"/>
        <color rgb="FF000000"/>
        <rFont val="Calibri"/>
      </rPr>
      <t xml:space="preserve"> and when new vulnerabilities affecting the system are identified.</t>
    </r>
    <r>
      <rPr>
        <sz val="11"/>
        <color rgb="FF000000"/>
        <rFont val="Calibri"/>
      </rPr>
      <t xml:space="preserve">
</t>
    </r>
    <r>
      <rPr>
        <b/>
        <sz val="11"/>
        <color rgb="FF000000"/>
        <rFont val="Calibri"/>
      </rPr>
      <t>b.</t>
    </r>
    <r>
      <rPr>
        <sz val="11"/>
        <color rgb="FF000000"/>
        <rFont val="Calibri"/>
      </rPr>
      <t xml:space="preserve">  Remediate system vulnerabilities within </t>
    </r>
    <r>
      <rPr>
        <i/>
        <sz val="11"/>
        <color rgb="FF000000"/>
        <rFont val="Calibri"/>
      </rPr>
      <t>[Assignment: organization-defined response times]</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system vulnerabilities to be scanned </t>
    </r>
    <r>
      <rPr>
        <i/>
        <sz val="11"/>
        <color rgb="FF000000"/>
        <rFont val="Calibri"/>
      </rPr>
      <t>[Assignment: organization-defined frequency]</t>
    </r>
    <r>
      <rPr>
        <sz val="11"/>
        <color rgb="FF000000"/>
        <rFont val="Calibri"/>
      </rPr>
      <t xml:space="preserve"> and when new vulnerabilities are identified and reported.</t>
    </r>
  </si>
  <si>
    <r>
      <rPr>
        <sz val="11"/>
        <color rgb="FF000000"/>
        <rFont val="Calibri"/>
      </rPr>
      <t>Organizations determine the required vulnerability scanning for system components and ensure that potential sources of vulnerabilities (e.g., networked printers, scanners, and copiers) are not overlooked. Vulnerability analyses for custom software may require additional approaches, such as static analysis, dynamic analysis, or binary analysis. Organizations can use these approaches in source code reviews and tools (e.g., static analysis tools, web-based application scanners, binary analyzers). Vulnerability scanning includes scanning for patch levels; scanning for functions, ports, protocols, and services that should not be accessible to users or devices; and scanning for improperly configured or incorrectly operating flow control mechanisms. To facilitate interoperability, organizations consider using scanning tools that express vulnerabilities in the Common Vulnerabilities and Exposures (CVE) naming convention. Sources for vulnerability information also include the Common Weakness Enumeration (CWE) listing, the National Vulnerability Database (NVD), and the Common Vulnerability Scoring System (CVSS).</t>
    </r>
  </si>
  <si>
    <t>Risk assessment policy and procedures
Procedures for vulnerability scanning
Patch and vulnerability management records
Vulnerability scanning tools and configuration documentation
Vulnerability scanning results
Risk assessment
Risk assessment report
System security plan
Other relevant documents or records</t>
  </si>
  <si>
    <t>Personnel with risk assessment and vulnerability scanning responsibilities
Personnel with vulnerability scan analysis responsibilities
Personnel with vulnerability remediation responsibilities
Personnel with information security responsibilities
System administrators</t>
  </si>
  <si>
    <t>Processes for vulnerability monitoring, scanning, analysis, and remediation
Mechanisms for supporting or implementing vulnerability monitoring, scanning, analysis, and remediation</t>
  </si>
  <si>
    <t>Risk Response</t>
  </si>
  <si>
    <t>03.11.04</t>
  </si>
  <si>
    <r>
      <rPr>
        <b/>
        <sz val="11"/>
        <color rgb="FF000000"/>
        <rFont val="Calibri"/>
      </rPr>
      <t>a.</t>
    </r>
    <r>
      <rPr>
        <sz val="11"/>
        <color rgb="FF000000"/>
        <rFont val="Calibri"/>
      </rPr>
      <t xml:space="preserve">  Findings from security assessments are responded to.</t>
    </r>
    <r>
      <rPr>
        <sz val="11"/>
        <color rgb="FF000000"/>
        <rFont val="Calibri"/>
      </rPr>
      <t xml:space="preserve">
</t>
    </r>
    <r>
      <rPr>
        <b/>
        <sz val="11"/>
        <color rgb="FF000000"/>
        <rFont val="Calibri"/>
      </rPr>
      <t>b.</t>
    </r>
    <r>
      <rPr>
        <sz val="11"/>
        <color rgb="FF000000"/>
        <rFont val="Calibri"/>
      </rPr>
      <t xml:space="preserve">  Findings from security monitoring are responded to.</t>
    </r>
    <r>
      <rPr>
        <sz val="11"/>
        <color rgb="FF000000"/>
        <rFont val="Calibri"/>
      </rPr>
      <t xml:space="preserve">
</t>
    </r>
    <r>
      <rPr>
        <b/>
        <sz val="11"/>
        <color rgb="FF000000"/>
        <rFont val="Calibri"/>
      </rPr>
      <t>c.</t>
    </r>
    <r>
      <rPr>
        <sz val="11"/>
        <color rgb="FF000000"/>
        <rFont val="Calibri"/>
      </rPr>
      <t xml:space="preserve">  Findings from security audits are responded to.</t>
    </r>
  </si>
  <si>
    <r>
      <rPr>
        <sz val="11"/>
        <color rgb="FF000000"/>
        <rFont val="Calibri"/>
      </rPr>
      <t>This requirement addresses the need to determine an appropriate response to risk before generating a plan of action and milestones (POAM) entry. It may be possible to mitigate the risk immediately so that a POAM entry is not needed. However, a POAM entry is generated if the risk response is to mitigate the identified risk and the mitigation cannot be completed immediately.</t>
    </r>
  </si>
  <si>
    <t>Risk assessment policy
Assessment reports
System audit records
Event logs
System security plan
Other relevant documents or records</t>
  </si>
  <si>
    <t>Personnel with assessment and auditing responsibilities
System administrators
Personnel with security responsibilities</t>
  </si>
  <si>
    <t>Processes for assessments and audits
Mechanisms and tools supporting or implementing assessments and auditing</t>
  </si>
  <si>
    <t>Security Assessment and Monitoring</t>
  </si>
  <si>
    <t>03.12</t>
  </si>
  <si>
    <t>Security Assessment</t>
  </si>
  <si>
    <t>03.12.01</t>
  </si>
  <si>
    <r>
      <rPr>
        <b/>
        <sz val="11"/>
        <color rgb="FF000000"/>
        <rFont val="Calibri"/>
      </rPr>
      <t>a.</t>
    </r>
    <r>
      <rPr>
        <sz val="11"/>
        <color rgb="FF000000"/>
        <rFont val="Calibri"/>
      </rPr>
      <t xml:space="preserve">  The security requirements for the system and its environment of operation are assessed </t>
    </r>
    <r>
      <rPr>
        <i/>
        <sz val="11"/>
        <color rgb="FF000000"/>
        <rFont val="Calibri"/>
      </rPr>
      <t>[Assignment: organization-defined frequency]</t>
    </r>
    <r>
      <rPr>
        <sz val="11"/>
        <color rgb="FF000000"/>
        <rFont val="Calibri"/>
      </rPr>
      <t xml:space="preserve"> to determine if the requirements have been satisfied.</t>
    </r>
  </si>
  <si>
    <r>
      <rPr>
        <sz val="11"/>
        <color rgb="FF000000"/>
        <rFont val="Calibri"/>
      </rPr>
      <t>By assessing the security requirements, organizations determine whether the necessary safeguards and countermeasures are implemented correctly, operating as intended, and producing the desired outcome. Security assessments identify weaknesses in the system and provide the essential information needed to make risk-based decisions. Security assessment reports document assessment results in sufficient detail as deemed necessary by the organization to determine the accuracy and completeness of the reports. Security assessment results are provided to the individuals or roles appropriate for the types of assessments being conducted.</t>
    </r>
  </si>
  <si>
    <t>Security assessment and monitoring policy and procedures
Procedures for security assessment planning
Security assessment plan
Security assessment report
System security plan
Other relevant documents or records</t>
  </si>
  <si>
    <t>Personnel with security assessment responsibilities
Personnel with information security responsibilities</t>
  </si>
  <si>
    <t>Mechanisms for supporting security assessments, processes for security assessment plan development, or security assessment reporting</t>
  </si>
  <si>
    <t>Plan of Action and Milestones</t>
  </si>
  <si>
    <t>03.12.02</t>
  </si>
  <si>
    <r>
      <rPr>
        <b/>
        <sz val="11"/>
        <color rgb="FF000000"/>
        <rFont val="Calibri"/>
      </rPr>
      <t>a.</t>
    </r>
    <r>
      <rPr>
        <sz val="11"/>
        <color rgb="FF000000"/>
        <rFont val="Calibri"/>
      </rPr>
      <t xml:space="preserve">  Develop a plan of action and milestones for the system: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To document the planned remediation actions to correct weaknesses or deficiencies noted during security assessments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To reduce or eliminate known system vulnerabilities.</t>
    </r>
    <r>
      <rPr>
        <sz val="11"/>
        <color rgb="FF000000"/>
        <rFont val="Calibri"/>
      </rPr>
      <t xml:space="preserve">
</t>
    </r>
    <r>
      <rPr>
        <b/>
        <sz val="11"/>
        <color rgb="FF000000"/>
        <rFont val="Calibri"/>
      </rPr>
      <t>b.</t>
    </r>
    <r>
      <rPr>
        <sz val="11"/>
        <color rgb="FF000000"/>
        <rFont val="Calibri"/>
      </rPr>
      <t xml:space="preserve">  Update the existing plan of action and milestones based on the findings from: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Security assessments,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Audits or reviews,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Continuous monitoring activities.</t>
    </r>
  </si>
  <si>
    <r>
      <rPr>
        <sz val="11"/>
        <color rgb="FF000000"/>
        <rFont val="Calibri"/>
      </rPr>
      <t>Plans of action and milestones (POAMs) are important documents in organizational security programs. Organizations use POAMs to describe how unsatisfied security requirements will be met and how planned mitigations will be implemented. Organizations can document system security plans and POAMs as separate or combined documents in any format. Federal agencies may consider system security plans and POAMs as inputs to risk-based decisions on whether to process, store, or transmit CUI on a system hosted by a nonfederal organization.</t>
    </r>
  </si>
  <si>
    <t>Security assessment and monitoring policy and procedures
Procedures for plans of action and milestones
Security assessment plan
Security assessment report
Security assessment evidence
Plan of action and milestones
System security plan
Other relevant documents or records</t>
  </si>
  <si>
    <t>Personnel with plans of action and milestones development and implementation responsibilities
Personnel with information security responsibilities</t>
  </si>
  <si>
    <t>Mechanisms for developing, implementing, and maintaining plans of action and milestones</t>
  </si>
  <si>
    <t>Continuous Monitoring</t>
  </si>
  <si>
    <t>03.12.03</t>
  </si>
  <si>
    <r>
      <rPr>
        <b/>
        <sz val="11"/>
        <color rgb="FF000000"/>
        <rFont val="Calibri"/>
      </rPr>
      <t>a.</t>
    </r>
    <r>
      <rPr>
        <sz val="11"/>
        <color rgb="FF000000"/>
        <rFont val="Calibri"/>
      </rPr>
      <t xml:space="preserve">  A system-level continuous monitoring strategy is developed.</t>
    </r>
    <r>
      <rPr>
        <sz val="11"/>
        <color rgb="FF000000"/>
        <rFont val="Calibri"/>
      </rPr>
      <t xml:space="preserve">
</t>
    </r>
    <r>
      <rPr>
        <b/>
        <sz val="11"/>
        <color rgb="FF000000"/>
        <rFont val="Calibri"/>
      </rPr>
      <t>b.</t>
    </r>
    <r>
      <rPr>
        <sz val="11"/>
        <color rgb="FF000000"/>
        <rFont val="Calibri"/>
      </rPr>
      <t xml:space="preserve">  A system-level continuous monitoring strategy is implemented.</t>
    </r>
    <r>
      <rPr>
        <sz val="11"/>
        <color rgb="FF000000"/>
        <rFont val="Calibri"/>
      </rPr>
      <t xml:space="preserve">
</t>
    </r>
    <r>
      <rPr>
        <b/>
        <sz val="11"/>
        <color rgb="FF000000"/>
        <rFont val="Calibri"/>
      </rPr>
      <t>c.</t>
    </r>
    <r>
      <rPr>
        <sz val="11"/>
        <color rgb="FF000000"/>
        <rFont val="Calibri"/>
      </rPr>
      <t xml:space="preserve">  Ongoing monitoring is included in the continuous monitoring strategy.</t>
    </r>
    <r>
      <rPr>
        <sz val="11"/>
        <color rgb="FF000000"/>
        <rFont val="Calibri"/>
      </rPr>
      <t xml:space="preserve">
</t>
    </r>
    <r>
      <rPr>
        <b/>
        <sz val="11"/>
        <color rgb="FF000000"/>
        <rFont val="Calibri"/>
      </rPr>
      <t>d.</t>
    </r>
    <r>
      <rPr>
        <sz val="11"/>
        <color rgb="FF000000"/>
        <rFont val="Calibri"/>
      </rPr>
      <t xml:space="preserve">  Security assessments are included in the continuous monitoring strategy.</t>
    </r>
  </si>
  <si>
    <r>
      <rPr>
        <sz val="11"/>
        <color rgb="FF000000"/>
        <rFont val="Calibri"/>
      </rPr>
      <t>Continuous monitoring at the system level facilitates ongoing awareness of the system security posture to support risk management decisions. The terms continuous and ongoing imply that organizations assess and monitor their systems at a frequency that is sufficient to support risk-based decisions. Different types of security requirements may require different monitoring frequencies.</t>
    </r>
  </si>
  <si>
    <t>Security assessment and monitoring policy and procedures
Organizational continuous monitoring strategy
System-level continuous monitoring strategy
Procedures for continuous monitoring of the system
Procedures for configuration management
Security assessment report
Plan of action and milestones
System monitoring records
Configuration management records
Impact analyses
Status reports
System security plan
Other relevant documents or records</t>
  </si>
  <si>
    <t>Personnel with continuous monitoring responsibilities
Personnel with information security responsibilities
System administrators</t>
  </si>
  <si>
    <t>Mechanisms for implementing continuous monitoring
Mechanisms for supporting response actions for assessment and monitoring results
Mechanisms for supporting security status reporting</t>
  </si>
  <si>
    <t>Information Exchange</t>
  </si>
  <si>
    <t>03.12.05</t>
  </si>
  <si>
    <r>
      <rPr>
        <b/>
        <sz val="11"/>
        <color rgb="FF000000"/>
        <rFont val="Calibri"/>
      </rPr>
      <t>a.</t>
    </r>
    <r>
      <rPr>
        <sz val="11"/>
        <color rgb="FF000000"/>
        <rFont val="Calibri"/>
      </rPr>
      <t xml:space="preserve">  Approve and manage the exchange of CUI between the system and other systems using </t>
    </r>
    <r>
      <rPr>
        <i/>
        <sz val="11"/>
        <color rgb="FF000000"/>
        <rFont val="Calibri"/>
      </rPr>
      <t>[Selection (one or more): interconnection security agreements; information exchange security agreements; memoranda of understanding or agreement; service-level agreements; user agreements; nondisclosure agreements; other types of agreements]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Document interface characteristics, security requirements, and responsibilities for each system as part of the exchange agreements.</t>
    </r>
    <r>
      <rPr>
        <sz val="11"/>
        <color rgb="FF000000"/>
        <rFont val="Calibri"/>
      </rPr>
      <t xml:space="preserve">
</t>
    </r>
    <r>
      <rPr>
        <b/>
        <sz val="11"/>
        <color rgb="FF000000"/>
        <rFont val="Calibri"/>
      </rPr>
      <t>c.</t>
    </r>
    <r>
      <rPr>
        <sz val="11"/>
        <color rgb="FF000000"/>
        <rFont val="Calibri"/>
      </rPr>
      <t xml:space="preserve">  Review and update the exchange agreements </t>
    </r>
    <r>
      <rPr>
        <i/>
        <sz val="11"/>
        <color rgb="FF000000"/>
        <rFont val="Calibri"/>
      </rPr>
      <t>[Assignment: organization-defined frequency]</t>
    </r>
    <r>
      <rPr>
        <sz val="11"/>
        <color rgb="FF000000"/>
        <rFont val="Calibri"/>
      </rPr>
      <t>.</t>
    </r>
  </si>
  <si>
    <r>
      <rPr>
        <sz val="11"/>
        <color rgb="FF000000"/>
        <rFont val="Calibri"/>
      </rPr>
      <t>Information exchange applies to information exchanges between two or more systems, both internal and external to the organization. Organizations consider the risks related to new or increased threats that may be introduced when systems exchange information with other systems that may have different security requirements or policies. The types of agreements selected are based on factors such as the relationship between the organizations exchanging information (e.g., government to government, business to business, government to business, government or business, or government or business to individual) and the level of access to the organizational system by users of the other system. The types of agreements can include information exchange security agreements, interconnection security agreements, memoranda of understanding or agreement, service-level agreements, or other types of agreements. Organizations may incorporate agreement information into formal contracts, especially for information exchanges established between federal agencies and nonfederal organizations (e.g., service providers, contractors, system developers, and system integrators). The types of information contained in exchange agreements include the interface characteristics, security requirements, controls, and responsibilities for each system.</t>
    </r>
  </si>
  <si>
    <t>Access control policy and procedures
Procedures for system connections
System and communications protection policy and procedures
System interconnection security agreements
Information exchange security agreements
Service-level agreements
Memoranda of understanding or agreements
Non-disclosure agreements
System design documentation
Enterprise architecture
Security architecture
System configuration settings
System security plan
Other relevant documents or records</t>
  </si>
  <si>
    <t>Personnel with development, implementation, and approval responsibilities for system interconnection agreements
Personnel who manage systems to which the exchange agreements apply
Personnel with information security responsibilities</t>
  </si>
  <si>
    <t>System and Communications Protection</t>
  </si>
  <si>
    <t>03.13</t>
  </si>
  <si>
    <t>Boundary Protection</t>
  </si>
  <si>
    <t>03.13.01</t>
  </si>
  <si>
    <r>
      <rPr>
        <b/>
        <sz val="11"/>
        <color rgb="FF000000"/>
        <rFont val="Calibri"/>
      </rPr>
      <t>a.</t>
    </r>
    <r>
      <rPr>
        <sz val="11"/>
        <color rgb="FF000000"/>
        <rFont val="Calibri"/>
      </rPr>
      <t xml:space="preserve">  Monitor and control communications at external managed interfaces to the system and key internal managed interfaces within the system.</t>
    </r>
    <r>
      <rPr>
        <sz val="11"/>
        <color rgb="FF000000"/>
        <rFont val="Calibri"/>
      </rPr>
      <t xml:space="preserve">
</t>
    </r>
    <r>
      <rPr>
        <b/>
        <sz val="11"/>
        <color rgb="FF000000"/>
        <rFont val="Calibri"/>
      </rPr>
      <t>b.</t>
    </r>
    <r>
      <rPr>
        <sz val="11"/>
        <color rgb="FF000000"/>
        <rFont val="Calibri"/>
      </rPr>
      <t xml:space="preserve">  Implement subnetworks for publicly accessible system components that are physically or logically separated from internal networks.</t>
    </r>
    <r>
      <rPr>
        <sz val="11"/>
        <color rgb="FF000000"/>
        <rFont val="Calibri"/>
      </rPr>
      <t xml:space="preserve">
</t>
    </r>
    <r>
      <rPr>
        <b/>
        <sz val="11"/>
        <color rgb="FF000000"/>
        <rFont val="Calibri"/>
      </rPr>
      <t>c.</t>
    </r>
    <r>
      <rPr>
        <sz val="11"/>
        <color rgb="FF000000"/>
        <rFont val="Calibri"/>
      </rPr>
      <t xml:space="preserve">  Connect to external systems only through managed interfaces that consist of boundary protection devices arranged in accordance with an organizational security architecture.</t>
    </r>
  </si>
  <si>
    <r>
      <rPr>
        <sz val="11"/>
        <color rgb="FF000000"/>
        <rFont val="Calibri"/>
      </rPr>
      <t>Managed interfaces include gateways, routers, firewalls, network-based malicious code analysis, virtualization systems, and encrypted tunnels implemented within a security architecture. Subnetworks that are either physically or logically separated from internal networks are referred to as demilitarized zones or DMZs. Restricting or prohibiting interfaces within organizational systems includes restricting external web traffic to designated web servers within managed interfaces, prohibiting external traffic that appears to be spoofing internal addresses, and prohibiting internal traffic that appears to be spoofing external addresses.</t>
    </r>
  </si>
  <si>
    <t>System and communications protection policy and procedures
Procedures for boundary protection
List of key internal boundaries within the system
Boundary protection hardware and software
System configuration settings
Security architecture
System audit records
System design documentation
System security plan
Other relevant documents or records</t>
  </si>
  <si>
    <t>Personnel with boundary protection responsibilities
Personnel with information security responsibilities
System developers
System administrators</t>
  </si>
  <si>
    <t>Mechanisms for implementing boundary protection capabilities</t>
  </si>
  <si>
    <t>Information in Shared System Resources</t>
  </si>
  <si>
    <t>03.13.04</t>
  </si>
  <si>
    <r>
      <rPr>
        <b/>
        <sz val="11"/>
        <color rgb="FF000000"/>
        <rFont val="Calibri"/>
      </rPr>
      <t>a.</t>
    </r>
    <r>
      <rPr>
        <sz val="11"/>
        <color rgb="FF000000"/>
        <rFont val="Calibri"/>
      </rPr>
      <t xml:space="preserve">  Unauthorized information transfer via shared system resources is prevented.</t>
    </r>
    <r>
      <rPr>
        <sz val="11"/>
        <color rgb="FF000000"/>
        <rFont val="Calibri"/>
      </rPr>
      <t xml:space="preserve">
</t>
    </r>
    <r>
      <rPr>
        <b/>
        <sz val="11"/>
        <color rgb="FF000000"/>
        <rFont val="Calibri"/>
      </rPr>
      <t>b.</t>
    </r>
    <r>
      <rPr>
        <sz val="11"/>
        <color rgb="FF000000"/>
        <rFont val="Calibri"/>
      </rPr>
      <t xml:space="preserve">  Unintended information transfer via shared system resources is prevented.</t>
    </r>
  </si>
  <si>
    <r>
      <rPr>
        <sz val="11"/>
        <color rgb="FF000000"/>
        <rFont val="Calibri"/>
      </rPr>
      <t>Preventing unauthorized and unintended information transfer via shared system resources stops information produced by the actions of prior users or roles (or actions of processes acting on behalf of prior users or roles) from being available to current users or roles (or current processes acting on behalf of current users or roles) that obtain access to shared system resources after those resources have been released back to the system. Information in shared system resources also applies to encrypted representations of information. In other contexts, the control of information in shared system resources is referred to as object reuse and residual information protection. Information in shared system resources does not address information remanence, which refers to the residual representation of data that has been nominally deleted, covert channels (including storage and timing channels) in which shared system resources are manipulated to violate information flow restrictions, or components within systems for which there are only single users or roles.</t>
    </r>
  </si>
  <si>
    <t>System and communications protection policy and procedures
Procedures for information protection in shared system resources
System configuration settings
System audit records
System design documentation
System security plan
Other relevant documents or records</t>
  </si>
  <si>
    <t>Mechanisms for preventing the unauthorized and unintended transfer of information via shared system resources</t>
  </si>
  <si>
    <t>Network Communications – Deny by Default – Allow by Exception</t>
  </si>
  <si>
    <t>03.13.06</t>
  </si>
  <si>
    <r>
      <rPr>
        <b/>
        <sz val="11"/>
        <color rgb="FF000000"/>
        <rFont val="Calibri"/>
      </rPr>
      <t>a.</t>
    </r>
    <r>
      <rPr>
        <sz val="11"/>
        <color rgb="FF000000"/>
        <rFont val="Calibri"/>
      </rPr>
      <t xml:space="preserve">  Network communications traffic is denied by default.</t>
    </r>
    <r>
      <rPr>
        <sz val="11"/>
        <color rgb="FF000000"/>
        <rFont val="Calibri"/>
      </rPr>
      <t xml:space="preserve">
</t>
    </r>
    <r>
      <rPr>
        <b/>
        <sz val="11"/>
        <color rgb="FF000000"/>
        <rFont val="Calibri"/>
      </rPr>
      <t>b.</t>
    </r>
    <r>
      <rPr>
        <sz val="11"/>
        <color rgb="FF000000"/>
        <rFont val="Calibri"/>
      </rPr>
      <t xml:space="preserve">  Network communications traffic is allowed by exception.</t>
    </r>
  </si>
  <si>
    <r>
      <rPr>
        <sz val="11"/>
        <color rgb="FF000000"/>
        <rFont val="Calibri"/>
      </rPr>
      <t>This requirement applies to inbound and outbound network communications traffic at the system boundary and at identified points within the system. A deny-all, allow-by-exception network communications traffic policy ensures that only essential and approved connections are allowed.</t>
    </r>
  </si>
  <si>
    <t>System and communications protection policy and procedures
Procedures for boundary protection
System design documentation
System configuration settings
System audit records
System security plan
Other relevant documents or records</t>
  </si>
  <si>
    <t>Mechanisms for implementing traffic management at managed interfaces</t>
  </si>
  <si>
    <t>Transmission and Storage Confidentiality</t>
  </si>
  <si>
    <t>03.13.08</t>
  </si>
  <si>
    <r>
      <rPr>
        <b/>
        <sz val="11"/>
        <color rgb="FF000000"/>
        <rFont val="Calibri"/>
      </rPr>
      <t>a.</t>
    </r>
    <r>
      <rPr>
        <sz val="11"/>
        <color rgb="FF000000"/>
        <rFont val="Calibri"/>
      </rPr>
      <t xml:space="preserve">  Cryptographic mechanisms are implemented to prevent the unauthorized disclosure of CUI during transmission.</t>
    </r>
    <r>
      <rPr>
        <sz val="11"/>
        <color rgb="FF000000"/>
        <rFont val="Calibri"/>
      </rPr>
      <t xml:space="preserve">
</t>
    </r>
    <r>
      <rPr>
        <b/>
        <sz val="11"/>
        <color rgb="FF000000"/>
        <rFont val="Calibri"/>
      </rPr>
      <t>b.</t>
    </r>
    <r>
      <rPr>
        <sz val="11"/>
        <color rgb="FF000000"/>
        <rFont val="Calibri"/>
      </rPr>
      <t xml:space="preserve">  Cryptographic mechanisms are implemented to prevent the unauthorized disclosure of CUI while in storage.</t>
    </r>
  </si>
  <si>
    <r>
      <rPr>
        <sz val="11"/>
        <color rgb="FF000000"/>
        <rFont val="Calibri"/>
      </rPr>
      <t xml:space="preserve">This requirement applies to internal and external networks and any system components that can transmit CUI, including servers, notebook computers, desktop computers, mobile devices, printers, copiers, scanners, facsimile machines, and radios. Unprotected communication paths are susceptible to interception and modification. Encryption protects CUI from unauthorized disclosure during transmission and while in storage. Cryptographic mechanisms that protect the confidentiality of CUI during transmission include TLS and IPsec. Information in storage (i.e., information at rest) refers to the state of CUI when it is not in process or in transit and resides on internal or external storage devices, storage area network devices, and databases. Protecting CUI in storage does not focus on the type of storage device or the frequency of access to that device but rather on the state of the information. This requirement relates to </t>
    </r>
    <r>
      <rPr>
        <sz val="11"/>
        <color rgb="FF0000FF"/>
        <rFont val="Calibri"/>
      </rPr>
      <t>03.13.11</t>
    </r>
    <r>
      <rPr>
        <sz val="11"/>
        <color rgb="FF000000"/>
        <rFont val="Calibri"/>
      </rPr>
      <t>.</t>
    </r>
  </si>
  <si>
    <t>System and communications protection policy and procedures
Procedures for transmission confidentiality
Procedures for the protection of information at rest
System design documentation
System configuration settings
Cryptographic mechanisms and associated configuration documentation
Information in storage requiring confidentiality protection
System audit records
System security plan
Other relevant documents or records</t>
  </si>
  <si>
    <t>Mechanisms for supporting or implementing transmission confidentiality
Cryptographic mechanisms for supporting or implementing transmission confidentiality
Mechanisms for supporting or implementing confidentiality protection for information in storage
Cryptographic mechanisms for implementing confidentiality protections for information in storage</t>
  </si>
  <si>
    <t>Network Disconnect</t>
  </si>
  <si>
    <t>03.13.09</t>
  </si>
  <si>
    <r>
      <rPr>
        <b/>
        <sz val="11"/>
        <color rgb="FF000000"/>
        <rFont val="Calibri"/>
      </rPr>
      <t>a.</t>
    </r>
    <r>
      <rPr>
        <sz val="11"/>
        <color rgb="FF000000"/>
        <rFont val="Calibri"/>
      </rPr>
      <t xml:space="preserve">  The network connection associated with a communications session is terminated at the end of the session or after </t>
    </r>
    <r>
      <rPr>
        <i/>
        <sz val="11"/>
        <color rgb="FF000000"/>
        <rFont val="Calibri"/>
      </rPr>
      <t>[Assignment: organization-defined time period]</t>
    </r>
    <r>
      <rPr>
        <sz val="11"/>
        <color rgb="FF000000"/>
        <rFont val="Calibri"/>
      </rPr>
      <t xml:space="preserve"> of inactivity.</t>
    </r>
  </si>
  <si>
    <r>
      <rPr>
        <sz val="11"/>
        <color rgb="FF000000"/>
        <rFont val="Calibri"/>
      </rPr>
      <t>This requirement applies to internal and external networks. Terminating network connections associated with communications sessions includes deallocating TCP/IP addresses or port pairs at the operating system level or deallocating networking assignments at the application level if multiple application sessions are using a single network connection. Time periods of inactivity may be established by organizations and include time periods by type of network access or for specific network accesses.</t>
    </r>
  </si>
  <si>
    <t>System and communications protection policy and procedures
Procedures for network disconnect
System design documentation
System configuration settings
System audit records
System security plan
Other relevant documents or records</t>
  </si>
  <si>
    <t>Mechanisms for supporting or implementing a network disconnect capability</t>
  </si>
  <si>
    <t>Cryptographic Key Establishment and Management</t>
  </si>
  <si>
    <t>03.13.10</t>
  </si>
  <si>
    <r>
      <rPr>
        <b/>
        <sz val="11"/>
        <color rgb="FF000000"/>
        <rFont val="Calibri"/>
      </rPr>
      <t>a.</t>
    </r>
    <r>
      <rPr>
        <sz val="11"/>
        <color rgb="FF000000"/>
        <rFont val="Calibri"/>
      </rPr>
      <t xml:space="preserve">  Cryptographic keys are established in the system in accordance with the following key management requirements: </t>
    </r>
    <r>
      <rPr>
        <i/>
        <sz val="11"/>
        <color rgb="FF000000"/>
        <rFont val="Calibri"/>
      </rPr>
      <t>[Assignment: organization-defined requirements for key establishment and management]</t>
    </r>
    <r>
      <rPr>
        <sz val="11"/>
        <color rgb="FF000000"/>
        <rFont val="Calibri"/>
      </rPr>
      <t>.</t>
    </r>
    <r>
      <rPr>
        <sz val="11"/>
        <color rgb="FF000000"/>
        <rFont val="Calibri"/>
      </rPr>
      <t xml:space="preserve">
</t>
    </r>
    <r>
      <rPr>
        <b/>
        <sz val="11"/>
        <color rgb="FF000000"/>
        <rFont val="Calibri"/>
      </rPr>
      <t>b.</t>
    </r>
    <r>
      <rPr>
        <sz val="11"/>
        <color rgb="FF000000"/>
        <rFont val="Calibri"/>
      </rPr>
      <t xml:space="preserve">  Cryptographic keys are managed in the system in accordance with the following key management requirements: {{ insert: param, A.03.13.10.ODP.01 }}.</t>
    </r>
  </si>
  <si>
    <r>
      <rPr>
        <sz val="11"/>
        <color rgb="FF000000"/>
        <rFont val="Calibri"/>
      </rPr>
      <t xml:space="preserve">Cryptographic keys can be established and managed using either manual procedures or automated mechanisms supported by manual procedures. Organizations satisfy key establishment and management requirements in accordance with applicable federal laws, Executive Orders, policies, directives, regulations, and standards that specify appropriate options, levels, and parameters. This requirement is related to </t>
    </r>
    <r>
      <rPr>
        <sz val="11"/>
        <color rgb="FF0000FF"/>
        <rFont val="Calibri"/>
      </rPr>
      <t>03.13.11</t>
    </r>
    <r>
      <rPr>
        <sz val="11"/>
        <color rgb="FF000000"/>
        <rFont val="Calibri"/>
      </rPr>
      <t>.</t>
    </r>
  </si>
  <si>
    <t>System and communications protection policy and procedures
Procedures for cryptographic key establishment and management
System design documentation
System configuration settings
Cryptographic mechanisms
System audit records
System security plan
Other relevant documents or records</t>
  </si>
  <si>
    <t>Personnel with responsibilities for cryptographic key establishment or management
Personnel with information security responsibilities
System administrators</t>
  </si>
  <si>
    <t>Mechanisms for supporting or implementing cryptographic key establishment and management</t>
  </si>
  <si>
    <t>Cryptographic Protection</t>
  </si>
  <si>
    <t>03.13.11</t>
  </si>
  <si>
    <r>
      <rPr>
        <b/>
        <sz val="11"/>
        <color rgb="FF000000"/>
        <rFont val="Calibri"/>
      </rPr>
      <t>a.</t>
    </r>
    <r>
      <rPr>
        <sz val="11"/>
        <color rgb="FF000000"/>
        <rFont val="Calibri"/>
      </rPr>
      <t xml:space="preserve">  The following types of cryptography are implemented to protect the confidentiality of CUI: </t>
    </r>
    <r>
      <rPr>
        <i/>
        <sz val="11"/>
        <color rgb="FF000000"/>
        <rFont val="Calibri"/>
      </rPr>
      <t>[Assignment: organization-defined types of cryptography]</t>
    </r>
    <r>
      <rPr>
        <sz val="11"/>
        <color rgb="FF000000"/>
        <rFont val="Calibri"/>
      </rPr>
      <t>.</t>
    </r>
  </si>
  <si>
    <r>
      <rPr>
        <sz val="11"/>
        <color rgb="FF000000"/>
        <rFont val="Calibri"/>
      </rPr>
      <t>Cryptography is implemented in accordance with applicable laws, Executive Orders, directives, regulations, policies, standards, and guidelines. FIPS-validated cryptography is recommended for the protection of CUI.</t>
    </r>
  </si>
  <si>
    <t>System and communications protection policy and procedures
Procedures for cryptographic protection
System design documentation
System configuration settings
Cryptographic module validation certificates
List of FIPS-validated cryptographic modules
System audit records
System security plan
Other relevant documents or records</t>
  </si>
  <si>
    <t>Personnel with responsibilities for cryptographic protection
Personnel with information security responsibilities
System developers
System administrators</t>
  </si>
  <si>
    <t>Mechanisms for supporting or implementing cryptographic protection</t>
  </si>
  <si>
    <t>Collaborative Computing Devices and Applications</t>
  </si>
  <si>
    <t>03.13.12</t>
  </si>
  <si>
    <r>
      <rPr>
        <b/>
        <sz val="11"/>
        <color rgb="FF000000"/>
        <rFont val="Calibri"/>
      </rPr>
      <t>a.</t>
    </r>
    <r>
      <rPr>
        <sz val="11"/>
        <color rgb="FF000000"/>
        <rFont val="Calibri"/>
      </rPr>
      <t xml:space="preserve">  Prohibit the remote activation of collaborative computing devices and applications with the following exceptions: </t>
    </r>
    <r>
      <rPr>
        <i/>
        <sz val="11"/>
        <color rgb="FF000000"/>
        <rFont val="Calibri"/>
      </rPr>
      <t>[Assignment: organization-defined exceptions where remote activation is to be allowed]</t>
    </r>
    <r>
      <rPr>
        <sz val="11"/>
        <color rgb="FF000000"/>
        <rFont val="Calibri"/>
      </rPr>
      <t>.</t>
    </r>
    <r>
      <rPr>
        <sz val="11"/>
        <color rgb="FF000000"/>
        <rFont val="Calibri"/>
      </rPr>
      <t xml:space="preserve">
</t>
    </r>
    <r>
      <rPr>
        <b/>
        <sz val="11"/>
        <color rgb="FF000000"/>
        <rFont val="Calibri"/>
      </rPr>
      <t>b.</t>
    </r>
    <r>
      <rPr>
        <sz val="11"/>
        <color rgb="FF000000"/>
        <rFont val="Calibri"/>
      </rPr>
      <t xml:space="preserve">  Provide an explicit indication of use to users physically present at the devices.</t>
    </r>
  </si>
  <si>
    <r>
      <rPr>
        <sz val="11"/>
        <color rgb="FF000000"/>
        <rFont val="Calibri"/>
      </rPr>
      <t>Collaborative computing devices include white boards, microphones, and cameras. Notebook computers, smartphones, display monitors, and tablets containing cameras and microphones are considered part of collaborative computing devices when conferencing software is in use. Indication of use includes notifying users (e.g., a pop-up menu stating that recording is in progress or that the microphone has been turned on) when collaborative computing devices are activated. Dedicated video conferencing systems, which typically rely on one of the participants calling or connecting to the other party to activate the video conference, are excluded. Solutions to prevent device usage include webcam covers and buttons to disable microphones.</t>
    </r>
  </si>
  <si>
    <t>System and communications protection policy and procedures
Procedures for collaborative computing
Access control policy and procedures
System configuration settings
System design documentation
System audit records
System security plan
Other relevant documents or records</t>
  </si>
  <si>
    <t>Personnel with responsibilities for managing collaborative computing devices
Personnel with information security responsibilities
System developers
System administrators</t>
  </si>
  <si>
    <t>Mechanisms for supporting or implementing the management of remote activation of collaborative computing devices
Mechanisms for providing an indication of use of collaborative computing devices</t>
  </si>
  <si>
    <t>Mobile Code</t>
  </si>
  <si>
    <t>03.13.13</t>
  </si>
  <si>
    <r>
      <rPr>
        <b/>
        <sz val="11"/>
        <color rgb="FF000000"/>
        <rFont val="Calibri"/>
      </rPr>
      <t>a.</t>
    </r>
    <r>
      <rPr>
        <sz val="11"/>
        <color rgb="FF000000"/>
        <rFont val="Calibri"/>
      </rPr>
      <t xml:space="preserve">  Define acceptable mobile code and mobile code technologies.</t>
    </r>
    <r>
      <rPr>
        <sz val="11"/>
        <color rgb="FF000000"/>
        <rFont val="Calibri"/>
      </rPr>
      <t xml:space="preserve">
</t>
    </r>
    <r>
      <rPr>
        <b/>
        <sz val="11"/>
        <color rgb="FF000000"/>
        <rFont val="Calibri"/>
      </rPr>
      <t>b.</t>
    </r>
    <r>
      <rPr>
        <sz val="11"/>
        <color rgb="FF000000"/>
        <rFont val="Calibri"/>
      </rPr>
      <t xml:space="preserve">  Authorize, monitor, and control the use of mobile code.</t>
    </r>
  </si>
  <si>
    <r>
      <rPr>
        <sz val="11"/>
        <color rgb="FF000000"/>
        <rFont val="Calibri"/>
      </rPr>
      <t>Mobile code includes software programs or parts of programs that are obtained from remote systems, transmitted across a network, and executed on a local system without explicit installation or execution by the recipient. Decisions regarding the use of mobile code are based on the potential for the code to cause damage to the system if used maliciously. Mobile code technologies include Java applets, JavaScript, HTML5, VBScript, and WebGL. Usage restrictions and implementation guidelines apply to the selection and use of mobile code installed on servers and downloaded and executed on individual workstations and devices, including notebook computers, smart phones, and smart devices. Mobile code policies and procedures address the actions taken to prevent the development, acquisition, and use of unacceptable mobile code within the system, including requiring mobile code to be digitally signed by a trusted source.</t>
    </r>
  </si>
  <si>
    <t>System and communications protection policy and procedures
Procedures for mobile code
Mobile code implementation policy and procedures
List of acceptable mobile code and mobile code technologies
Authorization records
System monitoring records
System audit records
System security plan
Other relevant documents or records</t>
  </si>
  <si>
    <t>Personnel with responsibilities for managing mobile code
Personnel with information security responsibilities
System administrators</t>
  </si>
  <si>
    <t>Processes for authorizing, monitoring, and controlling mobile code
Mechanisms for supporting or implementing the management of mobile code
Mechanisms for supporting or implementing mobile code monitoring</t>
  </si>
  <si>
    <t>Session Authenticity</t>
  </si>
  <si>
    <t>03.13.15</t>
  </si>
  <si>
    <r>
      <rPr>
        <b/>
        <sz val="11"/>
        <color rgb="FF000000"/>
        <rFont val="Calibri"/>
      </rPr>
      <t>a.</t>
    </r>
    <r>
      <rPr>
        <sz val="11"/>
        <color rgb="FF000000"/>
        <rFont val="Calibri"/>
      </rPr>
      <t xml:space="preserve">  The authenticity of communications sessions is protected.</t>
    </r>
  </si>
  <si>
    <r>
      <rPr>
        <sz val="11"/>
        <color rgb="FF000000"/>
        <rFont val="Calibri"/>
      </rPr>
      <t>Protecting session authenticity addresses communications protection at the session level, not at the packet level. Such protection establishes grounds for confidence at both ends of the communications sessions in the ongoing identities of other parties and the validity of the transmitted information. Authenticity protection includes protecting against adversary-in-the-middle attacks, session hijacking, and the insertion of false information into sessions.</t>
    </r>
  </si>
  <si>
    <t>System and communications protection policy and procedures
Procedures for session authenticity
System design documentation
System configuration settings
System audit records
System security plan
Other relevant documents or records</t>
  </si>
  <si>
    <t>Personnel with information security responsibilities
System administrators</t>
  </si>
  <si>
    <t>Mechanisms for supporting or implementing session authenticity</t>
  </si>
  <si>
    <t>System and Information Integrity</t>
  </si>
  <si>
    <t>03.14</t>
  </si>
  <si>
    <t>Flaw Remediation</t>
  </si>
  <si>
    <t>03.14.01</t>
  </si>
  <si>
    <r>
      <rPr>
        <b/>
        <sz val="11"/>
        <color rgb="FF000000"/>
        <rFont val="Calibri"/>
      </rPr>
      <t>a.</t>
    </r>
    <r>
      <rPr>
        <sz val="11"/>
        <color rgb="FF000000"/>
        <rFont val="Calibri"/>
      </rPr>
      <t xml:space="preserve">  Identify, report, and correct system flaws.</t>
    </r>
    <r>
      <rPr>
        <sz val="11"/>
        <color rgb="FF000000"/>
        <rFont val="Calibri"/>
      </rPr>
      <t xml:space="preserve">
</t>
    </r>
    <r>
      <rPr>
        <b/>
        <sz val="11"/>
        <color rgb="FF000000"/>
        <rFont val="Calibri"/>
      </rPr>
      <t>b.</t>
    </r>
    <r>
      <rPr>
        <sz val="11"/>
        <color rgb="FF000000"/>
        <rFont val="Calibri"/>
      </rPr>
      <t xml:space="preserve">  Install security-relevant software and firmware updates within </t>
    </r>
    <r>
      <rPr>
        <i/>
        <sz val="11"/>
        <color rgb="FF000000"/>
        <rFont val="Calibri"/>
      </rPr>
      <t>[Assignment: organization-defined time period]</t>
    </r>
    <r>
      <rPr>
        <sz val="11"/>
        <color rgb="FF000000"/>
        <rFont val="Calibri"/>
      </rPr>
      <t xml:space="preserve"> of the release of the updates.</t>
    </r>
  </si>
  <si>
    <r>
      <rPr>
        <sz val="11"/>
        <color rgb="FF000000"/>
        <rFont val="Calibri"/>
      </rPr>
      <t>Organizations identify systems that are affected by announced software and firmware flaws, including potential vulnerabilities that result from those flaws, and report this information to designated personnel with information security responsibilities. Security-relevant updates include patches, service packs, hot fixes, and anti-virus signatures. Organizations address the flaws discovered during security assessments, continuous monitoring, incident response activities, and system error handling. Organizations can take advantage of available resources (e.g., CWE or CVE databases) when remediating system flaws. Organization-defined time periods for updating security-relevant software and firmware may vary based on a variety of factors, including the criticality of the update (i.e., severity of the vulnerability related to the discovered flaw). Some types of flaw remediation may require more testing than other types.</t>
    </r>
  </si>
  <si>
    <t>System and information integrity policy and procedures
Procedures for flaw remediation
Procedures for configuration management
List of recent security flaw remediation actions performed on the system
List of flaws and vulnerabilities that may potentially affect the system
Test results from the installation of software and firmware updates to correct system flaws
Installation and change control records for security-relevant software and firmware updates
System security plan
Other relevant documents or records</t>
  </si>
  <si>
    <t>Personnel responsible for installing, configuring, or maintaining the system
Personnel responsible for flaw remediation
Personnel with configuration management responsibilities
Personnel with information security responsibilities
System administrators</t>
  </si>
  <si>
    <t>Processes for identifying, reporting, and correcting system flaws
Processes for installing software and firmware updates
Mechanisms for supporting or implementing the reporting and correction of system flaws
Mechanisms for supporting or implementing the testing software and firmware updates</t>
  </si>
  <si>
    <t>Malicious Code Protection</t>
  </si>
  <si>
    <t>03.14.02</t>
  </si>
  <si>
    <r>
      <rPr>
        <b/>
        <sz val="11"/>
        <color rgb="FF000000"/>
        <rFont val="Calibri"/>
      </rPr>
      <t>a.</t>
    </r>
    <r>
      <rPr>
        <sz val="11"/>
        <color rgb="FF000000"/>
        <rFont val="Calibri"/>
      </rPr>
      <t xml:space="preserve">  Implement malicious code protection mechanisms at system entry and exit points to detect and eradicate malicious code.</t>
    </r>
    <r>
      <rPr>
        <sz val="11"/>
        <color rgb="FF000000"/>
        <rFont val="Calibri"/>
      </rPr>
      <t xml:space="preserve">
</t>
    </r>
    <r>
      <rPr>
        <b/>
        <sz val="11"/>
        <color rgb="FF000000"/>
        <rFont val="Calibri"/>
      </rPr>
      <t>b.</t>
    </r>
    <r>
      <rPr>
        <sz val="11"/>
        <color rgb="FF000000"/>
        <rFont val="Calibri"/>
      </rPr>
      <t xml:space="preserve">  Update malicious code protection mechanisms as new releases are available in accordance with configuration management policies and procedures.</t>
    </r>
    <r>
      <rPr>
        <sz val="11"/>
        <color rgb="FF000000"/>
        <rFont val="Calibri"/>
      </rPr>
      <t xml:space="preserve">
</t>
    </r>
    <r>
      <rPr>
        <b/>
        <sz val="11"/>
        <color rgb="FF000000"/>
        <rFont val="Calibri"/>
      </rPr>
      <t>c.</t>
    </r>
    <r>
      <rPr>
        <sz val="11"/>
        <color rgb="FF000000"/>
        <rFont val="Calibri"/>
      </rPr>
      <t xml:space="preserve">  Configure malicious code protection mechanisms to:</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Perform scans of the system </t>
    </r>
    <r>
      <rPr>
        <i/>
        <sz val="11"/>
        <color rgb="FF000000"/>
        <rFont val="Calibri"/>
      </rPr>
      <t>[Assignment: organization-defined frequency]</t>
    </r>
    <r>
      <rPr>
        <sz val="11"/>
        <color rgb="FF000000"/>
        <rFont val="Calibri"/>
      </rPr>
      <t xml:space="preserve"> and real-time scans of files from external sources at endpoints or system entry and exit points as the files are downloaded, opened, or executed;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Block malicious code, quarantine malicious code, or take other mitigation actions in response to malicious code detection.</t>
    </r>
  </si>
  <si>
    <r>
      <rPr>
        <sz val="11"/>
        <color rgb="FF000000"/>
        <rFont val="Calibri"/>
      </rPr>
      <t>Malicious code insertions occur through the exploitation of system vulnerabilities. Malicious code can be inserted into the system in a variety of ways, including email, the internet, and portable storage devices. Malicious code includes viruses, worms, Trojan horses, and spyware. Malicious code can be encoded in various formats, contained in compressed or hidden files, or hidden in files using techniques such as steganography. Malicious code may be present in commercial off-the-shelf software and custom-built software and could include logic bombs, backdoors, and other types of attacks that could affect organizational mission and business functions. Periodic scans of the system and real-time scans of files from external sources as files are downloaded, opened, or executed can detect malicious code. Malicious code protection mechanisms can also monitor systems for anomalous or unexpected behaviors and take appropriate actions. Malicious code protection mechanisms include signature- and non-signature-based technologies. Non-signature-based detection mechanisms include artificial intelligence techniques that use heuristics to detect, analyze, and describe the characteristics or behavior of malicious code and to provide controls against such code for which signatures do not yet exist or for which existing signatures may not be effective. Malicious code for which active signatures do not yet exist or may be ineffective includes polymorphic malicious code (i.e., code that changes signatures when it replicates). Non-signature-based mechanisms include reputation-based technologies. Pervasive configuration management, anti-exploitation software, and software integrity controls may also be effective in preventing unauthorized code execution. If malicious code cannot be detected by detection methods or technologies, organizations can rely on secure coding practices, configuration management and control, trusted procurement processes, and monitoring practices to help ensure that the software only performs intended functions. Organizations may determine that different actions are warranted in response to the detection of malicious code. For example, organizations can define actions to be taken in response to the detection of malicious code during scans, malicious downloads, or malicious activity when attempting to open or execute files.</t>
    </r>
  </si>
  <si>
    <t>System and information integrity policy and procedures
Configuration management policy and procedures
Procedures for malicious code protection
Records of malicious code protection updates
System design documentation
System configuration settings
Scan results from malicious code protection mechanisms
Record of actions initiated by malicious code protection mechanisms in response to malicious code detection
System audit records
System security plan
Other relevant documents or records</t>
  </si>
  <si>
    <t>Personnel responsible for malicious code protection
Personnel with system installation, configuration, or maintenance responsibilities
Personnel with information security responsibilities
System administrators</t>
  </si>
  <si>
    <t>Processes for employing, updating, and configuring malicious code protection mechanisms
Processes for addressing the detection of false positives and resulting potential impacts
Mechanisms for supporting or implementing, employing, updating, and configuring malicious code protection mechanisms
Mechanisms for supporting or implementing malicious code scanning and the execution of subsequent actions</t>
  </si>
  <si>
    <t>Security Alerts, Advisories, and Directives</t>
  </si>
  <si>
    <t>03.14.03</t>
  </si>
  <si>
    <r>
      <rPr>
        <b/>
        <sz val="11"/>
        <color rgb="FF000000"/>
        <rFont val="Calibri"/>
      </rPr>
      <t>a.</t>
    </r>
    <r>
      <rPr>
        <sz val="11"/>
        <color rgb="FF000000"/>
        <rFont val="Calibri"/>
      </rPr>
      <t xml:space="preserve">  Receive system security alerts, advisories, and directives from external organizations on an ongoing basis.</t>
    </r>
    <r>
      <rPr>
        <sz val="11"/>
        <color rgb="FF000000"/>
        <rFont val="Calibri"/>
      </rPr>
      <t xml:space="preserve">
</t>
    </r>
    <r>
      <rPr>
        <b/>
        <sz val="11"/>
        <color rgb="FF000000"/>
        <rFont val="Calibri"/>
      </rPr>
      <t>b.</t>
    </r>
    <r>
      <rPr>
        <sz val="11"/>
        <color rgb="FF000000"/>
        <rFont val="Calibri"/>
      </rPr>
      <t xml:space="preserve">  Generate and disseminate internal system security alerts, advisories, and directives, as necessary.</t>
    </r>
  </si>
  <si>
    <r>
      <rPr>
        <sz val="11"/>
        <color rgb="FF000000"/>
        <rFont val="Calibri"/>
      </rPr>
      <t>There are many publicly available sources of system security alerts and advisories. The Department of Homeland Security’s Cybersecurity and Infrastructure Security Agency (CISA), the National Security Agency (NSA), and the Federal Bureau of Investigation (FBI) generate security alerts and advisories to maintain situational awareness across the Federal Government and in nonfederal organizations. Software vendors, subscription services, and industry Information Sharing and Analysis Centers (ISACs) may also provide security alerts and advisories. Compliance with security directives is essential due to the critical nature of many of these directives and the potential immediate adverse effects on organizational operations and assets, individuals, other organizations, and the Nation should the directives not be implemented in a timely manner.</t>
    </r>
  </si>
  <si>
    <t>System Monitoring</t>
  </si>
  <si>
    <t>03.14.06</t>
  </si>
  <si>
    <r>
      <rPr>
        <b/>
        <sz val="11"/>
        <color rgb="FF000000"/>
        <rFont val="Calibri"/>
      </rPr>
      <t>a.</t>
    </r>
    <r>
      <rPr>
        <sz val="11"/>
        <color rgb="FF000000"/>
        <rFont val="Calibri"/>
      </rPr>
      <t xml:space="preserve">  Monitor the system to detect: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Attacks and indicators of potential attacks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Unauthorized connections.</t>
    </r>
    <r>
      <rPr>
        <sz val="11"/>
        <color rgb="FF000000"/>
        <rFont val="Calibri"/>
      </rPr>
      <t xml:space="preserve">
</t>
    </r>
    <r>
      <rPr>
        <b/>
        <sz val="11"/>
        <color rgb="FF000000"/>
        <rFont val="Calibri"/>
      </rPr>
      <t>b.</t>
    </r>
    <r>
      <rPr>
        <sz val="11"/>
        <color rgb="FF000000"/>
        <rFont val="Calibri"/>
      </rPr>
      <t xml:space="preserve">  Identify unauthorized use of the system.</t>
    </r>
    <r>
      <rPr>
        <sz val="11"/>
        <color rgb="FF000000"/>
        <rFont val="Calibri"/>
      </rPr>
      <t xml:space="preserve">
</t>
    </r>
    <r>
      <rPr>
        <b/>
        <sz val="11"/>
        <color rgb="FF000000"/>
        <rFont val="Calibri"/>
      </rPr>
      <t>c.</t>
    </r>
    <r>
      <rPr>
        <sz val="11"/>
        <color rgb="FF000000"/>
        <rFont val="Calibri"/>
      </rPr>
      <t xml:space="preserve">  Monitor inbound and outbound communications traffic to detect unusual or unauthorized activities or conditions.</t>
    </r>
  </si>
  <si>
    <r>
      <rPr>
        <sz val="11"/>
        <color rgb="FF000000"/>
        <rFont val="Calibri"/>
      </rPr>
      <t>System monitoring involves external and internal monitoring. Internal monitoring includes the observation of events that occur within the system. External monitoring includes the observation of events that occur at the system boundary. Organizations can monitor the system by observing audit record activities in real time or by observing other system aspects, such as access patterns, characteristics of access, and other actions. The monitoring objectives may guide determination of the events. A system monitoring capability is achieved through a variety of tools and techniques (e.g., audit record monitoring software, intrusion detection systems, intrusion prevention systems, malicious code protection software, scanning tools, network monitoring software). Strategic locations for monitoring devices include selected perimeter locations and near server farms that support critical applications with such devices being employed at managed system interfaces. The granularity of monitoring the information collected is based on organizational monitoring objectives and the capability of the system to support such objectives. Systems connections can be network, remote, or local. A network connection is any connection with a device that communicates through a network (e.g., local area network, the internet). A remote connection is any connection with a device that communicates through an external network (e.g., the internet). Network, remote, and local connections can be either wired or wireless. Unusual or unauthorized activities or conditions related to inbound and outbound communications traffic include internal traffic that indicates the presence of malicious code in the system or propagating among system components, the unauthorized export of information, or signaling to external systems. Evidence of malicious code is used to identify a potentially compromised system. System monitoring requirements, including the need for types of system monitoring, may be referenced in other requirements.</t>
    </r>
  </si>
  <si>
    <t>System and information integrity policy and procedures
Procedures for system monitoring tools and techniques
Continuous monitoring strategy
Facility diagram or layout
System design documentation
Locations within the system where monitoring devices are deployed
System configuration settings
System protocols
System audit records
System security plan
Other relevant documents or records</t>
  </si>
  <si>
    <t>Personnel with responsibilities for installing, configuring, or maintaining the system
Personnel with system monitoring responsibilities
Personnel with intrusion detection responsibilities
Personnel with information security responsibilities
System administrators</t>
  </si>
  <si>
    <t>Processes for intrusion detection and system monitoring
Mechanisms for supporting or implementing system monitoring capabilities
Mechanisms for supporting or implementing intrusion detection and system monitoring capabilities
Mechanisms for supporting or implementing the monitoring of inbound and outbound communications traffic</t>
  </si>
  <si>
    <t>Information Management and Retention</t>
  </si>
  <si>
    <t>03.14.08</t>
  </si>
  <si>
    <r>
      <rPr>
        <b/>
        <sz val="11"/>
        <color rgb="FF000000"/>
        <rFont val="Calibri"/>
      </rPr>
      <t>a.</t>
    </r>
    <r>
      <rPr>
        <sz val="11"/>
        <color rgb="FF000000"/>
        <rFont val="Calibri"/>
      </rPr>
      <t xml:space="preserve">  CUI within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b.</t>
    </r>
    <r>
      <rPr>
        <sz val="11"/>
        <color rgb="FF000000"/>
        <rFont val="Calibri"/>
      </rPr>
      <t xml:space="preserve">  CUI within the system is retained in accordance with applicable laws, Executive Orders, directives, regulations, policies, standards, guidelines, and operational requirements.</t>
    </r>
    <r>
      <rPr>
        <sz val="11"/>
        <color rgb="FF000000"/>
        <rFont val="Calibri"/>
      </rPr>
      <t xml:space="preserve">
</t>
    </r>
    <r>
      <rPr>
        <b/>
        <sz val="11"/>
        <color rgb="FF000000"/>
        <rFont val="Calibri"/>
      </rPr>
      <t>c.</t>
    </r>
    <r>
      <rPr>
        <sz val="11"/>
        <color rgb="FF000000"/>
        <rFont val="Calibri"/>
      </rPr>
      <t xml:space="preserve">  CUI output from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d.</t>
    </r>
    <r>
      <rPr>
        <sz val="11"/>
        <color rgb="FF000000"/>
        <rFont val="Calibri"/>
      </rPr>
      <t xml:space="preserve">  CUI output from the system is retained in accordance with applicable laws, Executive Orders, directives, regulations, policies, standards, guidelines, and operational requirements.</t>
    </r>
  </si>
  <si>
    <r>
      <rPr>
        <sz val="11"/>
        <color rgb="FF000000"/>
        <rFont val="Calibri"/>
      </rPr>
      <t>Federal agencies consider data retention requirements for nonfederal organizations. Retaining CUI on nonfederal systems after contracts or agreements have concluded increases the attack surface for those systems and the risk of the information being compromised. NARA provides federal policy and guidance on records retention and schedules.</t>
    </r>
  </si>
  <si>
    <t>System and information integrity policy and procedures
Laws, Executive Orders, directives, policies, regulations, standards, and operational requirements applicable to information management and retention
Records retention and disposition policy
Records retention and disposition procedures
Media protection policy
Media protection procedures
Audit findings
System security plan
Other relevant documents or records</t>
  </si>
  <si>
    <t>Personnel with information and records management, retention, and disposition responsibilities
Personnel with information security responsibilities
System administrators</t>
  </si>
  <si>
    <t>Processes for information management, retention, and disposition
Mechanisms for supporting or implementing information management, retention, and disposition</t>
  </si>
  <si>
    <t>Planning</t>
  </si>
  <si>
    <t>03.15</t>
  </si>
  <si>
    <t>Policy and Procedures</t>
  </si>
  <si>
    <t>03.15.01</t>
  </si>
  <si>
    <r>
      <rPr>
        <b/>
        <sz val="11"/>
        <color rgb="FF000000"/>
        <rFont val="Calibri"/>
      </rPr>
      <t>a.</t>
    </r>
    <r>
      <rPr>
        <sz val="11"/>
        <color rgb="FF000000"/>
        <rFont val="Calibri"/>
      </rPr>
      <t xml:space="preserve">  Develop, document, and disseminate to organizational personnel or roles the policies and procedures needed to satisfy the security requirements for the protection of CUI.</t>
    </r>
    <r>
      <rPr>
        <sz val="11"/>
        <color rgb="FF000000"/>
        <rFont val="Calibri"/>
      </rPr>
      <t xml:space="preserve">
</t>
    </r>
    <r>
      <rPr>
        <b/>
        <sz val="11"/>
        <color rgb="FF000000"/>
        <rFont val="Calibri"/>
      </rPr>
      <t>b.</t>
    </r>
    <r>
      <rPr>
        <sz val="11"/>
        <color rgb="FF000000"/>
        <rFont val="Calibri"/>
      </rPr>
      <t xml:space="preserve">  Review and update policies and procedures </t>
    </r>
    <r>
      <rPr>
        <i/>
        <sz val="11"/>
        <color rgb="FF000000"/>
        <rFont val="Calibri"/>
      </rPr>
      <t>[Assignment: organization-defined frequency]</t>
    </r>
    <r>
      <rPr>
        <sz val="11"/>
        <color rgb="FF000000"/>
        <rFont val="Calibri"/>
      </rPr>
      <t>.</t>
    </r>
  </si>
  <si>
    <r>
      <rPr>
        <sz val="11"/>
        <color rgb="FF000000"/>
        <rFont val="Calibri"/>
      </rPr>
      <t>This requirement addresses policies and procedures for the protection of CUI. Policies and procedures contribute to security assurance and should address each family of the CUI security requirements. Policies can be included as part of the organizational security policy or be represented by separate policies that address each family of security requirements. Procedures describe how policies are implemented and can be directed at the individual or role that is the object of the procedure. Procedures can be documented in system security plans or in one or more separate documents.</t>
    </r>
  </si>
  <si>
    <t>Security policies and procedures associated with the protection of CUI
Audit findings
System security plan
Other relevant documents or records</t>
  </si>
  <si>
    <t>Personnel with information security responsibilities</t>
  </si>
  <si>
    <t>System Security Plan</t>
  </si>
  <si>
    <t>03.15.02</t>
  </si>
  <si>
    <r>
      <rPr>
        <b/>
        <sz val="11"/>
        <color rgb="FF000000"/>
        <rFont val="Calibri"/>
      </rPr>
      <t>a.</t>
    </r>
    <r>
      <rPr>
        <sz val="11"/>
        <color rgb="FF000000"/>
        <rFont val="Calibri"/>
      </rPr>
      <t xml:space="preserve">  Develop a system security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Defines the constituent system components;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Identifies the information types processed, stored, and transmitted by the system;</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Describes specific threats to the system that are of concern to the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Describes the operational environment for the system and any dependencies on or connections to other systems or system components;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Provides an overview of the security requirements for the system;</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Describes the safeguards in place or planned for meeting the security requirements;</t>
    </r>
    <r>
      <rPr>
        <sz val="11"/>
        <color rgb="FF000000"/>
        <rFont val="Calibri"/>
      </rPr>
      <t xml:space="preserve">
</t>
    </r>
    <r>
      <rPr>
        <sz val="11"/>
        <color rgb="FF000000"/>
        <rFont val="Calibri"/>
      </rPr>
      <t xml:space="preserve">  </t>
    </r>
    <r>
      <rPr>
        <b/>
        <sz val="11"/>
        <color rgb="FF000000"/>
        <rFont val="Calibri"/>
      </rPr>
      <t>7.</t>
    </r>
    <r>
      <rPr>
        <sz val="11"/>
        <color rgb="FF000000"/>
        <rFont val="Calibri"/>
      </rPr>
      <t xml:space="preserve">	Identifies individuals that fulfill system roles and responsibilities; and</t>
    </r>
    <r>
      <rPr>
        <sz val="11"/>
        <color rgb="FF000000"/>
        <rFont val="Calibri"/>
      </rPr>
      <t xml:space="preserve">
</t>
    </r>
    <r>
      <rPr>
        <sz val="11"/>
        <color rgb="FF000000"/>
        <rFont val="Calibri"/>
      </rPr>
      <t xml:space="preserve">  </t>
    </r>
    <r>
      <rPr>
        <b/>
        <sz val="11"/>
        <color rgb="FF000000"/>
        <rFont val="Calibri"/>
      </rPr>
      <t>8.</t>
    </r>
    <r>
      <rPr>
        <sz val="11"/>
        <color rgb="FF000000"/>
        <rFont val="Calibri"/>
      </rPr>
      <t xml:space="preserve">	Includes other relevant information necessary for the protection of CUI.</t>
    </r>
    <r>
      <rPr>
        <sz val="11"/>
        <color rgb="FF000000"/>
        <rFont val="Calibri"/>
      </rPr>
      <t xml:space="preserve">
</t>
    </r>
    <r>
      <rPr>
        <b/>
        <sz val="11"/>
        <color rgb="FF000000"/>
        <rFont val="Calibri"/>
      </rPr>
      <t>b.</t>
    </r>
    <r>
      <rPr>
        <sz val="11"/>
        <color rgb="FF000000"/>
        <rFont val="Calibri"/>
      </rPr>
      <t xml:space="preserve">  Review and update the system security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system security plan from unauthorized disclosure.</t>
    </r>
  </si>
  <si>
    <r>
      <rPr>
        <sz val="11"/>
        <color rgb="FF000000"/>
        <rFont val="Calibri"/>
      </rPr>
      <t>System security plans provide key characteristics of the system that is processing, storing, and transmitting CUI and how the system and information are protected. System security plans contain sufficient information to enable a design and implementation that are unambiguously compliant with the intent of the plans and the subsequent determinations of risk if the plan is implemented as intended. System security plans can be a collection of documents, including documents that already exist. Effective system security plans reference policies, procedures, and documents (e.g., design specifications) that provide additional detailed information. This reduces the documentation requirements associated with security programs and maintains security information in other established management or operational areas related to enterprise architecture, the system development life cycle, systems engineering, and acquisition.</t>
    </r>
  </si>
  <si>
    <t>Security planning policy and procedures
Procedures for system security plan development and implementation
Procedures for system security plan reviews and updates
Enterprise architecture
System security plan
Records of system security plan reviews and updates
Risk assessments
Risk assessment results
Security architecture and design documentation
Other relevant documents or records</t>
  </si>
  <si>
    <t>Personnel with system security planning and plan implementation responsibilities
System developers
Personnel with information security responsibilities</t>
  </si>
  <si>
    <t>Processes for system security plan development, review, update, and approval</t>
  </si>
  <si>
    <t>Rules of Behavior</t>
  </si>
  <si>
    <t>03.15.03</t>
  </si>
  <si>
    <r>
      <rPr>
        <b/>
        <sz val="11"/>
        <color rgb="FF000000"/>
        <rFont val="Calibri"/>
      </rPr>
      <t>a.</t>
    </r>
    <r>
      <rPr>
        <sz val="11"/>
        <color rgb="FF000000"/>
        <rFont val="Calibri"/>
      </rPr>
      <t xml:space="preserve">  Establish rules that describe the responsibilities and expected behavior for system usage and protecting CUI.</t>
    </r>
    <r>
      <rPr>
        <sz val="11"/>
        <color rgb="FF000000"/>
        <rFont val="Calibri"/>
      </rPr>
      <t xml:space="preserve">
</t>
    </r>
    <r>
      <rPr>
        <b/>
        <sz val="11"/>
        <color rgb="FF000000"/>
        <rFont val="Calibri"/>
      </rPr>
      <t>b.</t>
    </r>
    <r>
      <rPr>
        <sz val="11"/>
        <color rgb="FF000000"/>
        <rFont val="Calibri"/>
      </rPr>
      <t xml:space="preserve">  Provide rules to individuals who require access to the system.</t>
    </r>
    <r>
      <rPr>
        <sz val="11"/>
        <color rgb="FF000000"/>
        <rFont val="Calibri"/>
      </rPr>
      <t xml:space="preserve">
</t>
    </r>
    <r>
      <rPr>
        <b/>
        <sz val="11"/>
        <color rgb="FF000000"/>
        <rFont val="Calibri"/>
      </rPr>
      <t>c.</t>
    </r>
    <r>
      <rPr>
        <sz val="11"/>
        <color rgb="FF000000"/>
        <rFont val="Calibri"/>
      </rPr>
      <t xml:space="preserve">  Receive a documented acknowledgement from individuals indicating that they have read, understand, and agree to abide by the rules of behavior before authorizing access to CUI and the system.</t>
    </r>
    <r>
      <rPr>
        <sz val="11"/>
        <color rgb="FF000000"/>
        <rFont val="Calibri"/>
      </rPr>
      <t xml:space="preserve">
</t>
    </r>
    <r>
      <rPr>
        <b/>
        <sz val="11"/>
        <color rgb="FF000000"/>
        <rFont val="Calibri"/>
      </rPr>
      <t>d.</t>
    </r>
    <r>
      <rPr>
        <sz val="11"/>
        <color rgb="FF000000"/>
        <rFont val="Calibri"/>
      </rPr>
      <t xml:space="preserve">  Review and update the rules of behavior </t>
    </r>
    <r>
      <rPr>
        <i/>
        <sz val="11"/>
        <color rgb="FF000000"/>
        <rFont val="Calibri"/>
      </rPr>
      <t>[Assignment: organization-defined frequency]</t>
    </r>
    <r>
      <rPr>
        <sz val="11"/>
        <color rgb="FF000000"/>
        <rFont val="Calibri"/>
      </rPr>
      <t>.</t>
    </r>
  </si>
  <si>
    <r>
      <rPr>
        <sz val="11"/>
        <color rgb="FF000000"/>
        <rFont val="Calibri"/>
      </rPr>
      <t>Rules of behavior represent a type of access agreement for system users. Organizations consider rules of behavior for the handling of CUI based on individual user roles and responsibilities and differentiate between rules that apply to privileged users and rules that apply to general users.</t>
    </r>
  </si>
  <si>
    <t>Security planning policy and procedures
Rules of behavior for system users
Signed acknowledgements of rules of behavior
Records for rules of behavior reviews and updates
System security plan
Other relevant documents or records</t>
  </si>
  <si>
    <t>Personnel with rules of behavior establishment, review, and update responsibilities
Personnel with literacy training and awareness responsibilities
Personnel with role-based training responsibilities
Authorized users of the system who have signed rules of behavior
Personnel with information security responsibilities</t>
  </si>
  <si>
    <t>Processes for establishing, reviewing, disseminating, and updating rules of behavior
Mechanisms for supporting or implementing the establishment, dissemination, review, and update of rules of behavior</t>
  </si>
  <si>
    <t>System and Services Acquisition</t>
  </si>
  <si>
    <t>03.16</t>
  </si>
  <si>
    <t>Security Engineering Principles</t>
  </si>
  <si>
    <t>03.16.01</t>
  </si>
  <si>
    <r>
      <rPr>
        <b/>
        <sz val="11"/>
        <color rgb="FF000000"/>
        <rFont val="Calibri"/>
      </rPr>
      <t>a.</t>
    </r>
    <r>
      <rPr>
        <sz val="11"/>
        <color rgb="FF000000"/>
        <rFont val="Calibri"/>
      </rPr>
      <t xml:space="preserve">  </t>
    </r>
    <r>
      <rPr>
        <i/>
        <sz val="11"/>
        <color rgb="FF000000"/>
        <rFont val="Calibri"/>
      </rPr>
      <t>[Assignment: organization-defined systems security engineering principles]</t>
    </r>
    <r>
      <rPr>
        <sz val="11"/>
        <color rgb="FF000000"/>
        <rFont val="Calibri"/>
      </rPr>
      <t xml:space="preserve"> are applied to the development or modification of the system and system components.</t>
    </r>
  </si>
  <si>
    <r>
      <rPr>
        <sz val="11"/>
        <color rgb="FF000000"/>
        <rFont val="Calibri"/>
      </rPr>
      <t>Organizations apply systems security engineering principles to new development systems. For legacy systems, organizations apply systems security engineering principles to system modifications to the extent feasible, given the current state of hardware, software, and firmware components. The application of systems security engineering principles helps to develop trustworthy, secure, and resilient systems and reduce the susceptibility of organizations to disruptions, hazards, and threats. Examples include developing layered protections; establishing security policies, architectures, and controls as the foundation for system design; incorporating security requirements into the system development life cycle; delineating physical and logical security boundaries; ensuring that developers are trained on how to build trustworthy secure software; and performing threat modeling to identify use cases, threat agents, attack vectors and patterns, design patterns, and compensating controls needed to mitigate risk. Organizations that apply security engineering principles can facilitate the development of trustworthy, secure systems, system components, and system services; reduce risks to acceptable levels; and make informed risk-management decisions.</t>
    </r>
  </si>
  <si>
    <t>System and services acquisition policy
System and services acquisition procedures
Procedures addressing security engineering principles used in the development and modification of the system
System design documentation
Security requirements and specifications for the system
System security plan
Other relevant documents or records</t>
  </si>
  <si>
    <t>Personnel with acquisition/contracting responsibilities
Personnel with information security responsibilities
Personnel with system development and modification responsibilities
System developers</t>
  </si>
  <si>
    <t>Processes for applying security engineering principles in system development and modification
Mechanisms supporting the application of security engineering principles in system development and modification</t>
  </si>
  <si>
    <t>Unsupported System Components</t>
  </si>
  <si>
    <t>03.16.02</t>
  </si>
  <si>
    <r>
      <rPr>
        <b/>
        <sz val="11"/>
        <color rgb="FF000000"/>
        <rFont val="Calibri"/>
      </rPr>
      <t>a.</t>
    </r>
    <r>
      <rPr>
        <sz val="11"/>
        <color rgb="FF000000"/>
        <rFont val="Calibri"/>
      </rPr>
      <t xml:space="preserve">  Replace system components when support for the components is no longer available from the developer, vendor, or manufacturer.</t>
    </r>
    <r>
      <rPr>
        <sz val="11"/>
        <color rgb="FF000000"/>
        <rFont val="Calibri"/>
      </rPr>
      <t xml:space="preserve">
</t>
    </r>
    <r>
      <rPr>
        <b/>
        <sz val="11"/>
        <color rgb="FF000000"/>
        <rFont val="Calibri"/>
      </rPr>
      <t>b.</t>
    </r>
    <r>
      <rPr>
        <sz val="11"/>
        <color rgb="FF000000"/>
        <rFont val="Calibri"/>
      </rPr>
      <t xml:space="preserve">  Provide options for risk mitigation or alternative sources for continued support for unsupported components that cannot be replaced.</t>
    </r>
  </si>
  <si>
    <r>
      <rPr>
        <sz val="11"/>
        <color rgb="FF000000"/>
        <rFont val="Calibri"/>
      </rPr>
      <t>Support for system components includes software patches, firmware updates, replacement parts, and maintenance contracts. An example of unsupported components includes when vendors no longer provide critical software patches or product updates, which can result in opportunities for adversaries to exploit weaknesses or deficiencies in the installed components. Exceptions to replacing unsupported system components include systems that provide critical mission or business capabilities when newer technologies are unavailable or when the systems are so isolated that installing replacement components is not an option. Alternative sources of support address the need to provide continued support for system components that are no longer supported by the original manufacturers, developers, or vendors when such components remain essential to organizational missions and business functions. If necessary, organizations can establish in-house support by developing customized patches for critical software components or obtain the services of external service providers who provide ongoing support for unsupported components through contractual relationships. Such contractual relationships can include open-source software value-added vendors. The increased risk of using unsupported system components can be mitigated by prohibiting the connection of such components to public or uncontrolled networks or implementing other forms of isolation.</t>
    </r>
  </si>
  <si>
    <t>System and services acquisition policy and procedures
Procedures for the replacement or continued use of unsupported system components
Documented evidence of replacing unsupported system components
Documented approvals (including justification) for the continued use of unsupported system components
SCRM plan
System security plan
Other relevant documents or records</t>
  </si>
  <si>
    <t>Personnel with system and service acquisition responsibilities
Personnel responsible for component replacement
Personnel with system development life cycle responsibilities
Personnel with information security responsibilities</t>
  </si>
  <si>
    <t>Processes for replacing unsupported system components
Mechanisms for supporting or implementing the replacement of unsupported system components</t>
  </si>
  <si>
    <t>External System Services</t>
  </si>
  <si>
    <t>03.16.03</t>
  </si>
  <si>
    <r>
      <rPr>
        <b/>
        <sz val="11"/>
        <color rgb="FF000000"/>
        <rFont val="Calibri"/>
      </rPr>
      <t>a.</t>
    </r>
    <r>
      <rPr>
        <sz val="11"/>
        <color rgb="FF000000"/>
        <rFont val="Calibri"/>
      </rPr>
      <t xml:space="preserve">  Require the providers of external system services used for the processing, storage, or transmission of CUI to comply with the following security requirements: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Define and document user roles and responsibilities with regard to external system services, including shared responsibilities with external service providers.</t>
    </r>
    <r>
      <rPr>
        <sz val="11"/>
        <color rgb="FF000000"/>
        <rFont val="Calibri"/>
      </rPr>
      <t xml:space="preserve">
</t>
    </r>
    <r>
      <rPr>
        <b/>
        <sz val="11"/>
        <color rgb="FF000000"/>
        <rFont val="Calibri"/>
      </rPr>
      <t>c.</t>
    </r>
    <r>
      <rPr>
        <sz val="11"/>
        <color rgb="FF000000"/>
        <rFont val="Calibri"/>
      </rPr>
      <t xml:space="preserve">  Implement processes, methods, and techniques to monitor security requirement compliance by external service providers on an ongoing basis.</t>
    </r>
  </si>
  <si>
    <r>
      <rPr>
        <sz val="11"/>
        <color rgb="FF000000"/>
        <rFont val="Calibri"/>
      </rPr>
      <t xml:space="preserve">External system services are provided by external service providers. Organizations establish relationships with external service providers in a variety of ways, including through business partnerships, contracts, interagency agreements, lines of business arrangements, licensing agreements, joint ventures, and supply chain exchanges. The responsibility for managing risks from the use of external system services remains with the organization charged with protecting CUI. Service-level agreements define expectations of performance, describe measurable outcomes, and identify remedies, mitigations, and response requirements for instances of noncompliance. Information from external service providers regarding the specific functions, ports, protocols, and services used in the provision of such services can be useful when there is a need to understand the trade-offs involved in restricting certain functions and services or blocking certain ports and protocols. This requirement is related to </t>
    </r>
    <r>
      <rPr>
        <sz val="11"/>
        <color rgb="FF0000FF"/>
        <rFont val="Calibri"/>
      </rPr>
      <t>03.01.20</t>
    </r>
    <r>
      <rPr>
        <sz val="11"/>
        <color rgb="FF000000"/>
        <rFont val="Calibri"/>
      </rPr>
      <t>.</t>
    </r>
  </si>
  <si>
    <t>System and services acquisition policy and procedures
Procedures for monitoring security requirement compliance by external service providers
Acquisition documentation
Contracts
Service-level agreements
Interagency agreements
Licensing agreements
List of security requirements for external provider services
Assessment results or reports from external service providers
SCRM plan
System security plan
Other relevant documents or records</t>
  </si>
  <si>
    <t>Personnel with acquisition responsibilities
External providers of system services
Personnel with SCRM responsibilities
Personnel with information security responsibilities</t>
  </si>
  <si>
    <t>Organizational processes for monitoring security and privacy control compliance by external service providers on an ongoing basis
Mechanisms for monitoring security and privacy control compliance by external service providers on an ongoing basis</t>
  </si>
  <si>
    <t>Supply Chain Risk Management</t>
  </si>
  <si>
    <t>03.17</t>
  </si>
  <si>
    <t>Supply Chain Risk Management Plan</t>
  </si>
  <si>
    <t>03.17.01</t>
  </si>
  <si>
    <r>
      <rPr>
        <b/>
        <sz val="11"/>
        <color rgb="FF000000"/>
        <rFont val="Calibri"/>
      </rPr>
      <t>a.</t>
    </r>
    <r>
      <rPr>
        <sz val="11"/>
        <color rgb="FF000000"/>
        <rFont val="Calibri"/>
      </rPr>
      <t xml:space="preserve">  Develop a plan for managing supply chain risks associated with the research and development, design, manufacturing, acquisition, delivery, integration, operations, maintenance, and disposal of the system, system components, or system services.</t>
    </r>
    <r>
      <rPr>
        <sz val="11"/>
        <color rgb="FF000000"/>
        <rFont val="Calibri"/>
      </rPr>
      <t xml:space="preserve">
</t>
    </r>
    <r>
      <rPr>
        <b/>
        <sz val="11"/>
        <color rgb="FF000000"/>
        <rFont val="Calibri"/>
      </rPr>
      <t>b.</t>
    </r>
    <r>
      <rPr>
        <sz val="11"/>
        <color rgb="FF000000"/>
        <rFont val="Calibri"/>
      </rPr>
      <t xml:space="preserve">  Review and update the supply chain risk management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supply chain risk management plan from unauthorized disclosure.</t>
    </r>
  </si>
  <si>
    <r>
      <rPr>
        <sz val="11"/>
        <color rgb="FF000000"/>
        <rFont val="Calibri"/>
      </rPr>
      <t>Dependence on the products, systems, and services of external providers and the nature of the relationships with those providers present an increasing level of risk to an organization. Threat actions that may increase security risks include unauthorized production, the insertion or use of counterfeits, tampering, poor manufacturing and development practices in the supply chain, theft, and the insertion of malicious software, firmware, and hardware. Supply chain risks can be endemic or systemic within a system, component, or service. Managing supply chain risks is a complex, multifaceted undertaking that requires a coordinated effort across an organization to build trust relationships and communicate with internal and external stakeholders. Supply chain risk management (SCRM) activities include identifying and assessing risks, determining appropriate risk response actions, developing SCRM plans to document response actions, and monitoring performance against the plans. The system-level SCRM plan is implementation-specific and provides constraints, policy implementation, requirements, and implications. It can either be stand-alone or incorporated into system security plans. The SCRM plan addresses the management, implementation, and monitoring of SCRM requirements and the development or sustainment of systems across the system development life cycle to support mission and business functions. Because supply chains can differ significantly across and within organizations, SCRM plans are tailored to individual program, organizational, and operational contexts.</t>
    </r>
  </si>
  <si>
    <t>SCRM policy and procedures
SCRM plan
System and services acquisition policy and procedures
System and services acquisition procedures
Procedures for supply chain protection
Procedures for protecting the SCRM plan from unauthorized disclosure
System development life cycle procedures
Procedures for the integration of information security requirements into the acquisition process
Acquisition documentation
Service-level agreements
Acquisition contracts for the system, system components, or system services
List of supply chain threats
List of safeguards for supply chain threats
System life cycle documentation, including research and development, design, manufacturing, acquisition, delivery, integration, operations, maintenance, and disposal
Inter-organizational agreements and procedures
System security plan
Other relevant documents or records</t>
  </si>
  <si>
    <t>Personnel with acquisition responsibilities
Personnel with SCRM responsibilities
Personnel with information security responsibilities</t>
  </si>
  <si>
    <t>Organizational processes for defining and documenting the system development life cycle (SDLC)
Organizational processes for identifying SDLC roles and responsibilities
Organizational processes for integrating SCRM into the SDLC
Mechanisms for supporting or implementing the SDLC</t>
  </si>
  <si>
    <t>Acquisition Strategies, Tools, and Methods</t>
  </si>
  <si>
    <t>03.17.02</t>
  </si>
  <si>
    <r>
      <rPr>
        <b/>
        <sz val="11"/>
        <color rgb="FF000000"/>
        <rFont val="Calibri"/>
      </rPr>
      <t>a.</t>
    </r>
    <r>
      <rPr>
        <sz val="11"/>
        <color rgb="FF000000"/>
        <rFont val="Calibri"/>
      </rPr>
      <t xml:space="preserve">  Acquisition strategies, contract tools, and procurement methods are developed to identify supply chain risks.</t>
    </r>
    <r>
      <rPr>
        <sz val="11"/>
        <color rgb="FF000000"/>
        <rFont val="Calibri"/>
      </rPr>
      <t xml:space="preserve">
</t>
    </r>
    <r>
      <rPr>
        <b/>
        <sz val="11"/>
        <color rgb="FF000000"/>
        <rFont val="Calibri"/>
      </rPr>
      <t>b.</t>
    </r>
    <r>
      <rPr>
        <sz val="11"/>
        <color rgb="FF000000"/>
        <rFont val="Calibri"/>
      </rPr>
      <t xml:space="preserve">  Acquisition strategies, contract tools, and procurement methods are developed to protect against supply chain risks.</t>
    </r>
    <r>
      <rPr>
        <sz val="11"/>
        <color rgb="FF000000"/>
        <rFont val="Calibri"/>
      </rPr>
      <t xml:space="preserve">
</t>
    </r>
    <r>
      <rPr>
        <b/>
        <sz val="11"/>
        <color rgb="FF000000"/>
        <rFont val="Calibri"/>
      </rPr>
      <t>c.</t>
    </r>
    <r>
      <rPr>
        <sz val="11"/>
        <color rgb="FF000000"/>
        <rFont val="Calibri"/>
      </rPr>
      <t xml:space="preserve">  Acquisition strategies, contract tools, and procurement methods are developed to mitigate supply chain risks.</t>
    </r>
    <r>
      <rPr>
        <sz val="11"/>
        <color rgb="FF000000"/>
        <rFont val="Calibri"/>
      </rPr>
      <t xml:space="preserve">
</t>
    </r>
    <r>
      <rPr>
        <b/>
        <sz val="11"/>
        <color rgb="FF000000"/>
        <rFont val="Calibri"/>
      </rPr>
      <t>d.</t>
    </r>
    <r>
      <rPr>
        <sz val="11"/>
        <color rgb="FF000000"/>
        <rFont val="Calibri"/>
      </rPr>
      <t xml:space="preserve">  Acquisition strategies, contract tools, and procurement methods are implemented to identify supply chain risks.</t>
    </r>
    <r>
      <rPr>
        <sz val="11"/>
        <color rgb="FF000000"/>
        <rFont val="Calibri"/>
      </rPr>
      <t xml:space="preserve">
</t>
    </r>
    <r>
      <rPr>
        <b/>
        <sz val="11"/>
        <color rgb="FF000000"/>
        <rFont val="Calibri"/>
      </rPr>
      <t>e.</t>
    </r>
    <r>
      <rPr>
        <sz val="11"/>
        <color rgb="FF000000"/>
        <rFont val="Calibri"/>
      </rPr>
      <t xml:space="preserve">  Acquisition strategies, contract tools, and procurement methods are implemented to protect against supply chain risks.</t>
    </r>
    <r>
      <rPr>
        <sz val="11"/>
        <color rgb="FF000000"/>
        <rFont val="Calibri"/>
      </rPr>
      <t xml:space="preserve">
</t>
    </r>
    <r>
      <rPr>
        <b/>
        <sz val="11"/>
        <color rgb="FF000000"/>
        <rFont val="Calibri"/>
      </rPr>
      <t>f.</t>
    </r>
    <r>
      <rPr>
        <sz val="11"/>
        <color rgb="FF000000"/>
        <rFont val="Calibri"/>
      </rPr>
      <t xml:space="preserve">  Acquisition strategies, contract tools, and procurement methods are implemented to mitigate supply chain risks.</t>
    </r>
  </si>
  <si>
    <r>
      <rPr>
        <sz val="11"/>
        <color rgb="FF000000"/>
        <rFont val="Calibri"/>
      </rPr>
      <t>The acquisition process provides an important vehicle for protecting the supply chain. There are many useful tools and techniques available, including obscuring the end use of a system or system component, using blind purchases, requiring tamperevident packaging, or using trusted or controlled distribution. The results from a supply chain risk assessment can inform the strategies, tools, and methods that are most applicable to the situation. Tools and techniques may provide protections against unauthorized production, theft, tampering, the insertion of counterfeits, the insertion of malicious software or backdoors, and poor development practices throughout the system life cycle. Organizations also consider providing incentives for suppliers to implement safeguards, promote transparency in their processes and security practices, provide contract language that addresses the prohibition of tainted or counterfeit components, and restrict purchases from untrustworthy suppliers. Organizations consider providing training, education, and awareness programs for personnel regarding supply chain risks, available mitigation strategies, and when the programs should be employed. Methods for reviewing and protecting development plans, documentation, and evidence are commensurate with the security requirements of the organization. Contracts may specify documentation protection requirements.</t>
    </r>
  </si>
  <si>
    <t>SCRM policy and procedures
SCRM plan
System and services acquisition policy and procedures
Procedures for supply chain protection
Procedures for the integration of information security requirements into the acquisition process
Solicitation documentation
Acquisition documentation (including purchase orders)
Service-level agreements
Acquisition contracts for the system, system components, or services
Documentation of identified supply chain risks
Mitigation plans for supply chain risks
Documentation of training, education, and awareness programs for personnel regarding supply chain risk
System security plan
Other relevant documents or records</t>
  </si>
  <si>
    <t>Processes for defining and employing tailored acquisition strategies, contract tools, and procurement methods
Mechanisms for implementing tailored acquisition strategies, contract tools, and procurement methods</t>
  </si>
  <si>
    <t>Supply Chain Requirements and Processes</t>
  </si>
  <si>
    <t>03.17.03</t>
  </si>
  <si>
    <r>
      <rPr>
        <b/>
        <sz val="11"/>
        <color rgb="FF000000"/>
        <rFont val="Calibri"/>
      </rPr>
      <t>a.</t>
    </r>
    <r>
      <rPr>
        <sz val="11"/>
        <color rgb="FF000000"/>
        <rFont val="Calibri"/>
      </rPr>
      <t xml:space="preserve">  Establish a process for identifying and addressing weaknesses or deficiencies in the supply chain elements and processes.</t>
    </r>
    <r>
      <rPr>
        <sz val="11"/>
        <color rgb="FF000000"/>
        <rFont val="Calibri"/>
      </rPr>
      <t xml:space="preserve">
</t>
    </r>
    <r>
      <rPr>
        <b/>
        <sz val="11"/>
        <color rgb="FF000000"/>
        <rFont val="Calibri"/>
      </rPr>
      <t>b.</t>
    </r>
    <r>
      <rPr>
        <sz val="11"/>
        <color rgb="FF000000"/>
        <rFont val="Calibri"/>
      </rPr>
      <t xml:space="preserve">  Enforce the following security requirements to protect against supply chain risks to the system, system components, or system services and to limit the harm or consequences from supply chain-related events: </t>
    </r>
    <r>
      <rPr>
        <i/>
        <sz val="11"/>
        <color rgb="FF000000"/>
        <rFont val="Calibri"/>
      </rPr>
      <t>[Assignment: organization-defined security requirements]</t>
    </r>
    <r>
      <rPr>
        <sz val="11"/>
        <color rgb="FF000000"/>
        <rFont val="Calibri"/>
      </rPr>
      <t>.</t>
    </r>
  </si>
  <si>
    <r>
      <rPr>
        <sz val="11"/>
        <color rgb="FF000000"/>
        <rFont val="Calibri"/>
      </rPr>
      <t>Supply chain elements include organizations, entities, or tools that are employed for the research, development, design, manufacturing, acquisition, delivery, integration, operations, maintenance, and disposal of systems and system components. Supply chain processes include hardware, software, firmware, and systems development processes; shipping and handling procedures; physical security programs; personnel security programs; configuration management tools, techniques, and measures to maintain provenance; or other programs, processes, or procedures associated with the development, acquisition, maintenance, and disposal of systems and system components. Supply chain elements and processes are provided by organizations, system integrators, or external service providers. Weaknesses or deficiencies in supply chain elements or processes represent potential vulnerabilities that can be exploited by adversaries to harm the organization and affect its ability to carry out its core missions or business functions.</t>
    </r>
  </si>
  <si>
    <t>SCRM policy and procedures
SCRM strategy
SCRM plan
Systems and critical system components inventory documentation
System and services acquisition policy and procedures
Procedures for the integration of security requirements into the acquisition process
Solicitation documentation
Acquisition documentation (including purchase orders)
Shipping and handling procedures
Configuration management documentation and records
Acquisition contracts for systems or services
Service-level agreements
Risk register documentation
System security plan
Other relevant documents or records</t>
  </si>
  <si>
    <t>Personnel with acquisition responsibilities
Personnel with information security responsibilities
Personnel with SCRM responsibilities</t>
  </si>
  <si>
    <t>Processes for identifying and addressing supply chain element and process deficiencies</t>
  </si>
  <si>
    <t>Function</t>
  </si>
  <si>
    <t>Category</t>
  </si>
  <si>
    <t>Statement</t>
  </si>
  <si>
    <t>Examples</t>
  </si>
  <si>
    <t>Risk-Party</t>
  </si>
  <si>
    <t>GOVERN</t>
  </si>
  <si>
    <t>GV</t>
  </si>
  <si>
    <t>The organization's cybersecurity risk management strategy, expectations, and policy are established, communicated, and monitored</t>
  </si>
  <si>
    <t>Organizational Context</t>
  </si>
  <si>
    <t>GV.OC</t>
  </si>
  <si>
    <t>The circumstances - mission, stakeholder expectations, dependencies, and legal, regulatory, and contractual requirements - surrounding the organization's cybersecurity risk management decisions are understood</t>
  </si>
  <si>
    <t>GV.OC-01</t>
  </si>
  <si>
    <t>The organizational mission is understood and informs cybersecurity risk management</t>
  </si>
  <si>
    <r>
      <rPr>
        <b/>
        <sz val="11"/>
        <color rgb="FF000000"/>
        <rFont val="Calibri"/>
      </rPr>
      <t>Ex #1:</t>
    </r>
    <r>
      <rPr>
        <sz val="11"/>
        <color rgb="FF000000"/>
        <rFont val="Calibri"/>
      </rPr>
      <t xml:space="preserve"> Share the organization's mission (e.g., through vision and mission statements, marketing, and service strategies) to provide a basis for identifying risks that may impede that mission</t>
    </r>
  </si>
  <si>
    <t>1st Party Risk</t>
  </si>
  <si>
    <t>GV.OC-02</t>
  </si>
  <si>
    <t>Internal and external stakeholders are understood, and their needs and expectations regarding cybersecurity risk management are understood and considered</t>
  </si>
  <si>
    <r>
      <rPr>
        <b/>
        <sz val="11"/>
        <color rgb="FF000000"/>
        <rFont val="Calibri"/>
      </rPr>
      <t>Ex #1:</t>
    </r>
    <r>
      <rPr>
        <sz val="11"/>
        <color rgb="FF000000"/>
        <rFont val="Calibri"/>
      </rPr>
      <t xml:space="preserve"> Identify relevant internal stakeholders and their cybersecurity-related expectations (e.g., performance and risk expectations of officers, directors, and advisors; cultural expectations of employees)</t>
    </r>
    <r>
      <rPr>
        <sz val="11"/>
        <color rgb="FF000000"/>
        <rFont val="Calibri"/>
      </rPr>
      <t xml:space="preserve">
</t>
    </r>
    <r>
      <rPr>
        <b/>
        <sz val="11"/>
        <color rgb="FF000000"/>
        <rFont val="Calibri"/>
      </rPr>
      <t>Ex #2:</t>
    </r>
    <r>
      <rPr>
        <sz val="11"/>
        <color rgb="FF000000"/>
        <rFont val="Calibri"/>
      </rPr>
      <t xml:space="preserve"> Identify relevant external stakeholders and their cybersecurity-related expectations (e.g., privacy expectations of customers, business expectations of partnerships, compliance expectations of regulators, ethics expectations of society)</t>
    </r>
  </si>
  <si>
    <t>1st Party Risk
3rd Party Risk</t>
  </si>
  <si>
    <t>GV.OC-03</t>
  </si>
  <si>
    <t>Legal, regulatory, and contractual requirements regarding cybersecurity - including privacy and civil liberties obligations - are understood and managed</t>
  </si>
  <si>
    <r>
      <rPr>
        <b/>
        <sz val="11"/>
        <color rgb="FF000000"/>
        <rFont val="Calibri"/>
      </rPr>
      <t>Ex #1:</t>
    </r>
    <r>
      <rPr>
        <sz val="11"/>
        <color rgb="FF000000"/>
        <rFont val="Calibri"/>
      </rPr>
      <t xml:space="preserve"> Determine a process to track and manage legal and regulatory requirements regarding protection of individuals' information (e.g., Health Insurance Portability and Accountability Act, California Consumer Privacy Act, General Data Protection Regulation)</t>
    </r>
    <r>
      <rPr>
        <sz val="11"/>
        <color rgb="FF000000"/>
        <rFont val="Calibri"/>
      </rPr>
      <t xml:space="preserve">
</t>
    </r>
    <r>
      <rPr>
        <b/>
        <sz val="11"/>
        <color rgb="FF000000"/>
        <rFont val="Calibri"/>
      </rPr>
      <t>Ex #2:</t>
    </r>
    <r>
      <rPr>
        <sz val="11"/>
        <color rgb="FF000000"/>
        <rFont val="Calibri"/>
      </rPr>
      <t xml:space="preserve"> Determine a process to track and manage contractual requirements for cybersecurity management of supplier, customer, and partner information</t>
    </r>
    <r>
      <rPr>
        <sz val="11"/>
        <color rgb="FF000000"/>
        <rFont val="Calibri"/>
      </rPr>
      <t xml:space="preserve">
</t>
    </r>
    <r>
      <rPr>
        <b/>
        <sz val="11"/>
        <color rgb="FF000000"/>
        <rFont val="Calibri"/>
      </rPr>
      <t>Ex #3:</t>
    </r>
    <r>
      <rPr>
        <sz val="11"/>
        <color rgb="FF000000"/>
        <rFont val="Calibri"/>
      </rPr>
      <t xml:space="preserve"> Align the organization's cybersecurity strategy with legal, regulatory, and contractual requirements</t>
    </r>
  </si>
  <si>
    <t>GV.OC-04</t>
  </si>
  <si>
    <t>Critical objectives, capabilities, and services that external stakeholders depend on or expect from the organization are understood and communicated</t>
  </si>
  <si>
    <r>
      <rPr>
        <b/>
        <sz val="11"/>
        <color rgb="FF000000"/>
        <rFont val="Calibri"/>
      </rPr>
      <t>Ex #1:</t>
    </r>
    <r>
      <rPr>
        <sz val="11"/>
        <color rgb="FF000000"/>
        <rFont val="Calibri"/>
      </rPr>
      <t xml:space="preserve"> Establish criteria for determining the criticality of capabilities and services as viewed by internal and external stakeholders</t>
    </r>
    <r>
      <rPr>
        <sz val="11"/>
        <color rgb="FF000000"/>
        <rFont val="Calibri"/>
      </rPr>
      <t xml:space="preserve">
</t>
    </r>
    <r>
      <rPr>
        <b/>
        <sz val="11"/>
        <color rgb="FF000000"/>
        <rFont val="Calibri"/>
      </rPr>
      <t>Ex #2:</t>
    </r>
    <r>
      <rPr>
        <sz val="11"/>
        <color rgb="FF000000"/>
        <rFont val="Calibri"/>
      </rPr>
      <t xml:space="preserve"> Determine (e.g., from a business impact analysis) assets and business operations that are vital to achieving mission objectives and the potential impact of a loss (or partial loss) of such operations</t>
    </r>
    <r>
      <rPr>
        <sz val="11"/>
        <color rgb="FF000000"/>
        <rFont val="Calibri"/>
      </rPr>
      <t xml:space="preserve">
</t>
    </r>
    <r>
      <rPr>
        <b/>
        <sz val="11"/>
        <color rgb="FF000000"/>
        <rFont val="Calibri"/>
      </rPr>
      <t>Ex #3:</t>
    </r>
    <r>
      <rPr>
        <sz val="11"/>
        <color rgb="FF000000"/>
        <rFont val="Calibri"/>
      </rPr>
      <t xml:space="preserve"> Establish and communicate resilience objectives (e.g., recovery time objectives) for delivering critical capabilities and services in various operating states (e.g., under attack, during recovery, normal operation)</t>
    </r>
  </si>
  <si>
    <t>GV.OC-05</t>
  </si>
  <si>
    <t>Outcomes, capabilities, and services that the organization depends on are understood and communicated</t>
  </si>
  <si>
    <r>
      <rPr>
        <b/>
        <sz val="11"/>
        <color rgb="FF000000"/>
        <rFont val="Calibri"/>
      </rPr>
      <t>Ex #1:</t>
    </r>
    <r>
      <rPr>
        <sz val="11"/>
        <color rgb="FF000000"/>
        <rFont val="Calibri"/>
      </rPr>
      <t xml:space="preserve"> Create an inventory of the organization's dependencies on external resources (e.g., facilities, cloud-based hosting providers) and their relationships to organizational assets and business functions</t>
    </r>
    <r>
      <rPr>
        <sz val="11"/>
        <color rgb="FF000000"/>
        <rFont val="Calibri"/>
      </rPr>
      <t xml:space="preserve">
</t>
    </r>
    <r>
      <rPr>
        <b/>
        <sz val="11"/>
        <color rgb="FF000000"/>
        <rFont val="Calibri"/>
      </rPr>
      <t>Ex #2:</t>
    </r>
    <r>
      <rPr>
        <sz val="11"/>
        <color rgb="FF000000"/>
        <rFont val="Calibri"/>
      </rPr>
      <t xml:space="preserve"> Identify and document external dependencies that are potential points of failure for the organization's critical capabilities and services, and share that information with appropriate personnel</t>
    </r>
  </si>
  <si>
    <t>3rd Party Risk</t>
  </si>
  <si>
    <t>Oversight</t>
  </si>
  <si>
    <t>GV.OV</t>
  </si>
  <si>
    <t>Results of organization-wide cybersecurity risk management activities and performance are used to inform, improve, and adjust the risk management strategy</t>
  </si>
  <si>
    <t>GV.OV-01</t>
  </si>
  <si>
    <t>Cybersecurity risk management strategy outcomes are reviewed to inform and adjust strategy and direction</t>
  </si>
  <si>
    <r>
      <rPr>
        <b/>
        <sz val="11"/>
        <color rgb="FF000000"/>
        <rFont val="Calibri"/>
      </rPr>
      <t>Ex #1:</t>
    </r>
    <r>
      <rPr>
        <sz val="11"/>
        <color rgb="FF000000"/>
        <rFont val="Calibri"/>
      </rPr>
      <t xml:space="preserve"> Measure how well the risk management strategy and risk results have helped leaders make decisions and achieve organizational objectives</t>
    </r>
    <r>
      <rPr>
        <sz val="11"/>
        <color rgb="FF000000"/>
        <rFont val="Calibri"/>
      </rPr>
      <t xml:space="preserve">
</t>
    </r>
    <r>
      <rPr>
        <b/>
        <sz val="11"/>
        <color rgb="FF000000"/>
        <rFont val="Calibri"/>
      </rPr>
      <t>Ex #2:</t>
    </r>
    <r>
      <rPr>
        <sz val="11"/>
        <color rgb="FF000000"/>
        <rFont val="Calibri"/>
      </rPr>
      <t xml:space="preserve"> Examine whether cybersecurity risk strategies that impede operations or innovation should be adjusted</t>
    </r>
  </si>
  <si>
    <t>GV.OV-02</t>
  </si>
  <si>
    <t>The cybersecurity risk management strategy is reviewed and adjusted to ensure coverage of organizational requirements and risks</t>
  </si>
  <si>
    <r>
      <rPr>
        <b/>
        <sz val="11"/>
        <color rgb="FF000000"/>
        <rFont val="Calibri"/>
      </rPr>
      <t>Ex #1:</t>
    </r>
    <r>
      <rPr>
        <sz val="11"/>
        <color rgb="FF000000"/>
        <rFont val="Calibri"/>
      </rPr>
      <t xml:space="preserve"> Review audit findings to confirm whether the existing cybersecurity strategy has ensured compliance with internal and external requirements</t>
    </r>
    <r>
      <rPr>
        <sz val="11"/>
        <color rgb="FF000000"/>
        <rFont val="Calibri"/>
      </rPr>
      <t xml:space="preserve">
</t>
    </r>
    <r>
      <rPr>
        <b/>
        <sz val="11"/>
        <color rgb="FF000000"/>
        <rFont val="Calibri"/>
      </rPr>
      <t>Ex #2:</t>
    </r>
    <r>
      <rPr>
        <sz val="11"/>
        <color rgb="FF000000"/>
        <rFont val="Calibri"/>
      </rPr>
      <t xml:space="preserve"> Review the performance oversight of those in cybersecurity-related roles to determine whether policy changes are necessary</t>
    </r>
    <r>
      <rPr>
        <sz val="11"/>
        <color rgb="FF000000"/>
        <rFont val="Calibri"/>
      </rPr>
      <t xml:space="preserve">
</t>
    </r>
    <r>
      <rPr>
        <b/>
        <sz val="11"/>
        <color rgb="FF000000"/>
        <rFont val="Calibri"/>
      </rPr>
      <t>Ex #3:</t>
    </r>
    <r>
      <rPr>
        <sz val="11"/>
        <color rgb="FF000000"/>
        <rFont val="Calibri"/>
      </rPr>
      <t xml:space="preserve"> Review strategy in light of cybersecurity incidents</t>
    </r>
  </si>
  <si>
    <t>GV.OV-03</t>
  </si>
  <si>
    <t>Organizational cybersecurity risk management performance is evaluated and reviewed for adjustments needed</t>
  </si>
  <si>
    <r>
      <rPr>
        <b/>
        <sz val="11"/>
        <color rgb="FF000000"/>
        <rFont val="Calibri"/>
      </rPr>
      <t>Ex #1:</t>
    </r>
    <r>
      <rPr>
        <sz val="11"/>
        <color rgb="FF000000"/>
        <rFont val="Calibri"/>
      </rPr>
      <t xml:space="preserve"> Review key performance indicators (KPIs) to ensure that organization-wide policies and procedures achieve objectives</t>
    </r>
    <r>
      <rPr>
        <sz val="11"/>
        <color rgb="FF000000"/>
        <rFont val="Calibri"/>
      </rPr>
      <t xml:space="preserve">
</t>
    </r>
    <r>
      <rPr>
        <b/>
        <sz val="11"/>
        <color rgb="FF000000"/>
        <rFont val="Calibri"/>
      </rPr>
      <t>Ex #2:</t>
    </r>
    <r>
      <rPr>
        <sz val="11"/>
        <color rgb="FF000000"/>
        <rFont val="Calibri"/>
      </rPr>
      <t xml:space="preserve"> Review key risk indicators (KRIs) to identify risks the organization faces, including likelihood and potential impact</t>
    </r>
    <r>
      <rPr>
        <sz val="11"/>
        <color rgb="FF000000"/>
        <rFont val="Calibri"/>
      </rPr>
      <t xml:space="preserve">
</t>
    </r>
    <r>
      <rPr>
        <b/>
        <sz val="11"/>
        <color rgb="FF000000"/>
        <rFont val="Calibri"/>
      </rPr>
      <t>Ex #3:</t>
    </r>
    <r>
      <rPr>
        <sz val="11"/>
        <color rgb="FF000000"/>
        <rFont val="Calibri"/>
      </rPr>
      <t xml:space="preserve"> Collect and communicate metrics on cybersecurity risk management with senior leadership</t>
    </r>
  </si>
  <si>
    <t>Policy</t>
  </si>
  <si>
    <t>GV.PO</t>
  </si>
  <si>
    <t>Organizational cybersecurity policy is established, communicated, and enforced</t>
  </si>
  <si>
    <t>GV.PO-01</t>
  </si>
  <si>
    <t>Policy for managing cybersecurity risks is established based on organizational context, cybersecurity strategy, and priorities and is communicated and enforced</t>
  </si>
  <si>
    <r>
      <rPr>
        <b/>
        <sz val="11"/>
        <color rgb="FF000000"/>
        <rFont val="Calibri"/>
      </rPr>
      <t>Ex #1:</t>
    </r>
    <r>
      <rPr>
        <sz val="11"/>
        <color rgb="FF000000"/>
        <rFont val="Calibri"/>
      </rPr>
      <t xml:space="preserve"> Create, disseminate, and maintain an understandable, usable risk management policy with statements of management intent, expectations, and direction</t>
    </r>
    <r>
      <rPr>
        <sz val="11"/>
        <color rgb="FF000000"/>
        <rFont val="Calibri"/>
      </rPr>
      <t xml:space="preserve">
</t>
    </r>
    <r>
      <rPr>
        <b/>
        <sz val="11"/>
        <color rgb="FF000000"/>
        <rFont val="Calibri"/>
      </rPr>
      <t>Ex #2:</t>
    </r>
    <r>
      <rPr>
        <sz val="11"/>
        <color rgb="FF000000"/>
        <rFont val="Calibri"/>
      </rPr>
      <t xml:space="preserve"> Periodically review policy and supporting processes and procedures to ensure that they align with risk management strategy objectives and priorities, as well as the high-level direction of the cybersecurity policy</t>
    </r>
    <r>
      <rPr>
        <sz val="11"/>
        <color rgb="FF000000"/>
        <rFont val="Calibri"/>
      </rPr>
      <t xml:space="preserve">
</t>
    </r>
    <r>
      <rPr>
        <b/>
        <sz val="11"/>
        <color rgb="FF000000"/>
        <rFont val="Calibri"/>
      </rPr>
      <t>Ex #3:</t>
    </r>
    <r>
      <rPr>
        <sz val="11"/>
        <color rgb="FF000000"/>
        <rFont val="Calibri"/>
      </rPr>
      <t xml:space="preserve"> Require approval from senior management on policy</t>
    </r>
    <r>
      <rPr>
        <sz val="11"/>
        <color rgb="FF000000"/>
        <rFont val="Calibri"/>
      </rPr>
      <t xml:space="preserve">
</t>
    </r>
    <r>
      <rPr>
        <b/>
        <sz val="11"/>
        <color rgb="FF000000"/>
        <rFont val="Calibri"/>
      </rPr>
      <t>Ex #4:</t>
    </r>
    <r>
      <rPr>
        <sz val="11"/>
        <color rgb="FF000000"/>
        <rFont val="Calibri"/>
      </rPr>
      <t xml:space="preserve"> Communicate cybersecurity risk management policy and supporting processes and procedures across the organization</t>
    </r>
    <r>
      <rPr>
        <sz val="11"/>
        <color rgb="FF000000"/>
        <rFont val="Calibri"/>
      </rPr>
      <t xml:space="preserve">
</t>
    </r>
    <r>
      <rPr>
        <b/>
        <sz val="11"/>
        <color rgb="FF000000"/>
        <rFont val="Calibri"/>
      </rPr>
      <t>Ex #5:</t>
    </r>
    <r>
      <rPr>
        <sz val="11"/>
        <color rgb="FF000000"/>
        <rFont val="Calibri"/>
      </rPr>
      <t xml:space="preserve"> Require personnel to acknowledge receipt of policy when first hired, annually, and whenever policy is updated</t>
    </r>
  </si>
  <si>
    <t>GV.PO-02</t>
  </si>
  <si>
    <t>Policy for managing cybersecurity risks is reviewed, updated, communicated, and enforced to reflect changes in requirements, threats, technology, and organizational mission</t>
  </si>
  <si>
    <r>
      <rPr>
        <b/>
        <sz val="11"/>
        <color rgb="FF000000"/>
        <rFont val="Calibri"/>
      </rPr>
      <t>Ex #1:</t>
    </r>
    <r>
      <rPr>
        <sz val="11"/>
        <color rgb="FF000000"/>
        <rFont val="Calibri"/>
      </rPr>
      <t xml:space="preserve"> Update policy based on periodic reviews of cybersecurity risk management results to ensure that policy and supporting processes and procedures adequately maintain risk at an acceptable level</t>
    </r>
    <r>
      <rPr>
        <sz val="11"/>
        <color rgb="FF000000"/>
        <rFont val="Calibri"/>
      </rPr>
      <t xml:space="preserve">
</t>
    </r>
    <r>
      <rPr>
        <b/>
        <sz val="11"/>
        <color rgb="FF000000"/>
        <rFont val="Calibri"/>
      </rPr>
      <t>Ex #2:</t>
    </r>
    <r>
      <rPr>
        <sz val="11"/>
        <color rgb="FF000000"/>
        <rFont val="Calibri"/>
      </rPr>
      <t xml:space="preserve"> Provide a timeline for reviewing changes to the organization's risk environment (e.g., changes in risk or in the organization's mission objectives), and communicate recommended policy updates</t>
    </r>
    <r>
      <rPr>
        <sz val="11"/>
        <color rgb="FF000000"/>
        <rFont val="Calibri"/>
      </rPr>
      <t xml:space="preserve">
</t>
    </r>
    <r>
      <rPr>
        <b/>
        <sz val="11"/>
        <color rgb="FF000000"/>
        <rFont val="Calibri"/>
      </rPr>
      <t>Ex #3:</t>
    </r>
    <r>
      <rPr>
        <sz val="11"/>
        <color rgb="FF000000"/>
        <rFont val="Calibri"/>
      </rPr>
      <t xml:space="preserve"> Update policy to reflect changes in legal and regulatory requirements</t>
    </r>
    <r>
      <rPr>
        <sz val="11"/>
        <color rgb="FF000000"/>
        <rFont val="Calibri"/>
      </rPr>
      <t xml:space="preserve">
</t>
    </r>
    <r>
      <rPr>
        <b/>
        <sz val="11"/>
        <color rgb="FF000000"/>
        <rFont val="Calibri"/>
      </rPr>
      <t>Ex #4:</t>
    </r>
    <r>
      <rPr>
        <sz val="11"/>
        <color rgb="FF000000"/>
        <rFont val="Calibri"/>
      </rPr>
      <t xml:space="preserve"> Update policy to reflect changes in technology (e.g., adoption of artificial intelligence) and changes to the business (e.g., acquisition of a new business, new contract requirements)</t>
    </r>
  </si>
  <si>
    <t>Risk Management Strategy</t>
  </si>
  <si>
    <t>GV.RM</t>
  </si>
  <si>
    <t>The organization's priorities, constraints, risk tolerance and appetite statements, and assumptions are established, communicated, and used to support operational risk decisions</t>
  </si>
  <si>
    <t>GV.RM-01</t>
  </si>
  <si>
    <t>Risk management objectives are established and agreed to by organizational stakeholders</t>
  </si>
  <si>
    <r>
      <rPr>
        <b/>
        <sz val="11"/>
        <color rgb="FF000000"/>
        <rFont val="Calibri"/>
      </rPr>
      <t>Ex #1:</t>
    </r>
    <r>
      <rPr>
        <sz val="11"/>
        <color rgb="FF000000"/>
        <rFont val="Calibri"/>
      </rPr>
      <t xml:space="preserve"> Update near-term and long-term cybersecurity risk management objectives as part of annual strategic planning and when major changes occur</t>
    </r>
    <r>
      <rPr>
        <sz val="11"/>
        <color rgb="FF000000"/>
        <rFont val="Calibri"/>
      </rPr>
      <t xml:space="preserve">
</t>
    </r>
    <r>
      <rPr>
        <b/>
        <sz val="11"/>
        <color rgb="FF000000"/>
        <rFont val="Calibri"/>
      </rPr>
      <t>Ex #2:</t>
    </r>
    <r>
      <rPr>
        <sz val="11"/>
        <color rgb="FF000000"/>
        <rFont val="Calibri"/>
      </rPr>
      <t xml:space="preserve"> Establish measurable objectives for cybersecurity risk management (e.g., manage the quality of user training, ensure adequate risk protection for industrial control systems)</t>
    </r>
    <r>
      <rPr>
        <sz val="11"/>
        <color rgb="FF000000"/>
        <rFont val="Calibri"/>
      </rPr>
      <t xml:space="preserve">
</t>
    </r>
    <r>
      <rPr>
        <b/>
        <sz val="11"/>
        <color rgb="FF000000"/>
        <rFont val="Calibri"/>
      </rPr>
      <t>Ex #3:</t>
    </r>
    <r>
      <rPr>
        <sz val="11"/>
        <color rgb="FF000000"/>
        <rFont val="Calibri"/>
      </rPr>
      <t xml:space="preserve"> Senior leaders agree about cybersecurity objectives and use them for measuring and managing risk and performance</t>
    </r>
  </si>
  <si>
    <t>GV.RM-02</t>
  </si>
  <si>
    <t>Risk appetite and risk tolerance statements are established, communicated, and maintained</t>
  </si>
  <si>
    <r>
      <rPr>
        <b/>
        <sz val="11"/>
        <color rgb="FF000000"/>
        <rFont val="Calibri"/>
      </rPr>
      <t>Ex #1:</t>
    </r>
    <r>
      <rPr>
        <sz val="11"/>
        <color rgb="FF000000"/>
        <rFont val="Calibri"/>
      </rPr>
      <t xml:space="preserve"> Determine and communicate risk appetite statements that convey expectations about the appropriate level of risk for the organization</t>
    </r>
    <r>
      <rPr>
        <sz val="11"/>
        <color rgb="FF000000"/>
        <rFont val="Calibri"/>
      </rPr>
      <t xml:space="preserve">
</t>
    </r>
    <r>
      <rPr>
        <b/>
        <sz val="11"/>
        <color rgb="FF000000"/>
        <rFont val="Calibri"/>
      </rPr>
      <t>Ex #2:</t>
    </r>
    <r>
      <rPr>
        <sz val="11"/>
        <color rgb="FF000000"/>
        <rFont val="Calibri"/>
      </rPr>
      <t xml:space="preserve"> Translate risk appetite statements into specific, measurable, and broadly understandable risk tolerance statements</t>
    </r>
    <r>
      <rPr>
        <sz val="11"/>
        <color rgb="FF000000"/>
        <rFont val="Calibri"/>
      </rPr>
      <t xml:space="preserve">
</t>
    </r>
    <r>
      <rPr>
        <b/>
        <sz val="11"/>
        <color rgb="FF000000"/>
        <rFont val="Calibri"/>
      </rPr>
      <t>Ex #3:</t>
    </r>
    <r>
      <rPr>
        <sz val="11"/>
        <color rgb="FF000000"/>
        <rFont val="Calibri"/>
      </rPr>
      <t xml:space="preserve"> Refine organizational objectives and risk appetite periodically based on known risk exposure and residual risk</t>
    </r>
  </si>
  <si>
    <t>GV.RM-03</t>
  </si>
  <si>
    <t>Cybersecurity risk management activities and outcomes are included in enterprise risk management processes</t>
  </si>
  <si>
    <r>
      <rPr>
        <b/>
        <sz val="11"/>
        <color rgb="FF000000"/>
        <rFont val="Calibri"/>
      </rPr>
      <t>Ex #1:</t>
    </r>
    <r>
      <rPr>
        <sz val="11"/>
        <color rgb="FF000000"/>
        <rFont val="Calibri"/>
      </rPr>
      <t xml:space="preserve"> Aggregate and manage cybersecurity risks alongside other enterprise risks (e.g., compliance, financial, operational, regulatory, reputational, safety)</t>
    </r>
    <r>
      <rPr>
        <sz val="11"/>
        <color rgb="FF000000"/>
        <rFont val="Calibri"/>
      </rPr>
      <t xml:space="preserve">
</t>
    </r>
    <r>
      <rPr>
        <b/>
        <sz val="11"/>
        <color rgb="FF000000"/>
        <rFont val="Calibri"/>
      </rPr>
      <t>Ex #2:</t>
    </r>
    <r>
      <rPr>
        <sz val="11"/>
        <color rgb="FF000000"/>
        <rFont val="Calibri"/>
      </rPr>
      <t xml:space="preserve"> Include cybersecurity risk managers in enterprise risk management planning</t>
    </r>
    <r>
      <rPr>
        <sz val="11"/>
        <color rgb="FF000000"/>
        <rFont val="Calibri"/>
      </rPr>
      <t xml:space="preserve">
</t>
    </r>
    <r>
      <rPr>
        <b/>
        <sz val="11"/>
        <color rgb="FF000000"/>
        <rFont val="Calibri"/>
      </rPr>
      <t>Ex #3:</t>
    </r>
    <r>
      <rPr>
        <sz val="11"/>
        <color rgb="FF000000"/>
        <rFont val="Calibri"/>
      </rPr>
      <t xml:space="preserve"> Establish criteria for escalating cybersecurity risks within enterprise risk management</t>
    </r>
  </si>
  <si>
    <t>GV.RM-04</t>
  </si>
  <si>
    <t>Strategic direction that describes appropriate risk response options is established and communicated</t>
  </si>
  <si>
    <r>
      <rPr>
        <b/>
        <sz val="11"/>
        <color rgb="FF000000"/>
        <rFont val="Calibri"/>
      </rPr>
      <t>Ex #1:</t>
    </r>
    <r>
      <rPr>
        <sz val="11"/>
        <color rgb="FF000000"/>
        <rFont val="Calibri"/>
      </rPr>
      <t xml:space="preserve"> Specify criteria for accepting and avoiding cybersecurity risk for various classifications of data</t>
    </r>
    <r>
      <rPr>
        <sz val="11"/>
        <color rgb="FF000000"/>
        <rFont val="Calibri"/>
      </rPr>
      <t xml:space="preserve">
</t>
    </r>
    <r>
      <rPr>
        <b/>
        <sz val="11"/>
        <color rgb="FF000000"/>
        <rFont val="Calibri"/>
      </rPr>
      <t>Ex #2:</t>
    </r>
    <r>
      <rPr>
        <sz val="11"/>
        <color rgb="FF000000"/>
        <rFont val="Calibri"/>
      </rPr>
      <t xml:space="preserve"> Determine whether to purchase cybersecurity insurance</t>
    </r>
    <r>
      <rPr>
        <sz val="11"/>
        <color rgb="FF000000"/>
        <rFont val="Calibri"/>
      </rPr>
      <t xml:space="preserve">
</t>
    </r>
    <r>
      <rPr>
        <b/>
        <sz val="11"/>
        <color rgb="FF000000"/>
        <rFont val="Calibri"/>
      </rPr>
      <t>Ex #3:</t>
    </r>
    <r>
      <rPr>
        <sz val="11"/>
        <color rgb="FF000000"/>
        <rFont val="Calibri"/>
      </rPr>
      <t xml:space="preserve"> Document conditions under which shared responsibility models are acceptable (e.g., outsourcing certain cybersecurity functions, having a third party perform financial transactions on behalf of the organization, using public cloud-based services)</t>
    </r>
  </si>
  <si>
    <t>GV.RM-05</t>
  </si>
  <si>
    <t>Lines of communication across the organization are established for cybersecurity risks, including risks from suppliers and other third parties</t>
  </si>
  <si>
    <r>
      <rPr>
        <b/>
        <sz val="11"/>
        <color rgb="FF000000"/>
        <rFont val="Calibri"/>
      </rPr>
      <t>Ex #1:</t>
    </r>
    <r>
      <rPr>
        <sz val="11"/>
        <color rgb="FF000000"/>
        <rFont val="Calibri"/>
      </rPr>
      <t xml:space="preserve"> Determine how to update senior executives, directors, and management on the organization's cybersecurity posture at agreed-upon intervals</t>
    </r>
    <r>
      <rPr>
        <sz val="11"/>
        <color rgb="FF000000"/>
        <rFont val="Calibri"/>
      </rPr>
      <t xml:space="preserve">
</t>
    </r>
    <r>
      <rPr>
        <b/>
        <sz val="11"/>
        <color rgb="FF000000"/>
        <rFont val="Calibri"/>
      </rPr>
      <t>Ex #2:</t>
    </r>
    <r>
      <rPr>
        <sz val="11"/>
        <color rgb="FF000000"/>
        <rFont val="Calibri"/>
      </rPr>
      <t xml:space="preserve"> Identify how all departments across the organization - such as management, operations, internal auditors, legal, acquisition, physical security, and HR - will communicate with each other about cybersecurity risks</t>
    </r>
  </si>
  <si>
    <t>GV.RM-06</t>
  </si>
  <si>
    <t>A standardized method for calculating, documenting, categorizing, and prioritizing cybersecurity risks is established and communicated</t>
  </si>
  <si>
    <r>
      <rPr>
        <b/>
        <sz val="11"/>
        <color rgb="FF000000"/>
        <rFont val="Calibri"/>
      </rPr>
      <t>Ex #1:</t>
    </r>
    <r>
      <rPr>
        <sz val="11"/>
        <color rgb="FF000000"/>
        <rFont val="Calibri"/>
      </rPr>
      <t xml:space="preserve"> Establish criteria for using a quantitative approach to cybersecurity risk analysis, and specify probability and exposure formulas</t>
    </r>
    <r>
      <rPr>
        <sz val="11"/>
        <color rgb="FF000000"/>
        <rFont val="Calibri"/>
      </rPr>
      <t xml:space="preserve">
</t>
    </r>
    <r>
      <rPr>
        <b/>
        <sz val="11"/>
        <color rgb="FF000000"/>
        <rFont val="Calibri"/>
      </rPr>
      <t>Ex #2:</t>
    </r>
    <r>
      <rPr>
        <sz val="11"/>
        <color rgb="FF000000"/>
        <rFont val="Calibri"/>
      </rPr>
      <t xml:space="preserve"> Create and use templates (e.g., a risk register) to document cybersecurity risk information (e.g., risk description, exposure, treatment, and ownership)</t>
    </r>
    <r>
      <rPr>
        <sz val="11"/>
        <color rgb="FF000000"/>
        <rFont val="Calibri"/>
      </rPr>
      <t xml:space="preserve">
</t>
    </r>
    <r>
      <rPr>
        <b/>
        <sz val="11"/>
        <color rgb="FF000000"/>
        <rFont val="Calibri"/>
      </rPr>
      <t>Ex #3:</t>
    </r>
    <r>
      <rPr>
        <sz val="11"/>
        <color rgb="FF000000"/>
        <rFont val="Calibri"/>
      </rPr>
      <t xml:space="preserve"> Establish criteria for risk prioritization at the appropriate levels within the enterprise</t>
    </r>
    <r>
      <rPr>
        <sz val="11"/>
        <color rgb="FF000000"/>
        <rFont val="Calibri"/>
      </rPr>
      <t xml:space="preserve">
</t>
    </r>
    <r>
      <rPr>
        <b/>
        <sz val="11"/>
        <color rgb="FF000000"/>
        <rFont val="Calibri"/>
      </rPr>
      <t>Ex #4:</t>
    </r>
    <r>
      <rPr>
        <sz val="11"/>
        <color rgb="FF000000"/>
        <rFont val="Calibri"/>
      </rPr>
      <t xml:space="preserve"> Use a consistent list of risk categories to support integrating, aggregating, and comparing cybersecurity risks</t>
    </r>
  </si>
  <si>
    <t>GV.RM-07</t>
  </si>
  <si>
    <t>Strategic opportunities (i.e., positive risks) are characterized and are included in organizational cybersecurity risk discussions</t>
  </si>
  <si>
    <r>
      <rPr>
        <b/>
        <sz val="11"/>
        <color rgb="FF000000"/>
        <rFont val="Calibri"/>
      </rPr>
      <t>Ex #1:</t>
    </r>
    <r>
      <rPr>
        <sz val="11"/>
        <color rgb="FF000000"/>
        <rFont val="Calibri"/>
      </rPr>
      <t xml:space="preserve"> Define and communicate guidance and methods for identifying opportunities and including them in risk discussions (e.g., strengths, weaknesses, opportunities, and threats (SWOT) analysis)</t>
    </r>
    <r>
      <rPr>
        <sz val="11"/>
        <color rgb="FF000000"/>
        <rFont val="Calibri"/>
      </rPr>
      <t xml:space="preserve">
</t>
    </r>
    <r>
      <rPr>
        <b/>
        <sz val="11"/>
        <color rgb="FF000000"/>
        <rFont val="Calibri"/>
      </rPr>
      <t>Ex #2:</t>
    </r>
    <r>
      <rPr>
        <sz val="11"/>
        <color rgb="FF000000"/>
        <rFont val="Calibri"/>
      </rPr>
      <t xml:space="preserve"> Identify stretch goals and document them</t>
    </r>
    <r>
      <rPr>
        <sz val="11"/>
        <color rgb="FF000000"/>
        <rFont val="Calibri"/>
      </rPr>
      <t xml:space="preserve">
</t>
    </r>
    <r>
      <rPr>
        <b/>
        <sz val="11"/>
        <color rgb="FF000000"/>
        <rFont val="Calibri"/>
      </rPr>
      <t>Ex #3:</t>
    </r>
    <r>
      <rPr>
        <sz val="11"/>
        <color rgb="FF000000"/>
        <rFont val="Calibri"/>
      </rPr>
      <t xml:space="preserve"> Calculate, document, and prioritize positive risks alongside negative risks</t>
    </r>
  </si>
  <si>
    <t>Roles, Responsibilities, and Authorities</t>
  </si>
  <si>
    <t>GV.RR</t>
  </si>
  <si>
    <t>Cybersecurity roles, responsibilities, and authorities to foster accountability, performance assessment, and continuous improvement are established and communicated</t>
  </si>
  <si>
    <t>GV.RR-01</t>
  </si>
  <si>
    <t>Organizational leadership is responsible and accountable for cybersecurity risk and fosters a culture that is risk-aware, ethical, and continually improving</t>
  </si>
  <si>
    <r>
      <rPr>
        <b/>
        <sz val="11"/>
        <color rgb="FF000000"/>
        <rFont val="Calibri"/>
      </rPr>
      <t>Ex #1:</t>
    </r>
    <r>
      <rPr>
        <sz val="11"/>
        <color rgb="FF000000"/>
        <rFont val="Calibri"/>
      </rPr>
      <t xml:space="preserve"> Leaders (e.g., directors) agree on their roles and responsibilities in developing, implementing, and assessing the organization's cybersecurity strategy</t>
    </r>
    <r>
      <rPr>
        <sz val="11"/>
        <color rgb="FF000000"/>
        <rFont val="Calibri"/>
      </rPr>
      <t xml:space="preserve">
</t>
    </r>
    <r>
      <rPr>
        <b/>
        <sz val="11"/>
        <color rgb="FF000000"/>
        <rFont val="Calibri"/>
      </rPr>
      <t>Ex #2:</t>
    </r>
    <r>
      <rPr>
        <sz val="11"/>
        <color rgb="FF000000"/>
        <rFont val="Calibri"/>
      </rPr>
      <t xml:space="preserve"> Share leaders' expectations regarding a secure and ethical culture, especially when current events present the opportunity to highlight positive or negative examples of cybersecurity risk management</t>
    </r>
    <r>
      <rPr>
        <sz val="11"/>
        <color rgb="FF000000"/>
        <rFont val="Calibri"/>
      </rPr>
      <t xml:space="preserve">
</t>
    </r>
    <r>
      <rPr>
        <b/>
        <sz val="11"/>
        <color rgb="FF000000"/>
        <rFont val="Calibri"/>
      </rPr>
      <t>Ex #3:</t>
    </r>
    <r>
      <rPr>
        <sz val="11"/>
        <color rgb="FF000000"/>
        <rFont val="Calibri"/>
      </rPr>
      <t xml:space="preserve"> Leaders direct the CISO to maintain a comprehensive cybersecurity risk strategy and review and update it at least annually and after major events</t>
    </r>
    <r>
      <rPr>
        <sz val="11"/>
        <color rgb="FF000000"/>
        <rFont val="Calibri"/>
      </rPr>
      <t xml:space="preserve">
</t>
    </r>
    <r>
      <rPr>
        <b/>
        <sz val="11"/>
        <color rgb="FF000000"/>
        <rFont val="Calibri"/>
      </rPr>
      <t>Ex #4:</t>
    </r>
    <r>
      <rPr>
        <sz val="11"/>
        <color rgb="FF000000"/>
        <rFont val="Calibri"/>
      </rPr>
      <t xml:space="preserve"> Conduct reviews to ensure adequate authority and coordination among those responsible for managing cybersecurity risk</t>
    </r>
  </si>
  <si>
    <t>GV.RR-02</t>
  </si>
  <si>
    <t>Roles, responsibilities, and authorities related to cybersecurity risk management are established, communicated, understood, and enforced</t>
  </si>
  <si>
    <r>
      <rPr>
        <b/>
        <sz val="11"/>
        <color rgb="FF000000"/>
        <rFont val="Calibri"/>
      </rPr>
      <t>Ex #1:</t>
    </r>
    <r>
      <rPr>
        <sz val="11"/>
        <color rgb="FF000000"/>
        <rFont val="Calibri"/>
      </rPr>
      <t xml:space="preserve"> Document risk management roles and responsibilities in policy</t>
    </r>
    <r>
      <rPr>
        <sz val="11"/>
        <color rgb="FF000000"/>
        <rFont val="Calibri"/>
      </rPr>
      <t xml:space="preserve">
</t>
    </r>
    <r>
      <rPr>
        <b/>
        <sz val="11"/>
        <color rgb="FF000000"/>
        <rFont val="Calibri"/>
      </rPr>
      <t>Ex #2:</t>
    </r>
    <r>
      <rPr>
        <sz val="11"/>
        <color rgb="FF000000"/>
        <rFont val="Calibri"/>
      </rPr>
      <t xml:space="preserve"> Document who is responsible and accountable for cybersecurity risk management activities and how those teams and individuals are to be consulted and informed</t>
    </r>
    <r>
      <rPr>
        <sz val="11"/>
        <color rgb="FF000000"/>
        <rFont val="Calibri"/>
      </rPr>
      <t xml:space="preserve">
</t>
    </r>
    <r>
      <rPr>
        <b/>
        <sz val="11"/>
        <color rgb="FF000000"/>
        <rFont val="Calibri"/>
      </rPr>
      <t>Ex #3:</t>
    </r>
    <r>
      <rPr>
        <sz val="11"/>
        <color rgb="FF000000"/>
        <rFont val="Calibri"/>
      </rPr>
      <t xml:space="preserve"> Include cybersecurity responsibilities and performance requirements in personnel descriptions</t>
    </r>
    <r>
      <rPr>
        <sz val="11"/>
        <color rgb="FF000000"/>
        <rFont val="Calibri"/>
      </rPr>
      <t xml:space="preserve">
</t>
    </r>
    <r>
      <rPr>
        <b/>
        <sz val="11"/>
        <color rgb="FF000000"/>
        <rFont val="Calibri"/>
      </rPr>
      <t>Ex #4:</t>
    </r>
    <r>
      <rPr>
        <sz val="11"/>
        <color rgb="FF000000"/>
        <rFont val="Calibri"/>
      </rPr>
      <t xml:space="preserve"> Document performance goals for personnel with cybersecurity risk management responsibilities, and periodically measure performance to identify areas for improvement</t>
    </r>
    <r>
      <rPr>
        <sz val="11"/>
        <color rgb="FF000000"/>
        <rFont val="Calibri"/>
      </rPr>
      <t xml:space="preserve">
</t>
    </r>
    <r>
      <rPr>
        <b/>
        <sz val="11"/>
        <color rgb="FF000000"/>
        <rFont val="Calibri"/>
      </rPr>
      <t>Ex #5:</t>
    </r>
    <r>
      <rPr>
        <sz val="11"/>
        <color rgb="FF000000"/>
        <rFont val="Calibri"/>
      </rPr>
      <t xml:space="preserve"> Clearly articulate cybersecurity responsibilities within operations, risk functions, and internal audit functions</t>
    </r>
  </si>
  <si>
    <t>GV.RR-03</t>
  </si>
  <si>
    <t>Adequate resources are allocated commensurate with the cybersecurity risk strategy, roles, responsibilities, and policies</t>
  </si>
  <si>
    <r>
      <rPr>
        <b/>
        <sz val="11"/>
        <color rgb="FF000000"/>
        <rFont val="Calibri"/>
      </rPr>
      <t>Ex #1:</t>
    </r>
    <r>
      <rPr>
        <sz val="11"/>
        <color rgb="FF000000"/>
        <rFont val="Calibri"/>
      </rPr>
      <t xml:space="preserve"> Conduct periodic management reviews to ensure that those given cybersecurity risk management responsibilities have the necessary authority</t>
    </r>
    <r>
      <rPr>
        <sz val="11"/>
        <color rgb="FF000000"/>
        <rFont val="Calibri"/>
      </rPr>
      <t xml:space="preserve">
</t>
    </r>
    <r>
      <rPr>
        <b/>
        <sz val="11"/>
        <color rgb="FF000000"/>
        <rFont val="Calibri"/>
      </rPr>
      <t>Ex #2:</t>
    </r>
    <r>
      <rPr>
        <sz val="11"/>
        <color rgb="FF000000"/>
        <rFont val="Calibri"/>
      </rPr>
      <t xml:space="preserve"> Identify resource allocation and investment in line with risk tolerance and response</t>
    </r>
    <r>
      <rPr>
        <sz val="11"/>
        <color rgb="FF000000"/>
        <rFont val="Calibri"/>
      </rPr>
      <t xml:space="preserve">
</t>
    </r>
    <r>
      <rPr>
        <b/>
        <sz val="11"/>
        <color rgb="FF000000"/>
        <rFont val="Calibri"/>
      </rPr>
      <t>Ex #3:</t>
    </r>
    <r>
      <rPr>
        <sz val="11"/>
        <color rgb="FF000000"/>
        <rFont val="Calibri"/>
      </rPr>
      <t xml:space="preserve"> Provide adequate and sufficient people, process, and technical resources to support the cybersecurity strategy</t>
    </r>
  </si>
  <si>
    <t>GV.RR-04</t>
  </si>
  <si>
    <t>Cybersecurity is included in human resources practices</t>
  </si>
  <si>
    <r>
      <rPr>
        <b/>
        <sz val="11"/>
        <color rgb="FF000000"/>
        <rFont val="Calibri"/>
      </rPr>
      <t>Ex #1:</t>
    </r>
    <r>
      <rPr>
        <sz val="11"/>
        <color rgb="FF000000"/>
        <rFont val="Calibri"/>
      </rPr>
      <t xml:space="preserve"> Integrate cybersecurity risk management considerations into human resources processes (e.g., personnel screening, onboarding, change notification, offboarding)</t>
    </r>
    <r>
      <rPr>
        <sz val="11"/>
        <color rgb="FF000000"/>
        <rFont val="Calibri"/>
      </rPr>
      <t xml:space="preserve">
</t>
    </r>
    <r>
      <rPr>
        <b/>
        <sz val="11"/>
        <color rgb="FF000000"/>
        <rFont val="Calibri"/>
      </rPr>
      <t>Ex #2:</t>
    </r>
    <r>
      <rPr>
        <sz val="11"/>
        <color rgb="FF000000"/>
        <rFont val="Calibri"/>
      </rPr>
      <t xml:space="preserve"> Consider cybersecurity knowledge to be a positive factor in hiring, training, and retention decisions</t>
    </r>
    <r>
      <rPr>
        <sz val="11"/>
        <color rgb="FF000000"/>
        <rFont val="Calibri"/>
      </rPr>
      <t xml:space="preserve">
</t>
    </r>
    <r>
      <rPr>
        <b/>
        <sz val="11"/>
        <color rgb="FF000000"/>
        <rFont val="Calibri"/>
      </rPr>
      <t>Ex #3:</t>
    </r>
    <r>
      <rPr>
        <sz val="11"/>
        <color rgb="FF000000"/>
        <rFont val="Calibri"/>
      </rPr>
      <t xml:space="preserve"> Conduct background checks prior to onboarding new personnel for sensitive roles, and periodically repeat background checks for personnel with such roles</t>
    </r>
    <r>
      <rPr>
        <sz val="11"/>
        <color rgb="FF000000"/>
        <rFont val="Calibri"/>
      </rPr>
      <t xml:space="preserve">
</t>
    </r>
    <r>
      <rPr>
        <b/>
        <sz val="11"/>
        <color rgb="FF000000"/>
        <rFont val="Calibri"/>
      </rPr>
      <t>Ex #4:</t>
    </r>
    <r>
      <rPr>
        <sz val="11"/>
        <color rgb="FF000000"/>
        <rFont val="Calibri"/>
      </rPr>
      <t xml:space="preserve"> Define and enforce obligations for personnel to be aware of, adhere to, and uphold security policies as they relate to their roles</t>
    </r>
  </si>
  <si>
    <t>Cybersecurity Supply Chain Risk Management</t>
  </si>
  <si>
    <t>GV.SC</t>
  </si>
  <si>
    <t>Cyber supply chain risk management processes are identified, established, managed, monitored, and improved by organizational stakeholders</t>
  </si>
  <si>
    <t>GV.SC-01</t>
  </si>
  <si>
    <t>A cybersecurity supply chain risk management program, strategy, objectives, policies, and processes are established and agreed to by organizational stakeholders</t>
  </si>
  <si>
    <r>
      <rPr>
        <b/>
        <sz val="11"/>
        <color rgb="FF000000"/>
        <rFont val="Calibri"/>
      </rPr>
      <t>Ex #1:</t>
    </r>
    <r>
      <rPr>
        <sz val="11"/>
        <color rgb="FF000000"/>
        <rFont val="Calibri"/>
      </rPr>
      <t xml:space="preserve"> Establish a strategy that expresses the objectives of the cybersecurity supply chain risk management program</t>
    </r>
    <r>
      <rPr>
        <sz val="11"/>
        <color rgb="FF000000"/>
        <rFont val="Calibri"/>
      </rPr>
      <t xml:space="preserve">
</t>
    </r>
    <r>
      <rPr>
        <b/>
        <sz val="11"/>
        <color rgb="FF000000"/>
        <rFont val="Calibri"/>
      </rPr>
      <t>Ex #2:</t>
    </r>
    <r>
      <rPr>
        <sz val="11"/>
        <color rgb="FF000000"/>
        <rFont val="Calibri"/>
      </rPr>
      <t xml:space="preserve"> Develop the cybersecurity supply chain risk management program, including a plan (with milestones), policies, and procedures that guide implementation and improvement of the program, and share the policies and procedures with the organizational stakeholders</t>
    </r>
    <r>
      <rPr>
        <sz val="11"/>
        <color rgb="FF000000"/>
        <rFont val="Calibri"/>
      </rPr>
      <t xml:space="preserve">
</t>
    </r>
    <r>
      <rPr>
        <b/>
        <sz val="11"/>
        <color rgb="FF000000"/>
        <rFont val="Calibri"/>
      </rPr>
      <t>Ex #3:</t>
    </r>
    <r>
      <rPr>
        <sz val="11"/>
        <color rgb="FF000000"/>
        <rFont val="Calibri"/>
      </rPr>
      <t xml:space="preserve"> Develop and implement program processes based on the strategy, objectives, policies, and procedures that are agreed upon and performed by the organizational stakeholders</t>
    </r>
    <r>
      <rPr>
        <sz val="11"/>
        <color rgb="FF000000"/>
        <rFont val="Calibri"/>
      </rPr>
      <t xml:space="preserve">
</t>
    </r>
    <r>
      <rPr>
        <b/>
        <sz val="11"/>
        <color rgb="FF000000"/>
        <rFont val="Calibri"/>
      </rPr>
      <t>Ex #4:</t>
    </r>
    <r>
      <rPr>
        <sz val="11"/>
        <color rgb="FF000000"/>
        <rFont val="Calibri"/>
      </rPr>
      <t xml:space="preserve"> Establish a cross-organizational mechanism that ensures alignment between functions that contribute to cybersecurity supply chain risk management, such as cybersecurity, IT, operations, legal, human resources, and engineering</t>
    </r>
  </si>
  <si>
    <t>GV.SC-02</t>
  </si>
  <si>
    <t>Cybersecurity roles and responsibilities for suppliers, customers, and partners are established, communicated, and coordinated internally and externally</t>
  </si>
  <si>
    <r>
      <rPr>
        <b/>
        <sz val="11"/>
        <color rgb="FF000000"/>
        <rFont val="Calibri"/>
      </rPr>
      <t>Ex #1:</t>
    </r>
    <r>
      <rPr>
        <sz val="11"/>
        <color rgb="FF000000"/>
        <rFont val="Calibri"/>
      </rPr>
      <t xml:space="preserve"> Identify one or more specific roles or positions that will be responsible and accountable for planning, resourcing, and executing cybersecurity supply chain risk management activities</t>
    </r>
    <r>
      <rPr>
        <sz val="11"/>
        <color rgb="FF000000"/>
        <rFont val="Calibri"/>
      </rPr>
      <t xml:space="preserve">
</t>
    </r>
    <r>
      <rPr>
        <b/>
        <sz val="11"/>
        <color rgb="FF000000"/>
        <rFont val="Calibri"/>
      </rPr>
      <t>Ex #2:</t>
    </r>
    <r>
      <rPr>
        <sz val="11"/>
        <color rgb="FF000000"/>
        <rFont val="Calibri"/>
      </rPr>
      <t xml:space="preserve"> Document cybersecurity supply chain risk management roles and responsibilities in policy</t>
    </r>
    <r>
      <rPr>
        <sz val="11"/>
        <color rgb="FF000000"/>
        <rFont val="Calibri"/>
      </rPr>
      <t xml:space="preserve">
</t>
    </r>
    <r>
      <rPr>
        <b/>
        <sz val="11"/>
        <color rgb="FF000000"/>
        <rFont val="Calibri"/>
      </rPr>
      <t>Ex #3:</t>
    </r>
    <r>
      <rPr>
        <sz val="11"/>
        <color rgb="FF000000"/>
        <rFont val="Calibri"/>
      </rPr>
      <t xml:space="preserve"> Create responsibility matrixes to document who will be responsible and accountable for cybersecurity supply chain risk management activities and how those teams and individuals will be consulted and informed</t>
    </r>
    <r>
      <rPr>
        <sz val="11"/>
        <color rgb="FF000000"/>
        <rFont val="Calibri"/>
      </rPr>
      <t xml:space="preserve">
</t>
    </r>
    <r>
      <rPr>
        <b/>
        <sz val="11"/>
        <color rgb="FF000000"/>
        <rFont val="Calibri"/>
      </rPr>
      <t>Ex #4:</t>
    </r>
    <r>
      <rPr>
        <sz val="11"/>
        <color rgb="FF000000"/>
        <rFont val="Calibri"/>
      </rPr>
      <t xml:space="preserve"> Include cybersecurity supply chain risk management responsibilities and performance requirements in personnel descriptions to ensure clarity and improve accountability</t>
    </r>
    <r>
      <rPr>
        <sz val="11"/>
        <color rgb="FF000000"/>
        <rFont val="Calibri"/>
      </rPr>
      <t xml:space="preserve">
</t>
    </r>
    <r>
      <rPr>
        <b/>
        <sz val="11"/>
        <color rgb="FF000000"/>
        <rFont val="Calibri"/>
      </rPr>
      <t>Ex #5:</t>
    </r>
    <r>
      <rPr>
        <sz val="11"/>
        <color rgb="FF000000"/>
        <rFont val="Calibri"/>
      </rPr>
      <t xml:space="preserve"> Document performance goals for personnel with cybersecurity risk management-specific responsibilities, and periodically measure them to demonstrate and improve performance</t>
    </r>
    <r>
      <rPr>
        <sz val="11"/>
        <color rgb="FF000000"/>
        <rFont val="Calibri"/>
      </rPr>
      <t xml:space="preserve">
</t>
    </r>
    <r>
      <rPr>
        <b/>
        <sz val="11"/>
        <color rgb="FF000000"/>
        <rFont val="Calibri"/>
      </rPr>
      <t>Ex #6:</t>
    </r>
    <r>
      <rPr>
        <sz val="11"/>
        <color rgb="FF000000"/>
        <rFont val="Calibri"/>
      </rPr>
      <t xml:space="preserve"> Develop roles and responsibilities for suppliers, customers, and business partners to address shared responsibilities for applicable cybersecurity risks, and integrate them into organizational policies and applicable third-party agreements</t>
    </r>
    <r>
      <rPr>
        <sz val="11"/>
        <color rgb="FF000000"/>
        <rFont val="Calibri"/>
      </rPr>
      <t xml:space="preserve">
</t>
    </r>
    <r>
      <rPr>
        <b/>
        <sz val="11"/>
        <color rgb="FF000000"/>
        <rFont val="Calibri"/>
      </rPr>
      <t>Ex #7:</t>
    </r>
    <r>
      <rPr>
        <sz val="11"/>
        <color rgb="FF000000"/>
        <rFont val="Calibri"/>
      </rPr>
      <t xml:space="preserve"> Internally communicate cybersecurity supply chain risk management roles and responsibilities for third parties</t>
    </r>
    <r>
      <rPr>
        <sz val="11"/>
        <color rgb="FF000000"/>
        <rFont val="Calibri"/>
      </rPr>
      <t xml:space="preserve">
</t>
    </r>
    <r>
      <rPr>
        <b/>
        <sz val="11"/>
        <color rgb="FF000000"/>
        <rFont val="Calibri"/>
      </rPr>
      <t>Ex #8:</t>
    </r>
    <r>
      <rPr>
        <sz val="11"/>
        <color rgb="FF000000"/>
        <rFont val="Calibri"/>
      </rPr>
      <t xml:space="preserve"> Establish rules and protocols for information sharing and reporting processes between the organization and its suppliers</t>
    </r>
  </si>
  <si>
    <t>GV.SC-03</t>
  </si>
  <si>
    <t>Cybersecurity supply chain risk management is integrated into cybersecurity and enterprise risk management, risk assessment, and improvement processes</t>
  </si>
  <si>
    <r>
      <rPr>
        <b/>
        <sz val="11"/>
        <color rgb="FF000000"/>
        <rFont val="Calibri"/>
      </rPr>
      <t>Ex #1:</t>
    </r>
    <r>
      <rPr>
        <sz val="11"/>
        <color rgb="FF000000"/>
        <rFont val="Calibri"/>
      </rPr>
      <t xml:space="preserve"> Identify areas of alignment and overlap with cybersecurity and enterprise risk management</t>
    </r>
    <r>
      <rPr>
        <sz val="11"/>
        <color rgb="FF000000"/>
        <rFont val="Calibri"/>
      </rPr>
      <t xml:space="preserve">
</t>
    </r>
    <r>
      <rPr>
        <b/>
        <sz val="11"/>
        <color rgb="FF000000"/>
        <rFont val="Calibri"/>
      </rPr>
      <t>Ex #2:</t>
    </r>
    <r>
      <rPr>
        <sz val="11"/>
        <color rgb="FF000000"/>
        <rFont val="Calibri"/>
      </rPr>
      <t xml:space="preserve"> Establish integrated control sets for cybersecurity risk management and cybersecurity supply chain risk management</t>
    </r>
    <r>
      <rPr>
        <sz val="11"/>
        <color rgb="FF000000"/>
        <rFont val="Calibri"/>
      </rPr>
      <t xml:space="preserve">
</t>
    </r>
    <r>
      <rPr>
        <b/>
        <sz val="11"/>
        <color rgb="FF000000"/>
        <rFont val="Calibri"/>
      </rPr>
      <t>Ex #3:</t>
    </r>
    <r>
      <rPr>
        <sz val="11"/>
        <color rgb="FF000000"/>
        <rFont val="Calibri"/>
      </rPr>
      <t xml:space="preserve"> Integrate cybersecurity supply chain risk management into improvement processes</t>
    </r>
    <r>
      <rPr>
        <sz val="11"/>
        <color rgb="FF000000"/>
        <rFont val="Calibri"/>
      </rPr>
      <t xml:space="preserve">
</t>
    </r>
    <r>
      <rPr>
        <b/>
        <sz val="11"/>
        <color rgb="FF000000"/>
        <rFont val="Calibri"/>
      </rPr>
      <t>Ex #4:</t>
    </r>
    <r>
      <rPr>
        <sz val="11"/>
        <color rgb="FF000000"/>
        <rFont val="Calibri"/>
      </rPr>
      <t xml:space="preserve"> Escalate material cybersecurity risks in supply chains to senior management, and address them at the enterprise risk management level</t>
    </r>
  </si>
  <si>
    <t>GV.SC-04</t>
  </si>
  <si>
    <t>Suppliers are known and prioritized by criticality</t>
  </si>
  <si>
    <r>
      <rPr>
        <b/>
        <sz val="11"/>
        <color rgb="FF000000"/>
        <rFont val="Calibri"/>
      </rPr>
      <t>Ex #1:</t>
    </r>
    <r>
      <rPr>
        <sz val="11"/>
        <color rgb="FF000000"/>
        <rFont val="Calibri"/>
      </rPr>
      <t xml:space="preserve"> Develop criteria for supplier criticality based on, for example, the sensitivity of data processed or possessed by suppliers, the degree of access to the organization's systems, and the importance of the products or services to the organization's mission</t>
    </r>
    <r>
      <rPr>
        <sz val="11"/>
        <color rgb="FF000000"/>
        <rFont val="Calibri"/>
      </rPr>
      <t xml:space="preserve">
</t>
    </r>
    <r>
      <rPr>
        <b/>
        <sz val="11"/>
        <color rgb="FF000000"/>
        <rFont val="Calibri"/>
      </rPr>
      <t>Ex #2:</t>
    </r>
    <r>
      <rPr>
        <sz val="11"/>
        <color rgb="FF000000"/>
        <rFont val="Calibri"/>
      </rPr>
      <t xml:space="preserve"> Keep a record of all suppliers, and prioritize suppliers based on the criticality criteria</t>
    </r>
  </si>
  <si>
    <t>GV.SC-05</t>
  </si>
  <si>
    <t>Requirements to address cybersecurity risks in supply chains are established, prioritized, and integrated into contracts and other types of agreements with suppliers and other relevant third parties</t>
  </si>
  <si>
    <r>
      <rPr>
        <b/>
        <sz val="11"/>
        <color rgb="FF000000"/>
        <rFont val="Calibri"/>
      </rPr>
      <t>Ex #1:</t>
    </r>
    <r>
      <rPr>
        <sz val="11"/>
        <color rgb="FF000000"/>
        <rFont val="Calibri"/>
      </rPr>
      <t xml:space="preserve"> Establish security requirements for suppliers, products, and services commensurate with their criticality level and potential impact if compromised</t>
    </r>
    <r>
      <rPr>
        <sz val="11"/>
        <color rgb="FF000000"/>
        <rFont val="Calibri"/>
      </rPr>
      <t xml:space="preserve">
</t>
    </r>
    <r>
      <rPr>
        <b/>
        <sz val="11"/>
        <color rgb="FF000000"/>
        <rFont val="Calibri"/>
      </rPr>
      <t>Ex #2:</t>
    </r>
    <r>
      <rPr>
        <sz val="11"/>
        <color rgb="FF000000"/>
        <rFont val="Calibri"/>
      </rPr>
      <t xml:space="preserve"> Include all cybersecurity and supply chain requirements that third parties must follow and how compliance with the requirements may be verified in default contractual language</t>
    </r>
    <r>
      <rPr>
        <sz val="11"/>
        <color rgb="FF000000"/>
        <rFont val="Calibri"/>
      </rPr>
      <t xml:space="preserve">
</t>
    </r>
    <r>
      <rPr>
        <b/>
        <sz val="11"/>
        <color rgb="FF000000"/>
        <rFont val="Calibri"/>
      </rPr>
      <t>Ex #3:</t>
    </r>
    <r>
      <rPr>
        <sz val="11"/>
        <color rgb="FF000000"/>
        <rFont val="Calibri"/>
      </rPr>
      <t xml:space="preserve"> Define the rules and protocols for information sharing between the organization and its suppliers and sub-tier suppliers in agreements</t>
    </r>
    <r>
      <rPr>
        <sz val="11"/>
        <color rgb="FF000000"/>
        <rFont val="Calibri"/>
      </rPr>
      <t xml:space="preserve">
</t>
    </r>
    <r>
      <rPr>
        <b/>
        <sz val="11"/>
        <color rgb="FF000000"/>
        <rFont val="Calibri"/>
      </rPr>
      <t>Ex #4:</t>
    </r>
    <r>
      <rPr>
        <sz val="11"/>
        <color rgb="FF000000"/>
        <rFont val="Calibri"/>
      </rPr>
      <t xml:space="preserve"> Manage risk by including security requirements in agreements based on their criticality and potential impact if compromised</t>
    </r>
    <r>
      <rPr>
        <sz val="11"/>
        <color rgb="FF000000"/>
        <rFont val="Calibri"/>
      </rPr>
      <t xml:space="preserve">
</t>
    </r>
    <r>
      <rPr>
        <b/>
        <sz val="11"/>
        <color rgb="FF000000"/>
        <rFont val="Calibri"/>
      </rPr>
      <t>Ex #5:</t>
    </r>
    <r>
      <rPr>
        <sz val="11"/>
        <color rgb="FF000000"/>
        <rFont val="Calibri"/>
      </rPr>
      <t xml:space="preserve"> Define security requirements in service-level agreements (SLAs) for monitoring suppliers for acceptable security performance throughout the supplier relationship lifecycle</t>
    </r>
    <r>
      <rPr>
        <sz val="11"/>
        <color rgb="FF000000"/>
        <rFont val="Calibri"/>
      </rPr>
      <t xml:space="preserve">
</t>
    </r>
    <r>
      <rPr>
        <b/>
        <sz val="11"/>
        <color rgb="FF000000"/>
        <rFont val="Calibri"/>
      </rPr>
      <t>Ex #6:</t>
    </r>
    <r>
      <rPr>
        <sz val="11"/>
        <color rgb="FF000000"/>
        <rFont val="Calibri"/>
      </rPr>
      <t xml:space="preserve"> Contractually require suppliers to disclose cybersecurity features, functions, and vulnerabilities of their products and services for the life of the product or the term of service</t>
    </r>
    <r>
      <rPr>
        <sz val="11"/>
        <color rgb="FF000000"/>
        <rFont val="Calibri"/>
      </rPr>
      <t xml:space="preserve">
</t>
    </r>
    <r>
      <rPr>
        <b/>
        <sz val="11"/>
        <color rgb="FF000000"/>
        <rFont val="Calibri"/>
      </rPr>
      <t>Ex #7:</t>
    </r>
    <r>
      <rPr>
        <sz val="11"/>
        <color rgb="FF000000"/>
        <rFont val="Calibri"/>
      </rPr>
      <t xml:space="preserve"> Contractually require suppliers to provide and maintain a current component inventory (e.g., software or hardware bill of materials) for critical products</t>
    </r>
    <r>
      <rPr>
        <sz val="11"/>
        <color rgb="FF000000"/>
        <rFont val="Calibri"/>
      </rPr>
      <t xml:space="preserve">
</t>
    </r>
    <r>
      <rPr>
        <b/>
        <sz val="11"/>
        <color rgb="FF000000"/>
        <rFont val="Calibri"/>
      </rPr>
      <t>Ex #8:</t>
    </r>
    <r>
      <rPr>
        <sz val="11"/>
        <color rgb="FF000000"/>
        <rFont val="Calibri"/>
      </rPr>
      <t xml:space="preserve"> Contractually require suppliers to vet their employees and guard against insider threats</t>
    </r>
    <r>
      <rPr>
        <sz val="11"/>
        <color rgb="FF000000"/>
        <rFont val="Calibri"/>
      </rPr>
      <t xml:space="preserve">
</t>
    </r>
    <r>
      <rPr>
        <b/>
        <sz val="11"/>
        <color rgb="FF000000"/>
        <rFont val="Calibri"/>
      </rPr>
      <t>Ex #9:</t>
    </r>
    <r>
      <rPr>
        <sz val="11"/>
        <color rgb="FF000000"/>
        <rFont val="Calibri"/>
      </rPr>
      <t xml:space="preserve"> Contractually require suppliers to provide evidence of performing acceptable security practices through, for example, self-attestation, conformance to known standards, certifications, or inspections</t>
    </r>
    <r>
      <rPr>
        <sz val="11"/>
        <color rgb="FF000000"/>
        <rFont val="Calibri"/>
      </rPr>
      <t xml:space="preserve">
</t>
    </r>
    <r>
      <rPr>
        <b/>
        <sz val="11"/>
        <color rgb="FF000000"/>
        <rFont val="Calibri"/>
      </rPr>
      <t>Ex #10:</t>
    </r>
    <r>
      <rPr>
        <sz val="11"/>
        <color rgb="FF000000"/>
        <rFont val="Calibri"/>
      </rPr>
      <t xml:space="preserve"> Specify in contracts and other agreements the rights and responsibilities of the organization, its suppliers, and their supply chains, with respect to potential cybersecurity risks</t>
    </r>
  </si>
  <si>
    <t>GV.SC-06</t>
  </si>
  <si>
    <t>Planning and due diligence are performed to reduce risks before entering into formal supplier or other third-party relationships</t>
  </si>
  <si>
    <r>
      <rPr>
        <b/>
        <sz val="11"/>
        <color rgb="FF000000"/>
        <rFont val="Calibri"/>
      </rPr>
      <t>Ex #1:</t>
    </r>
    <r>
      <rPr>
        <sz val="11"/>
        <color rgb="FF000000"/>
        <rFont val="Calibri"/>
      </rPr>
      <t xml:space="preserve"> Perform thorough due diligence on prospective suppliers that is consistent with procurement planning and commensurate with the level of risk, criticality, and complexity of each supplier relationship</t>
    </r>
    <r>
      <rPr>
        <sz val="11"/>
        <color rgb="FF000000"/>
        <rFont val="Calibri"/>
      </rPr>
      <t xml:space="preserve">
</t>
    </r>
    <r>
      <rPr>
        <b/>
        <sz val="11"/>
        <color rgb="FF000000"/>
        <rFont val="Calibri"/>
      </rPr>
      <t>Ex #2:</t>
    </r>
    <r>
      <rPr>
        <sz val="11"/>
        <color rgb="FF000000"/>
        <rFont val="Calibri"/>
      </rPr>
      <t xml:space="preserve"> Assess the suitability of the technology and cybersecurity capabilities and the risk management practices of prospective suppliers</t>
    </r>
    <r>
      <rPr>
        <sz val="11"/>
        <color rgb="FF000000"/>
        <rFont val="Calibri"/>
      </rPr>
      <t xml:space="preserve">
</t>
    </r>
    <r>
      <rPr>
        <b/>
        <sz val="11"/>
        <color rgb="FF000000"/>
        <rFont val="Calibri"/>
      </rPr>
      <t>Ex #3:</t>
    </r>
    <r>
      <rPr>
        <sz val="11"/>
        <color rgb="FF000000"/>
        <rFont val="Calibri"/>
      </rPr>
      <t xml:space="preserve"> Conduct supplier risk assessments against business and applicable cybersecurity requirements</t>
    </r>
    <r>
      <rPr>
        <sz val="11"/>
        <color rgb="FF000000"/>
        <rFont val="Calibri"/>
      </rPr>
      <t xml:space="preserve">
</t>
    </r>
    <r>
      <rPr>
        <b/>
        <sz val="11"/>
        <color rgb="FF000000"/>
        <rFont val="Calibri"/>
      </rPr>
      <t>Ex #4:</t>
    </r>
    <r>
      <rPr>
        <sz val="11"/>
        <color rgb="FF000000"/>
        <rFont val="Calibri"/>
      </rPr>
      <t xml:space="preserve"> Assess the authenticity, integrity, and security of critical products prior to acquisition and use</t>
    </r>
  </si>
  <si>
    <t>GV.SC-07</t>
  </si>
  <si>
    <t>The risks posed by a supplier, their products and services, and other third parties are understood, recorded, prioritized, assessed, responded to, and monitored over the course of the relationship</t>
  </si>
  <si>
    <r>
      <rPr>
        <b/>
        <sz val="11"/>
        <color rgb="FF000000"/>
        <rFont val="Calibri"/>
      </rPr>
      <t>Ex #1:</t>
    </r>
    <r>
      <rPr>
        <sz val="11"/>
        <color rgb="FF000000"/>
        <rFont val="Calibri"/>
      </rPr>
      <t xml:space="preserve"> Adjust assessment formats and frequencies based on the third party's reputation and the criticality of the products or services they provide</t>
    </r>
    <r>
      <rPr>
        <sz val="11"/>
        <color rgb="FF000000"/>
        <rFont val="Calibri"/>
      </rPr>
      <t xml:space="preserve">
</t>
    </r>
    <r>
      <rPr>
        <b/>
        <sz val="11"/>
        <color rgb="FF000000"/>
        <rFont val="Calibri"/>
      </rPr>
      <t>Ex #2:</t>
    </r>
    <r>
      <rPr>
        <sz val="11"/>
        <color rgb="FF000000"/>
        <rFont val="Calibri"/>
      </rPr>
      <t xml:space="preserve"> Evaluate third parties' evidence of compliance with contractual cybersecurity requirements, such as self-attestations, warranties, certifications, and other artifacts</t>
    </r>
    <r>
      <rPr>
        <sz val="11"/>
        <color rgb="FF000000"/>
        <rFont val="Calibri"/>
      </rPr>
      <t xml:space="preserve">
</t>
    </r>
    <r>
      <rPr>
        <b/>
        <sz val="11"/>
        <color rgb="FF000000"/>
        <rFont val="Calibri"/>
      </rPr>
      <t>Ex #3:</t>
    </r>
    <r>
      <rPr>
        <sz val="11"/>
        <color rgb="FF000000"/>
        <rFont val="Calibri"/>
      </rPr>
      <t xml:space="preserve"> Monitor critical suppliers to ensure that they are fulfilling their security obligations throughout the supplier relationship lifecycle using a variety of methods and techniques, such as inspections, audits, tests, or other forms of evaluation</t>
    </r>
    <r>
      <rPr>
        <sz val="11"/>
        <color rgb="FF000000"/>
        <rFont val="Calibri"/>
      </rPr>
      <t xml:space="preserve">
</t>
    </r>
    <r>
      <rPr>
        <b/>
        <sz val="11"/>
        <color rgb="FF000000"/>
        <rFont val="Calibri"/>
      </rPr>
      <t>Ex #4:</t>
    </r>
    <r>
      <rPr>
        <sz val="11"/>
        <color rgb="FF000000"/>
        <rFont val="Calibri"/>
      </rPr>
      <t xml:space="preserve"> Monitor critical suppliers, services, and products for changes to their risk profiles, and reevaluate supplier criticality and risk impact accordingly</t>
    </r>
    <r>
      <rPr>
        <sz val="11"/>
        <color rgb="FF000000"/>
        <rFont val="Calibri"/>
      </rPr>
      <t xml:space="preserve">
</t>
    </r>
    <r>
      <rPr>
        <b/>
        <sz val="11"/>
        <color rgb="FF000000"/>
        <rFont val="Calibri"/>
      </rPr>
      <t>Ex #5:</t>
    </r>
    <r>
      <rPr>
        <sz val="11"/>
        <color rgb="FF000000"/>
        <rFont val="Calibri"/>
      </rPr>
      <t xml:space="preserve"> Plan for unexpected supplier and supply chain-related interruptions to ensure business continuity</t>
    </r>
  </si>
  <si>
    <t>GV.SC-08</t>
  </si>
  <si>
    <t>Relevant suppliers and other third parties are included in incident planning, response, and recovery activities</t>
  </si>
  <si>
    <r>
      <rPr>
        <b/>
        <sz val="11"/>
        <color rgb="FF000000"/>
        <rFont val="Calibri"/>
      </rPr>
      <t>Ex #1:</t>
    </r>
    <r>
      <rPr>
        <sz val="11"/>
        <color rgb="FF000000"/>
        <rFont val="Calibri"/>
      </rPr>
      <t xml:space="preserve"> Define and use rules and protocols for reporting incident response and recovery activities and the status between the organization and its suppliers</t>
    </r>
    <r>
      <rPr>
        <sz val="11"/>
        <color rgb="FF000000"/>
        <rFont val="Calibri"/>
      </rPr>
      <t xml:space="preserve">
</t>
    </r>
    <r>
      <rPr>
        <b/>
        <sz val="11"/>
        <color rgb="FF000000"/>
        <rFont val="Calibri"/>
      </rPr>
      <t>Ex #2:</t>
    </r>
    <r>
      <rPr>
        <sz val="11"/>
        <color rgb="FF000000"/>
        <rFont val="Calibri"/>
      </rPr>
      <t xml:space="preserve"> Identify and document the roles and responsibilities of the organization and its suppliers for incident response</t>
    </r>
    <r>
      <rPr>
        <sz val="11"/>
        <color rgb="FF000000"/>
        <rFont val="Calibri"/>
      </rPr>
      <t xml:space="preserve">
</t>
    </r>
    <r>
      <rPr>
        <b/>
        <sz val="11"/>
        <color rgb="FF000000"/>
        <rFont val="Calibri"/>
      </rPr>
      <t>Ex #3:</t>
    </r>
    <r>
      <rPr>
        <sz val="11"/>
        <color rgb="FF000000"/>
        <rFont val="Calibri"/>
      </rPr>
      <t xml:space="preserve"> Include critical suppliers in incident response exercises and simulations</t>
    </r>
    <r>
      <rPr>
        <sz val="11"/>
        <color rgb="FF000000"/>
        <rFont val="Calibri"/>
      </rPr>
      <t xml:space="preserve">
</t>
    </r>
    <r>
      <rPr>
        <b/>
        <sz val="11"/>
        <color rgb="FF000000"/>
        <rFont val="Calibri"/>
      </rPr>
      <t>Ex #4:</t>
    </r>
    <r>
      <rPr>
        <sz val="11"/>
        <color rgb="FF000000"/>
        <rFont val="Calibri"/>
      </rPr>
      <t xml:space="preserve"> Define and coordinate crisis communication methods and protocols between the organization and its critical suppliers</t>
    </r>
    <r>
      <rPr>
        <sz val="11"/>
        <color rgb="FF000000"/>
        <rFont val="Calibri"/>
      </rPr>
      <t xml:space="preserve">
</t>
    </r>
    <r>
      <rPr>
        <b/>
        <sz val="11"/>
        <color rgb="FF000000"/>
        <rFont val="Calibri"/>
      </rPr>
      <t>Ex #5:</t>
    </r>
    <r>
      <rPr>
        <sz val="11"/>
        <color rgb="FF000000"/>
        <rFont val="Calibri"/>
      </rPr>
      <t xml:space="preserve"> Conduct collaborative lessons learned sessions with critical suppliers</t>
    </r>
  </si>
  <si>
    <t>GV.SC-09</t>
  </si>
  <si>
    <t>Supply chain security practices are integrated into cybersecurity and enterprise risk management programs, and their performance is monitored throughout the technology product and service life cycle</t>
  </si>
  <si>
    <r>
      <rPr>
        <b/>
        <sz val="11"/>
        <color rgb="FF000000"/>
        <rFont val="Calibri"/>
      </rPr>
      <t>Ex #1:</t>
    </r>
    <r>
      <rPr>
        <sz val="11"/>
        <color rgb="FF000000"/>
        <rFont val="Calibri"/>
      </rPr>
      <t xml:space="preserve"> Policies and procedures require provenance records for all acquired technology products and services</t>
    </r>
    <r>
      <rPr>
        <sz val="11"/>
        <color rgb="FF000000"/>
        <rFont val="Calibri"/>
      </rPr>
      <t xml:space="preserve">
</t>
    </r>
    <r>
      <rPr>
        <b/>
        <sz val="11"/>
        <color rgb="FF000000"/>
        <rFont val="Calibri"/>
      </rPr>
      <t>Ex #2:</t>
    </r>
    <r>
      <rPr>
        <sz val="11"/>
        <color rgb="FF000000"/>
        <rFont val="Calibri"/>
      </rPr>
      <t xml:space="preserve"> Periodically provide risk reporting to leaders about how acquired components are proven to be untampered and authentic</t>
    </r>
    <r>
      <rPr>
        <sz val="11"/>
        <color rgb="FF000000"/>
        <rFont val="Calibri"/>
      </rPr>
      <t xml:space="preserve">
</t>
    </r>
    <r>
      <rPr>
        <b/>
        <sz val="11"/>
        <color rgb="FF000000"/>
        <rFont val="Calibri"/>
      </rPr>
      <t>Ex #3:</t>
    </r>
    <r>
      <rPr>
        <sz val="11"/>
        <color rgb="FF000000"/>
        <rFont val="Calibri"/>
      </rPr>
      <t xml:space="preserve"> Communicate regularly among cybersecurity risk managers and operations personnel about the need to acquire software patches, updates, and upgrades only from authenticated and trustworthy software providers</t>
    </r>
    <r>
      <rPr>
        <sz val="11"/>
        <color rgb="FF000000"/>
        <rFont val="Calibri"/>
      </rPr>
      <t xml:space="preserve">
</t>
    </r>
    <r>
      <rPr>
        <b/>
        <sz val="11"/>
        <color rgb="FF000000"/>
        <rFont val="Calibri"/>
      </rPr>
      <t>Ex #4:</t>
    </r>
    <r>
      <rPr>
        <sz val="11"/>
        <color rgb="FF000000"/>
        <rFont val="Calibri"/>
      </rPr>
      <t xml:space="preserve"> Review policies to ensure that they require approved supplier personnel to perform maintenance on supplier products</t>
    </r>
    <r>
      <rPr>
        <sz val="11"/>
        <color rgb="FF000000"/>
        <rFont val="Calibri"/>
      </rPr>
      <t xml:space="preserve">
</t>
    </r>
    <r>
      <rPr>
        <b/>
        <sz val="11"/>
        <color rgb="FF000000"/>
        <rFont val="Calibri"/>
      </rPr>
      <t>Ex #5:</t>
    </r>
    <r>
      <rPr>
        <sz val="11"/>
        <color rgb="FF000000"/>
        <rFont val="Calibri"/>
      </rPr>
      <t xml:space="preserve"> Policies and procedure require checking upgrades to critical hardware for unauthorized changes</t>
    </r>
  </si>
  <si>
    <t>GV.SC-10</t>
  </si>
  <si>
    <t>Cybersecurity supply chain risk management plans include provisions for activities that occur after the conclusion of a partnership or service agreement</t>
  </si>
  <si>
    <r>
      <rPr>
        <b/>
        <sz val="11"/>
        <color rgb="FF000000"/>
        <rFont val="Calibri"/>
      </rPr>
      <t>Ex #1:</t>
    </r>
    <r>
      <rPr>
        <sz val="11"/>
        <color rgb="FF000000"/>
        <rFont val="Calibri"/>
      </rPr>
      <t xml:space="preserve"> Establish processes for terminating critical relationships under both normal and adverse circumstances</t>
    </r>
    <r>
      <rPr>
        <sz val="11"/>
        <color rgb="FF000000"/>
        <rFont val="Calibri"/>
      </rPr>
      <t xml:space="preserve">
</t>
    </r>
    <r>
      <rPr>
        <b/>
        <sz val="11"/>
        <color rgb="FF000000"/>
        <rFont val="Calibri"/>
      </rPr>
      <t>Ex #2:</t>
    </r>
    <r>
      <rPr>
        <sz val="11"/>
        <color rgb="FF000000"/>
        <rFont val="Calibri"/>
      </rPr>
      <t xml:space="preserve"> Define and implement plans for component end-of-life maintenance support and obsolescence</t>
    </r>
    <r>
      <rPr>
        <sz val="11"/>
        <color rgb="FF000000"/>
        <rFont val="Calibri"/>
      </rPr>
      <t xml:space="preserve">
</t>
    </r>
    <r>
      <rPr>
        <b/>
        <sz val="11"/>
        <color rgb="FF000000"/>
        <rFont val="Calibri"/>
      </rPr>
      <t>Ex #3:</t>
    </r>
    <r>
      <rPr>
        <sz val="11"/>
        <color rgb="FF000000"/>
        <rFont val="Calibri"/>
      </rPr>
      <t xml:space="preserve"> Verify that supplier access to organization resources is deactivated promptly when it is no longer needed</t>
    </r>
    <r>
      <rPr>
        <sz val="11"/>
        <color rgb="FF000000"/>
        <rFont val="Calibri"/>
      </rPr>
      <t xml:space="preserve">
</t>
    </r>
    <r>
      <rPr>
        <b/>
        <sz val="11"/>
        <color rgb="FF000000"/>
        <rFont val="Calibri"/>
      </rPr>
      <t>Ex #4:</t>
    </r>
    <r>
      <rPr>
        <sz val="11"/>
        <color rgb="FF000000"/>
        <rFont val="Calibri"/>
      </rPr>
      <t xml:space="preserve"> Verify that assets containing the organization's data are returned or properly disposed of in a timely, controlled, and safe manner</t>
    </r>
    <r>
      <rPr>
        <sz val="11"/>
        <color rgb="FF000000"/>
        <rFont val="Calibri"/>
      </rPr>
      <t xml:space="preserve">
</t>
    </r>
    <r>
      <rPr>
        <b/>
        <sz val="11"/>
        <color rgb="FF000000"/>
        <rFont val="Calibri"/>
      </rPr>
      <t>Ex #5:</t>
    </r>
    <r>
      <rPr>
        <sz val="11"/>
        <color rgb="FF000000"/>
        <rFont val="Calibri"/>
      </rPr>
      <t xml:space="preserve"> Develop and execute a plan for terminating or transitioning supplier relationships that takes supply chain security risk and resiliency into account</t>
    </r>
    <r>
      <rPr>
        <sz val="11"/>
        <color rgb="FF000000"/>
        <rFont val="Calibri"/>
      </rPr>
      <t xml:space="preserve">
</t>
    </r>
    <r>
      <rPr>
        <b/>
        <sz val="11"/>
        <color rgb="FF000000"/>
        <rFont val="Calibri"/>
      </rPr>
      <t>Ex #6:</t>
    </r>
    <r>
      <rPr>
        <sz val="11"/>
        <color rgb="FF000000"/>
        <rFont val="Calibri"/>
      </rPr>
      <t xml:space="preserve"> Mitigate risks to data and systems created by supplier termination</t>
    </r>
    <r>
      <rPr>
        <sz val="11"/>
        <color rgb="FF000000"/>
        <rFont val="Calibri"/>
      </rPr>
      <t xml:space="preserve">
</t>
    </r>
    <r>
      <rPr>
        <b/>
        <sz val="11"/>
        <color rgb="FF000000"/>
        <rFont val="Calibri"/>
      </rPr>
      <t>Ex #7:</t>
    </r>
    <r>
      <rPr>
        <sz val="11"/>
        <color rgb="FF000000"/>
        <rFont val="Calibri"/>
      </rPr>
      <t xml:space="preserve"> Manage data leakage risks associated with supplier termination</t>
    </r>
  </si>
  <si>
    <t>IDENTIFY</t>
  </si>
  <si>
    <t>ID</t>
  </si>
  <si>
    <t>The organization's current cybersecurity risks are understood</t>
  </si>
  <si>
    <t>Asset Management</t>
  </si>
  <si>
    <t>ID.AM</t>
  </si>
  <si>
    <t>Assets (e.g., data, hardware, software, systems, facilities, services, people) that enable the organization to achieve business purposes are identified and managed consistent with their relative importance to organizational objectives and the organization's risk strategy</t>
  </si>
  <si>
    <t>ID.AM-01</t>
  </si>
  <si>
    <t>Inventories of hardware managed by the organization are maintained</t>
  </si>
  <si>
    <r>
      <rPr>
        <b/>
        <sz val="11"/>
        <color rgb="FF000000"/>
        <rFont val="Calibri"/>
      </rPr>
      <t>Ex #1:</t>
    </r>
    <r>
      <rPr>
        <sz val="11"/>
        <color rgb="FF000000"/>
        <rFont val="Calibri"/>
      </rPr>
      <t xml:space="preserve"> Maintain inventories for all types of hardware, including IT, IoT, OT, and mobile devices</t>
    </r>
    <r>
      <rPr>
        <sz val="11"/>
        <color rgb="FF000000"/>
        <rFont val="Calibri"/>
      </rPr>
      <t xml:space="preserve">
</t>
    </r>
    <r>
      <rPr>
        <b/>
        <sz val="11"/>
        <color rgb="FF000000"/>
        <rFont val="Calibri"/>
      </rPr>
      <t>Ex #2:</t>
    </r>
    <r>
      <rPr>
        <sz val="11"/>
        <color rgb="FF000000"/>
        <rFont val="Calibri"/>
      </rPr>
      <t xml:space="preserve"> Constantly monitor networks to detect new hardware and automatically update inventories</t>
    </r>
  </si>
  <si>
    <t>ID.AM-02</t>
  </si>
  <si>
    <t>Inventories of software, services, and systems managed by the organization are maintained</t>
  </si>
  <si>
    <r>
      <rPr>
        <b/>
        <sz val="11"/>
        <color rgb="FF000000"/>
        <rFont val="Calibri"/>
      </rPr>
      <t>Ex #1:</t>
    </r>
    <r>
      <rPr>
        <sz val="11"/>
        <color rgb="FF000000"/>
        <rFont val="Calibri"/>
      </rPr>
      <t xml:space="preserve"> Maintain inventories for all types of software and services, including commercial-off-the-shelf, open-source, custom applications, API services, and cloud-based applications and services</t>
    </r>
    <r>
      <rPr>
        <sz val="11"/>
        <color rgb="FF000000"/>
        <rFont val="Calibri"/>
      </rPr>
      <t xml:space="preserve">
</t>
    </r>
    <r>
      <rPr>
        <b/>
        <sz val="11"/>
        <color rgb="FF000000"/>
        <rFont val="Calibri"/>
      </rPr>
      <t>Ex #2:</t>
    </r>
    <r>
      <rPr>
        <sz val="11"/>
        <color rgb="FF000000"/>
        <rFont val="Calibri"/>
      </rPr>
      <t xml:space="preserve"> Constantly monitor all platforms, including containers and virtual machines, for software and service inventory changes</t>
    </r>
    <r>
      <rPr>
        <sz val="11"/>
        <color rgb="FF000000"/>
        <rFont val="Calibri"/>
      </rPr>
      <t xml:space="preserve">
</t>
    </r>
    <r>
      <rPr>
        <b/>
        <sz val="11"/>
        <color rgb="FF000000"/>
        <rFont val="Calibri"/>
      </rPr>
      <t>Ex #3:</t>
    </r>
    <r>
      <rPr>
        <sz val="11"/>
        <color rgb="FF000000"/>
        <rFont val="Calibri"/>
      </rPr>
      <t xml:space="preserve"> Maintain an inventory of the organization's systems</t>
    </r>
  </si>
  <si>
    <t>ID.AM-03</t>
  </si>
  <si>
    <t>Representations of the organization's authorized network communication and internal and external network data flows are maintained</t>
  </si>
  <si>
    <r>
      <rPr>
        <b/>
        <sz val="11"/>
        <color rgb="FF000000"/>
        <rFont val="Calibri"/>
      </rPr>
      <t>Ex #1:</t>
    </r>
    <r>
      <rPr>
        <sz val="11"/>
        <color rgb="FF000000"/>
        <rFont val="Calibri"/>
      </rPr>
      <t xml:space="preserve"> Maintain baselines of communication and data flows within the organization's wired and wireless networks</t>
    </r>
    <r>
      <rPr>
        <sz val="11"/>
        <color rgb="FF000000"/>
        <rFont val="Calibri"/>
      </rPr>
      <t xml:space="preserve">
</t>
    </r>
    <r>
      <rPr>
        <b/>
        <sz val="11"/>
        <color rgb="FF000000"/>
        <rFont val="Calibri"/>
      </rPr>
      <t>Ex #2:</t>
    </r>
    <r>
      <rPr>
        <sz val="11"/>
        <color rgb="FF000000"/>
        <rFont val="Calibri"/>
      </rPr>
      <t xml:space="preserve"> Maintain baselines of communication and data flows between the organization and third parties</t>
    </r>
    <r>
      <rPr>
        <sz val="11"/>
        <color rgb="FF000000"/>
        <rFont val="Calibri"/>
      </rPr>
      <t xml:space="preserve">
</t>
    </r>
    <r>
      <rPr>
        <b/>
        <sz val="11"/>
        <color rgb="FF000000"/>
        <rFont val="Calibri"/>
      </rPr>
      <t>Ex #3:</t>
    </r>
    <r>
      <rPr>
        <sz val="11"/>
        <color rgb="FF000000"/>
        <rFont val="Calibri"/>
      </rPr>
      <t xml:space="preserve"> Maintain baselines of communication and data flows for the organization's infrastructure-as-a-service (IaaS) usage</t>
    </r>
    <r>
      <rPr>
        <sz val="11"/>
        <color rgb="FF000000"/>
        <rFont val="Calibri"/>
      </rPr>
      <t xml:space="preserve">
</t>
    </r>
    <r>
      <rPr>
        <b/>
        <sz val="11"/>
        <color rgb="FF000000"/>
        <rFont val="Calibri"/>
      </rPr>
      <t>Ex #4:</t>
    </r>
    <r>
      <rPr>
        <sz val="11"/>
        <color rgb="FF000000"/>
        <rFont val="Calibri"/>
      </rPr>
      <t xml:space="preserve"> Maintain documentation of expected network ports, protocols, and services that are typically used among authorized systems</t>
    </r>
  </si>
  <si>
    <t>ID.AM-04</t>
  </si>
  <si>
    <t>Inventories of services provided by suppliers are maintained</t>
  </si>
  <si>
    <r>
      <rPr>
        <b/>
        <sz val="11"/>
        <color rgb="FF000000"/>
        <rFont val="Calibri"/>
      </rPr>
      <t>Ex #1:</t>
    </r>
    <r>
      <rPr>
        <sz val="11"/>
        <color rgb="FF000000"/>
        <rFont val="Calibri"/>
      </rPr>
      <t xml:space="preserve"> Inventory all external services used by the organization, including third-party infrastructure-as-a-service (IaaS), platform-as-a-service (PaaS), and software-as-a-service (SaaS) offerings; APIs; and other externally hosted application services</t>
    </r>
    <r>
      <rPr>
        <sz val="11"/>
        <color rgb="FF000000"/>
        <rFont val="Calibri"/>
      </rPr>
      <t xml:space="preserve">
</t>
    </r>
    <r>
      <rPr>
        <b/>
        <sz val="11"/>
        <color rgb="FF000000"/>
        <rFont val="Calibri"/>
      </rPr>
      <t>Ex #2:</t>
    </r>
    <r>
      <rPr>
        <sz val="11"/>
        <color rgb="FF000000"/>
        <rFont val="Calibri"/>
      </rPr>
      <t xml:space="preserve"> Update the inventory when a new external service is going to be utilized to ensure adequate cybersecurity risk management monitoring of the organization's use of that service</t>
    </r>
  </si>
  <si>
    <t>ID.AM-05</t>
  </si>
  <si>
    <t>Assets are prioritized based on classification, criticality, resources, and impact on the mission</t>
  </si>
  <si>
    <r>
      <rPr>
        <b/>
        <sz val="11"/>
        <color rgb="FF000000"/>
        <rFont val="Calibri"/>
      </rPr>
      <t>Ex #1:</t>
    </r>
    <r>
      <rPr>
        <sz val="11"/>
        <color rgb="FF000000"/>
        <rFont val="Calibri"/>
      </rPr>
      <t xml:space="preserve"> Define criteria for prioritizing each class of assets</t>
    </r>
    <r>
      <rPr>
        <sz val="11"/>
        <color rgb="FF000000"/>
        <rFont val="Calibri"/>
      </rPr>
      <t xml:space="preserve">
</t>
    </r>
    <r>
      <rPr>
        <b/>
        <sz val="11"/>
        <color rgb="FF000000"/>
        <rFont val="Calibri"/>
      </rPr>
      <t>Ex #2:</t>
    </r>
    <r>
      <rPr>
        <sz val="11"/>
        <color rgb="FF000000"/>
        <rFont val="Calibri"/>
      </rPr>
      <t xml:space="preserve"> Apply the prioritization criteria to assets</t>
    </r>
    <r>
      <rPr>
        <sz val="11"/>
        <color rgb="FF000000"/>
        <rFont val="Calibri"/>
      </rPr>
      <t xml:space="preserve">
</t>
    </r>
    <r>
      <rPr>
        <b/>
        <sz val="11"/>
        <color rgb="FF000000"/>
        <rFont val="Calibri"/>
      </rPr>
      <t>Ex #3:</t>
    </r>
    <r>
      <rPr>
        <sz val="11"/>
        <color rgb="FF000000"/>
        <rFont val="Calibri"/>
      </rPr>
      <t xml:space="preserve"> Track the asset priorities and update them periodically or when significant changes to the organization occur</t>
    </r>
  </si>
  <si>
    <t>ID.AM-06</t>
  </si>
  <si>
    <t>Cybersecurity roles and responsibilities for the entire workforce and third-party stakeholders (e.g., suppliers, customers, partners) are established</t>
  </si>
  <si>
    <t>ID.AM-07</t>
  </si>
  <si>
    <t>Inventories of data and corresponding metadata for designated data types are maintained</t>
  </si>
  <si>
    <r>
      <rPr>
        <b/>
        <sz val="11"/>
        <color rgb="FF000000"/>
        <rFont val="Calibri"/>
      </rPr>
      <t>Ex #1:</t>
    </r>
    <r>
      <rPr>
        <sz val="11"/>
        <color rgb="FF000000"/>
        <rFont val="Calibri"/>
      </rPr>
      <t xml:space="preserve"> Maintain a list of the designated data types of interest (e.g., personally identifiable information, protected health information, financial account numbers, organization intellectual property, operational technology data)</t>
    </r>
    <r>
      <rPr>
        <sz val="11"/>
        <color rgb="FF000000"/>
        <rFont val="Calibri"/>
      </rPr>
      <t xml:space="preserve">
</t>
    </r>
    <r>
      <rPr>
        <b/>
        <sz val="11"/>
        <color rgb="FF000000"/>
        <rFont val="Calibri"/>
      </rPr>
      <t>Ex #2:</t>
    </r>
    <r>
      <rPr>
        <sz val="11"/>
        <color rgb="FF000000"/>
        <rFont val="Calibri"/>
      </rPr>
      <t xml:space="preserve"> Continuously discover and analyze ad hoc data to identify new instances of designated data types</t>
    </r>
    <r>
      <rPr>
        <sz val="11"/>
        <color rgb="FF000000"/>
        <rFont val="Calibri"/>
      </rPr>
      <t xml:space="preserve">
</t>
    </r>
    <r>
      <rPr>
        <b/>
        <sz val="11"/>
        <color rgb="FF000000"/>
        <rFont val="Calibri"/>
      </rPr>
      <t>Ex #3:</t>
    </r>
    <r>
      <rPr>
        <sz val="11"/>
        <color rgb="FF000000"/>
        <rFont val="Calibri"/>
      </rPr>
      <t xml:space="preserve"> Assign data classifications to designated data types through tags or labels</t>
    </r>
    <r>
      <rPr>
        <sz val="11"/>
        <color rgb="FF000000"/>
        <rFont val="Calibri"/>
      </rPr>
      <t xml:space="preserve">
</t>
    </r>
    <r>
      <rPr>
        <b/>
        <sz val="11"/>
        <color rgb="FF000000"/>
        <rFont val="Calibri"/>
      </rPr>
      <t>Ex #4:</t>
    </r>
    <r>
      <rPr>
        <sz val="11"/>
        <color rgb="FF000000"/>
        <rFont val="Calibri"/>
      </rPr>
      <t xml:space="preserve"> Track the provenance, data owner, and geolocation of each instance of designated data types</t>
    </r>
  </si>
  <si>
    <t>ID.AM-08</t>
  </si>
  <si>
    <t>Systems, hardware, software, services, and data are managed throughout their life cycles</t>
  </si>
  <si>
    <r>
      <rPr>
        <b/>
        <sz val="11"/>
        <color rgb="FF000000"/>
        <rFont val="Calibri"/>
      </rPr>
      <t>Ex #1:</t>
    </r>
    <r>
      <rPr>
        <sz val="11"/>
        <color rgb="FF000000"/>
        <rFont val="Calibri"/>
      </rPr>
      <t xml:space="preserve"> Integrate cybersecurity considerations throughout the life cycles of systems, hardware, software, and services</t>
    </r>
    <r>
      <rPr>
        <sz val="11"/>
        <color rgb="FF000000"/>
        <rFont val="Calibri"/>
      </rPr>
      <t xml:space="preserve">
</t>
    </r>
    <r>
      <rPr>
        <b/>
        <sz val="11"/>
        <color rgb="FF000000"/>
        <rFont val="Calibri"/>
      </rPr>
      <t>Ex #2:</t>
    </r>
    <r>
      <rPr>
        <sz val="11"/>
        <color rgb="FF000000"/>
        <rFont val="Calibri"/>
      </rPr>
      <t xml:space="preserve"> Integrate cybersecurity considerations into product life cycles</t>
    </r>
    <r>
      <rPr>
        <sz val="11"/>
        <color rgb="FF000000"/>
        <rFont val="Calibri"/>
      </rPr>
      <t xml:space="preserve">
</t>
    </r>
    <r>
      <rPr>
        <b/>
        <sz val="11"/>
        <color rgb="FF000000"/>
        <rFont val="Calibri"/>
      </rPr>
      <t>Ex #3:</t>
    </r>
    <r>
      <rPr>
        <sz val="11"/>
        <color rgb="FF000000"/>
        <rFont val="Calibri"/>
      </rPr>
      <t xml:space="preserve"> Identify unofficial uses of technology to meet mission objectives (i.e., shadow IT)</t>
    </r>
    <r>
      <rPr>
        <sz val="11"/>
        <color rgb="FF000000"/>
        <rFont val="Calibri"/>
      </rPr>
      <t xml:space="preserve">
</t>
    </r>
    <r>
      <rPr>
        <b/>
        <sz val="11"/>
        <color rgb="FF000000"/>
        <rFont val="Calibri"/>
      </rPr>
      <t>Ex #4:</t>
    </r>
    <r>
      <rPr>
        <sz val="11"/>
        <color rgb="FF000000"/>
        <rFont val="Calibri"/>
      </rPr>
      <t xml:space="preserve"> Periodically identify redundant systems, hardware, software, and services that unnecessarily increase the organization's attack surface</t>
    </r>
    <r>
      <rPr>
        <sz val="11"/>
        <color rgb="FF000000"/>
        <rFont val="Calibri"/>
      </rPr>
      <t xml:space="preserve">
</t>
    </r>
    <r>
      <rPr>
        <b/>
        <sz val="11"/>
        <color rgb="FF000000"/>
        <rFont val="Calibri"/>
      </rPr>
      <t>Ex #5:</t>
    </r>
    <r>
      <rPr>
        <sz val="11"/>
        <color rgb="FF000000"/>
        <rFont val="Calibri"/>
      </rPr>
      <t xml:space="preserve"> Properly configure and secure systems, hardware, software, and services prior to their deployment in production</t>
    </r>
    <r>
      <rPr>
        <sz val="11"/>
        <color rgb="FF000000"/>
        <rFont val="Calibri"/>
      </rPr>
      <t xml:space="preserve">
</t>
    </r>
    <r>
      <rPr>
        <b/>
        <sz val="11"/>
        <color rgb="FF000000"/>
        <rFont val="Calibri"/>
      </rPr>
      <t>Ex #6:</t>
    </r>
    <r>
      <rPr>
        <sz val="11"/>
        <color rgb="FF000000"/>
        <rFont val="Calibri"/>
      </rPr>
      <t xml:space="preserve"> Update inventories when systems, hardware, software, and services are moved or transferred within the organization</t>
    </r>
    <r>
      <rPr>
        <sz val="11"/>
        <color rgb="FF000000"/>
        <rFont val="Calibri"/>
      </rPr>
      <t xml:space="preserve">
</t>
    </r>
    <r>
      <rPr>
        <b/>
        <sz val="11"/>
        <color rgb="FF000000"/>
        <rFont val="Calibri"/>
      </rPr>
      <t>Ex #7:</t>
    </r>
    <r>
      <rPr>
        <sz val="11"/>
        <color rgb="FF000000"/>
        <rFont val="Calibri"/>
      </rPr>
      <t xml:space="preserve"> Securely destroy stored data based on the organization's data retention policy using the prescribed destruction method, and keep and manage a record of the destructions</t>
    </r>
    <r>
      <rPr>
        <sz val="11"/>
        <color rgb="FF000000"/>
        <rFont val="Calibri"/>
      </rPr>
      <t xml:space="preserve">
</t>
    </r>
    <r>
      <rPr>
        <b/>
        <sz val="11"/>
        <color rgb="FF000000"/>
        <rFont val="Calibri"/>
      </rPr>
      <t>Ex #8:</t>
    </r>
    <r>
      <rPr>
        <sz val="11"/>
        <color rgb="FF000000"/>
        <rFont val="Calibri"/>
      </rPr>
      <t xml:space="preserve"> Securely sanitize data storage when hardware is being retired, decommissioned, reassigned, or sent for repairs or replacement</t>
    </r>
    <r>
      <rPr>
        <sz val="11"/>
        <color rgb="FF000000"/>
        <rFont val="Calibri"/>
      </rPr>
      <t xml:space="preserve">
</t>
    </r>
    <r>
      <rPr>
        <b/>
        <sz val="11"/>
        <color rgb="FF000000"/>
        <rFont val="Calibri"/>
      </rPr>
      <t>Ex #9:</t>
    </r>
    <r>
      <rPr>
        <sz val="11"/>
        <color rgb="FF000000"/>
        <rFont val="Calibri"/>
      </rPr>
      <t xml:space="preserve"> Offer methods for destroying paper, storage media, and other physical forms of data storage</t>
    </r>
  </si>
  <si>
    <t>Business Environment</t>
  </si>
  <si>
    <t>ID.BE</t>
  </si>
  <si>
    <t>ID.BE-01</t>
  </si>
  <si>
    <t>The organization’s role in the supply chain is identified and communicated</t>
  </si>
  <si>
    <t>ID.BE-02</t>
  </si>
  <si>
    <t>The organization’s place in critical infrastructure and its industry sector is identified and communicated</t>
  </si>
  <si>
    <t>ID.BE-03</t>
  </si>
  <si>
    <t>Priorities for organizational mission, objectives, and activities are established and communicated</t>
  </si>
  <si>
    <t>ID.BE-04</t>
  </si>
  <si>
    <t>Dependencies and critical functions for delivery of critical services are established</t>
  </si>
  <si>
    <t>ID.BE-05</t>
  </si>
  <si>
    <t>Resilience requirements to support delivery of critical services are established for all operating states (e.g. under duress/attack, during recovery, normal operations)</t>
  </si>
  <si>
    <t>ID.GV</t>
  </si>
  <si>
    <t>ID.GV-01</t>
  </si>
  <si>
    <t>Organizational cybersecurity policy is established and communicated</t>
  </si>
  <si>
    <t>ID.GV-02</t>
  </si>
  <si>
    <t>Cybersecurity roles and responsibilities are coordinated and aligned with internal roles and external partners</t>
  </si>
  <si>
    <t>ID.GV-03</t>
  </si>
  <si>
    <t>Legal and regulatory requirements regarding cybersecurity, including privacy and civil liberties obligations, are understood and managed</t>
  </si>
  <si>
    <t>ID.GV-04</t>
  </si>
  <si>
    <t>Governance and risk management processes address cybersecurity risks</t>
  </si>
  <si>
    <t>Improvement</t>
  </si>
  <si>
    <t>ID.IM</t>
  </si>
  <si>
    <t>Improvements to organizational cybersecurity risk management processes, procedures and activities are identified across all CSF Functions</t>
  </si>
  <si>
    <t>ID.IM-01</t>
  </si>
  <si>
    <t>Improvements are identified from evaluations</t>
  </si>
  <si>
    <r>
      <rPr>
        <b/>
        <sz val="11"/>
        <color rgb="FF000000"/>
        <rFont val="Calibri"/>
      </rPr>
      <t>Ex #1:</t>
    </r>
    <r>
      <rPr>
        <sz val="11"/>
        <color rgb="FF000000"/>
        <rFont val="Calibri"/>
      </rPr>
      <t xml:space="preserve"> Perform self-assessments of critical services that take current threats and TTPs into consideration</t>
    </r>
    <r>
      <rPr>
        <sz val="11"/>
        <color rgb="FF000000"/>
        <rFont val="Calibri"/>
      </rPr>
      <t xml:space="preserve">
</t>
    </r>
    <r>
      <rPr>
        <b/>
        <sz val="11"/>
        <color rgb="FF000000"/>
        <rFont val="Calibri"/>
      </rPr>
      <t>Ex #2:</t>
    </r>
    <r>
      <rPr>
        <sz val="11"/>
        <color rgb="FF000000"/>
        <rFont val="Calibri"/>
      </rPr>
      <t xml:space="preserve"> Invest in third-party assessments or independent audits of the effectiveness of the organization's cybersecurity program to identify areas that need improvement</t>
    </r>
    <r>
      <rPr>
        <sz val="11"/>
        <color rgb="FF000000"/>
        <rFont val="Calibri"/>
      </rPr>
      <t xml:space="preserve">
</t>
    </r>
    <r>
      <rPr>
        <b/>
        <sz val="11"/>
        <color rgb="FF000000"/>
        <rFont val="Calibri"/>
      </rPr>
      <t>Ex #3:</t>
    </r>
    <r>
      <rPr>
        <sz val="11"/>
        <color rgb="FF000000"/>
        <rFont val="Calibri"/>
      </rPr>
      <t xml:space="preserve"> Constantly evaluate compliance with selected cybersecurity requirements through automated means</t>
    </r>
  </si>
  <si>
    <t>ID.IM-02</t>
  </si>
  <si>
    <t>Improvements are identified from security tests and exercises, including those done in coordination with suppliers and relevant third parties</t>
  </si>
  <si>
    <r>
      <rPr>
        <b/>
        <sz val="11"/>
        <color rgb="FF000000"/>
        <rFont val="Calibri"/>
      </rPr>
      <t>Ex #1:</t>
    </r>
    <r>
      <rPr>
        <sz val="11"/>
        <color rgb="FF000000"/>
        <rFont val="Calibri"/>
      </rPr>
      <t xml:space="preserve"> Identify improvements for future incident response activities based on findings from incident response assessments (e.g., tabletop exercises and simulations, tests, internal reviews, independent audits)</t>
    </r>
    <r>
      <rPr>
        <sz val="11"/>
        <color rgb="FF000000"/>
        <rFont val="Calibri"/>
      </rPr>
      <t xml:space="preserve">
</t>
    </r>
    <r>
      <rPr>
        <b/>
        <sz val="11"/>
        <color rgb="FF000000"/>
        <rFont val="Calibri"/>
      </rPr>
      <t>Ex #2:</t>
    </r>
    <r>
      <rPr>
        <sz val="11"/>
        <color rgb="FF000000"/>
        <rFont val="Calibri"/>
      </rPr>
      <t xml:space="preserve"> Identify improvements for future business continuity, disaster recovery, and incident response activities based on exercises performed in coordination with critical service providers and product suppliers</t>
    </r>
    <r>
      <rPr>
        <sz val="11"/>
        <color rgb="FF000000"/>
        <rFont val="Calibri"/>
      </rPr>
      <t xml:space="preserve">
</t>
    </r>
    <r>
      <rPr>
        <b/>
        <sz val="11"/>
        <color rgb="FF000000"/>
        <rFont val="Calibri"/>
      </rPr>
      <t>Ex #3:</t>
    </r>
    <r>
      <rPr>
        <sz val="11"/>
        <color rgb="FF000000"/>
        <rFont val="Calibri"/>
      </rPr>
      <t xml:space="preserve"> Involve internal stakeholders (e.g., senior executives, legal department, HR) in security tests and exercises as appropriate</t>
    </r>
    <r>
      <rPr>
        <sz val="11"/>
        <color rgb="FF000000"/>
        <rFont val="Calibri"/>
      </rPr>
      <t xml:space="preserve">
</t>
    </r>
    <r>
      <rPr>
        <b/>
        <sz val="11"/>
        <color rgb="FF000000"/>
        <rFont val="Calibri"/>
      </rPr>
      <t>Ex #4:</t>
    </r>
    <r>
      <rPr>
        <sz val="11"/>
        <color rgb="FF000000"/>
        <rFont val="Calibri"/>
      </rPr>
      <t xml:space="preserve"> Perform penetration testing to identify opportunities to improve the security posture of selected high-risk systems as approved by leadership</t>
    </r>
    <r>
      <rPr>
        <sz val="11"/>
        <color rgb="FF000000"/>
        <rFont val="Calibri"/>
      </rPr>
      <t xml:space="preserve">
</t>
    </r>
    <r>
      <rPr>
        <b/>
        <sz val="11"/>
        <color rgb="FF000000"/>
        <rFont val="Calibri"/>
      </rPr>
      <t>Ex #5:</t>
    </r>
    <r>
      <rPr>
        <sz val="11"/>
        <color rgb="FF000000"/>
        <rFont val="Calibri"/>
      </rPr>
      <t xml:space="preserve"> Exercise contingency plans for responding to and recovering from the discovery that products or services did not originate with the contracted supplier or partner or were altered before receipt</t>
    </r>
    <r>
      <rPr>
        <sz val="11"/>
        <color rgb="FF000000"/>
        <rFont val="Calibri"/>
      </rPr>
      <t xml:space="preserve">
</t>
    </r>
    <r>
      <rPr>
        <b/>
        <sz val="11"/>
        <color rgb="FF000000"/>
        <rFont val="Calibri"/>
      </rPr>
      <t>Ex #6:</t>
    </r>
    <r>
      <rPr>
        <sz val="11"/>
        <color rgb="FF000000"/>
        <rFont val="Calibri"/>
      </rPr>
      <t xml:space="preserve"> Collect and analyze performance metrics using security tools and services to inform improvements to the cybersecurity program</t>
    </r>
  </si>
  <si>
    <t>ID.IM-03</t>
  </si>
  <si>
    <t>Improvements are identified from execution of operational processes, procedures, and activities</t>
  </si>
  <si>
    <r>
      <rPr>
        <b/>
        <sz val="11"/>
        <color rgb="FF000000"/>
        <rFont val="Calibri"/>
      </rPr>
      <t>Ex #1:</t>
    </r>
    <r>
      <rPr>
        <sz val="11"/>
        <color rgb="FF000000"/>
        <rFont val="Calibri"/>
      </rPr>
      <t xml:space="preserve"> Conduct collaborative lessons learned sessions with suppliers</t>
    </r>
    <r>
      <rPr>
        <sz val="11"/>
        <color rgb="FF000000"/>
        <rFont val="Calibri"/>
      </rPr>
      <t xml:space="preserve">
</t>
    </r>
    <r>
      <rPr>
        <b/>
        <sz val="11"/>
        <color rgb="FF000000"/>
        <rFont val="Calibri"/>
      </rPr>
      <t>Ex #2:</t>
    </r>
    <r>
      <rPr>
        <sz val="11"/>
        <color rgb="FF000000"/>
        <rFont val="Calibri"/>
      </rPr>
      <t xml:space="preserve"> Annually review cybersecurity policies, processes, and procedures to take lessons learned into account</t>
    </r>
    <r>
      <rPr>
        <sz val="11"/>
        <color rgb="FF000000"/>
        <rFont val="Calibri"/>
      </rPr>
      <t xml:space="preserve">
</t>
    </r>
    <r>
      <rPr>
        <b/>
        <sz val="11"/>
        <color rgb="FF000000"/>
        <rFont val="Calibri"/>
      </rPr>
      <t>Ex #3:</t>
    </r>
    <r>
      <rPr>
        <sz val="11"/>
        <color rgb="FF000000"/>
        <rFont val="Calibri"/>
      </rPr>
      <t xml:space="preserve"> Use metrics to assess operational cybersecurity performance over time</t>
    </r>
  </si>
  <si>
    <t>ID.IM-04</t>
  </si>
  <si>
    <t>Incident response plans and other cybersecurity plans that affect operations are established, communicated, maintained, and improved</t>
  </si>
  <si>
    <r>
      <rPr>
        <b/>
        <sz val="11"/>
        <color rgb="FF000000"/>
        <rFont val="Calibri"/>
      </rPr>
      <t>Ex #1:</t>
    </r>
    <r>
      <rPr>
        <sz val="11"/>
        <color rgb="FF000000"/>
        <rFont val="Calibri"/>
      </rPr>
      <t xml:space="preserve"> Establish contingency plans (e.g., incident response, business continuity, disaster recovery) for responding to and recovering from adverse events that can interfere with operations, expose confidential information, or otherwise endanger the organization's mission and viability</t>
    </r>
    <r>
      <rPr>
        <sz val="11"/>
        <color rgb="FF000000"/>
        <rFont val="Calibri"/>
      </rPr>
      <t xml:space="preserve">
</t>
    </r>
    <r>
      <rPr>
        <b/>
        <sz val="11"/>
        <color rgb="FF000000"/>
        <rFont val="Calibri"/>
      </rPr>
      <t>Ex #2:</t>
    </r>
    <r>
      <rPr>
        <sz val="11"/>
        <color rgb="FF000000"/>
        <rFont val="Calibri"/>
      </rPr>
      <t xml:space="preserve"> Include contact and communication information, processes for handling common scenarios, and criteria for prioritization, escalation, and elevation in all contingency plans</t>
    </r>
    <r>
      <rPr>
        <sz val="11"/>
        <color rgb="FF000000"/>
        <rFont val="Calibri"/>
      </rPr>
      <t xml:space="preserve">
</t>
    </r>
    <r>
      <rPr>
        <b/>
        <sz val="11"/>
        <color rgb="FF000000"/>
        <rFont val="Calibri"/>
      </rPr>
      <t>Ex #3:</t>
    </r>
    <r>
      <rPr>
        <sz val="11"/>
        <color rgb="FF000000"/>
        <rFont val="Calibri"/>
      </rPr>
      <t xml:space="preserve"> Create a vulnerability management plan to identify and assess all types of vulnerabilities and to prioritize, test, and implement risk responses</t>
    </r>
    <r>
      <rPr>
        <sz val="11"/>
        <color rgb="FF000000"/>
        <rFont val="Calibri"/>
      </rPr>
      <t xml:space="preserve">
</t>
    </r>
    <r>
      <rPr>
        <b/>
        <sz val="11"/>
        <color rgb="FF000000"/>
        <rFont val="Calibri"/>
      </rPr>
      <t>Ex #4:</t>
    </r>
    <r>
      <rPr>
        <sz val="11"/>
        <color rgb="FF000000"/>
        <rFont val="Calibri"/>
      </rPr>
      <t xml:space="preserve"> Communicate cybersecurity plans (including updates) to those responsible for carrying them out and to affected parties</t>
    </r>
    <r>
      <rPr>
        <sz val="11"/>
        <color rgb="FF000000"/>
        <rFont val="Calibri"/>
      </rPr>
      <t xml:space="preserve">
</t>
    </r>
    <r>
      <rPr>
        <b/>
        <sz val="11"/>
        <color rgb="FF000000"/>
        <rFont val="Calibri"/>
      </rPr>
      <t>Ex #5:</t>
    </r>
    <r>
      <rPr>
        <sz val="11"/>
        <color rgb="FF000000"/>
        <rFont val="Calibri"/>
      </rPr>
      <t xml:space="preserve"> Review and update all cybersecurity plans annually or when a need for significant improvements is identified</t>
    </r>
  </si>
  <si>
    <t>ID.RA</t>
  </si>
  <si>
    <t>The cybersecurity risk to the organization, assets, and individuals is understood by the organization</t>
  </si>
  <si>
    <t>ID.RA-01</t>
  </si>
  <si>
    <t>Vulnerabilities in assets are identified, validated, and recorded</t>
  </si>
  <si>
    <r>
      <rPr>
        <b/>
        <sz val="11"/>
        <color rgb="FF000000"/>
        <rFont val="Calibri"/>
      </rPr>
      <t>Ex #1:</t>
    </r>
    <r>
      <rPr>
        <sz val="11"/>
        <color rgb="FF000000"/>
        <rFont val="Calibri"/>
      </rPr>
      <t xml:space="preserve"> Use vulnerability management technologies to identify unpatched and misconfigured software</t>
    </r>
    <r>
      <rPr>
        <sz val="11"/>
        <color rgb="FF000000"/>
        <rFont val="Calibri"/>
      </rPr>
      <t xml:space="preserve">
</t>
    </r>
    <r>
      <rPr>
        <b/>
        <sz val="11"/>
        <color rgb="FF000000"/>
        <rFont val="Calibri"/>
      </rPr>
      <t>Ex #2:</t>
    </r>
    <r>
      <rPr>
        <sz val="11"/>
        <color rgb="FF000000"/>
        <rFont val="Calibri"/>
      </rPr>
      <t xml:space="preserve"> Assess network and system architectures for design and implementation weaknesses that affect cybersecurity</t>
    </r>
    <r>
      <rPr>
        <sz val="11"/>
        <color rgb="FF000000"/>
        <rFont val="Calibri"/>
      </rPr>
      <t xml:space="preserve">
</t>
    </r>
    <r>
      <rPr>
        <b/>
        <sz val="11"/>
        <color rgb="FF000000"/>
        <rFont val="Calibri"/>
      </rPr>
      <t>Ex #3:</t>
    </r>
    <r>
      <rPr>
        <sz val="11"/>
        <color rgb="FF000000"/>
        <rFont val="Calibri"/>
      </rPr>
      <t xml:space="preserve"> Review, analyze, or test organization-developed software to identify design, coding, and default configuration vulnerabilities</t>
    </r>
    <r>
      <rPr>
        <sz val="11"/>
        <color rgb="FF000000"/>
        <rFont val="Calibri"/>
      </rPr>
      <t xml:space="preserve">
</t>
    </r>
    <r>
      <rPr>
        <b/>
        <sz val="11"/>
        <color rgb="FF000000"/>
        <rFont val="Calibri"/>
      </rPr>
      <t>Ex #4:</t>
    </r>
    <r>
      <rPr>
        <sz val="11"/>
        <color rgb="FF000000"/>
        <rFont val="Calibri"/>
      </rPr>
      <t xml:space="preserve"> Assess facilities that house critical computing assets for physical vulnerabilities and resilience issues</t>
    </r>
    <r>
      <rPr>
        <sz val="11"/>
        <color rgb="FF000000"/>
        <rFont val="Calibri"/>
      </rPr>
      <t xml:space="preserve">
</t>
    </r>
    <r>
      <rPr>
        <b/>
        <sz val="11"/>
        <color rgb="FF000000"/>
        <rFont val="Calibri"/>
      </rPr>
      <t>Ex #5:</t>
    </r>
    <r>
      <rPr>
        <sz val="11"/>
        <color rgb="FF000000"/>
        <rFont val="Calibri"/>
      </rPr>
      <t xml:space="preserve"> Monitor sources of cyber threat intelligence for information on new vulnerabilities in products and services</t>
    </r>
    <r>
      <rPr>
        <sz val="11"/>
        <color rgb="FF000000"/>
        <rFont val="Calibri"/>
      </rPr>
      <t xml:space="preserve">
</t>
    </r>
    <r>
      <rPr>
        <b/>
        <sz val="11"/>
        <color rgb="FF000000"/>
        <rFont val="Calibri"/>
      </rPr>
      <t>Ex #6:</t>
    </r>
    <r>
      <rPr>
        <sz val="11"/>
        <color rgb="FF000000"/>
        <rFont val="Calibri"/>
      </rPr>
      <t xml:space="preserve"> Review processes and procedures for weaknesses that could be exploited to affect cybersecurity</t>
    </r>
  </si>
  <si>
    <t>ID.RA-02</t>
  </si>
  <si>
    <t>Cyber threat intelligence is received from information sharing forums and sources</t>
  </si>
  <si>
    <r>
      <rPr>
        <b/>
        <sz val="11"/>
        <color rgb="FF000000"/>
        <rFont val="Calibri"/>
      </rPr>
      <t>Ex #1:</t>
    </r>
    <r>
      <rPr>
        <sz val="11"/>
        <color rgb="FF000000"/>
        <rFont val="Calibri"/>
      </rPr>
      <t xml:space="preserve"> Configure cybersecurity tools and technologies with detection or response capabilities to securely ingest cyber threat intelligence feeds</t>
    </r>
    <r>
      <rPr>
        <sz val="11"/>
        <color rgb="FF000000"/>
        <rFont val="Calibri"/>
      </rPr>
      <t xml:space="preserve">
</t>
    </r>
    <r>
      <rPr>
        <b/>
        <sz val="11"/>
        <color rgb="FF000000"/>
        <rFont val="Calibri"/>
      </rPr>
      <t>Ex #2:</t>
    </r>
    <r>
      <rPr>
        <sz val="11"/>
        <color rgb="FF000000"/>
        <rFont val="Calibri"/>
      </rPr>
      <t xml:space="preserve"> Receive and review advisories from reputable third parties on current threat actors and their tactics, techniques, and procedures (TTPs)</t>
    </r>
    <r>
      <rPr>
        <sz val="11"/>
        <color rgb="FF000000"/>
        <rFont val="Calibri"/>
      </rPr>
      <t xml:space="preserve">
</t>
    </r>
    <r>
      <rPr>
        <b/>
        <sz val="11"/>
        <color rgb="FF000000"/>
        <rFont val="Calibri"/>
      </rPr>
      <t>Ex #3:</t>
    </r>
    <r>
      <rPr>
        <sz val="11"/>
        <color rgb="FF000000"/>
        <rFont val="Calibri"/>
      </rPr>
      <t xml:space="preserve"> Monitor sources of cyber threat intelligence for information on the types of vulnerabilities that emerging technologies may have</t>
    </r>
  </si>
  <si>
    <t>ID.RA-03</t>
  </si>
  <si>
    <t>Internal and external threats to the organization are identified and recorded</t>
  </si>
  <si>
    <r>
      <rPr>
        <b/>
        <sz val="11"/>
        <color rgb="FF000000"/>
        <rFont val="Calibri"/>
      </rPr>
      <t>Ex #1:</t>
    </r>
    <r>
      <rPr>
        <sz val="11"/>
        <color rgb="FF000000"/>
        <rFont val="Calibri"/>
      </rPr>
      <t xml:space="preserve"> Use cyber threat intelligence to maintain awareness of the types of threat actors likely to target the organization and the TTPs they are likely to use</t>
    </r>
    <r>
      <rPr>
        <sz val="11"/>
        <color rgb="FF000000"/>
        <rFont val="Calibri"/>
      </rPr>
      <t xml:space="preserve">
</t>
    </r>
    <r>
      <rPr>
        <b/>
        <sz val="11"/>
        <color rgb="FF000000"/>
        <rFont val="Calibri"/>
      </rPr>
      <t>Ex #2:</t>
    </r>
    <r>
      <rPr>
        <sz val="11"/>
        <color rgb="FF000000"/>
        <rFont val="Calibri"/>
      </rPr>
      <t xml:space="preserve"> Perform threat hunting to look for signs of threat actors within the environment</t>
    </r>
    <r>
      <rPr>
        <sz val="11"/>
        <color rgb="FF000000"/>
        <rFont val="Calibri"/>
      </rPr>
      <t xml:space="preserve">
</t>
    </r>
    <r>
      <rPr>
        <b/>
        <sz val="11"/>
        <color rgb="FF000000"/>
        <rFont val="Calibri"/>
      </rPr>
      <t>Ex #3:</t>
    </r>
    <r>
      <rPr>
        <sz val="11"/>
        <color rgb="FF000000"/>
        <rFont val="Calibri"/>
      </rPr>
      <t xml:space="preserve"> Implement processes for identifying internal threat actors</t>
    </r>
  </si>
  <si>
    <t>ID.RA-04</t>
  </si>
  <si>
    <t>Potential impacts and likelihoods of threats exploiting vulnerabilities are identified and recorded</t>
  </si>
  <si>
    <r>
      <rPr>
        <b/>
        <sz val="11"/>
        <color rgb="FF000000"/>
        <rFont val="Calibri"/>
      </rPr>
      <t>Ex #1:</t>
    </r>
    <r>
      <rPr>
        <sz val="11"/>
        <color rgb="FF000000"/>
        <rFont val="Calibri"/>
      </rPr>
      <t xml:space="preserve"> Business leaders and cybersecurity risk management practitioners work together to estimate the likelihood and impact of risk scenarios and record them in risk registers</t>
    </r>
    <r>
      <rPr>
        <sz val="11"/>
        <color rgb="FF000000"/>
        <rFont val="Calibri"/>
      </rPr>
      <t xml:space="preserve">
</t>
    </r>
    <r>
      <rPr>
        <b/>
        <sz val="11"/>
        <color rgb="FF000000"/>
        <rFont val="Calibri"/>
      </rPr>
      <t>Ex #2:</t>
    </r>
    <r>
      <rPr>
        <sz val="11"/>
        <color rgb="FF000000"/>
        <rFont val="Calibri"/>
      </rPr>
      <t xml:space="preserve"> Enumerate the potential business impacts of unauthorized access to the organization's communications, systems, and data processed in or by those systems</t>
    </r>
    <r>
      <rPr>
        <sz val="11"/>
        <color rgb="FF000000"/>
        <rFont val="Calibri"/>
      </rPr>
      <t xml:space="preserve">
</t>
    </r>
    <r>
      <rPr>
        <b/>
        <sz val="11"/>
        <color rgb="FF000000"/>
        <rFont val="Calibri"/>
      </rPr>
      <t>Ex #3:</t>
    </r>
    <r>
      <rPr>
        <sz val="11"/>
        <color rgb="FF000000"/>
        <rFont val="Calibri"/>
      </rPr>
      <t xml:space="preserve"> Account for the potential impacts of cascading failures for systems of systems</t>
    </r>
  </si>
  <si>
    <t>ID.RA-05</t>
  </si>
  <si>
    <t>Threats, vulnerabilities, likelihoods, and impacts are used to understand inherent risk and inform risk response prioritization</t>
  </si>
  <si>
    <r>
      <rPr>
        <b/>
        <sz val="11"/>
        <color rgb="FF000000"/>
        <rFont val="Calibri"/>
      </rPr>
      <t>Ex #1:</t>
    </r>
    <r>
      <rPr>
        <sz val="11"/>
        <color rgb="FF000000"/>
        <rFont val="Calibri"/>
      </rPr>
      <t xml:space="preserve"> Develop threat models to better understand risks to the data and identify appropriate risk responses</t>
    </r>
    <r>
      <rPr>
        <sz val="11"/>
        <color rgb="FF000000"/>
        <rFont val="Calibri"/>
      </rPr>
      <t xml:space="preserve">
</t>
    </r>
    <r>
      <rPr>
        <b/>
        <sz val="11"/>
        <color rgb="FF000000"/>
        <rFont val="Calibri"/>
      </rPr>
      <t>Ex #2:</t>
    </r>
    <r>
      <rPr>
        <sz val="11"/>
        <color rgb="FF000000"/>
        <rFont val="Calibri"/>
      </rPr>
      <t xml:space="preserve"> Prioritize cybersecurity resource allocations and investments based on estimated likelihoods and impacts</t>
    </r>
  </si>
  <si>
    <t>ID.RA-06</t>
  </si>
  <si>
    <t>Risk responses are chosen, prioritized, planned, tracked, and communicated</t>
  </si>
  <si>
    <r>
      <rPr>
        <b/>
        <sz val="11"/>
        <color rgb="FF000000"/>
        <rFont val="Calibri"/>
      </rPr>
      <t>Ex #1:</t>
    </r>
    <r>
      <rPr>
        <sz val="11"/>
        <color rgb="FF000000"/>
        <rFont val="Calibri"/>
      </rPr>
      <t xml:space="preserve"> Apply the vulnerability management plan's criteria for deciding whether to accept, transfer, mitigate, or avoid risk</t>
    </r>
    <r>
      <rPr>
        <sz val="11"/>
        <color rgb="FF000000"/>
        <rFont val="Calibri"/>
      </rPr>
      <t xml:space="preserve">
</t>
    </r>
    <r>
      <rPr>
        <b/>
        <sz val="11"/>
        <color rgb="FF000000"/>
        <rFont val="Calibri"/>
      </rPr>
      <t>Ex #2:</t>
    </r>
    <r>
      <rPr>
        <sz val="11"/>
        <color rgb="FF000000"/>
        <rFont val="Calibri"/>
      </rPr>
      <t xml:space="preserve"> Apply the vulnerability management plan's criteria for selecting compensating controls to mitigate risk</t>
    </r>
    <r>
      <rPr>
        <sz val="11"/>
        <color rgb="FF000000"/>
        <rFont val="Calibri"/>
      </rPr>
      <t xml:space="preserve">
</t>
    </r>
    <r>
      <rPr>
        <b/>
        <sz val="11"/>
        <color rgb="FF000000"/>
        <rFont val="Calibri"/>
      </rPr>
      <t>Ex #3:</t>
    </r>
    <r>
      <rPr>
        <sz val="11"/>
        <color rgb="FF000000"/>
        <rFont val="Calibri"/>
      </rPr>
      <t xml:space="preserve"> Track the progress of risk response implementation (e.g., plan of action and milestones (POA&amp;M), risk register, risk detail report)</t>
    </r>
    <r>
      <rPr>
        <sz val="11"/>
        <color rgb="FF000000"/>
        <rFont val="Calibri"/>
      </rPr>
      <t xml:space="preserve">
</t>
    </r>
    <r>
      <rPr>
        <b/>
        <sz val="11"/>
        <color rgb="FF000000"/>
        <rFont val="Calibri"/>
      </rPr>
      <t>Ex #4:</t>
    </r>
    <r>
      <rPr>
        <sz val="11"/>
        <color rgb="FF000000"/>
        <rFont val="Calibri"/>
      </rPr>
      <t xml:space="preserve"> Use risk assessment findings to inform risk response decisions and actions</t>
    </r>
    <r>
      <rPr>
        <sz val="11"/>
        <color rgb="FF000000"/>
        <rFont val="Calibri"/>
      </rPr>
      <t xml:space="preserve">
</t>
    </r>
    <r>
      <rPr>
        <b/>
        <sz val="11"/>
        <color rgb="FF000000"/>
        <rFont val="Calibri"/>
      </rPr>
      <t>Ex #5:</t>
    </r>
    <r>
      <rPr>
        <sz val="11"/>
        <color rgb="FF000000"/>
        <rFont val="Calibri"/>
      </rPr>
      <t xml:space="preserve"> Communicate planned risk responses to affected stakeholders in priority order</t>
    </r>
  </si>
  <si>
    <t>ID.RA-07</t>
  </si>
  <si>
    <t>Changes and exceptions are managed, assessed for risk impact, recorded, and tracked</t>
  </si>
  <si>
    <r>
      <rPr>
        <b/>
        <sz val="11"/>
        <color rgb="FF000000"/>
        <rFont val="Calibri"/>
      </rPr>
      <t>Ex #1:</t>
    </r>
    <r>
      <rPr>
        <sz val="11"/>
        <color rgb="FF000000"/>
        <rFont val="Calibri"/>
      </rPr>
      <t xml:space="preserve"> Implement and follow procedures for the formal documentation, review, testing, and approval of proposed changes and requested exceptions</t>
    </r>
    <r>
      <rPr>
        <sz val="11"/>
        <color rgb="FF000000"/>
        <rFont val="Calibri"/>
      </rPr>
      <t xml:space="preserve">
</t>
    </r>
    <r>
      <rPr>
        <b/>
        <sz val="11"/>
        <color rgb="FF000000"/>
        <rFont val="Calibri"/>
      </rPr>
      <t>Ex #2:</t>
    </r>
    <r>
      <rPr>
        <sz val="11"/>
        <color rgb="FF000000"/>
        <rFont val="Calibri"/>
      </rPr>
      <t xml:space="preserve"> Document the possible risks of making or not making each proposed change, and provide guidance on rolling back changes</t>
    </r>
    <r>
      <rPr>
        <sz val="11"/>
        <color rgb="FF000000"/>
        <rFont val="Calibri"/>
      </rPr>
      <t xml:space="preserve">
</t>
    </r>
    <r>
      <rPr>
        <b/>
        <sz val="11"/>
        <color rgb="FF000000"/>
        <rFont val="Calibri"/>
      </rPr>
      <t>Ex #3:</t>
    </r>
    <r>
      <rPr>
        <sz val="11"/>
        <color rgb="FF000000"/>
        <rFont val="Calibri"/>
      </rPr>
      <t xml:space="preserve"> Document the risks related to each requested exception and the plan for responding to those risks</t>
    </r>
    <r>
      <rPr>
        <sz val="11"/>
        <color rgb="FF000000"/>
        <rFont val="Calibri"/>
      </rPr>
      <t xml:space="preserve">
</t>
    </r>
    <r>
      <rPr>
        <b/>
        <sz val="11"/>
        <color rgb="FF000000"/>
        <rFont val="Calibri"/>
      </rPr>
      <t>Ex #4:</t>
    </r>
    <r>
      <rPr>
        <sz val="11"/>
        <color rgb="FF000000"/>
        <rFont val="Calibri"/>
      </rPr>
      <t xml:space="preserve"> Periodically review risks that were accepted based upon planned future actions or milestones</t>
    </r>
  </si>
  <si>
    <t>ID.RA-08</t>
  </si>
  <si>
    <t>Processes for receiving, analyzing, and responding to vulnerability disclosures are established</t>
  </si>
  <si>
    <r>
      <rPr>
        <b/>
        <sz val="11"/>
        <color rgb="FF000000"/>
        <rFont val="Calibri"/>
      </rPr>
      <t>Ex #1:</t>
    </r>
    <r>
      <rPr>
        <sz val="11"/>
        <color rgb="FF000000"/>
        <rFont val="Calibri"/>
      </rPr>
      <t xml:space="preserve"> Conduct vulnerability information sharing between the organization and its suppliers following the rules and protocols defined in contracts</t>
    </r>
    <r>
      <rPr>
        <sz val="11"/>
        <color rgb="FF000000"/>
        <rFont val="Calibri"/>
      </rPr>
      <t xml:space="preserve">
</t>
    </r>
    <r>
      <rPr>
        <b/>
        <sz val="11"/>
        <color rgb="FF000000"/>
        <rFont val="Calibri"/>
      </rPr>
      <t>Ex #2:</t>
    </r>
    <r>
      <rPr>
        <sz val="11"/>
        <color rgb="FF000000"/>
        <rFont val="Calibri"/>
      </rPr>
      <t xml:space="preserve"> Assign responsibilities and verify the execution of procedures for processing, analyzing the impact of, and responding to cybersecurity threat, vulnerability, or incident disclosures by suppliers, customers, partners, and government cybersecurity organizations</t>
    </r>
  </si>
  <si>
    <t>ID.RA-09</t>
  </si>
  <si>
    <t>The authenticity and integrity of hardware and software are assessed prior to acquisition and use</t>
  </si>
  <si>
    <r>
      <rPr>
        <b/>
        <sz val="11"/>
        <color rgb="FF000000"/>
        <rFont val="Calibri"/>
      </rPr>
      <t>Ex #1:</t>
    </r>
    <r>
      <rPr>
        <sz val="11"/>
        <color rgb="FF000000"/>
        <rFont val="Calibri"/>
      </rPr>
      <t xml:space="preserve"> Assess the authenticity and cybersecurity of critical technology products and services prior to acquisition and use</t>
    </r>
  </si>
  <si>
    <t>ID.RA-10</t>
  </si>
  <si>
    <t>Critical suppliers are assessed prior to acquisition</t>
  </si>
  <si>
    <r>
      <rPr>
        <b/>
        <sz val="11"/>
        <color rgb="FF000000"/>
        <rFont val="Calibri"/>
      </rPr>
      <t>Ex #1:</t>
    </r>
    <r>
      <rPr>
        <sz val="11"/>
        <color rgb="FF000000"/>
        <rFont val="Calibri"/>
      </rPr>
      <t xml:space="preserve"> Conduct supplier risk assessments against business and applicable cybersecurity requirements, including the supply chain</t>
    </r>
  </si>
  <si>
    <t>ID.RM</t>
  </si>
  <si>
    <t>ID.RM-01</t>
  </si>
  <si>
    <t>Risk management processes are established, managed, and agreed to by organizational stakeholders</t>
  </si>
  <si>
    <t>ID.RM-02</t>
  </si>
  <si>
    <t>Organizational risk tolerance is determined and clearly expressed</t>
  </si>
  <si>
    <t>ID.RM-03</t>
  </si>
  <si>
    <t>The organization’s determination of risk tolerance is informed by its role in critical infrastructure and sector specific risk analysis</t>
  </si>
  <si>
    <t>ID.SC</t>
  </si>
  <si>
    <t>ID.SC-01</t>
  </si>
  <si>
    <t>Cyber supply chain risk management processes are identified, established, assessed, managed, and agreed to by organizational stakeholders</t>
  </si>
  <si>
    <t>ID.SC-02</t>
  </si>
  <si>
    <t>Suppliers and third party partners of information systems, components, and services are identified, prioritized, and assessed using a cyber supply chain risk assessment process</t>
  </si>
  <si>
    <t>ID.SC-03</t>
  </si>
  <si>
    <t>Contracts with suppliers and third-party partners are used to implement appropriate measures designed to meet the objectives of an organization’s cybersecurity program and Cyber Supply Chain Risk Management Plan.</t>
  </si>
  <si>
    <t>ID.SC-04</t>
  </si>
  <si>
    <t>Suppliers and third-party partners are routinely assessed using audits, test results, or other forms of evaluations to confirm they are meeting their contractual obligations.</t>
  </si>
  <si>
    <t>ID.SC-05</t>
  </si>
  <si>
    <t>Response and recovery planning and testing are conducted with suppliers and third-party providers</t>
  </si>
  <si>
    <t>PROTECT</t>
  </si>
  <si>
    <t>PR</t>
  </si>
  <si>
    <t>Safeguards to manage the organization's cybersecurity risks are used</t>
  </si>
  <si>
    <t>Identity Management, Authentication, and Access Control</t>
  </si>
  <si>
    <t>PR.AA</t>
  </si>
  <si>
    <t>Access to physical and logical assets is limited to authorized users, services, and hardware and managed commensurate with the assessed risk of unauthorized access</t>
  </si>
  <si>
    <t>PR.AA-01</t>
  </si>
  <si>
    <t>Identities and credentials for authorized users, services, and hardware are managed by the organization</t>
  </si>
  <si>
    <r>
      <rPr>
        <b/>
        <sz val="11"/>
        <color rgb="FF000000"/>
        <rFont val="Calibri"/>
      </rPr>
      <t>Ex #1:</t>
    </r>
    <r>
      <rPr>
        <sz val="11"/>
        <color rgb="FF000000"/>
        <rFont val="Calibri"/>
      </rPr>
      <t xml:space="preserve"> Initiate requests for new access or additional access for employees, contractors, and others, and track, review, and fulfill the requests, with permission from system or data owners when needed</t>
    </r>
    <r>
      <rPr>
        <sz val="11"/>
        <color rgb="FF000000"/>
        <rFont val="Calibri"/>
      </rPr>
      <t xml:space="preserve">
</t>
    </r>
    <r>
      <rPr>
        <b/>
        <sz val="11"/>
        <color rgb="FF000000"/>
        <rFont val="Calibri"/>
      </rPr>
      <t>Ex #2:</t>
    </r>
    <r>
      <rPr>
        <sz val="11"/>
        <color rgb="FF000000"/>
        <rFont val="Calibri"/>
      </rPr>
      <t xml:space="preserve"> Issue, manage, and revoke cryptographic certificates and identity tokens, cryptographic keys (i.e., key management), and other credentials</t>
    </r>
    <r>
      <rPr>
        <sz val="11"/>
        <color rgb="FF000000"/>
        <rFont val="Calibri"/>
      </rPr>
      <t xml:space="preserve">
</t>
    </r>
    <r>
      <rPr>
        <b/>
        <sz val="11"/>
        <color rgb="FF000000"/>
        <rFont val="Calibri"/>
      </rPr>
      <t>Ex #3:</t>
    </r>
    <r>
      <rPr>
        <sz val="11"/>
        <color rgb="FF000000"/>
        <rFont val="Calibri"/>
      </rPr>
      <t xml:space="preserve"> Select a unique identifier for each device from immutable hardware characteristics or an identifier securely provisioned to the device</t>
    </r>
    <r>
      <rPr>
        <sz val="11"/>
        <color rgb="FF000000"/>
        <rFont val="Calibri"/>
      </rPr>
      <t xml:space="preserve">
</t>
    </r>
    <r>
      <rPr>
        <b/>
        <sz val="11"/>
        <color rgb="FF000000"/>
        <rFont val="Calibri"/>
      </rPr>
      <t>Ex #4:</t>
    </r>
    <r>
      <rPr>
        <sz val="11"/>
        <color rgb="FF000000"/>
        <rFont val="Calibri"/>
      </rPr>
      <t xml:space="preserve"> Physically label authorized hardware with an identifier for inventory and servicing purposes</t>
    </r>
  </si>
  <si>
    <t>PR.AA-02</t>
  </si>
  <si>
    <t>Identities are proofed and bound to credentials based on the context of interactions</t>
  </si>
  <si>
    <r>
      <rPr>
        <b/>
        <sz val="11"/>
        <color rgb="FF000000"/>
        <rFont val="Calibri"/>
      </rPr>
      <t>Ex #1:</t>
    </r>
    <r>
      <rPr>
        <sz val="11"/>
        <color rgb="FF000000"/>
        <rFont val="Calibri"/>
      </rPr>
      <t xml:space="preserve"> Verify a person's claimed identity at enrollment time using government-issued identity credentials (e.g., passport, visa, driver's license)</t>
    </r>
    <r>
      <rPr>
        <sz val="11"/>
        <color rgb="FF000000"/>
        <rFont val="Calibri"/>
      </rPr>
      <t xml:space="preserve">
</t>
    </r>
    <r>
      <rPr>
        <b/>
        <sz val="11"/>
        <color rgb="FF000000"/>
        <rFont val="Calibri"/>
      </rPr>
      <t>Ex #2:</t>
    </r>
    <r>
      <rPr>
        <sz val="11"/>
        <color rgb="FF000000"/>
        <rFont val="Calibri"/>
      </rPr>
      <t xml:space="preserve"> Issue a different credential for each person (i.e., no credential sharing)</t>
    </r>
  </si>
  <si>
    <t>PR.AA-03</t>
  </si>
  <si>
    <t>Users, services, and hardware are authenticated</t>
  </si>
  <si>
    <r>
      <rPr>
        <b/>
        <sz val="11"/>
        <color rgb="FF000000"/>
        <rFont val="Calibri"/>
      </rPr>
      <t>Ex #1:</t>
    </r>
    <r>
      <rPr>
        <sz val="11"/>
        <color rgb="FF000000"/>
        <rFont val="Calibri"/>
      </rPr>
      <t xml:space="preserve"> Require multifactor authentication</t>
    </r>
    <r>
      <rPr>
        <sz val="11"/>
        <color rgb="FF000000"/>
        <rFont val="Calibri"/>
      </rPr>
      <t xml:space="preserve">
</t>
    </r>
    <r>
      <rPr>
        <b/>
        <sz val="11"/>
        <color rgb="FF000000"/>
        <rFont val="Calibri"/>
      </rPr>
      <t>Ex #2:</t>
    </r>
    <r>
      <rPr>
        <sz val="11"/>
        <color rgb="FF000000"/>
        <rFont val="Calibri"/>
      </rPr>
      <t xml:space="preserve"> Enforce policies for the minimum strength of passwords, PINs, and similar authenticators</t>
    </r>
    <r>
      <rPr>
        <sz val="11"/>
        <color rgb="FF000000"/>
        <rFont val="Calibri"/>
      </rPr>
      <t xml:space="preserve">
</t>
    </r>
    <r>
      <rPr>
        <b/>
        <sz val="11"/>
        <color rgb="FF000000"/>
        <rFont val="Calibri"/>
      </rPr>
      <t>Ex #3:</t>
    </r>
    <r>
      <rPr>
        <sz val="11"/>
        <color rgb="FF000000"/>
        <rFont val="Calibri"/>
      </rPr>
      <t xml:space="preserve"> Periodically reauthenticate users, services, and hardware based on risk (e.g., in zero trust architectures)</t>
    </r>
    <r>
      <rPr>
        <sz val="11"/>
        <color rgb="FF000000"/>
        <rFont val="Calibri"/>
      </rPr>
      <t xml:space="preserve">
</t>
    </r>
    <r>
      <rPr>
        <b/>
        <sz val="11"/>
        <color rgb="FF000000"/>
        <rFont val="Calibri"/>
      </rPr>
      <t>Ex #4:</t>
    </r>
    <r>
      <rPr>
        <sz val="11"/>
        <color rgb="FF000000"/>
        <rFont val="Calibri"/>
      </rPr>
      <t xml:space="preserve"> Ensure that authorized personnel can access accounts essential for protecting safety under emergency conditions</t>
    </r>
  </si>
  <si>
    <t>PR.AA-04</t>
  </si>
  <si>
    <t>Identity assertions are protected, conveyed, and verified</t>
  </si>
  <si>
    <r>
      <rPr>
        <b/>
        <sz val="11"/>
        <color rgb="FF000000"/>
        <rFont val="Calibri"/>
      </rPr>
      <t>Ex #1:</t>
    </r>
    <r>
      <rPr>
        <sz val="11"/>
        <color rgb="FF000000"/>
        <rFont val="Calibri"/>
      </rPr>
      <t xml:space="preserve"> Protect identity assertions that are used to convey authentication and user information through single sign-on systems</t>
    </r>
    <r>
      <rPr>
        <sz val="11"/>
        <color rgb="FF000000"/>
        <rFont val="Calibri"/>
      </rPr>
      <t xml:space="preserve">
</t>
    </r>
    <r>
      <rPr>
        <b/>
        <sz val="11"/>
        <color rgb="FF000000"/>
        <rFont val="Calibri"/>
      </rPr>
      <t>Ex #2:</t>
    </r>
    <r>
      <rPr>
        <sz val="11"/>
        <color rgb="FF000000"/>
        <rFont val="Calibri"/>
      </rPr>
      <t xml:space="preserve"> Protect identity assertions that are used to convey authentication and user information between federated systems</t>
    </r>
    <r>
      <rPr>
        <sz val="11"/>
        <color rgb="FF000000"/>
        <rFont val="Calibri"/>
      </rPr>
      <t xml:space="preserve">
</t>
    </r>
    <r>
      <rPr>
        <b/>
        <sz val="11"/>
        <color rgb="FF000000"/>
        <rFont val="Calibri"/>
      </rPr>
      <t>Ex #3:</t>
    </r>
    <r>
      <rPr>
        <sz val="11"/>
        <color rgb="FF000000"/>
        <rFont val="Calibri"/>
      </rPr>
      <t xml:space="preserve"> Implement standards-based approaches for identity assertions in all contexts, and follow all guidance for the generation (e.g., data models, metadata), protection (e.g., digital signing, encryption), and verification (e.g., signature validation) of identity assertions</t>
    </r>
  </si>
  <si>
    <t>PR.AA-05</t>
  </si>
  <si>
    <t>Access permissions, entitlements, and authorizations are defined in a policy, managed, enforced, and reviewed, and incorporate the principles of least privilege and separation of duties</t>
  </si>
  <si>
    <r>
      <rPr>
        <b/>
        <sz val="11"/>
        <color rgb="FF000000"/>
        <rFont val="Calibri"/>
      </rPr>
      <t>Ex #1:</t>
    </r>
    <r>
      <rPr>
        <sz val="11"/>
        <color rgb="FF000000"/>
        <rFont val="Calibri"/>
      </rPr>
      <t xml:space="preserve"> Review logical and physical access privileges periodically and whenever someone changes roles or leaves the organization, and promptly rescind privileges that are no longer needed</t>
    </r>
    <r>
      <rPr>
        <sz val="11"/>
        <color rgb="FF000000"/>
        <rFont val="Calibri"/>
      </rPr>
      <t xml:space="preserve">
</t>
    </r>
    <r>
      <rPr>
        <b/>
        <sz val="11"/>
        <color rgb="FF000000"/>
        <rFont val="Calibri"/>
      </rPr>
      <t>Ex #2:</t>
    </r>
    <r>
      <rPr>
        <sz val="11"/>
        <color rgb="FF000000"/>
        <rFont val="Calibri"/>
      </rPr>
      <t xml:space="preserve"> Take attributes of the requester and the requested resource into account for authorization decisions (e.g., geolocation, day/time, requester endpoint's cyber health)</t>
    </r>
    <r>
      <rPr>
        <sz val="11"/>
        <color rgb="FF000000"/>
        <rFont val="Calibri"/>
      </rPr>
      <t xml:space="preserve">
</t>
    </r>
    <r>
      <rPr>
        <b/>
        <sz val="11"/>
        <color rgb="FF000000"/>
        <rFont val="Calibri"/>
      </rPr>
      <t>Ex #3:</t>
    </r>
    <r>
      <rPr>
        <sz val="11"/>
        <color rgb="FF000000"/>
        <rFont val="Calibri"/>
      </rPr>
      <t xml:space="preserve"> Restrict access and privileges to the minimum necessary (e.g., zero trust architecture)</t>
    </r>
    <r>
      <rPr>
        <sz val="11"/>
        <color rgb="FF000000"/>
        <rFont val="Calibri"/>
      </rPr>
      <t xml:space="preserve">
</t>
    </r>
    <r>
      <rPr>
        <b/>
        <sz val="11"/>
        <color rgb="FF000000"/>
        <rFont val="Calibri"/>
      </rPr>
      <t>Ex #4:</t>
    </r>
    <r>
      <rPr>
        <sz val="11"/>
        <color rgb="FF000000"/>
        <rFont val="Calibri"/>
      </rPr>
      <t xml:space="preserve"> Periodically review the privileges associated with critical business functions to confirm proper separation of duties</t>
    </r>
  </si>
  <si>
    <t>PR.AA-06</t>
  </si>
  <si>
    <t>Physical access to assets is managed, monitored, and enforced commensurate with risk</t>
  </si>
  <si>
    <r>
      <rPr>
        <b/>
        <sz val="11"/>
        <color rgb="FF000000"/>
        <rFont val="Calibri"/>
      </rPr>
      <t>Ex #1:</t>
    </r>
    <r>
      <rPr>
        <sz val="11"/>
        <color rgb="FF000000"/>
        <rFont val="Calibri"/>
      </rPr>
      <t xml:space="preserve"> Use security guards, security cameras, locked entrances, alarm systems, and other physical controls to monitor facilities and restrict access</t>
    </r>
    <r>
      <rPr>
        <sz val="11"/>
        <color rgb="FF000000"/>
        <rFont val="Calibri"/>
      </rPr>
      <t xml:space="preserve">
</t>
    </r>
    <r>
      <rPr>
        <b/>
        <sz val="11"/>
        <color rgb="FF000000"/>
        <rFont val="Calibri"/>
      </rPr>
      <t>Ex #2:</t>
    </r>
    <r>
      <rPr>
        <sz val="11"/>
        <color rgb="FF000000"/>
        <rFont val="Calibri"/>
      </rPr>
      <t xml:space="preserve"> Employ additional physical security controls for areas that contain high-risk assets</t>
    </r>
    <r>
      <rPr>
        <sz val="11"/>
        <color rgb="FF000000"/>
        <rFont val="Calibri"/>
      </rPr>
      <t xml:space="preserve">
</t>
    </r>
    <r>
      <rPr>
        <b/>
        <sz val="11"/>
        <color rgb="FF000000"/>
        <rFont val="Calibri"/>
      </rPr>
      <t>Ex #3:</t>
    </r>
    <r>
      <rPr>
        <sz val="11"/>
        <color rgb="FF000000"/>
        <rFont val="Calibri"/>
      </rPr>
      <t xml:space="preserve"> Escort guests, vendors, and other third parties within areas that contain business-critical assets</t>
    </r>
  </si>
  <si>
    <t>Identity Management, Authentication and Access Control</t>
  </si>
  <si>
    <t>PR.AC</t>
  </si>
  <si>
    <t>PR.AC-01</t>
  </si>
  <si>
    <t>Identities and credentials are issued, managed, verified, revoked, and audited for authorized devices, users and processes</t>
  </si>
  <si>
    <t>PR.AC-02</t>
  </si>
  <si>
    <t>Physical access to assets is managed and protected</t>
  </si>
  <si>
    <t>PR.AC-03</t>
  </si>
  <si>
    <t>Remote access is managed</t>
  </si>
  <si>
    <t>PR.AC-04</t>
  </si>
  <si>
    <t>Access permissions and authorizations are managed, incorporating the principles of least privilege and separation of duties</t>
  </si>
  <si>
    <t>PR.AC-05</t>
  </si>
  <si>
    <t>Network integrity is protected (e.g., network segregation, network segmentation)</t>
  </si>
  <si>
    <t>PR.AC-06</t>
  </si>
  <si>
    <t>Identities are proofed and bound to credentials and asserted in interactions</t>
  </si>
  <si>
    <t>PR.AC-07</t>
  </si>
  <si>
    <t>Users, devices, and other assets are authenticated (e.g., single-factor, multi-factor) commensurate with the risk of the transaction (e.g., individuals’ security and privacy risks and other organizational risks)</t>
  </si>
  <si>
    <t>PR.AT</t>
  </si>
  <si>
    <t>The organization's personnel are provided with cybersecurity awareness and training so that they can perform their cybersecurity-related tasks</t>
  </si>
  <si>
    <t>PR.AT-01</t>
  </si>
  <si>
    <t>Personnel are provided with awareness and training so that they possess the knowledge and skills to perform general tasks with cybersecurity risks in mind</t>
  </si>
  <si>
    <r>
      <rPr>
        <b/>
        <sz val="11"/>
        <color rgb="FF000000"/>
        <rFont val="Calibri"/>
      </rPr>
      <t>Ex #1:</t>
    </r>
    <r>
      <rPr>
        <sz val="11"/>
        <color rgb="FF000000"/>
        <rFont val="Calibri"/>
      </rPr>
      <t xml:space="preserve"> Provide basic cybersecurity awareness and training to employees, contractors, partners, suppliers, and all other users of the organization's non-public resources</t>
    </r>
    <r>
      <rPr>
        <sz val="11"/>
        <color rgb="FF000000"/>
        <rFont val="Calibri"/>
      </rPr>
      <t xml:space="preserve">
</t>
    </r>
    <r>
      <rPr>
        <b/>
        <sz val="11"/>
        <color rgb="FF000000"/>
        <rFont val="Calibri"/>
      </rPr>
      <t>Ex #2:</t>
    </r>
    <r>
      <rPr>
        <sz val="11"/>
        <color rgb="FF000000"/>
        <rFont val="Calibri"/>
      </rPr>
      <t xml:space="preserve"> Train personnel to recognize social engineering attempts and other common attacks, report attacks and suspicious activity, comply with acceptable use policies, and perform basic cyber hygiene tasks (e.g., patching software, choosing passwords, protecting credentials)</t>
    </r>
    <r>
      <rPr>
        <sz val="11"/>
        <color rgb="FF000000"/>
        <rFont val="Calibri"/>
      </rPr>
      <t xml:space="preserve">
</t>
    </r>
    <r>
      <rPr>
        <b/>
        <sz val="11"/>
        <color rgb="FF000000"/>
        <rFont val="Calibri"/>
      </rPr>
      <t>Ex #3:</t>
    </r>
    <r>
      <rPr>
        <sz val="11"/>
        <color rgb="FF000000"/>
        <rFont val="Calibri"/>
      </rPr>
      <t xml:space="preserve"> Explain the consequences of cybersecurity policy violations, both to individual users and the organization as a whole</t>
    </r>
    <r>
      <rPr>
        <sz val="11"/>
        <color rgb="FF000000"/>
        <rFont val="Calibri"/>
      </rPr>
      <t xml:space="preserve">
</t>
    </r>
    <r>
      <rPr>
        <b/>
        <sz val="11"/>
        <color rgb="FF000000"/>
        <rFont val="Calibri"/>
      </rPr>
      <t>Ex #4:</t>
    </r>
    <r>
      <rPr>
        <sz val="11"/>
        <color rgb="FF000000"/>
        <rFont val="Calibri"/>
      </rPr>
      <t xml:space="preserve"> Periodically assess or test users on their understanding of basic cybersecurity practices</t>
    </r>
    <r>
      <rPr>
        <sz val="11"/>
        <color rgb="FF000000"/>
        <rFont val="Calibri"/>
      </rPr>
      <t xml:space="preserve">
</t>
    </r>
    <r>
      <rPr>
        <b/>
        <sz val="11"/>
        <color rgb="FF000000"/>
        <rFont val="Calibri"/>
      </rPr>
      <t>Ex #5:</t>
    </r>
    <r>
      <rPr>
        <sz val="11"/>
        <color rgb="FF000000"/>
        <rFont val="Calibri"/>
      </rPr>
      <t xml:space="preserve"> Require annual refreshers to reinforce existing practices and introduce new practices</t>
    </r>
  </si>
  <si>
    <t>PR.AT-02</t>
  </si>
  <si>
    <t>Individuals in specialized roles are provided with awareness and training so that they possess the knowledge and skills to perform relevant tasks with cybersecurity risks in mind</t>
  </si>
  <si>
    <r>
      <rPr>
        <b/>
        <sz val="11"/>
        <color rgb="FF000000"/>
        <rFont val="Calibri"/>
      </rPr>
      <t>Ex #1:</t>
    </r>
    <r>
      <rPr>
        <sz val="11"/>
        <color rgb="FF000000"/>
        <rFont val="Calibri"/>
      </rPr>
      <t xml:space="preserve"> Identify the specialized roles within the organization that require additional cybersecurity training, such as physical and cybersecurity personnel, finance personnel, senior leadership, and anyone with access to business-critical data</t>
    </r>
    <r>
      <rPr>
        <sz val="11"/>
        <color rgb="FF000000"/>
        <rFont val="Calibri"/>
      </rPr>
      <t xml:space="preserve">
</t>
    </r>
    <r>
      <rPr>
        <b/>
        <sz val="11"/>
        <color rgb="FF000000"/>
        <rFont val="Calibri"/>
      </rPr>
      <t>Ex #2:</t>
    </r>
    <r>
      <rPr>
        <sz val="11"/>
        <color rgb="FF000000"/>
        <rFont val="Calibri"/>
      </rPr>
      <t xml:space="preserve"> Provide role-based cybersecurity awareness and training to all those in specialized roles, including contractors, partners, suppliers, and other third parties</t>
    </r>
    <r>
      <rPr>
        <sz val="11"/>
        <color rgb="FF000000"/>
        <rFont val="Calibri"/>
      </rPr>
      <t xml:space="preserve">
</t>
    </r>
    <r>
      <rPr>
        <b/>
        <sz val="11"/>
        <color rgb="FF000000"/>
        <rFont val="Calibri"/>
      </rPr>
      <t>Ex #3:</t>
    </r>
    <r>
      <rPr>
        <sz val="11"/>
        <color rgb="FF000000"/>
        <rFont val="Calibri"/>
      </rPr>
      <t xml:space="preserve"> Periodically assess or test users on their understanding of cybersecurity practices for their specialized roles</t>
    </r>
    <r>
      <rPr>
        <sz val="11"/>
        <color rgb="FF000000"/>
        <rFont val="Calibri"/>
      </rPr>
      <t xml:space="preserve">
</t>
    </r>
    <r>
      <rPr>
        <b/>
        <sz val="11"/>
        <color rgb="FF000000"/>
        <rFont val="Calibri"/>
      </rPr>
      <t>Ex #4:</t>
    </r>
    <r>
      <rPr>
        <sz val="11"/>
        <color rgb="FF000000"/>
        <rFont val="Calibri"/>
      </rPr>
      <t xml:space="preserve"> Require annual refreshers to reinforce existing practices and introduce new practices</t>
    </r>
  </si>
  <si>
    <t>PR.AT-03</t>
  </si>
  <si>
    <t>Third-party stakeholders (e.g., suppliers, customers, partners) understand their roles and responsibilities</t>
  </si>
  <si>
    <t>PR.AT-04</t>
  </si>
  <si>
    <t>Senior executives understand their roles and responsibilities</t>
  </si>
  <si>
    <t>PR.AT-05</t>
  </si>
  <si>
    <t>Physical and cybersecurity personnel understand their roles and responsibilities</t>
  </si>
  <si>
    <t>Data Security</t>
  </si>
  <si>
    <t>PR.DS</t>
  </si>
  <si>
    <t>Data are managed consistent with the organization's risk strategy to protect the confidentiality, integrity, and availability of information</t>
  </si>
  <si>
    <t>PR.DS-01</t>
  </si>
  <si>
    <t>The confidentiality, integrity, and availability of data-at-rest are protected</t>
  </si>
  <si>
    <r>
      <rPr>
        <b/>
        <sz val="11"/>
        <color rgb="FF000000"/>
        <rFont val="Calibri"/>
      </rPr>
      <t>Ex #1:</t>
    </r>
    <r>
      <rPr>
        <sz val="11"/>
        <color rgb="FF000000"/>
        <rFont val="Calibri"/>
      </rPr>
      <t xml:space="preserve"> Use encryption, digital signatures, and cryptographic hashes to protect the confidentiality and integrity of stored data in files, databases, virtual machine disk images, container images, and other resources</t>
    </r>
    <r>
      <rPr>
        <sz val="11"/>
        <color rgb="FF000000"/>
        <rFont val="Calibri"/>
      </rPr>
      <t xml:space="preserve">
</t>
    </r>
    <r>
      <rPr>
        <b/>
        <sz val="11"/>
        <color rgb="FF000000"/>
        <rFont val="Calibri"/>
      </rPr>
      <t>Ex #2:</t>
    </r>
    <r>
      <rPr>
        <sz val="11"/>
        <color rgb="FF000000"/>
        <rFont val="Calibri"/>
      </rPr>
      <t xml:space="preserve"> Use full disk encryption to protect data stored on user endpoints</t>
    </r>
    <r>
      <rPr>
        <sz val="11"/>
        <color rgb="FF000000"/>
        <rFont val="Calibri"/>
      </rPr>
      <t xml:space="preserve">
</t>
    </r>
    <r>
      <rPr>
        <b/>
        <sz val="11"/>
        <color rgb="FF000000"/>
        <rFont val="Calibri"/>
      </rPr>
      <t>Ex #3:</t>
    </r>
    <r>
      <rPr>
        <sz val="11"/>
        <color rgb="FF000000"/>
        <rFont val="Calibri"/>
      </rPr>
      <t xml:space="preserve"> Confirm the integrity of software by validating signatures</t>
    </r>
    <r>
      <rPr>
        <sz val="11"/>
        <color rgb="FF000000"/>
        <rFont val="Calibri"/>
      </rPr>
      <t xml:space="preserve">
</t>
    </r>
    <r>
      <rPr>
        <b/>
        <sz val="11"/>
        <color rgb="FF000000"/>
        <rFont val="Calibri"/>
      </rPr>
      <t>Ex #4:</t>
    </r>
    <r>
      <rPr>
        <sz val="11"/>
        <color rgb="FF000000"/>
        <rFont val="Calibri"/>
      </rPr>
      <t xml:space="preserve"> Restrict the use of removable media to prevent data exfiltration</t>
    </r>
    <r>
      <rPr>
        <sz val="11"/>
        <color rgb="FF000000"/>
        <rFont val="Calibri"/>
      </rPr>
      <t xml:space="preserve">
</t>
    </r>
    <r>
      <rPr>
        <b/>
        <sz val="11"/>
        <color rgb="FF000000"/>
        <rFont val="Calibri"/>
      </rPr>
      <t>Ex #5:</t>
    </r>
    <r>
      <rPr>
        <sz val="11"/>
        <color rgb="FF000000"/>
        <rFont val="Calibri"/>
      </rPr>
      <t xml:space="preserve"> Physically secure removable media containing unencrypted sensitive information, such as within locked offices or file cabinets</t>
    </r>
  </si>
  <si>
    <t>PR.DS-02</t>
  </si>
  <si>
    <t>The confidentiality, integrity, and availability of data-in-transit are protected</t>
  </si>
  <si>
    <r>
      <rPr>
        <b/>
        <sz val="11"/>
        <color rgb="FF000000"/>
        <rFont val="Calibri"/>
      </rPr>
      <t>Ex #1:</t>
    </r>
    <r>
      <rPr>
        <sz val="11"/>
        <color rgb="FF000000"/>
        <rFont val="Calibri"/>
      </rPr>
      <t xml:space="preserve"> Use encryption, digital signatures, and cryptographic hashes to protect the confidentiality and integrity of network communications</t>
    </r>
    <r>
      <rPr>
        <sz val="11"/>
        <color rgb="FF000000"/>
        <rFont val="Calibri"/>
      </rPr>
      <t xml:space="preserve">
</t>
    </r>
    <r>
      <rPr>
        <b/>
        <sz val="11"/>
        <color rgb="FF000000"/>
        <rFont val="Calibri"/>
      </rPr>
      <t>Ex #2:</t>
    </r>
    <r>
      <rPr>
        <sz val="11"/>
        <color rgb="FF000000"/>
        <rFont val="Calibri"/>
      </rPr>
      <t xml:space="preserve"> Automatically encrypt or block outbound emails and other communications that contain sensitive data, depending on the data classification</t>
    </r>
    <r>
      <rPr>
        <sz val="11"/>
        <color rgb="FF000000"/>
        <rFont val="Calibri"/>
      </rPr>
      <t xml:space="preserve">
</t>
    </r>
    <r>
      <rPr>
        <b/>
        <sz val="11"/>
        <color rgb="FF000000"/>
        <rFont val="Calibri"/>
      </rPr>
      <t>Ex #3:</t>
    </r>
    <r>
      <rPr>
        <sz val="11"/>
        <color rgb="FF000000"/>
        <rFont val="Calibri"/>
      </rPr>
      <t xml:space="preserve"> Block access to personal email, file sharing, file storage services, and other personal communications applications and services from organizational systems and networks</t>
    </r>
    <r>
      <rPr>
        <sz val="11"/>
        <color rgb="FF000000"/>
        <rFont val="Calibri"/>
      </rPr>
      <t xml:space="preserve">
</t>
    </r>
    <r>
      <rPr>
        <b/>
        <sz val="11"/>
        <color rgb="FF000000"/>
        <rFont val="Calibri"/>
      </rPr>
      <t>Ex #4:</t>
    </r>
    <r>
      <rPr>
        <sz val="11"/>
        <color rgb="FF000000"/>
        <rFont val="Calibri"/>
      </rPr>
      <t xml:space="preserve"> Prevent reuse of sensitive data from production environments (e.g., customer records) in development, testing, and other non-production environments</t>
    </r>
  </si>
  <si>
    <t>PR.DS-03</t>
  </si>
  <si>
    <t>Assets are formally managed throughout removal, transfers, and disposition</t>
  </si>
  <si>
    <t>PR.DS-04</t>
  </si>
  <si>
    <t>Adequate capacity to ensure availability is maintained</t>
  </si>
  <si>
    <t>PR.DS-05</t>
  </si>
  <si>
    <t>Protections against data leaks are implemented</t>
  </si>
  <si>
    <t>PR.DS-06</t>
  </si>
  <si>
    <t>Integrity checking mechanisms are used to verify software, firmware, and information integrity</t>
  </si>
  <si>
    <t>PR.DS-07</t>
  </si>
  <si>
    <t>The development and testing environment(s) are separate from the production environment</t>
  </si>
  <si>
    <t>PR.DS-08</t>
  </si>
  <si>
    <t>Integrity checking mechanisms are used to verify hardware integrity</t>
  </si>
  <si>
    <t>PR.DS-10</t>
  </si>
  <si>
    <t>The confidentiality, integrity, and availability of data-in-use are protected</t>
  </si>
  <si>
    <r>
      <rPr>
        <b/>
        <sz val="11"/>
        <color rgb="FF000000"/>
        <rFont val="Calibri"/>
      </rPr>
      <t>Ex #1:</t>
    </r>
    <r>
      <rPr>
        <sz val="11"/>
        <color rgb="FF000000"/>
        <rFont val="Calibri"/>
      </rPr>
      <t xml:space="preserve"> Remove data that must remain confidential (e.g., from processors and memory) as soon as it is no longer needed</t>
    </r>
    <r>
      <rPr>
        <sz val="11"/>
        <color rgb="FF000000"/>
        <rFont val="Calibri"/>
      </rPr>
      <t xml:space="preserve">
</t>
    </r>
    <r>
      <rPr>
        <b/>
        <sz val="11"/>
        <color rgb="FF000000"/>
        <rFont val="Calibri"/>
      </rPr>
      <t>Ex #2:</t>
    </r>
    <r>
      <rPr>
        <sz val="11"/>
        <color rgb="FF000000"/>
        <rFont val="Calibri"/>
      </rPr>
      <t xml:space="preserve"> Protect data in use from access by other users and processes of the same platform</t>
    </r>
  </si>
  <si>
    <t>PR.DS-11</t>
  </si>
  <si>
    <t>Backups of data are created, protected, maintained, and tested</t>
  </si>
  <si>
    <r>
      <rPr>
        <b/>
        <sz val="11"/>
        <color rgb="FF000000"/>
        <rFont val="Calibri"/>
      </rPr>
      <t>Ex #1:</t>
    </r>
    <r>
      <rPr>
        <sz val="11"/>
        <color rgb="FF000000"/>
        <rFont val="Calibri"/>
      </rPr>
      <t xml:space="preserve"> Continuously back up critical data in near-real-time, and back up other data frequently at agreed-upon schedules</t>
    </r>
    <r>
      <rPr>
        <sz val="11"/>
        <color rgb="FF000000"/>
        <rFont val="Calibri"/>
      </rPr>
      <t xml:space="preserve">
</t>
    </r>
    <r>
      <rPr>
        <b/>
        <sz val="11"/>
        <color rgb="FF000000"/>
        <rFont val="Calibri"/>
      </rPr>
      <t>Ex #2:</t>
    </r>
    <r>
      <rPr>
        <sz val="11"/>
        <color rgb="FF000000"/>
        <rFont val="Calibri"/>
      </rPr>
      <t xml:space="preserve"> Test backups and restores for all types of data sources at least annually</t>
    </r>
    <r>
      <rPr>
        <sz val="11"/>
        <color rgb="FF000000"/>
        <rFont val="Calibri"/>
      </rPr>
      <t xml:space="preserve">
</t>
    </r>
    <r>
      <rPr>
        <b/>
        <sz val="11"/>
        <color rgb="FF000000"/>
        <rFont val="Calibri"/>
      </rPr>
      <t>Ex #3:</t>
    </r>
    <r>
      <rPr>
        <sz val="11"/>
        <color rgb="FF000000"/>
        <rFont val="Calibri"/>
      </rPr>
      <t xml:space="preserve"> Securely store some backups offline and offsite so that an incident or disaster will not damage them</t>
    </r>
    <r>
      <rPr>
        <sz val="11"/>
        <color rgb="FF000000"/>
        <rFont val="Calibri"/>
      </rPr>
      <t xml:space="preserve">
</t>
    </r>
    <r>
      <rPr>
        <b/>
        <sz val="11"/>
        <color rgb="FF000000"/>
        <rFont val="Calibri"/>
      </rPr>
      <t>Ex #4:</t>
    </r>
    <r>
      <rPr>
        <sz val="11"/>
        <color rgb="FF000000"/>
        <rFont val="Calibri"/>
      </rPr>
      <t xml:space="preserve"> Enforce geographic separation and geolocation restrictions for data backup storage</t>
    </r>
  </si>
  <si>
    <t>Information Protection Processes and Procedures</t>
  </si>
  <si>
    <t>PR.IP</t>
  </si>
  <si>
    <t>PR.IP-01</t>
  </si>
  <si>
    <t>A baseline configuration of information technology/industrial control systems is created and maintained incorporating security principles (e.g. concept of least functionality)</t>
  </si>
  <si>
    <t>PR.IP-02</t>
  </si>
  <si>
    <t>A System Development Life Cycle to manage systems is implemented</t>
  </si>
  <si>
    <t>PR.IP-03</t>
  </si>
  <si>
    <t>Configuration change control processes are in place</t>
  </si>
  <si>
    <t>PR.IP-04</t>
  </si>
  <si>
    <t>Backups of information are conducted, maintained, and tested</t>
  </si>
  <si>
    <t>PR.IP-05</t>
  </si>
  <si>
    <t>Policy and regulations regarding the physical operating environment for organizational assets are met</t>
  </si>
  <si>
    <t>PR.IP-06</t>
  </si>
  <si>
    <t>Data is destroyed according to policy</t>
  </si>
  <si>
    <t>PR.IP-07</t>
  </si>
  <si>
    <t>Protection processes are improved</t>
  </si>
  <si>
    <t>PR.IP-08</t>
  </si>
  <si>
    <t>Effectiveness of protection technologies is shared</t>
  </si>
  <si>
    <t>PR.IP-09</t>
  </si>
  <si>
    <t>Response plans (Incident Response and Business Continuity) and recovery plans (Incident Recovery and Disaster Recovery) are in place and managed</t>
  </si>
  <si>
    <t>PR.IP-10</t>
  </si>
  <si>
    <t>Response and recovery plans are tested</t>
  </si>
  <si>
    <t>PR.IP-11</t>
  </si>
  <si>
    <t>Cybersecurity is included in human resources practices (e.g., deprovisioning, personnel screening)</t>
  </si>
  <si>
    <t>PR.IP-12</t>
  </si>
  <si>
    <t>A vulnerability management plan is developed and implemented</t>
  </si>
  <si>
    <t>Technology Infrastructure Resilience</t>
  </si>
  <si>
    <t>PR.IR</t>
  </si>
  <si>
    <t>Security architectures are managed with the organization's risk strategy to protect asset confidentiality, integrity, and availability, and organizational resilience</t>
  </si>
  <si>
    <t>PR.IR-01</t>
  </si>
  <si>
    <t>Networks and environments are protected from unauthorized logical access and usage</t>
  </si>
  <si>
    <r>
      <rPr>
        <b/>
        <sz val="11"/>
        <color rgb="FF000000"/>
        <rFont val="Calibri"/>
      </rPr>
      <t>Ex #1:</t>
    </r>
    <r>
      <rPr>
        <sz val="11"/>
        <color rgb="FF000000"/>
        <rFont val="Calibri"/>
      </rPr>
      <t xml:space="preserve"> Logically segment organization networks and cloud-based platforms according to trust boundaries and platform types (e.g., IT, IoT, OT, mobile, guests), and permit required communications only between segments</t>
    </r>
    <r>
      <rPr>
        <sz val="11"/>
        <color rgb="FF000000"/>
        <rFont val="Calibri"/>
      </rPr>
      <t xml:space="preserve">
</t>
    </r>
    <r>
      <rPr>
        <b/>
        <sz val="11"/>
        <color rgb="FF000000"/>
        <rFont val="Calibri"/>
      </rPr>
      <t>Ex #2:</t>
    </r>
    <r>
      <rPr>
        <sz val="11"/>
        <color rgb="FF000000"/>
        <rFont val="Calibri"/>
      </rPr>
      <t xml:space="preserve"> Logically segment organization networks from external networks, and permit only necessary communications to enter the organization's networks from the external networks</t>
    </r>
    <r>
      <rPr>
        <sz val="11"/>
        <color rgb="FF000000"/>
        <rFont val="Calibri"/>
      </rPr>
      <t xml:space="preserve">
</t>
    </r>
    <r>
      <rPr>
        <b/>
        <sz val="11"/>
        <color rgb="FF000000"/>
        <rFont val="Calibri"/>
      </rPr>
      <t>Ex #3:</t>
    </r>
    <r>
      <rPr>
        <sz val="11"/>
        <color rgb="FF000000"/>
        <rFont val="Calibri"/>
      </rPr>
      <t xml:space="preserve"> Implement zero trust architectures to restrict network access to each resource to the minimum necessary</t>
    </r>
    <r>
      <rPr>
        <sz val="11"/>
        <color rgb="FF000000"/>
        <rFont val="Calibri"/>
      </rPr>
      <t xml:space="preserve">
</t>
    </r>
    <r>
      <rPr>
        <b/>
        <sz val="11"/>
        <color rgb="FF000000"/>
        <rFont val="Calibri"/>
      </rPr>
      <t>Ex #4:</t>
    </r>
    <r>
      <rPr>
        <sz val="11"/>
        <color rgb="FF000000"/>
        <rFont val="Calibri"/>
      </rPr>
      <t xml:space="preserve"> Check the cyber health of endpoints before allowing them to access and use production resources</t>
    </r>
  </si>
  <si>
    <t>PR.IR-02</t>
  </si>
  <si>
    <t>The organization's technology assets are protected from environmental threats</t>
  </si>
  <si>
    <r>
      <rPr>
        <b/>
        <sz val="11"/>
        <color rgb="FF000000"/>
        <rFont val="Calibri"/>
      </rPr>
      <t>Ex #1:</t>
    </r>
    <r>
      <rPr>
        <sz val="11"/>
        <color rgb="FF000000"/>
        <rFont val="Calibri"/>
      </rPr>
      <t xml:space="preserve"> Protect organizational equipment from known environmental threats, such as flooding, fire, wind, and excessive heat and humidity</t>
    </r>
    <r>
      <rPr>
        <sz val="11"/>
        <color rgb="FF000000"/>
        <rFont val="Calibri"/>
      </rPr>
      <t xml:space="preserve">
</t>
    </r>
    <r>
      <rPr>
        <b/>
        <sz val="11"/>
        <color rgb="FF000000"/>
        <rFont val="Calibri"/>
      </rPr>
      <t>Ex #2:</t>
    </r>
    <r>
      <rPr>
        <sz val="11"/>
        <color rgb="FF000000"/>
        <rFont val="Calibri"/>
      </rPr>
      <t xml:space="preserve"> Include protection from environmental threats and provisions for adequate operating infrastructure in requirements for service providers that operate systems on the organization's behalf</t>
    </r>
  </si>
  <si>
    <t>PR.IR-03</t>
  </si>
  <si>
    <t>Mechanisms are implemented to achieve resilience requirements in normal and adverse situations</t>
  </si>
  <si>
    <r>
      <rPr>
        <b/>
        <sz val="11"/>
        <color rgb="FF000000"/>
        <rFont val="Calibri"/>
      </rPr>
      <t>Ex #1:</t>
    </r>
    <r>
      <rPr>
        <sz val="11"/>
        <color rgb="FF000000"/>
        <rFont val="Calibri"/>
      </rPr>
      <t xml:space="preserve"> Avoid single points of failure in systems and infrastructure</t>
    </r>
    <r>
      <rPr>
        <sz val="11"/>
        <color rgb="FF000000"/>
        <rFont val="Calibri"/>
      </rPr>
      <t xml:space="preserve">
</t>
    </r>
    <r>
      <rPr>
        <b/>
        <sz val="11"/>
        <color rgb="FF000000"/>
        <rFont val="Calibri"/>
      </rPr>
      <t>Ex #2:</t>
    </r>
    <r>
      <rPr>
        <sz val="11"/>
        <color rgb="FF000000"/>
        <rFont val="Calibri"/>
      </rPr>
      <t xml:space="preserve"> Use load balancing to increase capacity and improve reliability</t>
    </r>
    <r>
      <rPr>
        <sz val="11"/>
        <color rgb="FF000000"/>
        <rFont val="Calibri"/>
      </rPr>
      <t xml:space="preserve">
</t>
    </r>
    <r>
      <rPr>
        <b/>
        <sz val="11"/>
        <color rgb="FF000000"/>
        <rFont val="Calibri"/>
      </rPr>
      <t>Ex #3:</t>
    </r>
    <r>
      <rPr>
        <sz val="11"/>
        <color rgb="FF000000"/>
        <rFont val="Calibri"/>
      </rPr>
      <t xml:space="preserve"> Use high-availability components like redundant storage and power supplies to improve system reliability</t>
    </r>
  </si>
  <si>
    <t>PR.IR-04</t>
  </si>
  <si>
    <t>Adequate resource capacity to ensure availability is maintained</t>
  </si>
  <si>
    <r>
      <rPr>
        <b/>
        <sz val="11"/>
        <color rgb="FF000000"/>
        <rFont val="Calibri"/>
      </rPr>
      <t>Ex #1:</t>
    </r>
    <r>
      <rPr>
        <sz val="11"/>
        <color rgb="FF000000"/>
        <rFont val="Calibri"/>
      </rPr>
      <t xml:space="preserve"> Monitor usage of storage, power, compute, network bandwidth, and other resources</t>
    </r>
    <r>
      <rPr>
        <sz val="11"/>
        <color rgb="FF000000"/>
        <rFont val="Calibri"/>
      </rPr>
      <t xml:space="preserve">
</t>
    </r>
    <r>
      <rPr>
        <b/>
        <sz val="11"/>
        <color rgb="FF000000"/>
        <rFont val="Calibri"/>
      </rPr>
      <t>Ex #2:</t>
    </r>
    <r>
      <rPr>
        <sz val="11"/>
        <color rgb="FF000000"/>
        <rFont val="Calibri"/>
      </rPr>
      <t xml:space="preserve"> Forecast future needs, and scale resources accordingly</t>
    </r>
  </si>
  <si>
    <t>PR.MA</t>
  </si>
  <si>
    <t>PR.MA-01</t>
  </si>
  <si>
    <t>Maintenance and repair of organizational assets are performed and logged, with approved and controlled tools</t>
  </si>
  <si>
    <t>PR.MA-02</t>
  </si>
  <si>
    <t>Remote maintenance of organizational assets is approved, logged, and performed in a manner that prevents unauthorized access</t>
  </si>
  <si>
    <t>Platform Security</t>
  </si>
  <si>
    <t>PR.PS</t>
  </si>
  <si>
    <t>The hardware, software (e.g., firmware, operating systems, applications), and services of physical and virtual platforms are managed consistent with the organization's risk strategy to protect their confidentiality, integrity, and availability</t>
  </si>
  <si>
    <t>PR.PS-01</t>
  </si>
  <si>
    <t>Configuration management practices are established and applied</t>
  </si>
  <si>
    <r>
      <rPr>
        <b/>
        <sz val="11"/>
        <color rgb="FF000000"/>
        <rFont val="Calibri"/>
      </rPr>
      <t>Ex #1:</t>
    </r>
    <r>
      <rPr>
        <sz val="11"/>
        <color rgb="FF000000"/>
        <rFont val="Calibri"/>
      </rPr>
      <t xml:space="preserve"> Establish, test, deploy, and maintain hardened baselines that enforce the organization's cybersecurity policies and provide only essential capabilities (i.e., principle of least functionality)</t>
    </r>
    <r>
      <rPr>
        <sz val="11"/>
        <color rgb="FF000000"/>
        <rFont val="Calibri"/>
      </rPr>
      <t xml:space="preserve">
</t>
    </r>
    <r>
      <rPr>
        <b/>
        <sz val="11"/>
        <color rgb="FF000000"/>
        <rFont val="Calibri"/>
      </rPr>
      <t>Ex #2:</t>
    </r>
    <r>
      <rPr>
        <sz val="11"/>
        <color rgb="FF000000"/>
        <rFont val="Calibri"/>
      </rPr>
      <t xml:space="preserve"> Review all default configuration settings that may potentially impact cybersecurity when installing or upgrading software</t>
    </r>
    <r>
      <rPr>
        <sz val="11"/>
        <color rgb="FF000000"/>
        <rFont val="Calibri"/>
      </rPr>
      <t xml:space="preserve">
</t>
    </r>
    <r>
      <rPr>
        <b/>
        <sz val="11"/>
        <color rgb="FF000000"/>
        <rFont val="Calibri"/>
      </rPr>
      <t>Ex #3:</t>
    </r>
    <r>
      <rPr>
        <sz val="11"/>
        <color rgb="FF000000"/>
        <rFont val="Calibri"/>
      </rPr>
      <t xml:space="preserve"> Monitor implemented software for deviations from approved baselines</t>
    </r>
  </si>
  <si>
    <t>PR.PS-02</t>
  </si>
  <si>
    <t>Software is maintained, replaced, and removed commensurate with risk</t>
  </si>
  <si>
    <r>
      <rPr>
        <b/>
        <sz val="11"/>
        <color rgb="FF000000"/>
        <rFont val="Calibri"/>
      </rPr>
      <t>Ex #1:</t>
    </r>
    <r>
      <rPr>
        <sz val="11"/>
        <color rgb="FF000000"/>
        <rFont val="Calibri"/>
      </rPr>
      <t xml:space="preserve"> Perform routine and emergency patching within the timeframes specified in the vulnerability management plan</t>
    </r>
    <r>
      <rPr>
        <sz val="11"/>
        <color rgb="FF000000"/>
        <rFont val="Calibri"/>
      </rPr>
      <t xml:space="preserve">
</t>
    </r>
    <r>
      <rPr>
        <b/>
        <sz val="11"/>
        <color rgb="FF000000"/>
        <rFont val="Calibri"/>
      </rPr>
      <t>Ex #2:</t>
    </r>
    <r>
      <rPr>
        <sz val="11"/>
        <color rgb="FF000000"/>
        <rFont val="Calibri"/>
      </rPr>
      <t xml:space="preserve"> Update container images, and deploy new container instances to replace rather than update existing instances</t>
    </r>
    <r>
      <rPr>
        <sz val="11"/>
        <color rgb="FF000000"/>
        <rFont val="Calibri"/>
      </rPr>
      <t xml:space="preserve">
</t>
    </r>
    <r>
      <rPr>
        <b/>
        <sz val="11"/>
        <color rgb="FF000000"/>
        <rFont val="Calibri"/>
      </rPr>
      <t>Ex #3:</t>
    </r>
    <r>
      <rPr>
        <sz val="11"/>
        <color rgb="FF000000"/>
        <rFont val="Calibri"/>
      </rPr>
      <t xml:space="preserve"> Replace end-of-life software and service versions with supported, maintained versions</t>
    </r>
    <r>
      <rPr>
        <sz val="11"/>
        <color rgb="FF000000"/>
        <rFont val="Calibri"/>
      </rPr>
      <t xml:space="preserve">
</t>
    </r>
    <r>
      <rPr>
        <b/>
        <sz val="11"/>
        <color rgb="FF000000"/>
        <rFont val="Calibri"/>
      </rPr>
      <t>Ex #4:</t>
    </r>
    <r>
      <rPr>
        <sz val="11"/>
        <color rgb="FF000000"/>
        <rFont val="Calibri"/>
      </rPr>
      <t xml:space="preserve"> Uninstall and remove unauthorized software and services that pose undue risks</t>
    </r>
    <r>
      <rPr>
        <sz val="11"/>
        <color rgb="FF000000"/>
        <rFont val="Calibri"/>
      </rPr>
      <t xml:space="preserve">
</t>
    </r>
    <r>
      <rPr>
        <b/>
        <sz val="11"/>
        <color rgb="FF000000"/>
        <rFont val="Calibri"/>
      </rPr>
      <t>Ex #5:</t>
    </r>
    <r>
      <rPr>
        <sz val="11"/>
        <color rgb="FF000000"/>
        <rFont val="Calibri"/>
      </rPr>
      <t xml:space="preserve"> Uninstall and remove any unnecessary software components (e.g., operating system utilities) that attackers might misuse</t>
    </r>
    <r>
      <rPr>
        <sz val="11"/>
        <color rgb="FF000000"/>
        <rFont val="Calibri"/>
      </rPr>
      <t xml:space="preserve">
</t>
    </r>
    <r>
      <rPr>
        <b/>
        <sz val="11"/>
        <color rgb="FF000000"/>
        <rFont val="Calibri"/>
      </rPr>
      <t>Ex #6:</t>
    </r>
    <r>
      <rPr>
        <sz val="11"/>
        <color rgb="FF000000"/>
        <rFont val="Calibri"/>
      </rPr>
      <t xml:space="preserve"> Define and implement plans for software and service end-of-life maintenance support and obsolescence</t>
    </r>
  </si>
  <si>
    <t>PR.PS-03</t>
  </si>
  <si>
    <t>Hardware is maintained, replaced, and removed commensurate with risk</t>
  </si>
  <si>
    <r>
      <rPr>
        <b/>
        <sz val="11"/>
        <color rgb="FF000000"/>
        <rFont val="Calibri"/>
      </rPr>
      <t>Ex #1:</t>
    </r>
    <r>
      <rPr>
        <sz val="11"/>
        <color rgb="FF000000"/>
        <rFont val="Calibri"/>
      </rPr>
      <t xml:space="preserve"> Replace hardware when it lacks needed security capabilities or when it cannot support software with needed security capabilities</t>
    </r>
    <r>
      <rPr>
        <sz val="11"/>
        <color rgb="FF000000"/>
        <rFont val="Calibri"/>
      </rPr>
      <t xml:space="preserve">
</t>
    </r>
    <r>
      <rPr>
        <b/>
        <sz val="11"/>
        <color rgb="FF000000"/>
        <rFont val="Calibri"/>
      </rPr>
      <t>Ex #2:</t>
    </r>
    <r>
      <rPr>
        <sz val="11"/>
        <color rgb="FF000000"/>
        <rFont val="Calibri"/>
      </rPr>
      <t xml:space="preserve"> Define and implement plans for hardware end-of-life maintenance support and obsolescence</t>
    </r>
    <r>
      <rPr>
        <sz val="11"/>
        <color rgb="FF000000"/>
        <rFont val="Calibri"/>
      </rPr>
      <t xml:space="preserve">
</t>
    </r>
    <r>
      <rPr>
        <b/>
        <sz val="11"/>
        <color rgb="FF000000"/>
        <rFont val="Calibri"/>
      </rPr>
      <t>Ex #3:</t>
    </r>
    <r>
      <rPr>
        <sz val="11"/>
        <color rgb="FF000000"/>
        <rFont val="Calibri"/>
      </rPr>
      <t xml:space="preserve"> Perform hardware disposal in a secure, responsible, and auditable manner</t>
    </r>
  </si>
  <si>
    <t>PR.PS-04</t>
  </si>
  <si>
    <t>Log records are generated and made available for continuous monitoring</t>
  </si>
  <si>
    <r>
      <rPr>
        <b/>
        <sz val="11"/>
        <color rgb="FF000000"/>
        <rFont val="Calibri"/>
      </rPr>
      <t>Ex #1:</t>
    </r>
    <r>
      <rPr>
        <sz val="11"/>
        <color rgb="FF000000"/>
        <rFont val="Calibri"/>
      </rPr>
      <t xml:space="preserve"> Configure all operating systems, applications, and services (including cloud-based services) to generate log records</t>
    </r>
    <r>
      <rPr>
        <sz val="11"/>
        <color rgb="FF000000"/>
        <rFont val="Calibri"/>
      </rPr>
      <t xml:space="preserve">
</t>
    </r>
    <r>
      <rPr>
        <b/>
        <sz val="11"/>
        <color rgb="FF000000"/>
        <rFont val="Calibri"/>
      </rPr>
      <t>Ex #2:</t>
    </r>
    <r>
      <rPr>
        <sz val="11"/>
        <color rgb="FF000000"/>
        <rFont val="Calibri"/>
      </rPr>
      <t xml:space="preserve"> Configure log generators to securely share their logs with the organization's logging infrastructure systems and services</t>
    </r>
    <r>
      <rPr>
        <sz val="11"/>
        <color rgb="FF000000"/>
        <rFont val="Calibri"/>
      </rPr>
      <t xml:space="preserve">
</t>
    </r>
    <r>
      <rPr>
        <b/>
        <sz val="11"/>
        <color rgb="FF000000"/>
        <rFont val="Calibri"/>
      </rPr>
      <t>Ex #3:</t>
    </r>
    <r>
      <rPr>
        <sz val="11"/>
        <color rgb="FF000000"/>
        <rFont val="Calibri"/>
      </rPr>
      <t xml:space="preserve"> Configure log generators to record the data needed by zero-trust architectures</t>
    </r>
  </si>
  <si>
    <t>PR.PS-05</t>
  </si>
  <si>
    <t>Installation and execution of unauthorized software are prevented</t>
  </si>
  <si>
    <r>
      <rPr>
        <b/>
        <sz val="11"/>
        <color rgb="FF000000"/>
        <rFont val="Calibri"/>
      </rPr>
      <t>Ex #1:</t>
    </r>
    <r>
      <rPr>
        <sz val="11"/>
        <color rgb="FF000000"/>
        <rFont val="Calibri"/>
      </rPr>
      <t xml:space="preserve"> When risk warrants it, restrict software execution to permitted products only or deny the execution of prohibited and unauthorized software</t>
    </r>
    <r>
      <rPr>
        <sz val="11"/>
        <color rgb="FF000000"/>
        <rFont val="Calibri"/>
      </rPr>
      <t xml:space="preserve">
</t>
    </r>
    <r>
      <rPr>
        <b/>
        <sz val="11"/>
        <color rgb="FF000000"/>
        <rFont val="Calibri"/>
      </rPr>
      <t>Ex #2:</t>
    </r>
    <r>
      <rPr>
        <sz val="11"/>
        <color rgb="FF000000"/>
        <rFont val="Calibri"/>
      </rPr>
      <t xml:space="preserve"> Verify the source of new software and the software's integrity before installing it</t>
    </r>
    <r>
      <rPr>
        <sz val="11"/>
        <color rgb="FF000000"/>
        <rFont val="Calibri"/>
      </rPr>
      <t xml:space="preserve">
</t>
    </r>
    <r>
      <rPr>
        <b/>
        <sz val="11"/>
        <color rgb="FF000000"/>
        <rFont val="Calibri"/>
      </rPr>
      <t>Ex #3:</t>
    </r>
    <r>
      <rPr>
        <sz val="11"/>
        <color rgb="FF000000"/>
        <rFont val="Calibri"/>
      </rPr>
      <t xml:space="preserve"> Configure platforms to use only approved DNS services that block access to known malicious domains</t>
    </r>
    <r>
      <rPr>
        <sz val="11"/>
        <color rgb="FF000000"/>
        <rFont val="Calibri"/>
      </rPr>
      <t xml:space="preserve">
</t>
    </r>
    <r>
      <rPr>
        <b/>
        <sz val="11"/>
        <color rgb="FF000000"/>
        <rFont val="Calibri"/>
      </rPr>
      <t>Ex #4:</t>
    </r>
    <r>
      <rPr>
        <sz val="11"/>
        <color rgb="FF000000"/>
        <rFont val="Calibri"/>
      </rPr>
      <t xml:space="preserve"> Configure platforms to allow the installation of organization-approved software only</t>
    </r>
  </si>
  <si>
    <t>PR.PS-06</t>
  </si>
  <si>
    <t>Secure software development practices are integrated, and their performance is monitored throughout the software development life cycle</t>
  </si>
  <si>
    <r>
      <rPr>
        <b/>
        <sz val="11"/>
        <color rgb="FF000000"/>
        <rFont val="Calibri"/>
      </rPr>
      <t>Ex #1:</t>
    </r>
    <r>
      <rPr>
        <sz val="11"/>
        <color rgb="FF000000"/>
        <rFont val="Calibri"/>
      </rPr>
      <t xml:space="preserve"> Protect all components of organization-developed software from tampering and unauthorized access</t>
    </r>
    <r>
      <rPr>
        <sz val="11"/>
        <color rgb="FF000000"/>
        <rFont val="Calibri"/>
      </rPr>
      <t xml:space="preserve">
</t>
    </r>
    <r>
      <rPr>
        <b/>
        <sz val="11"/>
        <color rgb="FF000000"/>
        <rFont val="Calibri"/>
      </rPr>
      <t>Ex #2:</t>
    </r>
    <r>
      <rPr>
        <sz val="11"/>
        <color rgb="FF000000"/>
        <rFont val="Calibri"/>
      </rPr>
      <t xml:space="preserve"> Secure all software produced by the organization, with minimal vulnerabilities in their releases</t>
    </r>
    <r>
      <rPr>
        <sz val="11"/>
        <color rgb="FF000000"/>
        <rFont val="Calibri"/>
      </rPr>
      <t xml:space="preserve">
</t>
    </r>
    <r>
      <rPr>
        <b/>
        <sz val="11"/>
        <color rgb="FF000000"/>
        <rFont val="Calibri"/>
      </rPr>
      <t>Ex #3:</t>
    </r>
    <r>
      <rPr>
        <sz val="11"/>
        <color rgb="FF000000"/>
        <rFont val="Calibri"/>
      </rPr>
      <t xml:space="preserve"> Maintain the software used in production environments, and securely dispose of software once it is no longer needed</t>
    </r>
  </si>
  <si>
    <t>Protective Technology</t>
  </si>
  <si>
    <t>PR.PT</t>
  </si>
  <si>
    <t>PR.PT-01</t>
  </si>
  <si>
    <t>Audit/log records are determined, documented, implemented, and reviewed in accordance with policy</t>
  </si>
  <si>
    <t>PR.PT-02</t>
  </si>
  <si>
    <t>Removable media is protected and its use restricted according to policy</t>
  </si>
  <si>
    <t>PR.PT-03</t>
  </si>
  <si>
    <t>The principle of least functionality is incorporated by configuring systems to provide only essential capabilities</t>
  </si>
  <si>
    <t>PR.PT-04</t>
  </si>
  <si>
    <t>Communications and control networks are protected</t>
  </si>
  <si>
    <t>PR.PT-05</t>
  </si>
  <si>
    <t>Mechanisms (e.g., failsafe, load balancing, hot swap) are implemented to achieve resilience requirements in normal and adverse situations</t>
  </si>
  <si>
    <t>DETECT</t>
  </si>
  <si>
    <t>DE</t>
  </si>
  <si>
    <t>Possible cybersecurity attacks and compromises are found and analyzed</t>
  </si>
  <si>
    <t>Adverse Event Analysis</t>
  </si>
  <si>
    <t>DE.AE</t>
  </si>
  <si>
    <t>Anomalies, indicators of compromise, and other potentially adverse events are analyzed to characterize the events and detect cybersecurity incidents</t>
  </si>
  <si>
    <t>DE.AE-01</t>
  </si>
  <si>
    <t>A baseline of network operations and expected data flows for users and systems is established and managed</t>
  </si>
  <si>
    <t>DE.AE-02</t>
  </si>
  <si>
    <t>Potentially adverse events are analyzed to better understand associated activities</t>
  </si>
  <si>
    <r>
      <rPr>
        <b/>
        <sz val="11"/>
        <color rgb="FF000000"/>
        <rFont val="Calibri"/>
      </rPr>
      <t>Ex #1:</t>
    </r>
    <r>
      <rPr>
        <sz val="11"/>
        <color rgb="FF000000"/>
        <rFont val="Calibri"/>
      </rPr>
      <t xml:space="preserve"> Use security information and event management (SIEM) or other tools to continuously monitor log events for known malicious and suspicious activity</t>
    </r>
    <r>
      <rPr>
        <sz val="11"/>
        <color rgb="FF000000"/>
        <rFont val="Calibri"/>
      </rPr>
      <t xml:space="preserve">
</t>
    </r>
    <r>
      <rPr>
        <b/>
        <sz val="11"/>
        <color rgb="FF000000"/>
        <rFont val="Calibri"/>
      </rPr>
      <t>Ex #2:</t>
    </r>
    <r>
      <rPr>
        <sz val="11"/>
        <color rgb="FF000000"/>
        <rFont val="Calibri"/>
      </rPr>
      <t xml:space="preserve"> Utilize up-to-date cyber threat intelligence in log analysis tools to improve detection accuracy and characterize threat actors, their methods, and indicators of compromise</t>
    </r>
    <r>
      <rPr>
        <sz val="11"/>
        <color rgb="FF000000"/>
        <rFont val="Calibri"/>
      </rPr>
      <t xml:space="preserve">
</t>
    </r>
    <r>
      <rPr>
        <b/>
        <sz val="11"/>
        <color rgb="FF000000"/>
        <rFont val="Calibri"/>
      </rPr>
      <t>Ex #3:</t>
    </r>
    <r>
      <rPr>
        <sz val="11"/>
        <color rgb="FF000000"/>
        <rFont val="Calibri"/>
      </rPr>
      <t xml:space="preserve"> Regularly conduct manual reviews of log events for technologies that cannot be sufficiently monitored through automation</t>
    </r>
    <r>
      <rPr>
        <sz val="11"/>
        <color rgb="FF000000"/>
        <rFont val="Calibri"/>
      </rPr>
      <t xml:space="preserve">
</t>
    </r>
    <r>
      <rPr>
        <b/>
        <sz val="11"/>
        <color rgb="FF000000"/>
        <rFont val="Calibri"/>
      </rPr>
      <t>Ex #4:</t>
    </r>
    <r>
      <rPr>
        <sz val="11"/>
        <color rgb="FF000000"/>
        <rFont val="Calibri"/>
      </rPr>
      <t xml:space="preserve"> Use log analysis tools to generate reports on their findings</t>
    </r>
  </si>
  <si>
    <t>DE.AE-03</t>
  </si>
  <si>
    <t>Information is correlated from multiple sources</t>
  </si>
  <si>
    <r>
      <rPr>
        <b/>
        <sz val="11"/>
        <color rgb="FF000000"/>
        <rFont val="Calibri"/>
      </rPr>
      <t>Ex #1:</t>
    </r>
    <r>
      <rPr>
        <sz val="11"/>
        <color rgb="FF000000"/>
        <rFont val="Calibri"/>
      </rPr>
      <t xml:space="preserve"> Constantly transfer log data generated by other sources to a relatively small number of log servers</t>
    </r>
    <r>
      <rPr>
        <sz val="11"/>
        <color rgb="FF000000"/>
        <rFont val="Calibri"/>
      </rPr>
      <t xml:space="preserve">
</t>
    </r>
    <r>
      <rPr>
        <b/>
        <sz val="11"/>
        <color rgb="FF000000"/>
        <rFont val="Calibri"/>
      </rPr>
      <t>Ex #2:</t>
    </r>
    <r>
      <rPr>
        <sz val="11"/>
        <color rgb="FF000000"/>
        <rFont val="Calibri"/>
      </rPr>
      <t xml:space="preserve"> Use event correlation technology (e.g., SIEM) to collect information captured by multiple sources</t>
    </r>
    <r>
      <rPr>
        <sz val="11"/>
        <color rgb="FF000000"/>
        <rFont val="Calibri"/>
      </rPr>
      <t xml:space="preserve">
</t>
    </r>
    <r>
      <rPr>
        <b/>
        <sz val="11"/>
        <color rgb="FF000000"/>
        <rFont val="Calibri"/>
      </rPr>
      <t>Ex #3:</t>
    </r>
    <r>
      <rPr>
        <sz val="11"/>
        <color rgb="FF000000"/>
        <rFont val="Calibri"/>
      </rPr>
      <t xml:space="preserve"> Utilize cyber threat intelligence to help correlate events among log sources</t>
    </r>
  </si>
  <si>
    <t>DE.AE-04</t>
  </si>
  <si>
    <t>The estimated impact and scope of adverse events are understood</t>
  </si>
  <si>
    <r>
      <rPr>
        <b/>
        <sz val="11"/>
        <color rgb="FF000000"/>
        <rFont val="Calibri"/>
      </rPr>
      <t>Ex #1:</t>
    </r>
    <r>
      <rPr>
        <sz val="11"/>
        <color rgb="FF000000"/>
        <rFont val="Calibri"/>
      </rPr>
      <t xml:space="preserve"> Use SIEMs or other tools to estimate impact and scope, and review and refine the estimates</t>
    </r>
    <r>
      <rPr>
        <sz val="11"/>
        <color rgb="FF000000"/>
        <rFont val="Calibri"/>
      </rPr>
      <t xml:space="preserve">
</t>
    </r>
    <r>
      <rPr>
        <b/>
        <sz val="11"/>
        <color rgb="FF000000"/>
        <rFont val="Calibri"/>
      </rPr>
      <t>Ex #2:</t>
    </r>
    <r>
      <rPr>
        <sz val="11"/>
        <color rgb="FF000000"/>
        <rFont val="Calibri"/>
      </rPr>
      <t xml:space="preserve"> A person creates their own estimates of impact and scope</t>
    </r>
  </si>
  <si>
    <t>DE.AE-05</t>
  </si>
  <si>
    <t>Incident alert thresholds are established</t>
  </si>
  <si>
    <t>DE.AE-06</t>
  </si>
  <si>
    <t>Information on adverse events is provided to authorized staff and tools</t>
  </si>
  <si>
    <r>
      <rPr>
        <b/>
        <sz val="11"/>
        <color rgb="FF000000"/>
        <rFont val="Calibri"/>
      </rPr>
      <t>Ex #1:</t>
    </r>
    <r>
      <rPr>
        <sz val="11"/>
        <color rgb="FF000000"/>
        <rFont val="Calibri"/>
      </rPr>
      <t xml:space="preserve"> Use cybersecurity software to generate alerts and provide them to the security operations center (SOC), incident responders, and incident response tools</t>
    </r>
    <r>
      <rPr>
        <sz val="11"/>
        <color rgb="FF000000"/>
        <rFont val="Calibri"/>
      </rPr>
      <t xml:space="preserve">
</t>
    </r>
    <r>
      <rPr>
        <b/>
        <sz val="11"/>
        <color rgb="FF000000"/>
        <rFont val="Calibri"/>
      </rPr>
      <t>Ex #2:</t>
    </r>
    <r>
      <rPr>
        <sz val="11"/>
        <color rgb="FF000000"/>
        <rFont val="Calibri"/>
      </rPr>
      <t xml:space="preserve"> Incident responders and other authorized personnel can access log analysis findings at all times</t>
    </r>
    <r>
      <rPr>
        <sz val="11"/>
        <color rgb="FF000000"/>
        <rFont val="Calibri"/>
      </rPr>
      <t xml:space="preserve">
</t>
    </r>
    <r>
      <rPr>
        <b/>
        <sz val="11"/>
        <color rgb="FF000000"/>
        <rFont val="Calibri"/>
      </rPr>
      <t>Ex #3:</t>
    </r>
    <r>
      <rPr>
        <sz val="11"/>
        <color rgb="FF000000"/>
        <rFont val="Calibri"/>
      </rPr>
      <t xml:space="preserve"> Automatically create and assign tickets in the organization's ticketing system when certain types of alerts occur</t>
    </r>
    <r>
      <rPr>
        <sz val="11"/>
        <color rgb="FF000000"/>
        <rFont val="Calibri"/>
      </rPr>
      <t xml:space="preserve">
</t>
    </r>
    <r>
      <rPr>
        <b/>
        <sz val="11"/>
        <color rgb="FF000000"/>
        <rFont val="Calibri"/>
      </rPr>
      <t>Ex #4:</t>
    </r>
    <r>
      <rPr>
        <sz val="11"/>
        <color rgb="FF000000"/>
        <rFont val="Calibri"/>
      </rPr>
      <t xml:space="preserve"> Manually create and assign tickets in the organization's ticketing system when technical staff discover indicators of compromise</t>
    </r>
  </si>
  <si>
    <t>DE.AE-07</t>
  </si>
  <si>
    <t>Cyber threat intelligence and other contextual information are integrated into the analysis</t>
  </si>
  <si>
    <r>
      <rPr>
        <b/>
        <sz val="11"/>
        <color rgb="FF000000"/>
        <rFont val="Calibri"/>
      </rPr>
      <t>Ex #1:</t>
    </r>
    <r>
      <rPr>
        <sz val="11"/>
        <color rgb="FF000000"/>
        <rFont val="Calibri"/>
      </rPr>
      <t xml:space="preserve"> Securely provide cyber threat intelligence feeds to detection technologies, processes, and personnel</t>
    </r>
    <r>
      <rPr>
        <sz val="11"/>
        <color rgb="FF000000"/>
        <rFont val="Calibri"/>
      </rPr>
      <t xml:space="preserve">
</t>
    </r>
    <r>
      <rPr>
        <b/>
        <sz val="11"/>
        <color rgb="FF000000"/>
        <rFont val="Calibri"/>
      </rPr>
      <t>Ex #2:</t>
    </r>
    <r>
      <rPr>
        <sz val="11"/>
        <color rgb="FF000000"/>
        <rFont val="Calibri"/>
      </rPr>
      <t xml:space="preserve"> Securely provide information from asset inventories to detection technologies, processes, and personnel</t>
    </r>
    <r>
      <rPr>
        <sz val="11"/>
        <color rgb="FF000000"/>
        <rFont val="Calibri"/>
      </rPr>
      <t xml:space="preserve">
</t>
    </r>
    <r>
      <rPr>
        <b/>
        <sz val="11"/>
        <color rgb="FF000000"/>
        <rFont val="Calibri"/>
      </rPr>
      <t>Ex #3:</t>
    </r>
    <r>
      <rPr>
        <sz val="11"/>
        <color rgb="FF000000"/>
        <rFont val="Calibri"/>
      </rPr>
      <t xml:space="preserve"> Rapidly acquire and analyze vulnerability disclosures for the organization's technologies from suppliers, vendors, and third-party security advisories</t>
    </r>
  </si>
  <si>
    <t>DE.AE-08</t>
  </si>
  <si>
    <t>Incidents are declared when adverse events meet the defined incident criteria</t>
  </si>
  <si>
    <r>
      <rPr>
        <b/>
        <sz val="11"/>
        <color rgb="FF000000"/>
        <rFont val="Calibri"/>
      </rPr>
      <t>Ex #1:</t>
    </r>
    <r>
      <rPr>
        <sz val="11"/>
        <color rgb="FF000000"/>
        <rFont val="Calibri"/>
      </rPr>
      <t xml:space="preserve"> Apply incident criteria to known and assumed characteristics of activity in order to determine whether an incident should be declared</t>
    </r>
    <r>
      <rPr>
        <sz val="11"/>
        <color rgb="FF000000"/>
        <rFont val="Calibri"/>
      </rPr>
      <t xml:space="preserve">
</t>
    </r>
    <r>
      <rPr>
        <b/>
        <sz val="11"/>
        <color rgb="FF000000"/>
        <rFont val="Calibri"/>
      </rPr>
      <t>Ex #2:</t>
    </r>
    <r>
      <rPr>
        <sz val="11"/>
        <color rgb="FF000000"/>
        <rFont val="Calibri"/>
      </rPr>
      <t xml:space="preserve"> Take known false positives into account when applying incident criteria</t>
    </r>
  </si>
  <si>
    <t>DE.CM</t>
  </si>
  <si>
    <t>Assets are monitored to find anomalies, indicators of compromise, and other potentially adverse events</t>
  </si>
  <si>
    <t>DE.CM-01</t>
  </si>
  <si>
    <t>Networks and network services are monitored to find potentially adverse events</t>
  </si>
  <si>
    <r>
      <rPr>
        <b/>
        <sz val="11"/>
        <color rgb="FF000000"/>
        <rFont val="Calibri"/>
      </rPr>
      <t>Ex #1:</t>
    </r>
    <r>
      <rPr>
        <sz val="11"/>
        <color rgb="FF000000"/>
        <rFont val="Calibri"/>
      </rPr>
      <t xml:space="preserve"> Monitor DNS, BGP, and other network services for adverse events</t>
    </r>
    <r>
      <rPr>
        <sz val="11"/>
        <color rgb="FF000000"/>
        <rFont val="Calibri"/>
      </rPr>
      <t xml:space="preserve">
</t>
    </r>
    <r>
      <rPr>
        <b/>
        <sz val="11"/>
        <color rgb="FF000000"/>
        <rFont val="Calibri"/>
      </rPr>
      <t>Ex #2:</t>
    </r>
    <r>
      <rPr>
        <sz val="11"/>
        <color rgb="FF000000"/>
        <rFont val="Calibri"/>
      </rPr>
      <t xml:space="preserve"> Monitor wired and wireless networks for connections from unauthorized endpoints</t>
    </r>
    <r>
      <rPr>
        <sz val="11"/>
        <color rgb="FF000000"/>
        <rFont val="Calibri"/>
      </rPr>
      <t xml:space="preserve">
</t>
    </r>
    <r>
      <rPr>
        <b/>
        <sz val="11"/>
        <color rgb="FF000000"/>
        <rFont val="Calibri"/>
      </rPr>
      <t>Ex #3:</t>
    </r>
    <r>
      <rPr>
        <sz val="11"/>
        <color rgb="FF000000"/>
        <rFont val="Calibri"/>
      </rPr>
      <t xml:space="preserve"> Monitor facilities for unauthorized or rogue wireless networks</t>
    </r>
    <r>
      <rPr>
        <sz val="11"/>
        <color rgb="FF000000"/>
        <rFont val="Calibri"/>
      </rPr>
      <t xml:space="preserve">
</t>
    </r>
    <r>
      <rPr>
        <b/>
        <sz val="11"/>
        <color rgb="FF000000"/>
        <rFont val="Calibri"/>
      </rPr>
      <t>Ex #4:</t>
    </r>
    <r>
      <rPr>
        <sz val="11"/>
        <color rgb="FF000000"/>
        <rFont val="Calibri"/>
      </rPr>
      <t xml:space="preserve"> Compare actual network flows against baselines to detect deviations</t>
    </r>
    <r>
      <rPr>
        <sz val="11"/>
        <color rgb="FF000000"/>
        <rFont val="Calibri"/>
      </rPr>
      <t xml:space="preserve">
</t>
    </r>
    <r>
      <rPr>
        <b/>
        <sz val="11"/>
        <color rgb="FF000000"/>
        <rFont val="Calibri"/>
      </rPr>
      <t>Ex #5:</t>
    </r>
    <r>
      <rPr>
        <sz val="11"/>
        <color rgb="FF000000"/>
        <rFont val="Calibri"/>
      </rPr>
      <t xml:space="preserve"> Monitor network communications to identify changes in security postures for zero trust purposes</t>
    </r>
  </si>
  <si>
    <t>DE.CM-02</t>
  </si>
  <si>
    <t>The physical environment is monitored to find potentially adverse events</t>
  </si>
  <si>
    <r>
      <rPr>
        <b/>
        <sz val="11"/>
        <color rgb="FF000000"/>
        <rFont val="Calibri"/>
      </rPr>
      <t>Ex #1:</t>
    </r>
    <r>
      <rPr>
        <sz val="11"/>
        <color rgb="FF000000"/>
        <rFont val="Calibri"/>
      </rPr>
      <t xml:space="preserve"> Monitor logs from physical access control systems (e.g., badge readers) to find unusual access patterns (e.g., deviations from the norm) and failed access attempts</t>
    </r>
    <r>
      <rPr>
        <sz val="11"/>
        <color rgb="FF000000"/>
        <rFont val="Calibri"/>
      </rPr>
      <t xml:space="preserve">
</t>
    </r>
    <r>
      <rPr>
        <b/>
        <sz val="11"/>
        <color rgb="FF000000"/>
        <rFont val="Calibri"/>
      </rPr>
      <t>Ex #2:</t>
    </r>
    <r>
      <rPr>
        <sz val="11"/>
        <color rgb="FF000000"/>
        <rFont val="Calibri"/>
      </rPr>
      <t xml:space="preserve"> Review and monitor physical access records (e.g., from visitor registration, sign-in sheets)</t>
    </r>
    <r>
      <rPr>
        <sz val="11"/>
        <color rgb="FF000000"/>
        <rFont val="Calibri"/>
      </rPr>
      <t xml:space="preserve">
</t>
    </r>
    <r>
      <rPr>
        <b/>
        <sz val="11"/>
        <color rgb="FF000000"/>
        <rFont val="Calibri"/>
      </rPr>
      <t>Ex #3:</t>
    </r>
    <r>
      <rPr>
        <sz val="11"/>
        <color rgb="FF000000"/>
        <rFont val="Calibri"/>
      </rPr>
      <t xml:space="preserve"> Monitor physical access controls (e.g., locks, latches, hinge pins, alarms) for signs of tampering</t>
    </r>
    <r>
      <rPr>
        <sz val="11"/>
        <color rgb="FF000000"/>
        <rFont val="Calibri"/>
      </rPr>
      <t xml:space="preserve">
</t>
    </r>
    <r>
      <rPr>
        <b/>
        <sz val="11"/>
        <color rgb="FF000000"/>
        <rFont val="Calibri"/>
      </rPr>
      <t>Ex #4:</t>
    </r>
    <r>
      <rPr>
        <sz val="11"/>
        <color rgb="FF000000"/>
        <rFont val="Calibri"/>
      </rPr>
      <t xml:space="preserve"> Monitor the physical environment using alarm systems, cameras, and security guards</t>
    </r>
  </si>
  <si>
    <t>DE.CM-03</t>
  </si>
  <si>
    <t>Personnel activity and technology usage are monitored to find potentially adverse events</t>
  </si>
  <si>
    <r>
      <rPr>
        <b/>
        <sz val="11"/>
        <color rgb="FF000000"/>
        <rFont val="Calibri"/>
      </rPr>
      <t>Ex #1:</t>
    </r>
    <r>
      <rPr>
        <sz val="11"/>
        <color rgb="FF000000"/>
        <rFont val="Calibri"/>
      </rPr>
      <t xml:space="preserve"> Use behavior analytics software to detect anomalous user activity to mitigate insider threats</t>
    </r>
    <r>
      <rPr>
        <sz val="11"/>
        <color rgb="FF000000"/>
        <rFont val="Calibri"/>
      </rPr>
      <t xml:space="preserve">
</t>
    </r>
    <r>
      <rPr>
        <b/>
        <sz val="11"/>
        <color rgb="FF000000"/>
        <rFont val="Calibri"/>
      </rPr>
      <t>Ex #2:</t>
    </r>
    <r>
      <rPr>
        <sz val="11"/>
        <color rgb="FF000000"/>
        <rFont val="Calibri"/>
      </rPr>
      <t xml:space="preserve"> Monitor logs from logical access control systems to find unusual access patterns and failed access attempts</t>
    </r>
    <r>
      <rPr>
        <sz val="11"/>
        <color rgb="FF000000"/>
        <rFont val="Calibri"/>
      </rPr>
      <t xml:space="preserve">
</t>
    </r>
    <r>
      <rPr>
        <b/>
        <sz val="11"/>
        <color rgb="FF000000"/>
        <rFont val="Calibri"/>
      </rPr>
      <t>Ex #3:</t>
    </r>
    <r>
      <rPr>
        <sz val="11"/>
        <color rgb="FF000000"/>
        <rFont val="Calibri"/>
      </rPr>
      <t xml:space="preserve"> Continuously monitor deception technology, including user accounts, for any usage</t>
    </r>
  </si>
  <si>
    <t>DE.CM-04</t>
  </si>
  <si>
    <t>Malicious code is detected</t>
  </si>
  <si>
    <t>DE.CM-05</t>
  </si>
  <si>
    <t>Unauthorized mobile code is detected</t>
  </si>
  <si>
    <t>DE.CM-06</t>
  </si>
  <si>
    <t>External service provider activities and services are monitored to find potentially adverse events</t>
  </si>
  <si>
    <r>
      <rPr>
        <b/>
        <sz val="11"/>
        <color rgb="FF000000"/>
        <rFont val="Calibri"/>
      </rPr>
      <t>Ex #1:</t>
    </r>
    <r>
      <rPr>
        <sz val="11"/>
        <color rgb="FF000000"/>
        <rFont val="Calibri"/>
      </rPr>
      <t xml:space="preserve"> Monitor remote and onsite administration and maintenance activities that external providers perform on organizational systems</t>
    </r>
    <r>
      <rPr>
        <sz val="11"/>
        <color rgb="FF000000"/>
        <rFont val="Calibri"/>
      </rPr>
      <t xml:space="preserve">
</t>
    </r>
    <r>
      <rPr>
        <b/>
        <sz val="11"/>
        <color rgb="FF000000"/>
        <rFont val="Calibri"/>
      </rPr>
      <t>Ex #2:</t>
    </r>
    <r>
      <rPr>
        <sz val="11"/>
        <color rgb="FF000000"/>
        <rFont val="Calibri"/>
      </rPr>
      <t xml:space="preserve"> Monitor activity from cloud-based services, internet service providers, and other service providers for deviations from expected behavior</t>
    </r>
  </si>
  <si>
    <t>DE.CM-07</t>
  </si>
  <si>
    <t>Monitoring for unauthorized personnel, connections, devices, and software is performed</t>
  </si>
  <si>
    <t>DE.CM-08</t>
  </si>
  <si>
    <t>Vulnerability scans are performed</t>
  </si>
  <si>
    <t>DE.CM-09</t>
  </si>
  <si>
    <t>Computing hardware and software, runtime environments, and their data are monitored to find potentially adverse events</t>
  </si>
  <si>
    <r>
      <rPr>
        <b/>
        <sz val="11"/>
        <color rgb="FF000000"/>
        <rFont val="Calibri"/>
      </rPr>
      <t>Ex #1:</t>
    </r>
    <r>
      <rPr>
        <sz val="11"/>
        <color rgb="FF000000"/>
        <rFont val="Calibri"/>
      </rPr>
      <t xml:space="preserve"> Monitor email, web, file sharing, collaboration services, and other common attack vectors to detect malware, phishing, data leaks and exfiltration, and other adverse events</t>
    </r>
    <r>
      <rPr>
        <sz val="11"/>
        <color rgb="FF000000"/>
        <rFont val="Calibri"/>
      </rPr>
      <t xml:space="preserve">
</t>
    </r>
    <r>
      <rPr>
        <b/>
        <sz val="11"/>
        <color rgb="FF000000"/>
        <rFont val="Calibri"/>
      </rPr>
      <t>Ex #2:</t>
    </r>
    <r>
      <rPr>
        <sz val="11"/>
        <color rgb="FF000000"/>
        <rFont val="Calibri"/>
      </rPr>
      <t xml:space="preserve"> Monitor authentication attempts to identify attacks against credentials and unauthorized credential reuse</t>
    </r>
    <r>
      <rPr>
        <sz val="11"/>
        <color rgb="FF000000"/>
        <rFont val="Calibri"/>
      </rPr>
      <t xml:space="preserve">
</t>
    </r>
    <r>
      <rPr>
        <b/>
        <sz val="11"/>
        <color rgb="FF000000"/>
        <rFont val="Calibri"/>
      </rPr>
      <t>Ex #3:</t>
    </r>
    <r>
      <rPr>
        <sz val="11"/>
        <color rgb="FF000000"/>
        <rFont val="Calibri"/>
      </rPr>
      <t xml:space="preserve"> Monitor software configurations for deviations from security baselines</t>
    </r>
    <r>
      <rPr>
        <sz val="11"/>
        <color rgb="FF000000"/>
        <rFont val="Calibri"/>
      </rPr>
      <t xml:space="preserve">
</t>
    </r>
    <r>
      <rPr>
        <b/>
        <sz val="11"/>
        <color rgb="FF000000"/>
        <rFont val="Calibri"/>
      </rPr>
      <t>Ex #4:</t>
    </r>
    <r>
      <rPr>
        <sz val="11"/>
        <color rgb="FF000000"/>
        <rFont val="Calibri"/>
      </rPr>
      <t xml:space="preserve"> Monitor hardware and software for signs of tampering</t>
    </r>
    <r>
      <rPr>
        <sz val="11"/>
        <color rgb="FF000000"/>
        <rFont val="Calibri"/>
      </rPr>
      <t xml:space="preserve">
</t>
    </r>
    <r>
      <rPr>
        <b/>
        <sz val="11"/>
        <color rgb="FF000000"/>
        <rFont val="Calibri"/>
      </rPr>
      <t>Ex #5:</t>
    </r>
    <r>
      <rPr>
        <sz val="11"/>
        <color rgb="FF000000"/>
        <rFont val="Calibri"/>
      </rPr>
      <t xml:space="preserve"> Use technologies with a presence on endpoints to detect cyber health issues (e.g., missing patches, malware infections, unauthorized software), and redirect the endpoints to a remediation environment before access is authorized</t>
    </r>
  </si>
  <si>
    <t>Detection Processes</t>
  </si>
  <si>
    <t>DE.DP</t>
  </si>
  <si>
    <t>DE.DP-01</t>
  </si>
  <si>
    <t>Roles and responsibilities for detection are well defined to ensure accountability</t>
  </si>
  <si>
    <t>DE.DP-02</t>
  </si>
  <si>
    <t>Detection activities comply with all applicable requirements</t>
  </si>
  <si>
    <t>DE.DP-03</t>
  </si>
  <si>
    <t>Detection processes are tested</t>
  </si>
  <si>
    <t>DE.DP-04</t>
  </si>
  <si>
    <t>Event detection information is communicated</t>
  </si>
  <si>
    <t>DE.DP-05</t>
  </si>
  <si>
    <t>Detection processes are continuously improved</t>
  </si>
  <si>
    <t>RESPOND</t>
  </si>
  <si>
    <t>RS</t>
  </si>
  <si>
    <t>Actions regarding a detected cybersecurity incident are taken</t>
  </si>
  <si>
    <t>Incident Analysis</t>
  </si>
  <si>
    <t>RS.AN</t>
  </si>
  <si>
    <t>Investigations are conducted to ensure effective response and support forensics and recovery activities</t>
  </si>
  <si>
    <t>RS.AN-01</t>
  </si>
  <si>
    <t>Notifications from detection systems are investigated</t>
  </si>
  <si>
    <t>RS.AN-02</t>
  </si>
  <si>
    <t>The impact of the incident is understood</t>
  </si>
  <si>
    <t>RS.AN-03</t>
  </si>
  <si>
    <t>Analysis is performed to establish what has taken place during an incident and the root cause of the incident</t>
  </si>
  <si>
    <r>
      <rPr>
        <b/>
        <sz val="11"/>
        <color rgb="FF000000"/>
        <rFont val="Calibri"/>
      </rPr>
      <t>Ex #1:</t>
    </r>
    <r>
      <rPr>
        <sz val="11"/>
        <color rgb="FF000000"/>
        <rFont val="Calibri"/>
      </rPr>
      <t xml:space="preserve"> Determine the sequence of events that occurred during the incident and which assets and resources were involved in each event</t>
    </r>
    <r>
      <rPr>
        <sz val="11"/>
        <color rgb="FF000000"/>
        <rFont val="Calibri"/>
      </rPr>
      <t xml:space="preserve">
</t>
    </r>
    <r>
      <rPr>
        <b/>
        <sz val="11"/>
        <color rgb="FF000000"/>
        <rFont val="Calibri"/>
      </rPr>
      <t>Ex #2:</t>
    </r>
    <r>
      <rPr>
        <sz val="11"/>
        <color rgb="FF000000"/>
        <rFont val="Calibri"/>
      </rPr>
      <t xml:space="preserve"> Attempt to determine what vulnerabilities, threats, and threat actors were directly or indirectly involved in the incident</t>
    </r>
    <r>
      <rPr>
        <sz val="11"/>
        <color rgb="FF000000"/>
        <rFont val="Calibri"/>
      </rPr>
      <t xml:space="preserve">
</t>
    </r>
    <r>
      <rPr>
        <b/>
        <sz val="11"/>
        <color rgb="FF000000"/>
        <rFont val="Calibri"/>
      </rPr>
      <t>Ex #3:</t>
    </r>
    <r>
      <rPr>
        <sz val="11"/>
        <color rgb="FF000000"/>
        <rFont val="Calibri"/>
      </rPr>
      <t xml:space="preserve"> Analyze the incident to find the underlying, systemic root causes</t>
    </r>
    <r>
      <rPr>
        <sz val="11"/>
        <color rgb="FF000000"/>
        <rFont val="Calibri"/>
      </rPr>
      <t xml:space="preserve">
</t>
    </r>
    <r>
      <rPr>
        <b/>
        <sz val="11"/>
        <color rgb="FF000000"/>
        <rFont val="Calibri"/>
      </rPr>
      <t>Ex #4:</t>
    </r>
    <r>
      <rPr>
        <sz val="11"/>
        <color rgb="FF000000"/>
        <rFont val="Calibri"/>
      </rPr>
      <t xml:space="preserve"> Check any cyber deception technology for additional information on attacker behavior</t>
    </r>
  </si>
  <si>
    <t>RS.AN-04</t>
  </si>
  <si>
    <t>Incidents are categorized consistent with response plans</t>
  </si>
  <si>
    <t>RS.AN-05</t>
  </si>
  <si>
    <t>Processes are established to receive, analyze and respond to vulnerabilities disclosed to the organization from internal and external sources (e.g. internal testing, security bulletins, or security researchers)</t>
  </si>
  <si>
    <t>RS.AN-06</t>
  </si>
  <si>
    <t>Actions performed during an investigation are recorded, and the records' integrity and provenance are preserved</t>
  </si>
  <si>
    <r>
      <rPr>
        <b/>
        <sz val="11"/>
        <color rgb="FF000000"/>
        <rFont val="Calibri"/>
      </rPr>
      <t>Ex #1:</t>
    </r>
    <r>
      <rPr>
        <sz val="11"/>
        <color rgb="FF000000"/>
        <rFont val="Calibri"/>
      </rPr>
      <t xml:space="preserve"> Require each incident responder and others (e.g., system administrators, cybersecurity engineers) who perform incident response tasks to record their actions and make the record immutable</t>
    </r>
    <r>
      <rPr>
        <sz val="11"/>
        <color rgb="FF000000"/>
        <rFont val="Calibri"/>
      </rPr>
      <t xml:space="preserve">
</t>
    </r>
    <r>
      <rPr>
        <b/>
        <sz val="11"/>
        <color rgb="FF000000"/>
        <rFont val="Calibri"/>
      </rPr>
      <t>Ex #2:</t>
    </r>
    <r>
      <rPr>
        <sz val="11"/>
        <color rgb="FF000000"/>
        <rFont val="Calibri"/>
      </rPr>
      <t xml:space="preserve"> Require the incident lead to document the incident in detail and be responsible for preserving the integrity of the documentation and the sources of all information being reported</t>
    </r>
  </si>
  <si>
    <t>RS.AN-07</t>
  </si>
  <si>
    <t>Incident data and metadata are collected, and their integrity and provenance are preserved</t>
  </si>
  <si>
    <r>
      <rPr>
        <b/>
        <sz val="11"/>
        <color rgb="FF000000"/>
        <rFont val="Calibri"/>
      </rPr>
      <t>Ex #1:</t>
    </r>
    <r>
      <rPr>
        <sz val="11"/>
        <color rgb="FF000000"/>
        <rFont val="Calibri"/>
      </rPr>
      <t xml:space="preserve"> Collect, preserve, and safeguard the integrity of all pertinent incident data and metadata (e.g., data source, date/time of collection) based on evidence preservation and chain-of-custody procedures</t>
    </r>
  </si>
  <si>
    <t>RS.AN-08</t>
  </si>
  <si>
    <t>An incident's magnitude is estimated and validated</t>
  </si>
  <si>
    <r>
      <rPr>
        <b/>
        <sz val="11"/>
        <color rgb="FF000000"/>
        <rFont val="Calibri"/>
      </rPr>
      <t>Ex #1:</t>
    </r>
    <r>
      <rPr>
        <sz val="11"/>
        <color rgb="FF000000"/>
        <rFont val="Calibri"/>
      </rPr>
      <t xml:space="preserve"> Review other potential targets of the incident to search for indicators of compromise and evidence of persistence</t>
    </r>
    <r>
      <rPr>
        <sz val="11"/>
        <color rgb="FF000000"/>
        <rFont val="Calibri"/>
      </rPr>
      <t xml:space="preserve">
</t>
    </r>
    <r>
      <rPr>
        <b/>
        <sz val="11"/>
        <color rgb="FF000000"/>
        <rFont val="Calibri"/>
      </rPr>
      <t>Ex #2:</t>
    </r>
    <r>
      <rPr>
        <sz val="11"/>
        <color rgb="FF000000"/>
        <rFont val="Calibri"/>
      </rPr>
      <t xml:space="preserve"> Automatically run tools on targets to look for indicators of compromise and evidence of persistence</t>
    </r>
  </si>
  <si>
    <t>Incident Response Reporting and Communication</t>
  </si>
  <si>
    <t>RS.CO</t>
  </si>
  <si>
    <t>Response activities are coordinated with internal and external stakeholders as required by laws, regulations, or policies</t>
  </si>
  <si>
    <t>RS.CO-01</t>
  </si>
  <si>
    <t>Personnel know their roles and order of operations when a response is needed</t>
  </si>
  <si>
    <t>RS.CO-02</t>
  </si>
  <si>
    <t>Internal and external stakeholders are notified of incidents</t>
  </si>
  <si>
    <r>
      <rPr>
        <b/>
        <sz val="11"/>
        <color rgb="FF000000"/>
        <rFont val="Calibri"/>
      </rPr>
      <t>Ex #1:</t>
    </r>
    <r>
      <rPr>
        <sz val="11"/>
        <color rgb="FF000000"/>
        <rFont val="Calibri"/>
      </rPr>
      <t xml:space="preserve"> Follow the organization's breach notification procedures after discovering a data breach incident, including notifying affected customers</t>
    </r>
    <r>
      <rPr>
        <sz val="11"/>
        <color rgb="FF000000"/>
        <rFont val="Calibri"/>
      </rPr>
      <t xml:space="preserve">
</t>
    </r>
    <r>
      <rPr>
        <b/>
        <sz val="11"/>
        <color rgb="FF000000"/>
        <rFont val="Calibri"/>
      </rPr>
      <t>Ex #2:</t>
    </r>
    <r>
      <rPr>
        <sz val="11"/>
        <color rgb="FF000000"/>
        <rFont val="Calibri"/>
      </rPr>
      <t xml:space="preserve"> Notify business partners and customers of incidents in accordance with contractual requirements</t>
    </r>
    <r>
      <rPr>
        <sz val="11"/>
        <color rgb="FF000000"/>
        <rFont val="Calibri"/>
      </rPr>
      <t xml:space="preserve">
</t>
    </r>
    <r>
      <rPr>
        <b/>
        <sz val="11"/>
        <color rgb="FF000000"/>
        <rFont val="Calibri"/>
      </rPr>
      <t>Ex #3:</t>
    </r>
    <r>
      <rPr>
        <sz val="11"/>
        <color rgb="FF000000"/>
        <rFont val="Calibri"/>
      </rPr>
      <t xml:space="preserve"> Notify law enforcement agencies and regulatory bodies of incidents based on criteria in the incident response plan and management approval</t>
    </r>
  </si>
  <si>
    <t>RS.CO-03</t>
  </si>
  <si>
    <t>Information is shared with designated internal and external stakeholders</t>
  </si>
  <si>
    <r>
      <rPr>
        <b/>
        <sz val="11"/>
        <color rgb="FF000000"/>
        <rFont val="Calibri"/>
      </rPr>
      <t>Ex #1:</t>
    </r>
    <r>
      <rPr>
        <sz val="11"/>
        <color rgb="FF000000"/>
        <rFont val="Calibri"/>
      </rPr>
      <t xml:space="preserve"> Securely share information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Voluntarily share information about an attacker's observed TTPs, with all sensitive data removed, with an Information Sharing and Analysis Center (ISAC)</t>
    </r>
    <r>
      <rPr>
        <sz val="11"/>
        <color rgb="FF000000"/>
        <rFont val="Calibri"/>
      </rPr>
      <t xml:space="preserve">
</t>
    </r>
    <r>
      <rPr>
        <b/>
        <sz val="11"/>
        <color rgb="FF000000"/>
        <rFont val="Calibri"/>
      </rPr>
      <t>Ex #3:</t>
    </r>
    <r>
      <rPr>
        <sz val="11"/>
        <color rgb="FF000000"/>
        <rFont val="Calibri"/>
      </rPr>
      <t xml:space="preserve"> Notify HR when malicious insider activity occurs</t>
    </r>
    <r>
      <rPr>
        <sz val="11"/>
        <color rgb="FF000000"/>
        <rFont val="Calibri"/>
      </rPr>
      <t xml:space="preserve">
</t>
    </r>
    <r>
      <rPr>
        <b/>
        <sz val="11"/>
        <color rgb="FF000000"/>
        <rFont val="Calibri"/>
      </rPr>
      <t>Ex #4:</t>
    </r>
    <r>
      <rPr>
        <sz val="11"/>
        <color rgb="FF000000"/>
        <rFont val="Calibri"/>
      </rPr>
      <t xml:space="preserve"> Regularly update senior leadership on the status of major incidents</t>
    </r>
    <r>
      <rPr>
        <sz val="11"/>
        <color rgb="FF000000"/>
        <rFont val="Calibri"/>
      </rPr>
      <t xml:space="preserve">
</t>
    </r>
    <r>
      <rPr>
        <b/>
        <sz val="11"/>
        <color rgb="FF000000"/>
        <rFont val="Calibri"/>
      </rPr>
      <t>Ex #5:</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#6:</t>
    </r>
    <r>
      <rPr>
        <sz val="11"/>
        <color rgb="FF000000"/>
        <rFont val="Calibri"/>
      </rPr>
      <t xml:space="preserve"> Coordinate crisis communication methods between the organization and its critical suppliers</t>
    </r>
  </si>
  <si>
    <t>RS.CO-04</t>
  </si>
  <si>
    <t>Coordination with stakeholders occurs consistent with response plans</t>
  </si>
  <si>
    <t>RS.CO-05</t>
  </si>
  <si>
    <t>Voluntary information sharing occurs with external stakeholders to achieve broader cybersecurity situational awareness</t>
  </si>
  <si>
    <t>Improvements</t>
  </si>
  <si>
    <t>RS.IM</t>
  </si>
  <si>
    <t>RS.IM-01</t>
  </si>
  <si>
    <t>Response plans incorporate lessons learned</t>
  </si>
  <si>
    <t>RS.IM-02</t>
  </si>
  <si>
    <t>Response strategies are updated</t>
  </si>
  <si>
    <t>Incident Management</t>
  </si>
  <si>
    <t>RS.MA</t>
  </si>
  <si>
    <t>Responses to detected cybersecurity incidents are managed</t>
  </si>
  <si>
    <t>RS.MA-01</t>
  </si>
  <si>
    <t>The incident response plan is executed in coordination with relevant third parties once an incident is declared</t>
  </si>
  <si>
    <r>
      <rPr>
        <b/>
        <sz val="11"/>
        <color rgb="FF000000"/>
        <rFont val="Calibri"/>
      </rPr>
      <t>Ex #1:</t>
    </r>
    <r>
      <rPr>
        <sz val="11"/>
        <color rgb="FF000000"/>
        <rFont val="Calibri"/>
      </rPr>
      <t xml:space="preserve"> Detection technologies automatically report confirmed incidents</t>
    </r>
    <r>
      <rPr>
        <sz val="11"/>
        <color rgb="FF000000"/>
        <rFont val="Calibri"/>
      </rPr>
      <t xml:space="preserve">
</t>
    </r>
    <r>
      <rPr>
        <b/>
        <sz val="11"/>
        <color rgb="FF000000"/>
        <rFont val="Calibri"/>
      </rPr>
      <t>Ex #2:</t>
    </r>
    <r>
      <rPr>
        <sz val="11"/>
        <color rgb="FF000000"/>
        <rFont val="Calibri"/>
      </rPr>
      <t xml:space="preserve"> Request incident response assistance from the organization's incident response outsourcer</t>
    </r>
    <r>
      <rPr>
        <sz val="11"/>
        <color rgb="FF000000"/>
        <rFont val="Calibri"/>
      </rPr>
      <t xml:space="preserve">
</t>
    </r>
    <r>
      <rPr>
        <b/>
        <sz val="11"/>
        <color rgb="FF000000"/>
        <rFont val="Calibri"/>
      </rPr>
      <t>Ex #3:</t>
    </r>
    <r>
      <rPr>
        <sz val="11"/>
        <color rgb="FF000000"/>
        <rFont val="Calibri"/>
      </rPr>
      <t xml:space="preserve"> Designate an incident lead for each incident</t>
    </r>
    <r>
      <rPr>
        <sz val="11"/>
        <color rgb="FF000000"/>
        <rFont val="Calibri"/>
      </rPr>
      <t xml:space="preserve">
</t>
    </r>
    <r>
      <rPr>
        <b/>
        <sz val="11"/>
        <color rgb="FF000000"/>
        <rFont val="Calibri"/>
      </rPr>
      <t>Ex #4:</t>
    </r>
    <r>
      <rPr>
        <sz val="11"/>
        <color rgb="FF000000"/>
        <rFont val="Calibri"/>
      </rPr>
      <t xml:space="preserve"> Initiate execution of additional cybersecurity plans as needed to support incident response (for example, business continuity and disaster recovery)</t>
    </r>
  </si>
  <si>
    <t>RS.MA-02</t>
  </si>
  <si>
    <t>Incident reports are triaged and validated</t>
  </si>
  <si>
    <r>
      <rPr>
        <b/>
        <sz val="11"/>
        <color rgb="FF000000"/>
        <rFont val="Calibri"/>
      </rPr>
      <t>Ex #1:</t>
    </r>
    <r>
      <rPr>
        <sz val="11"/>
        <color rgb="FF000000"/>
        <rFont val="Calibri"/>
      </rPr>
      <t xml:space="preserve"> Preliminarily review incident reports to confirm that they are cybersecurity-related and necessitate incident response activities</t>
    </r>
    <r>
      <rPr>
        <sz val="11"/>
        <color rgb="FF000000"/>
        <rFont val="Calibri"/>
      </rPr>
      <t xml:space="preserve">
</t>
    </r>
    <r>
      <rPr>
        <b/>
        <sz val="11"/>
        <color rgb="FF000000"/>
        <rFont val="Calibri"/>
      </rPr>
      <t>Ex #2:</t>
    </r>
    <r>
      <rPr>
        <sz val="11"/>
        <color rgb="FF000000"/>
        <rFont val="Calibri"/>
      </rPr>
      <t xml:space="preserve"> Apply criteria to estimate the severity of an incident</t>
    </r>
  </si>
  <si>
    <t>RS.MA-03</t>
  </si>
  <si>
    <t>Incidents are categorized and prioritized</t>
  </si>
  <si>
    <r>
      <rPr>
        <b/>
        <sz val="11"/>
        <color rgb="FF000000"/>
        <rFont val="Calibri"/>
      </rPr>
      <t>Ex #1:</t>
    </r>
    <r>
      <rPr>
        <sz val="11"/>
        <color rgb="FF000000"/>
        <rFont val="Calibri"/>
      </rPr>
      <t xml:space="preserve"> Further review and categorize incidents based on the type of incident (e.g., data breach, ransomware, DDoS, account compromise)</t>
    </r>
    <r>
      <rPr>
        <sz val="11"/>
        <color rgb="FF000000"/>
        <rFont val="Calibri"/>
      </rPr>
      <t xml:space="preserve">
</t>
    </r>
    <r>
      <rPr>
        <b/>
        <sz val="11"/>
        <color rgb="FF000000"/>
        <rFont val="Calibri"/>
      </rPr>
      <t>Ex #2:</t>
    </r>
    <r>
      <rPr>
        <sz val="11"/>
        <color rgb="FF000000"/>
        <rFont val="Calibri"/>
      </rPr>
      <t xml:space="preserve"> Prioritize incidents based on their scope, likely impact, and time-critical nature</t>
    </r>
    <r>
      <rPr>
        <sz val="11"/>
        <color rgb="FF000000"/>
        <rFont val="Calibri"/>
      </rPr>
      <t xml:space="preserve">
</t>
    </r>
    <r>
      <rPr>
        <b/>
        <sz val="11"/>
        <color rgb="FF000000"/>
        <rFont val="Calibri"/>
      </rPr>
      <t>Ex #3:</t>
    </r>
    <r>
      <rPr>
        <sz val="11"/>
        <color rgb="FF000000"/>
        <rFont val="Calibri"/>
      </rPr>
      <t xml:space="preserve"> Select incident response strategies for active incidents by balancing the need to quickly recover from an incident with the need to observe the attacker or conduct a more thorough investigation</t>
    </r>
  </si>
  <si>
    <t>RS.MA-04</t>
  </si>
  <si>
    <t>Incidents are escalated or elevated as needed</t>
  </si>
  <si>
    <r>
      <rPr>
        <b/>
        <sz val="11"/>
        <color rgb="FF000000"/>
        <rFont val="Calibri"/>
      </rPr>
      <t>Ex #1:</t>
    </r>
    <r>
      <rPr>
        <sz val="11"/>
        <color rgb="FF000000"/>
        <rFont val="Calibri"/>
      </rPr>
      <t xml:space="preserve"> Track and validate the status of all ongoing incidents</t>
    </r>
    <r>
      <rPr>
        <sz val="11"/>
        <color rgb="FF000000"/>
        <rFont val="Calibri"/>
      </rPr>
      <t xml:space="preserve">
</t>
    </r>
    <r>
      <rPr>
        <b/>
        <sz val="11"/>
        <color rgb="FF000000"/>
        <rFont val="Calibri"/>
      </rPr>
      <t>Ex #2:</t>
    </r>
    <r>
      <rPr>
        <sz val="11"/>
        <color rgb="FF000000"/>
        <rFont val="Calibri"/>
      </rPr>
      <t xml:space="preserve"> Coordinate incident escalation or elevation with designated internal and external stakeholders</t>
    </r>
  </si>
  <si>
    <t>RS.MA-05</t>
  </si>
  <si>
    <t>The criteria for initiating incident recovery are applied</t>
  </si>
  <si>
    <r>
      <rPr>
        <b/>
        <sz val="11"/>
        <color rgb="FF000000"/>
        <rFont val="Calibri"/>
      </rPr>
      <t>Ex #1:</t>
    </r>
    <r>
      <rPr>
        <sz val="11"/>
        <color rgb="FF000000"/>
        <rFont val="Calibri"/>
      </rPr>
      <t xml:space="preserve"> Apply incident recovery criteria to known and assumed characteristics of the incident to determine whether incident recovery processes should be initiated</t>
    </r>
    <r>
      <rPr>
        <sz val="11"/>
        <color rgb="FF000000"/>
        <rFont val="Calibri"/>
      </rPr>
      <t xml:space="preserve">
</t>
    </r>
    <r>
      <rPr>
        <b/>
        <sz val="11"/>
        <color rgb="FF000000"/>
        <rFont val="Calibri"/>
      </rPr>
      <t>Ex #2:</t>
    </r>
    <r>
      <rPr>
        <sz val="11"/>
        <color rgb="FF000000"/>
        <rFont val="Calibri"/>
      </rPr>
      <t xml:space="preserve"> Take the possible operational disruption of incident recovery activities into account</t>
    </r>
  </si>
  <si>
    <t>Incident Mitigation</t>
  </si>
  <si>
    <t>RS.MI</t>
  </si>
  <si>
    <t>Activities are performed to prevent expansion of an event and mitigate its effects</t>
  </si>
  <si>
    <t>RS.MI-01</t>
  </si>
  <si>
    <t>Incidents are contained</t>
  </si>
  <si>
    <r>
      <rPr>
        <b/>
        <sz val="11"/>
        <color rgb="FF000000"/>
        <rFont val="Calibri"/>
      </rPr>
      <t>Ex #1:</t>
    </r>
    <r>
      <rPr>
        <sz val="11"/>
        <color rgb="FF000000"/>
        <rFont val="Calibri"/>
      </rPr>
      <t xml:space="preserve"> Cybersecurity technologies (e.g., antivirus software) and cybersecurity features of other technologies (e.g., operating systems, network infrastructure devices) automatically perform containment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containment actions</t>
    </r>
    <r>
      <rPr>
        <sz val="11"/>
        <color rgb="FF000000"/>
        <rFont val="Calibri"/>
      </rPr>
      <t xml:space="preserve">
</t>
    </r>
    <r>
      <rPr>
        <b/>
        <sz val="11"/>
        <color rgb="FF000000"/>
        <rFont val="Calibri"/>
      </rPr>
      <t>Ex #3:</t>
    </r>
    <r>
      <rPr>
        <sz val="11"/>
        <color rgb="FF000000"/>
        <rFont val="Calibri"/>
      </rPr>
      <t xml:space="preserve"> Allow a third party (e.g., internet service provider, managed security service provider) to perform containment actions on behalf of the organization</t>
    </r>
    <r>
      <rPr>
        <sz val="11"/>
        <color rgb="FF000000"/>
        <rFont val="Calibri"/>
      </rPr>
      <t xml:space="preserve">
</t>
    </r>
    <r>
      <rPr>
        <b/>
        <sz val="11"/>
        <color rgb="FF000000"/>
        <rFont val="Calibri"/>
      </rPr>
      <t>Ex #4:</t>
    </r>
    <r>
      <rPr>
        <sz val="11"/>
        <color rgb="FF000000"/>
        <rFont val="Calibri"/>
      </rPr>
      <t xml:space="preserve"> Automatically transfer compromised endpoints to a remediation virtual local area network (VLAN)</t>
    </r>
  </si>
  <si>
    <t>RS.MI-02</t>
  </si>
  <si>
    <t>Incidents are eradicated</t>
  </si>
  <si>
    <r>
      <rPr>
        <b/>
        <sz val="11"/>
        <color rgb="FF000000"/>
        <rFont val="Calibri"/>
      </rPr>
      <t>Ex #1:</t>
    </r>
    <r>
      <rPr>
        <sz val="11"/>
        <color rgb="FF000000"/>
        <rFont val="Calibri"/>
      </rPr>
      <t xml:space="preserve"> Cybersecurity technologies and cybersecurity features of other technologies (e.g., operating systems, network infrastructure devices) automatically perform eradication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eradication actions</t>
    </r>
    <r>
      <rPr>
        <sz val="11"/>
        <color rgb="FF000000"/>
        <rFont val="Calibri"/>
      </rPr>
      <t xml:space="preserve">
</t>
    </r>
    <r>
      <rPr>
        <b/>
        <sz val="11"/>
        <color rgb="FF000000"/>
        <rFont val="Calibri"/>
      </rPr>
      <t>Ex #3:</t>
    </r>
    <r>
      <rPr>
        <sz val="11"/>
        <color rgb="FF000000"/>
        <rFont val="Calibri"/>
      </rPr>
      <t xml:space="preserve"> Allow a third party (e.g., managed security service provider) to perform eradication actions on behalf of the organization</t>
    </r>
  </si>
  <si>
    <t>RS.MI-03</t>
  </si>
  <si>
    <t>Newly identified vulnerabilities are mitigated or documented as accepted risks</t>
  </si>
  <si>
    <t>Response Planning</t>
  </si>
  <si>
    <t>RS.RP</t>
  </si>
  <si>
    <t>RS.RP-01</t>
  </si>
  <si>
    <t>Response plan is executed during or after an incident</t>
  </si>
  <si>
    <t>RECOVER</t>
  </si>
  <si>
    <t>RC</t>
  </si>
  <si>
    <t>Assets and operations affected by a cybersecurity incident are restored</t>
  </si>
  <si>
    <t>Incident Recovery Communication</t>
  </si>
  <si>
    <t>RC.CO</t>
  </si>
  <si>
    <t>Restoration activities are coordinated with internal and external parties</t>
  </si>
  <si>
    <t>RC.CO-01</t>
  </si>
  <si>
    <t>Public relations are managed</t>
  </si>
  <si>
    <t>RC.CO-02</t>
  </si>
  <si>
    <t>Reputation is repaired after an incident</t>
  </si>
  <si>
    <t>RC.CO-03</t>
  </si>
  <si>
    <t>Recovery activities and progress in restoring operational capabilities are communicated to designated internal and external stakeholders</t>
  </si>
  <si>
    <r>
      <rPr>
        <b/>
        <sz val="11"/>
        <color rgb="FF000000"/>
        <rFont val="Calibri"/>
      </rPr>
      <t>Ex #1:</t>
    </r>
    <r>
      <rPr>
        <sz val="11"/>
        <color rgb="FF000000"/>
        <rFont val="Calibri"/>
      </rPr>
      <t xml:space="preserve"> Securely share recovery information, including restoration progress,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Regularly update senior leadership on recovery status and restoration progress for major incidents</t>
    </r>
    <r>
      <rPr>
        <sz val="11"/>
        <color rgb="FF000000"/>
        <rFont val="Calibri"/>
      </rPr>
      <t xml:space="preserve">
</t>
    </r>
    <r>
      <rPr>
        <b/>
        <sz val="11"/>
        <color rgb="FF000000"/>
        <rFont val="Calibri"/>
      </rPr>
      <t>Ex #3:</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#4:</t>
    </r>
    <r>
      <rPr>
        <sz val="11"/>
        <color rgb="FF000000"/>
        <rFont val="Calibri"/>
      </rPr>
      <t xml:space="preserve"> Coordinate crisis communication between the organization and its critical suppliers</t>
    </r>
  </si>
  <si>
    <t>RC.CO-04</t>
  </si>
  <si>
    <t>Public updates on incident recovery are shared using approved methods and messaging</t>
  </si>
  <si>
    <r>
      <rPr>
        <b/>
        <sz val="11"/>
        <color rgb="FF000000"/>
        <rFont val="Calibri"/>
      </rPr>
      <t>Ex #1:</t>
    </r>
    <r>
      <rPr>
        <sz val="11"/>
        <color rgb="FF000000"/>
        <rFont val="Calibri"/>
      </rPr>
      <t xml:space="preserve"> Follow the organization's breach notification procedures for recovering from a data breach incident</t>
    </r>
    <r>
      <rPr>
        <sz val="11"/>
        <color rgb="FF000000"/>
        <rFont val="Calibri"/>
      </rPr>
      <t xml:space="preserve">
</t>
    </r>
    <r>
      <rPr>
        <b/>
        <sz val="11"/>
        <color rgb="FF000000"/>
        <rFont val="Calibri"/>
      </rPr>
      <t>Ex #2:</t>
    </r>
    <r>
      <rPr>
        <sz val="11"/>
        <color rgb="FF000000"/>
        <rFont val="Calibri"/>
      </rPr>
      <t xml:space="preserve"> Explain the steps being taken to recover from the incident and to prevent a recurrence</t>
    </r>
  </si>
  <si>
    <t>RC.IM</t>
  </si>
  <si>
    <t>RC.IM-01</t>
  </si>
  <si>
    <t>Recovery plans incorporate lessons learned</t>
  </si>
  <si>
    <t>RC.IM-02</t>
  </si>
  <si>
    <t>Recovery strategies are updated</t>
  </si>
  <si>
    <t>Incident Recovery Plan Execution</t>
  </si>
  <si>
    <t>RC.RP</t>
  </si>
  <si>
    <t>Restoration activities are performed to ensure operational availability of systems and services affected by cybersecurity incidents</t>
  </si>
  <si>
    <t>RC.RP-01</t>
  </si>
  <si>
    <t>The recovery portion of the incident response plan is executed once initiated from the incident response process</t>
  </si>
  <si>
    <r>
      <rPr>
        <b/>
        <sz val="11"/>
        <color rgb="FF000000"/>
        <rFont val="Calibri"/>
      </rPr>
      <t>Ex #1:</t>
    </r>
    <r>
      <rPr>
        <sz val="11"/>
        <color rgb="FF000000"/>
        <rFont val="Calibri"/>
      </rPr>
      <t xml:space="preserve"> Begin recovery procedures during or after incident response processes</t>
    </r>
    <r>
      <rPr>
        <sz val="11"/>
        <color rgb="FF000000"/>
        <rFont val="Calibri"/>
      </rPr>
      <t xml:space="preserve">
</t>
    </r>
    <r>
      <rPr>
        <b/>
        <sz val="11"/>
        <color rgb="FF000000"/>
        <rFont val="Calibri"/>
      </rPr>
      <t>Ex #2:</t>
    </r>
    <r>
      <rPr>
        <sz val="11"/>
        <color rgb="FF000000"/>
        <rFont val="Calibri"/>
      </rPr>
      <t xml:space="preserve"> Make all individuals with recovery responsibilities aware of the plans for recovery and the authorizations required to implement each aspect of the plans</t>
    </r>
  </si>
  <si>
    <t>RC.RP-02</t>
  </si>
  <si>
    <t>Recovery actions are selected, scoped, prioritized, and performed</t>
  </si>
  <si>
    <r>
      <rPr>
        <b/>
        <sz val="11"/>
        <color rgb="FF000000"/>
        <rFont val="Calibri"/>
      </rPr>
      <t>Ex #1:</t>
    </r>
    <r>
      <rPr>
        <sz val="11"/>
        <color rgb="FF000000"/>
        <rFont val="Calibri"/>
      </rPr>
      <t xml:space="preserve"> Select recovery actions based on the criteria defined in the incident response plan and available resources</t>
    </r>
    <r>
      <rPr>
        <sz val="11"/>
        <color rgb="FF000000"/>
        <rFont val="Calibri"/>
      </rPr>
      <t xml:space="preserve">
</t>
    </r>
    <r>
      <rPr>
        <b/>
        <sz val="11"/>
        <color rgb="FF000000"/>
        <rFont val="Calibri"/>
      </rPr>
      <t>Ex #2:</t>
    </r>
    <r>
      <rPr>
        <sz val="11"/>
        <color rgb="FF000000"/>
        <rFont val="Calibri"/>
      </rPr>
      <t xml:space="preserve"> Change planned recovery actions based on a reassessment of organizational needs and resources</t>
    </r>
  </si>
  <si>
    <t>RC.RP-03</t>
  </si>
  <si>
    <t>The integrity of backups and other restoration assets is verified before using them for restoration</t>
  </si>
  <si>
    <r>
      <rPr>
        <b/>
        <sz val="11"/>
        <color rgb="FF000000"/>
        <rFont val="Calibri"/>
      </rPr>
      <t>Ex #1:</t>
    </r>
    <r>
      <rPr>
        <sz val="11"/>
        <color rgb="FF000000"/>
        <rFont val="Calibri"/>
      </rPr>
      <t xml:space="preserve"> Check restoration assets for indicators of compromise, file corruption, and other integrity issues before use</t>
    </r>
  </si>
  <si>
    <t>RC.RP-04</t>
  </si>
  <si>
    <t>Critical mission functions and cybersecurity risk management are considered to establish post-incident operational norms</t>
  </si>
  <si>
    <r>
      <rPr>
        <b/>
        <sz val="11"/>
        <color rgb="FF000000"/>
        <rFont val="Calibri"/>
      </rPr>
      <t>Ex #1:</t>
    </r>
    <r>
      <rPr>
        <sz val="11"/>
        <color rgb="FF000000"/>
        <rFont val="Calibri"/>
      </rPr>
      <t xml:space="preserve"> Use business impact and system categorization records (including service delivery objectives) to validate that essential services are restored in the appropriate order</t>
    </r>
    <r>
      <rPr>
        <sz val="11"/>
        <color rgb="FF000000"/>
        <rFont val="Calibri"/>
      </rPr>
      <t xml:space="preserve">
</t>
    </r>
    <r>
      <rPr>
        <b/>
        <sz val="11"/>
        <color rgb="FF000000"/>
        <rFont val="Calibri"/>
      </rPr>
      <t>Ex #2:</t>
    </r>
    <r>
      <rPr>
        <sz val="11"/>
        <color rgb="FF000000"/>
        <rFont val="Calibri"/>
      </rPr>
      <t xml:space="preserve"> Work with system owners to confirm the successful restoration of systems and the return to normal operations</t>
    </r>
    <r>
      <rPr>
        <sz val="11"/>
        <color rgb="FF000000"/>
        <rFont val="Calibri"/>
      </rPr>
      <t xml:space="preserve">
</t>
    </r>
    <r>
      <rPr>
        <b/>
        <sz val="11"/>
        <color rgb="FF000000"/>
        <rFont val="Calibri"/>
      </rPr>
      <t>Ex #3:</t>
    </r>
    <r>
      <rPr>
        <sz val="11"/>
        <color rgb="FF000000"/>
        <rFont val="Calibri"/>
      </rPr>
      <t xml:space="preserve"> Monitor the performance of restored systems to verify the adequacy of the restoration</t>
    </r>
  </si>
  <si>
    <t>RC.RP-05</t>
  </si>
  <si>
    <t>The integrity of restored assets is verified, systems and services are restored, and normal operating status is confirmed</t>
  </si>
  <si>
    <r>
      <rPr>
        <b/>
        <sz val="11"/>
        <color rgb="FF000000"/>
        <rFont val="Calibri"/>
      </rPr>
      <t>Ex #1:</t>
    </r>
    <r>
      <rPr>
        <sz val="11"/>
        <color rgb="FF000000"/>
        <rFont val="Calibri"/>
      </rPr>
      <t xml:space="preserve"> Check restored assets for indicators of compromise and remediation of root causes of the incident before production use</t>
    </r>
    <r>
      <rPr>
        <sz val="11"/>
        <color rgb="FF000000"/>
        <rFont val="Calibri"/>
      </rPr>
      <t xml:space="preserve">
</t>
    </r>
    <r>
      <rPr>
        <b/>
        <sz val="11"/>
        <color rgb="FF000000"/>
        <rFont val="Calibri"/>
      </rPr>
      <t>Ex #2:</t>
    </r>
    <r>
      <rPr>
        <sz val="11"/>
        <color rgb="FF000000"/>
        <rFont val="Calibri"/>
      </rPr>
      <t xml:space="preserve"> Verify the correctness and adequacy of the restoration actions taken before putting a restored system online</t>
    </r>
  </si>
  <si>
    <t>RC.RP-06</t>
  </si>
  <si>
    <t>The end of incident recovery is declared based on criteria, and incident-related documentation is completed</t>
  </si>
  <si>
    <r>
      <rPr>
        <b/>
        <sz val="11"/>
        <color rgb="FF000000"/>
        <rFont val="Calibri"/>
      </rPr>
      <t>Ex #1:</t>
    </r>
    <r>
      <rPr>
        <sz val="11"/>
        <color rgb="FF000000"/>
        <rFont val="Calibri"/>
      </rPr>
      <t xml:space="preserve"> Prepare an after-action report that documents the incident itself, the response and recovery actions taken, and lessons learned</t>
    </r>
    <r>
      <rPr>
        <sz val="11"/>
        <color rgb="FF000000"/>
        <rFont val="Calibri"/>
      </rPr>
      <t xml:space="preserve">
</t>
    </r>
    <r>
      <rPr>
        <b/>
        <sz val="11"/>
        <color rgb="FF000000"/>
        <rFont val="Calibri"/>
      </rPr>
      <t>Ex #2:</t>
    </r>
    <r>
      <rPr>
        <sz val="11"/>
        <color rgb="FF000000"/>
        <rFont val="Calibri"/>
      </rPr>
      <t xml:space="preserve"> Declare the end of incident recovery once the criteria are met</t>
    </r>
  </si>
  <si>
    <t>Sub-Category</t>
  </si>
  <si>
    <t>No.</t>
  </si>
  <si>
    <t>Question</t>
  </si>
  <si>
    <t>Your Organisation</t>
  </si>
  <si>
    <t>§B§In this section we need to know a little about how your organisation is set up so we can ask you the most appropriate questions.§B§</t>
  </si>
  <si>
    <t>A1.1</t>
  </si>
  <si>
    <r>
      <rPr>
        <sz val="11"/>
        <color rgb="FF000000"/>
        <rFont val="Calibri"/>
      </rPr>
      <t>What is your organisation's name?</t>
    </r>
  </si>
  <si>
    <r>
      <rPr>
        <i/>
        <sz val="11"/>
        <color rgb="FF000000"/>
        <rFont val="Calibri"/>
      </rPr>
      <t>The answer given in A1.1 is the name that will be displayed on your certificate and has a character limit of 150 including spaces.</t>
    </r>
    <r>
      <rPr>
        <i/>
        <sz val="11"/>
        <color rgb="FF000000"/>
        <rFont val="Calibri"/>
      </rPr>
      <t xml:space="preserve">
</t>
    </r>
    <r>
      <rPr>
        <i/>
        <sz val="11"/>
        <color rgb="FF000000"/>
        <rFont val="Calibri"/>
      </rPr>
      <t>Where an organisation wishes to certify subsidiary companies on the same certificate, the organisation can certify as a group and can include the subsidiaries' name on the certificate as long as the board member signing off the certificate has authority over all certified organisations.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Stationary Group, incorporating The Paper Mill and The Pen House</t>
    </r>
    <r>
      <rPr>
        <i/>
        <sz val="11"/>
        <color rgb="FF000000"/>
        <rFont val="Calibri"/>
      </rPr>
      <t xml:space="preserve">
</t>
    </r>
    <r>
      <rPr>
        <i/>
        <sz val="11"/>
        <color rgb="FF000000"/>
        <rFont val="Calibri"/>
      </rPr>
      <t>It is also possible to list on a certificate where organisations are trading as other names.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Paper Mill trading as The Pen House.</t>
    </r>
  </si>
  <si>
    <t>A1.2</t>
  </si>
  <si>
    <r>
      <rPr>
        <sz val="11"/>
        <color rgb="FF000000"/>
        <rFont val="Calibri"/>
      </rPr>
      <t>What type of organisation are you?</t>
    </r>
  </si>
  <si>
    <r>
      <rPr>
        <i/>
        <sz val="11"/>
        <color rgb="FF000000"/>
        <rFont val="Calibri"/>
      </rPr>
      <t>“LTD” – Limited Company (Ltd or PLC)</t>
    </r>
    <r>
      <rPr>
        <i/>
        <sz val="11"/>
        <color rgb="FF000000"/>
        <rFont val="Calibri"/>
      </rPr>
      <t xml:space="preserve">
</t>
    </r>
    <r>
      <rPr>
        <i/>
        <sz val="11"/>
        <color rgb="FF000000"/>
        <rFont val="Calibri"/>
      </rPr>
      <t>“LLP” – Limited Liability Partnership (LLP)</t>
    </r>
    <r>
      <rPr>
        <i/>
        <sz val="11"/>
        <color rgb="FF000000"/>
        <rFont val="Calibri"/>
      </rPr>
      <t xml:space="preserve">
</t>
    </r>
    <r>
      <rPr>
        <i/>
        <sz val="11"/>
        <color rgb="FF000000"/>
        <rFont val="Calibri"/>
      </rPr>
      <t>“CIC” – Community Interest Company (CIC)</t>
    </r>
    <r>
      <rPr>
        <i/>
        <sz val="11"/>
        <color rgb="FF000000"/>
        <rFont val="Calibri"/>
      </rPr>
      <t xml:space="preserve">
</t>
    </r>
    <r>
      <rPr>
        <i/>
        <sz val="11"/>
        <color rgb="FF000000"/>
        <rFont val="Calibri"/>
      </rPr>
      <t>“COP” – Cooperative</t>
    </r>
    <r>
      <rPr>
        <i/>
        <sz val="11"/>
        <color rgb="FF000000"/>
        <rFont val="Calibri"/>
      </rPr>
      <t xml:space="preserve">
</t>
    </r>
    <r>
      <rPr>
        <i/>
        <sz val="11"/>
        <color rgb="FF000000"/>
        <rFont val="Calibri"/>
      </rPr>
      <t>“MTL” – Other Registered Mutual (Community Benefit Society, Credit Union, Building Society, Friendly Society)</t>
    </r>
    <r>
      <rPr>
        <i/>
        <sz val="11"/>
        <color rgb="FF000000"/>
        <rFont val="Calibri"/>
      </rPr>
      <t xml:space="preserve">
</t>
    </r>
    <r>
      <rPr>
        <i/>
        <sz val="11"/>
        <color rgb="FF000000"/>
        <rFont val="Calibri"/>
      </rPr>
      <t>“CHA” – Registered Charity</t>
    </r>
    <r>
      <rPr>
        <i/>
        <sz val="11"/>
        <color rgb="FF000000"/>
        <rFont val="Calibri"/>
      </rPr>
      <t xml:space="preserve">
</t>
    </r>
    <r>
      <rPr>
        <i/>
        <sz val="11"/>
        <color rgb="FF000000"/>
        <rFont val="Calibri"/>
      </rPr>
      <t>“GOV” – Government Agency or Public Body</t>
    </r>
    <r>
      <rPr>
        <i/>
        <sz val="11"/>
        <color rgb="FF000000"/>
        <rFont val="Calibri"/>
      </rPr>
      <t xml:space="preserve">
</t>
    </r>
    <r>
      <rPr>
        <i/>
        <sz val="11"/>
        <color rgb="FF000000"/>
        <rFont val="Calibri"/>
      </rPr>
      <t>“SOL” – Sole Trader</t>
    </r>
    <r>
      <rPr>
        <i/>
        <sz val="11"/>
        <color rgb="FF000000"/>
        <rFont val="Calibri"/>
      </rPr>
      <t xml:space="preserve">
</t>
    </r>
    <r>
      <rPr>
        <i/>
        <sz val="11"/>
        <color rgb="FF000000"/>
        <rFont val="Calibri"/>
      </rPr>
      <t>“PRT” – Other Partnership</t>
    </r>
    <r>
      <rPr>
        <i/>
        <sz val="11"/>
        <color rgb="FF000000"/>
        <rFont val="Calibri"/>
      </rPr>
      <t xml:space="preserve">
</t>
    </r>
    <r>
      <rPr>
        <i/>
        <sz val="11"/>
        <color rgb="FF000000"/>
        <rFont val="Calibri"/>
      </rPr>
      <t>“SOC” – Other Club/ Society</t>
    </r>
    <r>
      <rPr>
        <i/>
        <sz val="11"/>
        <color rgb="FF000000"/>
        <rFont val="Calibri"/>
      </rPr>
      <t xml:space="preserve">
</t>
    </r>
    <r>
      <rPr>
        <i/>
        <sz val="11"/>
        <color rgb="FF000000"/>
        <rFont val="Calibri"/>
      </rPr>
      <t>“OTH” – Other Organisation</t>
    </r>
  </si>
  <si>
    <t>A1.3</t>
  </si>
  <si>
    <r>
      <rPr>
        <sz val="11"/>
        <color rgb="FF000000"/>
        <rFont val="Calibri"/>
      </rPr>
      <t>What is your organisation's registration number?</t>
    </r>
  </si>
  <si>
    <r>
      <rPr>
        <i/>
        <sz val="11"/>
        <color rgb="FF000000"/>
        <rFont val="Calibri"/>
      </rPr>
      <t xml:space="preserve">Please enter the registered number only with </t>
    </r>
    <r>
      <rPr>
        <b/>
        <i/>
        <sz val="11"/>
        <color rgb="FF000000"/>
        <rFont val="Calibri"/>
      </rPr>
      <t>no spaces or other punctuation</t>
    </r>
    <r>
      <rPr>
        <i/>
        <sz val="11"/>
        <color rgb="FF000000"/>
        <rFont val="Calibri"/>
      </rPr>
      <t>. Letters (a-z) are allowed, but you need at least one digit (0-9).</t>
    </r>
    <r>
      <rPr>
        <i/>
        <sz val="11"/>
        <color rgb="FF000000"/>
        <rFont val="Calibri"/>
      </rPr>
      <t xml:space="preserve">
</t>
    </r>
    <r>
      <rPr>
        <i/>
        <sz val="11"/>
        <color rgb="FF000000"/>
        <rFont val="Calibri"/>
      </rPr>
      <t>There is a 20 character limit for your answer.</t>
    </r>
    <r>
      <rPr>
        <i/>
        <sz val="11"/>
        <color rgb="FF000000"/>
        <rFont val="Calibri"/>
      </rPr>
      <t xml:space="preserve">
</t>
    </r>
    <r>
      <rPr>
        <i/>
        <sz val="11"/>
        <color rgb="FF000000"/>
        <rFont val="Calibri"/>
      </rPr>
      <t xml:space="preserve">If you are applying for certification for more than one registered company, </t>
    </r>
    <r>
      <rPr>
        <b/>
        <i/>
        <sz val="11"/>
        <color rgb="FF000000"/>
        <rFont val="Calibri"/>
      </rPr>
      <t>please still enter only one organisation number</t>
    </r>
    <r>
      <rPr>
        <i/>
        <sz val="11"/>
        <color rgb="FF000000"/>
        <rFont val="Calibri"/>
      </rPr>
      <t>. If you have answered A1.2 with Government Agency, Sole Trader, Other Partnership, Other Club/Society or Other Organisation please enter "none".</t>
    </r>
    <r>
      <rPr>
        <i/>
        <sz val="11"/>
        <color rgb="FF000000"/>
        <rFont val="Calibri"/>
      </rPr>
      <t xml:space="preserve">
</t>
    </r>
    <r>
      <rPr>
        <i/>
        <sz val="11"/>
        <color rgb="FF000000"/>
        <rFont val="Calibri"/>
      </rPr>
      <t>If you are registered in a country that does not issue a company number, please enter a unique identifier like a DUNS number.</t>
    </r>
  </si>
  <si>
    <t>A1.4</t>
  </si>
  <si>
    <r>
      <rPr>
        <sz val="11"/>
        <color rgb="FF000000"/>
        <rFont val="Calibri"/>
      </rPr>
      <t>What is your organisation's address?</t>
    </r>
  </si>
  <si>
    <r>
      <rPr>
        <i/>
        <sz val="11"/>
        <color rgb="FF000000"/>
        <rFont val="Calibri"/>
      </rPr>
      <t>Please provide the legal registered address for your organisation.</t>
    </r>
  </si>
  <si>
    <t>A1.5</t>
  </si>
  <si>
    <r>
      <rPr>
        <sz val="11"/>
        <color rgb="FF000000"/>
        <rFont val="Calibri"/>
      </rPr>
      <t>What is your main business?</t>
    </r>
  </si>
  <si>
    <r>
      <rPr>
        <i/>
        <sz val="11"/>
        <color rgb="FF000000"/>
        <rFont val="Calibri"/>
      </rPr>
      <t>Please summarise the main occupation of your organisation.</t>
    </r>
    <r>
      <rPr>
        <i/>
        <sz val="11"/>
        <color rgb="FF000000"/>
        <rFont val="Calibri"/>
      </rPr>
      <t xml:space="preserve">
</t>
    </r>
    <r>
      <rPr>
        <i/>
        <sz val="11"/>
        <color rgb="FF000000"/>
        <rFont val="Calibri"/>
      </rPr>
      <t>Academia - Pre Schools</t>
    </r>
    <r>
      <rPr>
        <i/>
        <sz val="11"/>
        <color rgb="FF000000"/>
        <rFont val="Calibri"/>
      </rPr>
      <t xml:space="preserve">
</t>
    </r>
    <r>
      <rPr>
        <i/>
        <sz val="11"/>
        <color rgb="FF000000"/>
        <rFont val="Calibri"/>
      </rPr>
      <t>Academia - Primary Schools</t>
    </r>
    <r>
      <rPr>
        <i/>
        <sz val="11"/>
        <color rgb="FF000000"/>
        <rFont val="Calibri"/>
      </rPr>
      <t xml:space="preserve">
</t>
    </r>
    <r>
      <rPr>
        <i/>
        <sz val="11"/>
        <color rgb="FF000000"/>
        <rFont val="Calibri"/>
      </rPr>
      <t>Academia - Secondary Schools</t>
    </r>
    <r>
      <rPr>
        <i/>
        <sz val="11"/>
        <color rgb="FF000000"/>
        <rFont val="Calibri"/>
      </rPr>
      <t xml:space="preserve">
</t>
    </r>
    <r>
      <rPr>
        <i/>
        <sz val="11"/>
        <color rgb="FF000000"/>
        <rFont val="Calibri"/>
      </rPr>
      <t>Academia - Academies</t>
    </r>
    <r>
      <rPr>
        <i/>
        <sz val="11"/>
        <color rgb="FF000000"/>
        <rFont val="Calibri"/>
      </rPr>
      <t xml:space="preserve">
</t>
    </r>
    <r>
      <rPr>
        <i/>
        <sz val="11"/>
        <color rgb="FF000000"/>
        <rFont val="Calibri"/>
      </rPr>
      <t>Academia - Colleges</t>
    </r>
    <r>
      <rPr>
        <i/>
        <sz val="11"/>
        <color rgb="FF000000"/>
        <rFont val="Calibri"/>
      </rPr>
      <t xml:space="preserve">
</t>
    </r>
    <r>
      <rPr>
        <i/>
        <sz val="11"/>
        <color rgb="FF000000"/>
        <rFont val="Calibri"/>
      </rPr>
      <t>Academia - Universities</t>
    </r>
    <r>
      <rPr>
        <i/>
        <sz val="11"/>
        <color rgb="FF000000"/>
        <rFont val="Calibri"/>
      </rPr>
      <t xml:space="preserve">
</t>
    </r>
    <r>
      <rPr>
        <i/>
        <sz val="11"/>
        <color rgb="FF000000"/>
        <rFont val="Calibri"/>
      </rPr>
      <t>Aerospace</t>
    </r>
    <r>
      <rPr>
        <i/>
        <sz val="11"/>
        <color rgb="FF000000"/>
        <rFont val="Calibri"/>
      </rPr>
      <t xml:space="preserve">
</t>
    </r>
    <r>
      <rPr>
        <i/>
        <sz val="11"/>
        <color rgb="FF000000"/>
        <rFont val="Calibri"/>
      </rPr>
      <t>Agriculture, Forestry and Fishing</t>
    </r>
    <r>
      <rPr>
        <i/>
        <sz val="11"/>
        <color rgb="FF000000"/>
        <rFont val="Calibri"/>
      </rPr>
      <t xml:space="preserve">
</t>
    </r>
    <r>
      <rPr>
        <i/>
        <sz val="11"/>
        <color rgb="FF000000"/>
        <rFont val="Calibri"/>
      </rPr>
      <t>Automotive</t>
    </r>
    <r>
      <rPr>
        <i/>
        <sz val="11"/>
        <color rgb="FF000000"/>
        <rFont val="Calibri"/>
      </rPr>
      <t xml:space="preserve">
</t>
    </r>
    <r>
      <rPr>
        <i/>
        <sz val="11"/>
        <color rgb="FF000000"/>
        <rFont val="Calibri"/>
      </rPr>
      <t>Charities</t>
    </r>
    <r>
      <rPr>
        <i/>
        <sz val="11"/>
        <color rgb="FF000000"/>
        <rFont val="Calibri"/>
      </rPr>
      <t xml:space="preserve">
</t>
    </r>
    <r>
      <rPr>
        <i/>
        <sz val="11"/>
        <color rgb="FF000000"/>
        <rFont val="Calibri"/>
      </rPr>
      <t>Chemicals</t>
    </r>
    <r>
      <rPr>
        <i/>
        <sz val="11"/>
        <color rgb="FF000000"/>
        <rFont val="Calibri"/>
      </rPr>
      <t xml:space="preserve">
</t>
    </r>
    <r>
      <rPr>
        <i/>
        <sz val="11"/>
        <color rgb="FF000000"/>
        <rFont val="Calibri"/>
      </rPr>
      <t>Civil Nuclear</t>
    </r>
    <r>
      <rPr>
        <i/>
        <sz val="11"/>
        <color rgb="FF000000"/>
        <rFont val="Calibri"/>
      </rPr>
      <t xml:space="preserve">
</t>
    </r>
    <r>
      <rPr>
        <i/>
        <sz val="11"/>
        <color rgb="FF000000"/>
        <rFont val="Calibri"/>
      </rPr>
      <t>Construction</t>
    </r>
    <r>
      <rPr>
        <i/>
        <sz val="11"/>
        <color rgb="FF000000"/>
        <rFont val="Calibri"/>
      </rPr>
      <t xml:space="preserve">
</t>
    </r>
    <r>
      <rPr>
        <i/>
        <sz val="11"/>
        <color rgb="FF000000"/>
        <rFont val="Calibri"/>
      </rPr>
      <t>Consultancy</t>
    </r>
    <r>
      <rPr>
        <i/>
        <sz val="11"/>
        <color rgb="FF000000"/>
        <rFont val="Calibri"/>
      </rPr>
      <t xml:space="preserve">
</t>
    </r>
    <r>
      <rPr>
        <i/>
        <sz val="11"/>
        <color rgb="FF000000"/>
        <rFont val="Calibri"/>
      </rPr>
      <t>Defence</t>
    </r>
    <r>
      <rPr>
        <i/>
        <sz val="11"/>
        <color rgb="FF000000"/>
        <rFont val="Calibri"/>
      </rPr>
      <t xml:space="preserve">
</t>
    </r>
    <r>
      <rPr>
        <i/>
        <sz val="11"/>
        <color rgb="FF000000"/>
        <rFont val="Calibri"/>
      </rPr>
      <t>Diplomacy</t>
    </r>
    <r>
      <rPr>
        <i/>
        <sz val="11"/>
        <color rgb="FF000000"/>
        <rFont val="Calibri"/>
      </rPr>
      <t xml:space="preserve">
</t>
    </r>
    <r>
      <rPr>
        <i/>
        <sz val="11"/>
        <color rgb="FF000000"/>
        <rFont val="Calibri"/>
      </rPr>
      <t>Emergency Services</t>
    </r>
    <r>
      <rPr>
        <i/>
        <sz val="11"/>
        <color rgb="FF000000"/>
        <rFont val="Calibri"/>
      </rPr>
      <t xml:space="preserve">
</t>
    </r>
    <r>
      <rPr>
        <i/>
        <sz val="11"/>
        <color rgb="FF000000"/>
        <rFont val="Calibri"/>
      </rPr>
      <t>Energy - Electricity</t>
    </r>
    <r>
      <rPr>
        <i/>
        <sz val="11"/>
        <color rgb="FF000000"/>
        <rFont val="Calibri"/>
      </rPr>
      <t xml:space="preserve">
</t>
    </r>
    <r>
      <rPr>
        <i/>
        <sz val="11"/>
        <color rgb="FF000000"/>
        <rFont val="Calibri"/>
      </rPr>
      <t>Energy - Gas</t>
    </r>
    <r>
      <rPr>
        <i/>
        <sz val="11"/>
        <color rgb="FF000000"/>
        <rFont val="Calibri"/>
      </rPr>
      <t xml:space="preserve">
</t>
    </r>
    <r>
      <rPr>
        <i/>
        <sz val="11"/>
        <color rgb="FF000000"/>
        <rFont val="Calibri"/>
      </rPr>
      <t>Energy - Oil</t>
    </r>
    <r>
      <rPr>
        <i/>
        <sz val="11"/>
        <color rgb="FF000000"/>
        <rFont val="Calibri"/>
      </rPr>
      <t xml:space="preserve">
</t>
    </r>
    <r>
      <rPr>
        <i/>
        <sz val="11"/>
        <color rgb="FF000000"/>
        <rFont val="Calibri"/>
      </rPr>
      <t>Engineering</t>
    </r>
    <r>
      <rPr>
        <i/>
        <sz val="11"/>
        <color rgb="FF000000"/>
        <rFont val="Calibri"/>
      </rPr>
      <t xml:space="preserve">
</t>
    </r>
    <r>
      <rPr>
        <i/>
        <sz val="11"/>
        <color rgb="FF000000"/>
        <rFont val="Calibri"/>
      </rPr>
      <t>Environmental</t>
    </r>
    <r>
      <rPr>
        <i/>
        <sz val="11"/>
        <color rgb="FF000000"/>
        <rFont val="Calibri"/>
      </rPr>
      <t xml:space="preserve">
</t>
    </r>
    <r>
      <rPr>
        <i/>
        <sz val="11"/>
        <color rgb="FF000000"/>
        <rFont val="Calibri"/>
      </rPr>
      <t>Finance</t>
    </r>
    <r>
      <rPr>
        <i/>
        <sz val="11"/>
        <color rgb="FF000000"/>
        <rFont val="Calibri"/>
      </rPr>
      <t xml:space="preserve">
</t>
    </r>
    <r>
      <rPr>
        <i/>
        <sz val="11"/>
        <color rgb="FF000000"/>
        <rFont val="Calibri"/>
      </rPr>
      <t>Food</t>
    </r>
    <r>
      <rPr>
        <i/>
        <sz val="11"/>
        <color rgb="FF000000"/>
        <rFont val="Calibri"/>
      </rPr>
      <t xml:space="preserve">
</t>
    </r>
    <r>
      <rPr>
        <i/>
        <sz val="11"/>
        <color rgb="FF000000"/>
        <rFont val="Calibri"/>
      </rPr>
      <t>Government</t>
    </r>
    <r>
      <rPr>
        <i/>
        <sz val="11"/>
        <color rgb="FF000000"/>
        <rFont val="Calibri"/>
      </rPr>
      <t xml:space="preserve">
</t>
    </r>
    <r>
      <rPr>
        <i/>
        <sz val="11"/>
        <color rgb="FF000000"/>
        <rFont val="Calibri"/>
      </rPr>
      <t>Health</t>
    </r>
    <r>
      <rPr>
        <i/>
        <sz val="11"/>
        <color rgb="FF000000"/>
        <rFont val="Calibri"/>
      </rPr>
      <t xml:space="preserve">
</t>
    </r>
    <r>
      <rPr>
        <i/>
        <sz val="11"/>
        <color rgb="FF000000"/>
        <rFont val="Calibri"/>
      </rPr>
      <t>Hospitality - Food</t>
    </r>
    <r>
      <rPr>
        <i/>
        <sz val="11"/>
        <color rgb="FF000000"/>
        <rFont val="Calibri"/>
      </rPr>
      <t xml:space="preserve">
</t>
    </r>
    <r>
      <rPr>
        <i/>
        <sz val="11"/>
        <color rgb="FF000000"/>
        <rFont val="Calibri"/>
      </rPr>
      <t>Hospitality - Accommodation</t>
    </r>
    <r>
      <rPr>
        <i/>
        <sz val="11"/>
        <color rgb="FF000000"/>
        <rFont val="Calibri"/>
      </rPr>
      <t xml:space="preserve">
</t>
    </r>
    <r>
      <rPr>
        <i/>
        <sz val="11"/>
        <color rgb="FF000000"/>
        <rFont val="Calibri"/>
      </rPr>
      <t>Hospitality - Hotels</t>
    </r>
    <r>
      <rPr>
        <i/>
        <sz val="11"/>
        <color rgb="FF000000"/>
        <rFont val="Calibri"/>
      </rPr>
      <t xml:space="preserve">
</t>
    </r>
    <r>
      <rPr>
        <i/>
        <sz val="11"/>
        <color rgb="FF000000"/>
        <rFont val="Calibri"/>
      </rPr>
      <t>IT</t>
    </r>
    <r>
      <rPr>
        <i/>
        <sz val="11"/>
        <color rgb="FF000000"/>
        <rFont val="Calibri"/>
      </rPr>
      <t xml:space="preserve">
</t>
    </r>
    <r>
      <rPr>
        <i/>
        <sz val="11"/>
        <color rgb="FF000000"/>
        <rFont val="Calibri"/>
      </rPr>
      <t>Intelligence</t>
    </r>
    <r>
      <rPr>
        <i/>
        <sz val="11"/>
        <color rgb="FF000000"/>
        <rFont val="Calibri"/>
      </rPr>
      <t xml:space="preserve">
</t>
    </r>
    <r>
      <rPr>
        <i/>
        <sz val="11"/>
        <color rgb="FF000000"/>
        <rFont val="Calibri"/>
      </rPr>
      <t>Law Enforcement (Serious &amp; Organised Crime)</t>
    </r>
    <r>
      <rPr>
        <i/>
        <sz val="11"/>
        <color rgb="FF000000"/>
        <rFont val="Calibri"/>
      </rPr>
      <t xml:space="preserve">
</t>
    </r>
    <r>
      <rPr>
        <i/>
        <sz val="11"/>
        <color rgb="FF000000"/>
        <rFont val="Calibri"/>
      </rPr>
      <t>Legal</t>
    </r>
    <r>
      <rPr>
        <i/>
        <sz val="11"/>
        <color rgb="FF000000"/>
        <rFont val="Calibri"/>
      </rPr>
      <t xml:space="preserve">
</t>
    </r>
    <r>
      <rPr>
        <i/>
        <sz val="11"/>
        <color rgb="FF000000"/>
        <rFont val="Calibri"/>
      </rPr>
      <t>Leisure</t>
    </r>
    <r>
      <rPr>
        <i/>
        <sz val="11"/>
        <color rgb="FF000000"/>
        <rFont val="Calibri"/>
      </rPr>
      <t xml:space="preserve">
</t>
    </r>
    <r>
      <rPr>
        <i/>
        <sz val="11"/>
        <color rgb="FF000000"/>
        <rFont val="Calibri"/>
      </rPr>
      <t>Managed Services - IT Managed Services</t>
    </r>
    <r>
      <rPr>
        <i/>
        <sz val="11"/>
        <color rgb="FF000000"/>
        <rFont val="Calibri"/>
      </rPr>
      <t xml:space="preserve">
</t>
    </r>
    <r>
      <rPr>
        <i/>
        <sz val="11"/>
        <color rgb="FF000000"/>
        <rFont val="Calibri"/>
      </rPr>
      <t>Managed Services - Other Managed Services</t>
    </r>
    <r>
      <rPr>
        <i/>
        <sz val="11"/>
        <color rgb="FF000000"/>
        <rFont val="Calibri"/>
      </rPr>
      <t xml:space="preserve">
</t>
    </r>
    <r>
      <rPr>
        <i/>
        <sz val="11"/>
        <color rgb="FF000000"/>
        <rFont val="Calibri"/>
      </rPr>
      <t>Manufacturing</t>
    </r>
    <r>
      <rPr>
        <i/>
        <sz val="11"/>
        <color rgb="FF000000"/>
        <rFont val="Calibri"/>
      </rPr>
      <t xml:space="preserve">
</t>
    </r>
    <r>
      <rPr>
        <i/>
        <sz val="11"/>
        <color rgb="FF000000"/>
        <rFont val="Calibri"/>
      </rPr>
      <t>Media</t>
    </r>
    <r>
      <rPr>
        <i/>
        <sz val="11"/>
        <color rgb="FF000000"/>
        <rFont val="Calibri"/>
      </rPr>
      <t xml:space="preserve">
</t>
    </r>
    <r>
      <rPr>
        <i/>
        <sz val="11"/>
        <color rgb="FF000000"/>
        <rFont val="Calibri"/>
      </rPr>
      <t>Membership Organisations</t>
    </r>
    <r>
      <rPr>
        <i/>
        <sz val="11"/>
        <color rgb="FF000000"/>
        <rFont val="Calibri"/>
      </rPr>
      <t xml:space="preserve">
</t>
    </r>
    <r>
      <rPr>
        <i/>
        <sz val="11"/>
        <color rgb="FF000000"/>
        <rFont val="Calibri"/>
      </rPr>
      <t>Mining</t>
    </r>
    <r>
      <rPr>
        <i/>
        <sz val="11"/>
        <color rgb="FF000000"/>
        <rFont val="Calibri"/>
      </rPr>
      <t xml:space="preserve">
</t>
    </r>
    <r>
      <rPr>
        <i/>
        <sz val="11"/>
        <color rgb="FF000000"/>
        <rFont val="Calibri"/>
      </rPr>
      <t>Other (please describe)</t>
    </r>
    <r>
      <rPr>
        <i/>
        <sz val="11"/>
        <color rgb="FF000000"/>
        <rFont val="Calibri"/>
      </rPr>
      <t xml:space="preserve">
</t>
    </r>
    <r>
      <rPr>
        <i/>
        <sz val="11"/>
        <color rgb="FF000000"/>
        <rFont val="Calibri"/>
      </rPr>
      <t>Pharmaceuticals</t>
    </r>
    <r>
      <rPr>
        <i/>
        <sz val="11"/>
        <color rgb="FF000000"/>
        <rFont val="Calibri"/>
      </rPr>
      <t xml:space="preserve">
</t>
    </r>
    <r>
      <rPr>
        <i/>
        <sz val="11"/>
        <color rgb="FF000000"/>
        <rFont val="Calibri"/>
      </rPr>
      <t>Political</t>
    </r>
    <r>
      <rPr>
        <i/>
        <sz val="11"/>
        <color rgb="FF000000"/>
        <rFont val="Calibri"/>
      </rPr>
      <t xml:space="preserve">
</t>
    </r>
    <r>
      <rPr>
        <i/>
        <sz val="11"/>
        <color rgb="FF000000"/>
        <rFont val="Calibri"/>
      </rPr>
      <t>Postal Services</t>
    </r>
    <r>
      <rPr>
        <i/>
        <sz val="11"/>
        <color rgb="FF000000"/>
        <rFont val="Calibri"/>
      </rPr>
      <t xml:space="preserve">
</t>
    </r>
    <r>
      <rPr>
        <i/>
        <sz val="11"/>
        <color rgb="FF000000"/>
        <rFont val="Calibri"/>
      </rPr>
      <t>Property</t>
    </r>
    <r>
      <rPr>
        <i/>
        <sz val="11"/>
        <color rgb="FF000000"/>
        <rFont val="Calibri"/>
      </rPr>
      <t xml:space="preserve">
</t>
    </r>
    <r>
      <rPr>
        <i/>
        <sz val="11"/>
        <color rgb="FF000000"/>
        <rFont val="Calibri"/>
      </rPr>
      <t>R&amp;D</t>
    </r>
    <r>
      <rPr>
        <i/>
        <sz val="11"/>
        <color rgb="FF000000"/>
        <rFont val="Calibri"/>
      </rPr>
      <t xml:space="preserve">
</t>
    </r>
    <r>
      <rPr>
        <i/>
        <sz val="11"/>
        <color rgb="FF000000"/>
        <rFont val="Calibri"/>
      </rPr>
      <t>Retail</t>
    </r>
    <r>
      <rPr>
        <i/>
        <sz val="11"/>
        <color rgb="FF000000"/>
        <rFont val="Calibri"/>
      </rPr>
      <t xml:space="preserve">
</t>
    </r>
    <r>
      <rPr>
        <i/>
        <sz val="11"/>
        <color rgb="FF000000"/>
        <rFont val="Calibri"/>
      </rPr>
      <t>Telecoms</t>
    </r>
    <r>
      <rPr>
        <i/>
        <sz val="11"/>
        <color rgb="FF000000"/>
        <rFont val="Calibri"/>
      </rPr>
      <t xml:space="preserve">
</t>
    </r>
    <r>
      <rPr>
        <i/>
        <sz val="11"/>
        <color rgb="FF000000"/>
        <rFont val="Calibri"/>
      </rPr>
      <t>Transport - Aviation</t>
    </r>
    <r>
      <rPr>
        <i/>
        <sz val="11"/>
        <color rgb="FF000000"/>
        <rFont val="Calibri"/>
      </rPr>
      <t xml:space="preserve">
</t>
    </r>
    <r>
      <rPr>
        <i/>
        <sz val="11"/>
        <color rgb="FF000000"/>
        <rFont val="Calibri"/>
      </rPr>
      <t>Transport - Maritime</t>
    </r>
    <r>
      <rPr>
        <i/>
        <sz val="11"/>
        <color rgb="FF000000"/>
        <rFont val="Calibri"/>
      </rPr>
      <t xml:space="preserve">
</t>
    </r>
    <r>
      <rPr>
        <i/>
        <sz val="11"/>
        <color rgb="FF000000"/>
        <rFont val="Calibri"/>
      </rPr>
      <t>Transport - Rail</t>
    </r>
    <r>
      <rPr>
        <i/>
        <sz val="11"/>
        <color rgb="FF000000"/>
        <rFont val="Calibri"/>
      </rPr>
      <t xml:space="preserve">
</t>
    </r>
    <r>
      <rPr>
        <i/>
        <sz val="11"/>
        <color rgb="FF000000"/>
        <rFont val="Calibri"/>
      </rPr>
      <t>Transport - Road</t>
    </r>
    <r>
      <rPr>
        <i/>
        <sz val="11"/>
        <color rgb="FF000000"/>
        <rFont val="Calibri"/>
      </rPr>
      <t xml:space="preserve">
</t>
    </r>
    <r>
      <rPr>
        <i/>
        <sz val="11"/>
        <color rgb="FF000000"/>
        <rFont val="Calibri"/>
      </rPr>
      <t>Waste Management</t>
    </r>
    <r>
      <rPr>
        <i/>
        <sz val="11"/>
        <color rgb="FF000000"/>
        <rFont val="Calibri"/>
      </rPr>
      <t xml:space="preserve">
</t>
    </r>
    <r>
      <rPr>
        <i/>
        <sz val="11"/>
        <color rgb="FF000000"/>
        <rFont val="Calibri"/>
      </rPr>
      <t>Water</t>
    </r>
    <r>
      <rPr>
        <i/>
        <sz val="11"/>
        <color rgb="FF000000"/>
        <rFont val="Calibri"/>
      </rPr>
      <t xml:space="preserve">
</t>
    </r>
    <r>
      <rPr>
        <i/>
        <sz val="11"/>
        <color rgb="FF000000"/>
        <rFont val="Calibri"/>
      </rPr>
      <t>Overseas</t>
    </r>
  </si>
  <si>
    <t>A1.6</t>
  </si>
  <si>
    <r>
      <rPr>
        <sz val="11"/>
        <color rgb="FF000000"/>
        <rFont val="Calibri"/>
      </rPr>
      <t>What is your website address?</t>
    </r>
  </si>
  <si>
    <r>
      <rPr>
        <i/>
        <sz val="11"/>
        <color rgb="FF000000"/>
        <rFont val="Calibri"/>
      </rPr>
      <t>Please provide your website address (if you have one). This can be a Facebook/LinkedIn page if you prefer.</t>
    </r>
  </si>
  <si>
    <t>A1.7</t>
  </si>
  <si>
    <r>
      <rPr>
        <sz val="11"/>
        <color rgb="FF000000"/>
        <rFont val="Calibri"/>
      </rPr>
      <t>Is this application a renewal of an existing certification or is it the first time you have applied for certification?</t>
    </r>
  </si>
  <si>
    <r>
      <rPr>
        <i/>
        <sz val="11"/>
        <color rgb="FF000000"/>
        <rFont val="Calibri"/>
      </rPr>
      <t>If you have previously achieved Cyber Essentials, please select "Renewal". If you have not previously achieved Cyber Essentials, please select "First Time Application".</t>
    </r>
  </si>
  <si>
    <t>A1.8</t>
  </si>
  <si>
    <r>
      <rPr>
        <sz val="11"/>
        <color rgb="FF000000"/>
        <rFont val="Calibri"/>
      </rPr>
      <t>What are the two main reasons for applying for certification?</t>
    </r>
  </si>
  <si>
    <r>
      <rPr>
        <i/>
        <sz val="11"/>
        <color rgb="FF000000"/>
        <rFont val="Calibri"/>
      </rPr>
      <t>Please let us know the two main reasons why you are applying for certification. If there are multiple reasons, please select the two that are most important to you. This helps us to understand how people are using our certifications.</t>
    </r>
  </si>
  <si>
    <t>A1.8.1</t>
  </si>
  <si>
    <r>
      <rPr>
        <sz val="11"/>
        <color rgb="FF000000"/>
        <rFont val="Calibri"/>
      </rPr>
      <t xml:space="preserve">Who is the commercial contracting organisation? </t>
    </r>
  </si>
  <si>
    <r>
      <rPr>
        <i/>
        <sz val="11"/>
        <color rgb="FF000000"/>
        <rFont val="Calibri"/>
      </rPr>
      <t>Please provide the name of the contracting organisation.</t>
    </r>
    <r>
      <rPr>
        <sz val="11"/>
        <color rgb="FF000000"/>
        <rFont val="Calibri"/>
      </rPr>
      <t xml:space="preserve"> </t>
    </r>
  </si>
  <si>
    <t>A1.8.2</t>
  </si>
  <si>
    <r>
      <rPr>
        <sz val="11"/>
        <color rgb="FF000000"/>
        <rFont val="Calibri"/>
      </rPr>
      <t>Who is the government contracting organisation and the contract number?</t>
    </r>
  </si>
  <si>
    <r>
      <rPr>
        <i/>
        <sz val="11"/>
        <color rgb="FF000000"/>
        <rFont val="Calibri"/>
      </rPr>
      <t>Please provide the contract number and the contracting organisation.</t>
    </r>
    <r>
      <rPr>
        <sz val="11"/>
        <color rgb="FF000000"/>
        <rFont val="Calibri"/>
      </rPr>
      <t xml:space="preserve"> </t>
    </r>
  </si>
  <si>
    <t>A1.8.3</t>
  </si>
  <si>
    <r>
      <rPr>
        <sz val="11"/>
        <color rgb="FF000000"/>
        <rFont val="Calibri"/>
      </rPr>
      <t xml:space="preserve">Who is the grant authority? </t>
    </r>
  </si>
  <si>
    <r>
      <rPr>
        <i/>
        <sz val="11"/>
        <color rgb="FF000000"/>
        <rFont val="Calibri"/>
      </rPr>
      <t>Please provide details of the grant issuing authority.</t>
    </r>
    <r>
      <rPr>
        <sz val="11"/>
        <color rgb="FF000000"/>
        <rFont val="Calibri"/>
      </rPr>
      <t xml:space="preserve"> </t>
    </r>
  </si>
  <si>
    <t>A1.8.4</t>
  </si>
  <si>
    <r>
      <rPr>
        <sz val="11"/>
        <color rgb="FF000000"/>
        <rFont val="Calibri"/>
      </rPr>
      <t>Who is the regulator?</t>
    </r>
  </si>
  <si>
    <r>
      <rPr>
        <i/>
        <sz val="11"/>
        <color rgb="FF000000"/>
        <rFont val="Calibri"/>
      </rPr>
      <t>Please provide details of the regulator.</t>
    </r>
  </si>
  <si>
    <t>A1.8.5</t>
  </si>
  <si>
    <r>
      <rPr>
        <sz val="11"/>
        <color rgb="FF000000"/>
        <rFont val="Calibri"/>
      </rPr>
      <t>What are the reasons you have applied for the certification which you described as "other"?</t>
    </r>
  </si>
  <si>
    <r>
      <rPr>
        <i/>
        <sz val="11"/>
        <color rgb="FF000000"/>
        <rFont val="Calibri"/>
      </rPr>
      <t>Please provide a description.</t>
    </r>
  </si>
  <si>
    <t>A1.9</t>
  </si>
  <si>
    <r>
      <rPr>
        <sz val="11"/>
        <color rgb="FF000000"/>
        <rFont val="Calibri"/>
      </rPr>
      <t>Have you read the 'Cyber Essentials Requirements for IT Infrastructure' document?</t>
    </r>
  </si>
  <si>
    <r>
      <rPr>
        <i/>
        <sz val="11"/>
        <color rgb="FF000000"/>
        <rFont val="Calibri"/>
      </rPr>
      <t xml:space="preserve">Document is available on the NCSC Cyber Essentials website and should be read before completing this question set </t>
    </r>
    <r>
      <rPr>
        <i/>
        <sz val="11"/>
        <color rgb="FF0000FF"/>
        <rFont val="Calibri"/>
      </rPr>
      <t>(http://ncsc.gov.uk/files/cyber-essentials-requirements-for-it-infrastructure-v3-2.pdf)</t>
    </r>
    <r>
      <rPr>
        <i/>
        <sz val="11"/>
        <color rgb="FF000000"/>
        <rFont val="Calibri"/>
      </rPr>
      <t>.</t>
    </r>
  </si>
  <si>
    <t>A1.10</t>
  </si>
  <si>
    <r>
      <rPr>
        <sz val="11"/>
        <color rgb="FF000000"/>
        <rFont val="Calibri"/>
      </rPr>
      <t>Can IASME and their expert partners contact you if you experience a cyber breach?</t>
    </r>
  </si>
  <si>
    <r>
      <rPr>
        <i/>
        <sz val="11"/>
        <color rgb="FF000000"/>
        <rFont val="Calibri"/>
      </rPr>
      <t xml:space="preserve">We would like feedback on how well the controls are protecting organisations. If you agree to this then please email </t>
    </r>
    <r>
      <rPr>
        <i/>
        <sz val="11"/>
        <color rgb="FF0000FF"/>
        <rFont val="Calibri"/>
      </rPr>
      <t>security@iasme.co.uk</t>
    </r>
    <r>
      <rPr>
        <i/>
        <sz val="11"/>
        <color rgb="FF000000"/>
        <rFont val="Calibri"/>
      </rPr>
      <t xml:space="preserve"> if you do experience a cyber breach. IASME and expert partners will then contact you to find out a little more but all information will be kept confidential.</t>
    </r>
  </si>
  <si>
    <t>A1.11</t>
  </si>
  <si>
    <r>
      <rPr>
        <sz val="11"/>
        <color rgb="FF000000"/>
        <rFont val="Calibri"/>
      </rPr>
      <t>Can IASME contact you for research purposes?</t>
    </r>
  </si>
  <si>
    <r>
      <rPr>
        <i/>
        <sz val="11"/>
        <color rgb="FF000000"/>
        <rFont val="Calibri"/>
      </rPr>
      <t>Both IASME and the UK government occasionally need to ask questions about the process and/or benefits of the Cyber Essentials scheme for research purposes.  If you agree to this we will contact you via the email address you registered with, you are free to not respond if we do contact you.</t>
    </r>
    <r>
      <rPr>
        <sz val="11"/>
        <color rgb="FF000000"/>
        <rFont val="Calibri"/>
      </rPr>
      <t xml:space="preserve"> </t>
    </r>
  </si>
  <si>
    <t>Scope of Assessment</t>
  </si>
  <si>
    <t>In this section, you need to describe the elements of your organisation's IT system that you want to be covered by the Cyber Essentials certification. The scope should be either the whole organisation or an organisational sub-set (for example, the UK operation of a multinational company). 
You will also need to answer questions regarding the computers, laptops, servers, mobile phones, tablets, firewalls/routers and cloud services that are connected to the internet and accessing organisational data or services. 
All locations that are owned or operated by this organisation or sub-set, whether in the UK or internationally, should be considered "in-scope". 
The level of detail required for devices is as follows: 
With the exception of network devices (such as firewalls and routers), all other devices within the scope of the certification only need the information about the make and operating system.
The requirement to list the model of the device only applies to question A2.8 in relation to firewalls and routers.
§B§A scope that does not include end user devices is not acceptable.§B§
Further guidance: 
 - Knowledge Hub - Scope §LNK§(https://ce-knowledge-hub.iasme.co.uk/space/CEKH/2576023683/Scope)§LNK§
 - Scope - FAQ §LNK§(https://ce-knowledge-hub.iasme.co.uk/space/CEKH/2576974115/Scope+%3A+FAQ)§LNK§</t>
  </si>
  <si>
    <t>A2.1</t>
  </si>
  <si>
    <r>
      <rPr>
        <sz val="11"/>
        <color rgb="FF000000"/>
        <rFont val="Calibri"/>
      </rPr>
      <t xml:space="preserve">Does the scope of this assessment cover your whole organisation? Please note: Your organisation is only eligible for free Cyber Insurance if your assessment covers your whole company, if you answer "No" to this question you will not be invited to opt in to the included insurance. </t>
    </r>
  </si>
  <si>
    <r>
      <rPr>
        <i/>
        <sz val="11"/>
        <color rgb="FF000000"/>
        <rFont val="Calibri"/>
      </rPr>
      <t>Your whole organisation includes all networks, people and devices which access your organisation's data and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Scope </t>
    </r>
    <r>
      <rPr>
        <i/>
        <sz val="11"/>
        <color rgb="FF0000FF"/>
        <rFont val="Calibri"/>
      </rPr>
      <t>(https://ce-knowledge-hub.iasme.co.uk/space/CEKH/2667347998/About+Scope)</t>
    </r>
    <r>
      <rPr>
        <i/>
        <sz val="11"/>
        <color rgb="FF000000"/>
        <rFont val="Calibri"/>
      </rPr>
      <t xml:space="preserve">
</t>
    </r>
    <r>
      <rPr>
        <i/>
        <sz val="11"/>
        <color rgb="FF000000"/>
        <rFont val="Calibri"/>
      </rPr>
      <t xml:space="preserve">- Subset Scoping Guidance </t>
    </r>
    <r>
      <rPr>
        <i/>
        <sz val="11"/>
        <color rgb="FF0000FF"/>
        <rFont val="Calibri"/>
      </rPr>
      <t>(https://ce-knowledge-hub.iasme.co.uk/space/CEKH/2708766742/Subset+Scoping+Guidance)</t>
    </r>
  </si>
  <si>
    <t>A2.2</t>
  </si>
  <si>
    <r>
      <rPr>
        <sz val="11"/>
        <color rgb="FF000000"/>
        <rFont val="Calibri"/>
      </rPr>
      <t>If you are not certifying your whole organisation, then what scope description would you like to appear on your certificate and website?</t>
    </r>
  </si>
  <si>
    <r>
      <rPr>
        <i/>
        <sz val="11"/>
        <color rgb="FF000000"/>
        <rFont val="Calibri"/>
      </rPr>
      <t>You will need to have a clear excluding statement within your scope description,  e.g. "whole organisation excluding development network".</t>
    </r>
    <r>
      <rPr>
        <i/>
        <sz val="11"/>
        <color rgb="FF000000"/>
        <rFont val="Calibri"/>
      </rPr>
      <t xml:space="preserve">
</t>
    </r>
    <r>
      <rPr>
        <i/>
        <sz val="11"/>
        <color rgb="FF000000"/>
        <rFont val="Calibri"/>
      </rPr>
      <t xml:space="preserve">Your scope description should provide details of any networks in your business that have internet access and have been excluded from the assessment. </t>
    </r>
    <r>
      <rPr>
        <i/>
        <sz val="11"/>
        <color rgb="FF000000"/>
        <rFont val="Calibri"/>
      </rPr>
      <t xml:space="preserve">
</t>
    </r>
    <r>
      <rPr>
        <i/>
        <sz val="11"/>
        <color rgb="FF000000"/>
        <rFont val="Calibri"/>
      </rPr>
      <t>There is a limit of 300 characters for the scope description on the certificate.</t>
    </r>
  </si>
  <si>
    <t>A2.3</t>
  </si>
  <si>
    <r>
      <rPr>
        <sz val="11"/>
        <color rgb="FF000000"/>
        <rFont val="Calibri"/>
      </rPr>
      <t>Please describe the geographical locations of your business which are in the scope of this assessment.</t>
    </r>
  </si>
  <si>
    <r>
      <rPr>
        <i/>
        <sz val="11"/>
        <color rgb="FF000000"/>
        <rFont val="Calibri"/>
      </rPr>
      <t>You should provide either a broad description (e.g. All UK offices) or simply list the locations in scope (e.g. Manchester and Glasgow retail stores).</t>
    </r>
  </si>
  <si>
    <t>A2.4</t>
  </si>
  <si>
    <r>
      <rPr>
        <sz val="11"/>
        <color rgb="FF000000"/>
        <rFont val="Calibri"/>
      </rPr>
      <t>Please list the quantities and operating systems for your laptops, desktops and virtual desktops within the scope of this assessment.</t>
    </r>
    <r>
      <rPr>
        <sz val="11"/>
        <color rgb="FF000000"/>
        <rFont val="Calibri"/>
      </rPr>
      <t xml:space="preserve">
</t>
    </r>
    <r>
      <rPr>
        <b/>
        <sz val="11"/>
        <color rgb="FF000000"/>
        <rFont val="Calibri"/>
      </rPr>
      <t>Please Note: You must include make and operating system versions for all devices. All user devices declared within the scope of the certification only require the make and operating system to be listed. We have removed the requirement for you to list the model of the device.</t>
    </r>
    <r>
      <rPr>
        <b/>
        <sz val="11"/>
        <color rgb="FF000000"/>
        <rFont val="Calibri"/>
      </rPr>
      <t xml:space="preserve">
</t>
    </r>
    <r>
      <rPr>
        <b/>
        <sz val="11"/>
        <color rgb="FF000000"/>
        <rFont val="Calibri"/>
      </rPr>
      <t xml:space="preserve">Devices that are connecting to cloud services must be included. </t>
    </r>
    <r>
      <rPr>
        <b/>
        <sz val="11"/>
        <color rgb="FF000000"/>
        <rFont val="Calibri"/>
      </rPr>
      <t xml:space="preserve">
</t>
    </r>
    <r>
      <rPr>
        <b/>
        <sz val="11"/>
        <color rgb="FF000000"/>
        <rFont val="Calibri"/>
      </rPr>
      <t>A scope that does not include end user devices is not acceptable.</t>
    </r>
  </si>
  <si>
    <r>
      <rPr>
        <i/>
        <sz val="11"/>
        <color rgb="FF000000"/>
        <rFont val="Calibri"/>
      </rPr>
      <t>You need to provide a summary of all laptops, computers, virtual desktops and their operating systems that are used for accessing organisational data or services and have access to the internet.</t>
    </r>
    <r>
      <rPr>
        <i/>
        <sz val="11"/>
        <color rgb="FF000000"/>
        <rFont val="Calibri"/>
      </rPr>
      <t xml:space="preserve">
</t>
    </r>
    <r>
      <rPr>
        <i/>
        <sz val="11"/>
        <color rgb="FF000000"/>
        <rFont val="Calibri"/>
      </rPr>
      <t>For example, “We have 25 DELL laptops running Windows 10 Professional version 22H2 and 10 MacBook laptops running MacOS Ventura".</t>
    </r>
    <r>
      <rPr>
        <i/>
        <sz val="11"/>
        <color rgb="FF000000"/>
        <rFont val="Calibri"/>
      </rPr>
      <t xml:space="preserve">
</t>
    </r>
    <r>
      <rPr>
        <i/>
        <sz val="11"/>
        <color rgb="FF000000"/>
        <rFont val="Calibri"/>
      </rPr>
      <t>Please note, the edition and feature version of your Windows operating systems are required.</t>
    </r>
    <r>
      <rPr>
        <i/>
        <sz val="11"/>
        <color rgb="FF000000"/>
        <rFont val="Calibri"/>
      </rPr>
      <t xml:space="preserve">
</t>
    </r>
    <r>
      <rPr>
        <i/>
        <sz val="11"/>
        <color rgb="FF000000"/>
        <rFont val="Calibri"/>
      </rPr>
      <t>This applies to both your corporate and user owned devices (BYOD).</t>
    </r>
    <r>
      <rPr>
        <i/>
        <sz val="11"/>
        <color rgb="FF000000"/>
        <rFont val="Calibri"/>
      </rPr>
      <t xml:space="preserve">
</t>
    </r>
    <r>
      <rPr>
        <i/>
        <sz val="11"/>
        <color rgb="FF000000"/>
        <rFont val="Calibri"/>
      </rPr>
      <t>You do not need to provide serial numbers, MAC addresses or further technical information.</t>
    </r>
    <r>
      <rPr>
        <i/>
        <sz val="11"/>
        <color rgb="FF000000"/>
        <rFont val="Calibri"/>
      </rPr>
      <t xml:space="preserve">
</t>
    </r>
    <r>
      <rPr>
        <b/>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r>
      <rPr>
        <i/>
        <sz val="11"/>
        <color rgb="FF000000"/>
        <rFont val="Calibri"/>
      </rPr>
      <t xml:space="preserve">
</t>
    </r>
  </si>
  <si>
    <t>A2.4.1</t>
  </si>
  <si>
    <r>
      <rPr>
        <sz val="11"/>
        <color rgb="FF000000"/>
        <rFont val="Calibri"/>
      </rPr>
      <t>Please list the quantity of thin clients within the scope of this assessment. Please include make and operating systems.</t>
    </r>
  </si>
  <si>
    <r>
      <rPr>
        <i/>
        <sz val="11"/>
        <color rgb="FF000000"/>
        <rFont val="Calibri"/>
      </rPr>
      <t>Please provide a summary of all the thin clients in scope that are connecting to organisational data or services (definitions of which are in the ‘Cyber Essentials Requirements for IT Infrastructure’ document linked in question A1.9).</t>
    </r>
    <r>
      <rPr>
        <i/>
        <sz val="11"/>
        <color rgb="FF000000"/>
        <rFont val="Calibri"/>
      </rPr>
      <t xml:space="preserve">
</t>
    </r>
    <r>
      <rPr>
        <i/>
        <sz val="11"/>
        <color rgb="FF000000"/>
        <rFont val="Calibri"/>
      </rPr>
      <t>Thin clients are commonly used to connect to a Virtual Desktop Solution.</t>
    </r>
    <r>
      <rPr>
        <i/>
        <sz val="11"/>
        <color rgb="FF000000"/>
        <rFont val="Calibri"/>
      </rPr>
      <t xml:space="preserve">
</t>
    </r>
    <r>
      <rPr>
        <b/>
        <i/>
        <sz val="11"/>
        <color rgb="FF000000"/>
        <rFont val="Calibri"/>
      </rPr>
      <t>Thin clients are a type of very simple computer holding only a base operating system which are often used to connect to virtual desktops. Thin clients can connect to the internet, and it is possible to modify some thin clients to operate more like PCs, and this can create security complications. Cyber Essentials requires thin clients to be supported and receiving security updates.</t>
    </r>
    <r>
      <rPr>
        <i/>
        <sz val="11"/>
        <color rgb="FF000000"/>
        <rFont val="Calibri"/>
      </rPr>
      <t xml:space="preserve">
</t>
    </r>
    <r>
      <rPr>
        <i/>
        <sz val="11"/>
        <color rgb="FF000000"/>
        <rFont val="Calibri"/>
      </rPr>
      <t>http://ncsc.gov.uk/files/cyber-essentials-requirements-for-it-infrastructure-v3-2.pdf</t>
    </r>
    <r>
      <rPr>
        <i/>
        <sz val="11"/>
        <color rgb="FF000000"/>
        <rFont val="Calibri"/>
      </rPr>
      <t xml:space="preserve">
</t>
    </r>
  </si>
  <si>
    <t>A2.5</t>
  </si>
  <si>
    <r>
      <rPr>
        <sz val="11"/>
        <color rgb="FF000000"/>
        <rFont val="Calibri"/>
      </rPr>
      <t>Please list the quantity of servers, virtual servers, virtual server hosts (hypervisors) and Virtual Desktop Infrastructure (VDI) servers. You must include the operating system.</t>
    </r>
  </si>
  <si>
    <r>
      <rPr>
        <i/>
        <sz val="11"/>
        <color rgb="FF000000"/>
        <rFont val="Calibri"/>
      </rPr>
      <t>Please list the quantity of all servers within the scope of this assessment.</t>
    </r>
    <r>
      <rPr>
        <i/>
        <sz val="11"/>
        <color rgb="FF000000"/>
        <rFont val="Calibri"/>
      </rPr>
      <t xml:space="preserve">
</t>
    </r>
    <r>
      <rPr>
        <i/>
        <sz val="11"/>
        <color rgb="FF000000"/>
        <rFont val="Calibri"/>
      </rPr>
      <t>For example:  2 x VMware ESXI 6.7 hosting 8 virtual Windows 2016 servers; 1 x MS Server 2019; 1 x Red Hat Enterprise Linux 8.3</t>
    </r>
  </si>
  <si>
    <t>A2.6</t>
  </si>
  <si>
    <r>
      <rPr>
        <sz val="11"/>
        <color rgb="FF000000"/>
        <rFont val="Calibri"/>
      </rPr>
      <t>Please list the quantities of tablets and mobile devices within the scope of this assessment.</t>
    </r>
  </si>
  <si>
    <r>
      <rPr>
        <i/>
        <sz val="11"/>
        <color rgb="FF000000"/>
        <rFont val="Calibri"/>
      </rPr>
      <t xml:space="preserve">Please Note: You must include make and operating system versions for all devices. All user devices within the scope of the certification only require the make and operating system to be listed. </t>
    </r>
    <r>
      <rPr>
        <i/>
        <sz val="11"/>
        <color rgb="FF000000"/>
        <rFont val="Calibri"/>
      </rPr>
      <t xml:space="preserve">
</t>
    </r>
    <r>
      <rPr>
        <b/>
        <i/>
        <sz val="11"/>
        <color rgb="FF000000"/>
        <rFont val="Calibri"/>
      </rPr>
      <t xml:space="preserve">Devices that are connecting to cloud services must be included. </t>
    </r>
    <r>
      <rPr>
        <b/>
        <i/>
        <sz val="11"/>
        <color rgb="FF000000"/>
        <rFont val="Calibri"/>
      </rPr>
      <t xml:space="preserve">
</t>
    </r>
    <r>
      <rPr>
        <b/>
        <i/>
        <sz val="11"/>
        <color rgb="FF000000"/>
        <rFont val="Calibri"/>
      </rPr>
      <t>A scope that does not include end user devices is not acceptable.</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</si>
  <si>
    <t>A2.7</t>
  </si>
  <si>
    <r>
      <rPr>
        <sz val="11"/>
        <color rgb="FF000000"/>
        <rFont val="Calibri"/>
      </rPr>
      <t>Please provide a list of networks that will be in scope for this assessment.</t>
    </r>
  </si>
  <si>
    <r>
      <rPr>
        <i/>
        <sz val="11"/>
        <color rgb="FF000000"/>
        <rFont val="Calibri"/>
      </rPr>
      <t>You should include details of each network used in your organisation including its name, location and its purpose (e.g. Main Network at Head Office for administrative use, Development Network at Malvern Office for testing software).</t>
    </r>
    <r>
      <rPr>
        <i/>
        <sz val="11"/>
        <color rgb="FF000000"/>
        <rFont val="Calibri"/>
      </rPr>
      <t xml:space="preserve">
</t>
    </r>
    <r>
      <rPr>
        <i/>
        <sz val="11"/>
        <color rgb="FF000000"/>
        <rFont val="Calibri"/>
      </rPr>
      <t>You do not need to provide IP addresses or other technical information.</t>
    </r>
  </si>
  <si>
    <t>A2.7.1</t>
  </si>
  <si>
    <r>
      <rPr>
        <sz val="11"/>
        <color rgb="FF000000"/>
        <rFont val="Calibri"/>
      </rPr>
      <t xml:space="preserve">How many staff are home or remote workers? </t>
    </r>
  </si>
  <si>
    <r>
      <rPr>
        <i/>
        <sz val="11"/>
        <color rgb="FF000000"/>
        <rFont val="Calibri"/>
      </rPr>
      <t>Any employee that has been given permission to work remotely (for any period of time at the time of the assessment) needs to be classed as a home/remote worker for Cyber Essentials.</t>
    </r>
    <r>
      <rPr>
        <i/>
        <sz val="11"/>
        <color rgb="FF000000"/>
        <rFont val="Calibri"/>
      </rPr>
      <t xml:space="preserve">
</t>
    </r>
    <r>
      <rPr>
        <i/>
        <sz val="11"/>
        <color rgb="FF000000"/>
        <rFont val="Calibri"/>
      </rPr>
      <t xml:space="preserve">For further guidance see the Home and remote working section in the Cyber Essentials Requirements for IT Infrastructure document. </t>
    </r>
    <r>
      <rPr>
        <i/>
        <sz val="11"/>
        <color rgb="FF0000FF"/>
        <rFont val="Calibri"/>
      </rPr>
      <t>http://ncsc.gov.uk/files/cyber-essentials-requirements-for-it-infrastructure-v3-2.pdf</t>
    </r>
  </si>
  <si>
    <t>A2.8</t>
  </si>
  <si>
    <r>
      <rPr>
        <sz val="11"/>
        <color rgb="FF000000"/>
        <rFont val="Calibri"/>
      </rPr>
      <t>Please provide a list of network equipment that will be in scope for this assessment (including firewalls and routers).</t>
    </r>
    <r>
      <rPr>
        <sz val="11"/>
        <color rgb="FF000000"/>
        <rFont val="Calibri"/>
      </rPr>
      <t xml:space="preserve">
</t>
    </r>
    <r>
      <rPr>
        <sz val="11"/>
        <color rgb="FF000000"/>
        <rFont val="Calibri"/>
      </rPr>
      <t xml:space="preserve">You must include make and model of each device listed.  </t>
    </r>
  </si>
  <si>
    <r>
      <rPr>
        <i/>
        <sz val="11"/>
        <color rgb="FF000000"/>
        <rFont val="Calibri"/>
      </rPr>
      <t>You should include all equipment that controls the flow of data to and from the internet. This will be your routers and firewalls.</t>
    </r>
    <r>
      <rPr>
        <i/>
        <sz val="11"/>
        <color rgb="FF000000"/>
        <rFont val="Calibri"/>
      </rPr>
      <t xml:space="preserve">
</t>
    </r>
    <r>
      <rPr>
        <i/>
        <sz val="11"/>
        <color rgb="FF000000"/>
        <rFont val="Calibri"/>
      </rPr>
      <t>You do not need to include switches or wireless access points that do not contain a firewall or do not route internet traffic.</t>
    </r>
    <r>
      <rPr>
        <i/>
        <sz val="11"/>
        <color rgb="FF000000"/>
        <rFont val="Calibri"/>
      </rPr>
      <t xml:space="preserve">
</t>
    </r>
    <r>
      <rPr>
        <i/>
        <sz val="11"/>
        <color rgb="FF000000"/>
        <rFont val="Calibri"/>
      </rPr>
      <t>If you have home and/or remote workers they will be relying on software firewalls, please describe in the notes field.</t>
    </r>
    <r>
      <rPr>
        <i/>
        <sz val="11"/>
        <color rgb="FF000000"/>
        <rFont val="Calibri"/>
      </rPr>
      <t xml:space="preserve">
</t>
    </r>
    <r>
      <rPr>
        <i/>
        <sz val="11"/>
        <color rgb="FF000000"/>
        <rFont val="Calibri"/>
      </rPr>
      <t>You are not required to list any IP addresses, MAC addresses or serial numbers.</t>
    </r>
  </si>
  <si>
    <t>A2.9</t>
  </si>
  <si>
    <r>
      <rPr>
        <sz val="11"/>
        <color rgb="FF000000"/>
        <rFont val="Calibri"/>
      </rPr>
      <t>Please list all of the cloud services that are in use by your organisation and provided by a third party.</t>
    </r>
    <r>
      <rPr>
        <sz val="11"/>
        <color rgb="FF000000"/>
        <rFont val="Calibri"/>
      </rPr>
      <t xml:space="preserve">
</t>
    </r>
    <r>
      <rPr>
        <b/>
        <sz val="11"/>
        <color rgb="FF000000"/>
        <rFont val="Calibri"/>
      </rPr>
      <t>Please note that cloud services cannot be excluded from the scope of Cyber Essentials.</t>
    </r>
    <r>
      <rPr>
        <sz val="11"/>
        <color rgb="FF000000"/>
        <rFont val="Calibri"/>
      </rPr>
      <t xml:space="preserve"> </t>
    </r>
  </si>
  <si>
    <r>
      <rPr>
        <i/>
        <sz val="11"/>
        <color rgb="FF000000"/>
        <rFont val="Calibri"/>
      </rPr>
      <t>You need to include details of all of your cloud services. This includes all types of services - Infrastructure as a Service (IaaS), Platform as a Service (PaaS) and Software as a Service (SaaS).</t>
    </r>
    <r>
      <rPr>
        <i/>
        <sz val="11"/>
        <color rgb="FF000000"/>
        <rFont val="Calibri"/>
      </rPr>
      <t xml:space="preserve">
</t>
    </r>
    <r>
      <rPr>
        <i/>
        <sz val="11"/>
        <color rgb="FF000000"/>
        <rFont val="Calibri"/>
      </rPr>
      <t xml:space="preserve">Definitions of the different types of cloud services are provided in the ‘Cyber Essentials Requirements for IT Infrastructure’ document. </t>
    </r>
    <r>
      <rPr>
        <i/>
        <sz val="11"/>
        <color rgb="FF0000FF"/>
        <rFont val="Calibri"/>
      </rPr>
      <t>(http://ncsc.gov.uk/files/cyber-essentials-requirements-for-it-infrastructure-v3-2.pdf)</t>
    </r>
  </si>
  <si>
    <t>A2.10</t>
  </si>
  <si>
    <r>
      <rPr>
        <sz val="11"/>
        <color rgb="FF000000"/>
        <rFont val="Calibri"/>
      </rPr>
      <t>Please provide the name and role of the person who is responsible for managing your IT systems in the scope of this assessment.</t>
    </r>
  </si>
  <si>
    <r>
      <rPr>
        <i/>
        <sz val="11"/>
        <color rgb="FF000000"/>
        <rFont val="Calibri"/>
      </rPr>
      <t>This person must be a member of your organisation and cannot be a person employed by your outsourced IT provider.</t>
    </r>
  </si>
  <si>
    <t>Insurance</t>
  </si>
  <si>
    <t>All organisations with a head office domiciled in the UK and a turnover of less than £20 million can opt into automatic cyber insurance if they achieve Cyber Essentials certification. The insurance is free of charge but you can opt out of the insurance element if you choose. This will not change the price of the assessment package. If you want the insurance then we do need to ask some additional questions and these answers will be forwarded to the broker.  The answers to these questions will not affect the result of your Cyber Essentials assessment. It is important that the insurance information provided is as accurate as possible and that the assessment declaration is signed by Board level or equivalent, to avoid any delays to the insurance policy being issued.</t>
  </si>
  <si>
    <t>A3.1</t>
  </si>
  <si>
    <r>
      <rPr>
        <sz val="11"/>
        <color rgb="FF000000"/>
        <rFont val="Calibri"/>
      </rPr>
      <t>Is your head office domiciled in the UK or Crown Dependencies and is your gross annual turnover less than £20m?</t>
    </r>
  </si>
  <si>
    <r>
      <rPr>
        <i/>
        <sz val="11"/>
        <color rgb="FF000000"/>
        <rFont val="Calibri"/>
      </rPr>
      <t>This question relates to the eligibility of your organisation for the included cyber insurance</t>
    </r>
  </si>
  <si>
    <t>A3.2</t>
  </si>
  <si>
    <r>
      <rPr>
        <sz val="11"/>
        <color rgb="FF000000"/>
        <rFont val="Calibri"/>
      </rPr>
      <t xml:space="preserve">If you have answered "yes" to the last question then your organisation is eligible for the included cyber insurance if you gain certification. If you do not want this insurance element please opt out here. </t>
    </r>
  </si>
  <si>
    <r>
      <rPr>
        <i/>
        <sz val="11"/>
        <color rgb="FF000000"/>
        <rFont val="Calibri"/>
      </rPr>
      <t xml:space="preserve">There is no additional cost for the insurance. You can see more about it at </t>
    </r>
    <r>
      <rPr>
        <i/>
        <sz val="11"/>
        <color rgb="FF0000FF"/>
        <rFont val="Calibri"/>
      </rPr>
      <t>https://iasme.co.uk/cyber-essentials/cyber-liability-insurance/</t>
    </r>
  </si>
  <si>
    <t>A3.3</t>
  </si>
  <si>
    <r>
      <rPr>
        <sz val="11"/>
        <color rgb="FF000000"/>
        <rFont val="Calibri"/>
      </rPr>
      <t xml:space="preserve">What is the organisation email contact for the insurance documents? You only need to answer this question if you are taking the insurance. </t>
    </r>
  </si>
  <si>
    <r>
      <rPr>
        <i/>
        <sz val="11"/>
        <color rgb="FF000000"/>
        <rFont val="Calibri"/>
      </rPr>
      <t>The answer to this question will be passed to the Insurance Broker in association with the Cyber Insurance you will receive at certification and they will use this to contact you with your insurance documents and renewal information.</t>
    </r>
  </si>
  <si>
    <t>Firewalls</t>
  </si>
  <si>
    <t>Firewall is the generic name for a piece of software or a hardware device which provides technical protection between your network devices and the Internet, referred to in the question set as boundary firewalls. Your organisation will have physical, virtual or software firewalls at your internet boundaries. Software firewalls are included within all major operating systems for laptops, desktops and servers and need to be configured correctly to provide effective protection. 
Questions in this section apply to: boundary firewalls, desktop computers, laptops, routers, servers, IaaS, PaaS, and SaaS.
Further guidance can be found here : 
 - Knowledge Hub - Firewalls §LNK§(https://ce-knowledge-hub.iasme.co.uk/space/CEKH/2576351257/Control+%3A+Firewalls)§LNK§
 - Firewalls - FAQ §LNK§(https://ce-knowledge-hub.iasme.co.uk/space/CEKH/2644607074/Firewalls+%3A+FAQ)§LNK§</t>
  </si>
  <si>
    <t>A4.1</t>
  </si>
  <si>
    <r>
      <rPr>
        <sz val="11"/>
        <color rgb="FF000000"/>
        <rFont val="Calibri"/>
      </rPr>
      <t>Do you have firewalls at the boundaries between your organisation’s internal networks, laptops, desktops, servers and the internet?</t>
    </r>
  </si>
  <si>
    <r>
      <rPr>
        <i/>
        <sz val="11"/>
        <color rgb="FF000000"/>
        <rFont val="Calibri"/>
      </rPr>
      <t>You must have firewalls in place between your office network and the internet.</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Firewalls </t>
    </r>
    <r>
      <rPr>
        <i/>
        <sz val="11"/>
        <color rgb="FF0000FF"/>
        <rFont val="Calibri"/>
      </rPr>
      <t>(https://ce-knowledge-hub.iasme.co.uk/space/CEKH/2660565407/Firewalls)</t>
    </r>
    <r>
      <rPr>
        <i/>
        <sz val="11"/>
        <color rgb="FF000000"/>
        <rFont val="Calibri"/>
      </rPr>
      <t xml:space="preserve">
</t>
    </r>
  </si>
  <si>
    <t>A4.1.1</t>
  </si>
  <si>
    <r>
      <rPr>
        <sz val="11"/>
        <color rgb="FF000000"/>
        <rFont val="Calibri"/>
      </rPr>
      <t xml:space="preserve">Do you have software firewalls enabled on all of your computers, laptops and servers? </t>
    </r>
  </si>
  <si>
    <r>
      <rPr>
        <i/>
        <sz val="11"/>
        <color rgb="FF000000"/>
        <rFont val="Calibri"/>
      </rPr>
      <t>Your software firewall needs to be configured and enabled at all times, even when sitting behind a physical/virtual boundary firewall in an office location.</t>
    </r>
    <r>
      <rPr>
        <i/>
        <sz val="11"/>
        <color rgb="FF000000"/>
        <rFont val="Calibri"/>
      </rPr>
      <t xml:space="preserve">
</t>
    </r>
    <r>
      <rPr>
        <i/>
        <sz val="11"/>
        <color rgb="FF000000"/>
        <rFont val="Calibri"/>
      </rPr>
      <t xml:space="preserve"> </t>
    </r>
    <r>
      <rPr>
        <i/>
        <sz val="11"/>
        <color rgb="FF000000"/>
        <rFont val="Calibri"/>
      </rPr>
      <t xml:space="preserve">
</t>
    </r>
    <r>
      <rPr>
        <i/>
        <sz val="11"/>
        <color rgb="FF000000"/>
        <rFont val="Calibri"/>
      </rPr>
      <t xml:space="preserve">Guidance on how to check your software firewall can be found here: </t>
    </r>
    <r>
      <rPr>
        <i/>
        <sz val="11"/>
        <color rgb="FF0000FF"/>
        <rFont val="Calibri"/>
      </rPr>
      <t>https://ce-knowledge-hub.iasme.co.uk/space/CEKH/2660467054/About+Firewalls</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b/>
        <i/>
        <sz val="11"/>
        <color rgb="FF000000"/>
        <rFont val="Calibri"/>
      </rPr>
      <t>CE Requirement:</t>
    </r>
    <r>
      <rPr>
        <i/>
        <sz val="11"/>
        <color rgb="FF000000"/>
        <rFont val="Calibri"/>
      </rPr>
      <t xml:space="preserve"> Make sure you use a software firewall on devices which are used on untrusted networks, such as public wifi hotspots.</t>
    </r>
    <r>
      <rPr>
        <i/>
        <sz val="11"/>
        <color rgb="FF000000"/>
        <rFont val="Calibri"/>
      </rPr>
      <t xml:space="preserve">
</t>
    </r>
    <r>
      <rPr>
        <i/>
        <sz val="11"/>
        <color rgb="FF000000"/>
        <rFont val="Calibri"/>
      </rPr>
      <t>If your organisation doesn't control the network to which a device connects, you must configure a software firewall on the device.</t>
    </r>
  </si>
  <si>
    <t>A4.1.2</t>
  </si>
  <si>
    <r>
      <rPr>
        <sz val="11"/>
        <color rgb="FF000000"/>
        <rFont val="Calibri"/>
      </rPr>
      <t>If you answered no to question A4.1.1, is this because software firewalls are not installed by default as part of the operating system you are using? Please list the operating systems.</t>
    </r>
  </si>
  <si>
    <r>
      <rPr>
        <i/>
        <sz val="11"/>
        <color rgb="FF000000"/>
        <rFont val="Calibri"/>
      </rPr>
      <t>Only very few operating systems do not have software firewalls available. Examples might include embedded Linux systems or bespoke servers. For the avoidance of doubt, all versions of Windows, macOS and all common Linux distributions such as Ubuntu do have software firewalls available.</t>
    </r>
  </si>
  <si>
    <t>A4.2</t>
  </si>
  <si>
    <r>
      <rPr>
        <sz val="11"/>
        <color rgb="FF000000"/>
        <rFont val="Calibri"/>
      </rPr>
      <t>When you first receive an internet router or hardware firewall device, it may have had a default password on it. Have you changed all the default passwords on your boundary firewall devices?</t>
    </r>
  </si>
  <si>
    <r>
      <rPr>
        <i/>
        <sz val="11"/>
        <color rgb="FF000000"/>
        <rFont val="Calibri"/>
      </rPr>
      <t>The default administrator password must be changed on all routers and firewalls, including those that come with a unique password pre-configured (e.g. BT Business Hub, Draytek Vigor 2865ac).</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Change default administrative passwords to a strong and unique password – or disable remote administrative access entirely.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Routers </t>
    </r>
    <r>
      <rPr>
        <i/>
        <sz val="11"/>
        <color rgb="FF0000FF"/>
        <rFont val="Calibri"/>
      </rPr>
      <t>(https://ce-knowledge-hub.iasme.co.uk/space/CEKH/2660794668/About+Routers)</t>
    </r>
    <r>
      <rPr>
        <i/>
        <sz val="11"/>
        <color rgb="FF000000"/>
        <rFont val="Calibri"/>
      </rPr>
      <t xml:space="preserve">
</t>
    </r>
  </si>
  <si>
    <t>A4.2.1</t>
  </si>
  <si>
    <r>
      <rPr>
        <sz val="11"/>
        <color rgb="FF000000"/>
        <rFont val="Calibri"/>
      </rPr>
      <t>Please describe the process for changing your firewall password.</t>
    </r>
    <r>
      <rPr>
        <sz val="11"/>
        <color rgb="FF000000"/>
        <rFont val="Calibri"/>
      </rPr>
      <t xml:space="preserve">
</t>
    </r>
    <r>
      <rPr>
        <sz val="11"/>
        <color rgb="FF000000"/>
        <rFont val="Calibri"/>
      </rPr>
      <t>Home routers not supplied by your organisation are not included in this requirement.</t>
    </r>
  </si>
  <si>
    <r>
      <rPr>
        <i/>
        <sz val="11"/>
        <color rgb="FF000000"/>
        <rFont val="Calibri"/>
      </rPr>
      <t>You need to understand how the password on your firewall(s) is changed.</t>
    </r>
    <r>
      <rPr>
        <i/>
        <sz val="11"/>
        <color rgb="FF000000"/>
        <rFont val="Calibri"/>
      </rPr>
      <t xml:space="preserve">
</t>
    </r>
    <r>
      <rPr>
        <i/>
        <sz val="11"/>
        <color rgb="FF000000"/>
        <rFont val="Calibri"/>
      </rPr>
      <t>Please provide a brief description of how this is achieved.</t>
    </r>
  </si>
  <si>
    <t>A4.3</t>
  </si>
  <si>
    <r>
      <rPr>
        <sz val="11"/>
        <color rgb="FF000000"/>
        <rFont val="Calibri"/>
      </rPr>
      <t>How is your firewall password configured?</t>
    </r>
    <r>
      <rPr>
        <sz val="11"/>
        <color rgb="FF000000"/>
        <rFont val="Calibri"/>
      </rPr>
      <t xml:space="preserve">
</t>
    </r>
    <r>
      <rPr>
        <sz val="11"/>
        <color rgb="FF000000"/>
        <rFont val="Calibri"/>
      </rPr>
      <t>Please select the option being used:</t>
    </r>
    <r>
      <rPr>
        <sz val="11"/>
        <color rgb="FF000000"/>
        <rFont val="Calibri"/>
      </rPr>
      <t xml:space="preserve">
</t>
    </r>
    <r>
      <rPr>
        <sz val="11"/>
        <color rgb="FF000000"/>
        <rFont val="Calibri"/>
      </rPr>
      <t>A. Multi-factor authentication, with a minimum password length 8 characters and no maximum length</t>
    </r>
    <r>
      <rPr>
        <sz val="11"/>
        <color rgb="FF000000"/>
        <rFont val="Calibri"/>
      </rPr>
      <t xml:space="preserve">
</t>
    </r>
    <r>
      <rPr>
        <sz val="11"/>
        <color rgb="FF000000"/>
        <rFont val="Calibri"/>
      </rPr>
      <t>B. Automatic blocking of common passwords, with a minimum password length 8 characters and no maximum length</t>
    </r>
    <r>
      <rPr>
        <sz val="11"/>
        <color rgb="FF000000"/>
        <rFont val="Calibri"/>
      </rPr>
      <t xml:space="preserve">
</t>
    </r>
    <r>
      <rPr>
        <sz val="11"/>
        <color rgb="FF000000"/>
        <rFont val="Calibri"/>
      </rPr>
      <t>C. A password minimum length of 12 characters and no maximum length</t>
    </r>
    <r>
      <rPr>
        <sz val="11"/>
        <color rgb="FF000000"/>
        <rFont val="Calibri"/>
      </rPr>
      <t xml:space="preserve">
</t>
    </r>
    <r>
      <rPr>
        <sz val="11"/>
        <color rgb="FF000000"/>
        <rFont val="Calibri"/>
      </rPr>
      <t>D. Passwordless system is being used as an alternative to user name and password, please describe</t>
    </r>
    <r>
      <rPr>
        <sz val="11"/>
        <color rgb="FF000000"/>
        <rFont val="Calibri"/>
      </rPr>
      <t xml:space="preserve">
</t>
    </r>
    <r>
      <rPr>
        <sz val="11"/>
        <color rgb="FF000000"/>
        <rFont val="Calibri"/>
      </rPr>
      <t>E. None of the above, please describe</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</si>
  <si>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Bulletproof your passwords </t>
    </r>
    <r>
      <rPr>
        <i/>
        <sz val="11"/>
        <color rgb="FF0000FF"/>
        <rFont val="Calibri"/>
      </rPr>
      <t>(https://ce-knowledge-hub.iasme.co.uk/space/CEKH/2652045481/Bulletproof+your+passwords+-+additional+authentication+methods)</t>
    </r>
    <r>
      <rPr>
        <i/>
        <sz val="11"/>
        <color rgb="FF000000"/>
        <rFont val="Calibri"/>
      </rPr>
      <t xml:space="preserve">
</t>
    </r>
    <r>
      <rPr>
        <sz val="11"/>
        <color rgb="FF000000"/>
        <rFont val="Calibri"/>
      </rPr>
      <t xml:space="preserve"> </t>
    </r>
  </si>
  <si>
    <t>A4.4</t>
  </si>
  <si>
    <r>
      <rPr>
        <sz val="11"/>
        <color rgb="FF000000"/>
        <rFont val="Calibri"/>
      </rPr>
      <t>Do you change your firewall password when you know or suspect it has been compromised?</t>
    </r>
  </si>
  <si>
    <r>
      <rPr>
        <i/>
        <sz val="11"/>
        <color rgb="FF000000"/>
        <rFont val="Calibri"/>
      </rPr>
      <t>Passwords may be compromised if there has been a virus on your system or if the manufacturer notifies you of a security weakness in their product. You should be aware of this and know how to change the password if this occurs.</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</si>
  <si>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A4.5</t>
  </si>
  <si>
    <r>
      <rPr>
        <sz val="11"/>
        <color rgb="FF000000"/>
        <rFont val="Calibri"/>
      </rPr>
      <t xml:space="preserve">Do you have a process to manage your firewall?  </t>
    </r>
  </si>
  <si>
    <r>
      <rPr>
        <i/>
        <sz val="11"/>
        <color rgb="FF000000"/>
        <rFont val="Calibri"/>
      </rPr>
      <t>At times your firewall may be configured to allow a system on the inside to become accessible from the internet (for example: a VPN server, a mail server, an FTP server, or a service that is accessed by your customers). This is sometimes</t>
    </r>
    <r>
      <rPr>
        <i/>
        <sz val="11"/>
        <color rgb="FF000000"/>
        <rFont val="Calibri"/>
      </rPr>
      <t xml:space="preserve">
</t>
    </r>
    <r>
      <rPr>
        <i/>
        <sz val="11"/>
        <color rgb="FF000000"/>
        <rFont val="Calibri"/>
      </rPr>
      <t>referred to as "opening a port". You need to show a business case for doing this because it can present security risks.</t>
    </r>
  </si>
  <si>
    <t>A4.6</t>
  </si>
  <si>
    <r>
      <rPr>
        <sz val="11"/>
        <color rgb="FF000000"/>
        <rFont val="Calibri"/>
      </rPr>
      <t>Have you reviewed your firewall rules in the last 12 months?</t>
    </r>
    <r>
      <rPr>
        <sz val="11"/>
        <color rgb="FF000000"/>
        <rFont val="Calibri"/>
      </rPr>
      <t xml:space="preserve">
</t>
    </r>
    <r>
      <rPr>
        <sz val="11"/>
        <color rgb="FF000000"/>
        <rFont val="Calibri"/>
      </rPr>
      <t xml:space="preserve">Please describe your review process. </t>
    </r>
  </si>
  <si>
    <r>
      <rPr>
        <i/>
        <sz val="11"/>
        <color rgb="FF000000"/>
        <rFont val="Calibri"/>
      </rPr>
      <t>If you no longer need a service to be enabled on your firewall, you must remove it to reduce the risk of compromise. You should have a process that you follow to do this (i.e. when are services reviewed, who decides to remove the services, who checks that it has been done?).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Remove or disable inbound firewall rules quickly when they are no longer needed.</t>
    </r>
  </si>
  <si>
    <t>A4.7</t>
  </si>
  <si>
    <r>
      <rPr>
        <sz val="11"/>
        <color rgb="FF000000"/>
        <rFont val="Calibri"/>
      </rPr>
      <t>Is your firewall configured to allow unauthenticated inbound connections?</t>
    </r>
  </si>
  <si>
    <r>
      <rPr>
        <i/>
        <sz val="11"/>
        <color rgb="FF000000"/>
        <rFont val="Calibri"/>
      </rPr>
      <t>By default, most firewalls block all services inside the network from being accessed from the internet, but you need to check your firewall settings.</t>
    </r>
    <r>
      <rPr>
        <i/>
        <sz val="11"/>
        <color rgb="FF000000"/>
        <rFont val="Calibri"/>
      </rPr>
      <t xml:space="preserve">
</t>
    </r>
    <r>
      <rPr>
        <b/>
        <i/>
        <sz val="11"/>
        <color rgb="FF000000"/>
        <rFont val="Calibri"/>
      </rPr>
      <t>CE Requirement:</t>
    </r>
    <r>
      <rPr>
        <i/>
        <sz val="11"/>
        <color rgb="FF000000"/>
        <rFont val="Calibri"/>
      </rPr>
      <t xml:space="preserve"> Block unauthenticated inbound connections by default.</t>
    </r>
  </si>
  <si>
    <t>A4.8</t>
  </si>
  <si>
    <r>
      <rPr>
        <sz val="11"/>
        <color rgb="FF000000"/>
        <rFont val="Calibri"/>
      </rPr>
      <t>Please describe how you approve and document your allowed inbound connections.</t>
    </r>
  </si>
  <si>
    <r>
      <rPr>
        <i/>
        <sz val="11"/>
        <color rgb="FF000000"/>
        <rFont val="Calibri"/>
      </rPr>
      <t xml:space="preserve">The business case should be documented and recorded. A business case must be signed off at board level and associated risks reviewed regularly. </t>
    </r>
    <r>
      <rPr>
        <i/>
        <sz val="11"/>
        <color rgb="FF000000"/>
        <rFont val="Calibri"/>
      </rPr>
      <t xml:space="preserve">
</t>
    </r>
    <r>
      <rPr>
        <i/>
        <sz val="11"/>
        <color rgb="FF000000"/>
        <rFont val="Calibri"/>
      </rPr>
      <t xml:space="preserve">At times your firewall may be configured to allow a system on the inside to become accessible from the internet (for example: a VPN server, a mail server, an FTP server, or a service that is accessed by your customers). </t>
    </r>
    <r>
      <rPr>
        <i/>
        <sz val="11"/>
        <color rgb="FF000000"/>
        <rFont val="Calibri"/>
      </rPr>
      <t xml:space="preserve">
</t>
    </r>
    <r>
      <rPr>
        <i/>
        <sz val="11"/>
        <color rgb="FF000000"/>
        <rFont val="Calibri"/>
      </rPr>
      <t xml:space="preserve">This is sometimes referred to as "opening a port". You need to show a business case for doing this because it can present security risks. </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</si>
  <si>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A4.9</t>
  </si>
  <si>
    <r>
      <rPr>
        <sz val="11"/>
        <color rgb="FF000000"/>
        <rFont val="Calibri"/>
      </rPr>
      <t>Are your boundary firewalls configured to allow access to their configuration settings over the internet?</t>
    </r>
  </si>
  <si>
    <r>
      <rPr>
        <i/>
        <sz val="11"/>
        <color rgb="FF000000"/>
        <rFont val="Calibri"/>
      </rPr>
      <t>Sometimes organisations configure their firewall to allow other people (such as an IT support company) to change the settings via the internet.</t>
    </r>
    <r>
      <rPr>
        <i/>
        <sz val="11"/>
        <color rgb="FF000000"/>
        <rFont val="Calibri"/>
      </rPr>
      <t xml:space="preserve">
</t>
    </r>
    <r>
      <rPr>
        <i/>
        <sz val="11"/>
        <color rgb="FF000000"/>
        <rFont val="Calibri"/>
      </rPr>
      <t>If you have not set up your firewalls to be accessible to people outside your organisations or your device configuration settings are only accessible via a VPN connection, then answer "no" to this question.</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sz val="11"/>
        <color rgb="FF000000"/>
        <rFont val="Calibri"/>
      </rPr>
      <t xml:space="preserve">
</t>
    </r>
    <r>
      <rPr>
        <sz val="11"/>
        <color rgb="FF000000"/>
        <rFont val="Calibri"/>
      </rPr>
      <t xml:space="preserve"> - Guidance on VPNs </t>
    </r>
    <r>
      <rPr>
        <sz val="11"/>
        <color rgb="FF0000FF"/>
        <rFont val="Calibri"/>
      </rPr>
      <t>(https://ce-knowledge-hub.iasme.co.uk/space/CEKH/2651324512/What+is+a+VPN)</t>
    </r>
  </si>
  <si>
    <t>A4.10</t>
  </si>
  <si>
    <r>
      <rPr>
        <sz val="11"/>
        <color rgb="FF000000"/>
        <rFont val="Calibri"/>
      </rPr>
      <t>If you answered yes in question A4.9, is there a documented business requirement for this access?</t>
    </r>
  </si>
  <si>
    <r>
      <rPr>
        <i/>
        <sz val="11"/>
        <color rgb="FF000000"/>
        <rFont val="Calibri"/>
      </rPr>
      <t>When you have made a decision to provide external access to your routers and firewalls, this decision must be documented (for example, written down).</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</si>
  <si>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A4.11</t>
  </si>
  <si>
    <r>
      <rPr>
        <sz val="11"/>
        <color rgb="FF000000"/>
        <rFont val="Calibri"/>
      </rPr>
      <t xml:space="preserve">If you answered yes in question A4.9, is the access to your firewall settings protected by either multi-factor authentication or by only allowing trusted IP addresses combined with managed authentication to access the settings? </t>
    </r>
  </si>
  <si>
    <r>
      <rPr>
        <i/>
        <sz val="11"/>
        <color rgb="FF000000"/>
        <rFont val="Calibri"/>
      </rPr>
      <t xml:space="preserve">If you allow direct access to configuration settings via your router or firewall's external interface, this must be protected by one of the two options. </t>
    </r>
    <r>
      <rPr>
        <i/>
        <sz val="11"/>
        <color rgb="FF000000"/>
        <rFont val="Calibri"/>
      </rPr>
      <t xml:space="preserve">
</t>
    </r>
    <r>
      <rPr>
        <i/>
        <sz val="11"/>
        <color rgb="FF000000"/>
        <rFont val="Calibri"/>
      </rPr>
      <t>Please explain which option is used.</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</si>
  <si>
    <t>Secure configuration</t>
  </si>
  <si>
    <t>§B§Computers and cloud services are often not secure upon default installation or setup. An ‘out-of-the-box’ set-up can often include an administrative account with a standard, publicly known default password, one or more unnecessary user accounts enabled (sometimes with special access privileges ) and pre-installed but unnecessary applications or services. All of these present security risks.§B§
Questions in this section apply to: servers, desktop computers, laptops, thin clients, tablets, mobile phones, IaaS, PaaS and SaaS. 
Further guidance: 
 - Knowledge Hub - Secure Configuration §LNK§(https://ce-knowledge-hub.iasme.co.uk/space/CEKH/2576253017/Control+%3A+Secure+Configuration)§LNK§
 - Secure configuration - FAQ §LNK§(https://ce-knowledge-hub.iasme.co.uk/space/CEKH/2576842897/Secure+Configuration+-+FAQ)§LNK§</t>
  </si>
  <si>
    <t>A5.1</t>
  </si>
  <si>
    <r>
      <rPr>
        <sz val="11"/>
        <color rgb="FF000000"/>
        <rFont val="Calibri"/>
      </rPr>
      <t>Have you removed or disabled software and services that you do not use on your laptops, desktop computers, thin clients, servers, tablets, mobile phones and cloud services?</t>
    </r>
    <r>
      <rPr>
        <sz val="11"/>
        <color rgb="FF000000"/>
        <rFont val="Calibri"/>
      </rPr>
      <t xml:space="preserve">
</t>
    </r>
    <r>
      <rPr>
        <sz val="11"/>
        <color rgb="FF000000"/>
        <rFont val="Calibri"/>
      </rPr>
      <t>Describe how you achieve this.</t>
    </r>
  </si>
  <si>
    <r>
      <rPr>
        <i/>
        <sz val="11"/>
        <color rgb="FF000000"/>
        <rFont val="Calibri"/>
      </rPr>
      <t xml:space="preserve">You must remove or disable applications, system utilities and network services that are not needed in day-to-day use.  You need to check your cloud services and disable any services that are not required for day-to-day use. </t>
    </r>
    <r>
      <rPr>
        <i/>
        <sz val="11"/>
        <color rgb="FF000000"/>
        <rFont val="Calibri"/>
      </rPr>
      <t xml:space="preserve">
</t>
    </r>
    <r>
      <rPr>
        <i/>
        <sz val="11"/>
        <color rgb="FF000000"/>
        <rFont val="Calibri"/>
      </rPr>
      <t>To view installed applications:</t>
    </r>
    <r>
      <rPr>
        <i/>
        <sz val="11"/>
        <color rgb="FF000000"/>
        <rFont val="Calibri"/>
      </rPr>
      <t xml:space="preserve">
</t>
    </r>
    <r>
      <rPr>
        <b/>
        <i/>
        <sz val="11"/>
        <color rgb="FF000000"/>
        <rFont val="Calibri"/>
      </rPr>
      <t>• Windows:</t>
    </r>
    <r>
      <rPr>
        <i/>
        <sz val="11"/>
        <color rgb="FF000000"/>
        <rFont val="Calibri"/>
      </rPr>
      <t xml:space="preserve"> Right-click on Start &gt; Apps and Features</t>
    </r>
    <r>
      <rPr>
        <i/>
        <sz val="11"/>
        <color rgb="FF000000"/>
        <rFont val="Calibri"/>
      </rPr>
      <t xml:space="preserve">
</t>
    </r>
    <r>
      <rPr>
        <b/>
        <i/>
        <sz val="11"/>
        <color rgb="FF000000"/>
        <rFont val="Calibri"/>
      </rPr>
      <t>• macOS:</t>
    </r>
    <r>
      <rPr>
        <i/>
        <sz val="11"/>
        <color rgb="FF000000"/>
        <rFont val="Calibri"/>
      </rPr>
      <t xml:space="preserve"> Open Finder &gt; Applications</t>
    </r>
    <r>
      <rPr>
        <i/>
        <sz val="11"/>
        <color rgb="FF000000"/>
        <rFont val="Calibri"/>
      </rPr>
      <t xml:space="preserve">
</t>
    </r>
    <r>
      <rPr>
        <b/>
        <i/>
        <sz val="11"/>
        <color rgb="FF000000"/>
        <rFont val="Calibri"/>
      </rPr>
      <t>• Linux:</t>
    </r>
    <r>
      <rPr>
        <i/>
        <sz val="11"/>
        <color rgb="FF000000"/>
        <rFont val="Calibri"/>
      </rPr>
      <t xml:space="preserve"> Open your software package manager (apt, rpm, yum)</t>
    </r>
    <r>
      <rPr>
        <i/>
        <sz val="11"/>
        <color rgb="FF000000"/>
        <rFont val="Calibri"/>
      </rPr>
      <t xml:space="preserve">
</t>
    </r>
    <r>
      <rPr>
        <b/>
        <i/>
        <sz val="11"/>
        <color rgb="FF000000"/>
        <rFont val="Calibri"/>
      </rPr>
      <t>CE Requirement:</t>
    </r>
    <r>
      <rPr>
        <i/>
        <sz val="11"/>
        <color rgb="FF000000"/>
        <rFont val="Calibri"/>
      </rPr>
      <t xml:space="preserve"> You must regularly remove or disable unnecessary software (including applications, system utilities and network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Removing unnecessary software </t>
    </r>
    <r>
      <rPr>
        <i/>
        <sz val="11"/>
        <color rgb="FF0000FF"/>
        <rFont val="Calibri"/>
      </rPr>
      <t>(https://ce-knowledge-hub.iasme.co.uk/space/CEKH/2660401728/Removing+unnecessary+software)</t>
    </r>
    <r>
      <rPr>
        <i/>
        <sz val="11"/>
        <color rgb="FF000000"/>
        <rFont val="Calibri"/>
      </rPr>
      <t xml:space="preserve">
</t>
    </r>
  </si>
  <si>
    <t>A5.2</t>
  </si>
  <si>
    <r>
      <rPr>
        <sz val="11"/>
        <color rgb="FF000000"/>
        <rFont val="Calibri"/>
      </rPr>
      <t>Have you ensured that all your laptops, computers, servers, tablets, mobile devices and cloud services only contain necessary user accounts that are regularly used in the course of your business?</t>
    </r>
  </si>
  <si>
    <r>
      <rPr>
        <i/>
        <sz val="11"/>
        <color rgb="FF000000"/>
        <rFont val="Calibri"/>
      </rPr>
      <t>You must remove or disable any user accounts that are not needed in day-to-day use on all devices and cloud services.</t>
    </r>
    <r>
      <rPr>
        <i/>
        <sz val="11"/>
        <color rgb="FF000000"/>
        <rFont val="Calibri"/>
      </rPr>
      <t xml:space="preserve">
</t>
    </r>
    <r>
      <rPr>
        <i/>
        <sz val="11"/>
        <color rgb="FF000000"/>
        <rFont val="Calibri"/>
      </rPr>
      <t>To view user accounts:</t>
    </r>
    <r>
      <rPr>
        <i/>
        <sz val="11"/>
        <color rgb="FF000000"/>
        <rFont val="Calibri"/>
      </rPr>
      <t xml:space="preserve">
</t>
    </r>
    <r>
      <rPr>
        <b/>
        <i/>
        <sz val="11"/>
        <color rgb="FF000000"/>
        <rFont val="Calibri"/>
      </rPr>
      <t>• Windows:</t>
    </r>
    <r>
      <rPr>
        <i/>
        <sz val="11"/>
        <color rgb="FF000000"/>
        <rFont val="Calibri"/>
      </rPr>
      <t xml:space="preserve"> Right-click on Start &gt; Computer Management &gt; Users</t>
    </r>
    <r>
      <rPr>
        <i/>
        <sz val="11"/>
        <color rgb="FF000000"/>
        <rFont val="Calibri"/>
      </rPr>
      <t xml:space="preserve">
</t>
    </r>
    <r>
      <rPr>
        <b/>
        <i/>
        <sz val="11"/>
        <color rgb="FF000000"/>
        <rFont val="Calibri"/>
      </rPr>
      <t>• macOS:</t>
    </r>
    <r>
      <rPr>
        <i/>
        <sz val="11"/>
        <color rgb="FF000000"/>
        <rFont val="Calibri"/>
      </rPr>
      <t xml:space="preserve"> System Settings &gt; Users and Groups</t>
    </r>
    <r>
      <rPr>
        <i/>
        <sz val="11"/>
        <color rgb="FF000000"/>
        <rFont val="Calibri"/>
      </rPr>
      <t xml:space="preserve">
</t>
    </r>
    <r>
      <rPr>
        <b/>
        <i/>
        <sz val="11"/>
        <color rgb="FF000000"/>
        <rFont val="Calibri"/>
      </rPr>
      <t>• Linux:</t>
    </r>
    <r>
      <rPr>
        <i/>
        <sz val="11"/>
        <color rgb="FF000000"/>
        <rFont val="Calibri"/>
      </rPr>
      <t xml:space="preserve">  "cat/etc/passwd"</t>
    </r>
    <r>
      <rPr>
        <i/>
        <sz val="11"/>
        <color rgb="FF000000"/>
        <rFont val="Calibri"/>
      </rPr>
      <t xml:space="preserve">
</t>
    </r>
    <r>
      <rPr>
        <b/>
        <i/>
        <sz val="11"/>
        <color rgb="FF000000"/>
        <rFont val="Calibri"/>
      </rPr>
      <t>CE Requirement:</t>
    </r>
    <r>
      <rPr>
        <i/>
        <sz val="11"/>
        <color rgb="FF000000"/>
        <rFont val="Calibri"/>
      </rPr>
      <t xml:space="preserve"> You must regularly remove and disable unnecessary user accounts (such as guest accounts and administrative accounts that won’t be used).</t>
    </r>
  </si>
  <si>
    <t>A5.3</t>
  </si>
  <si>
    <r>
      <rPr>
        <sz val="11"/>
        <color rgb="FF000000"/>
        <rFont val="Calibri"/>
      </rPr>
      <t>Have you changed the default password for all user and administrator accounts on all your desktop computers, laptops, thin clients, servers, tablets and mobile phones that follow the Password-based authentication requirements of Cyber Essentials?</t>
    </r>
  </si>
  <si>
    <r>
      <rPr>
        <i/>
        <sz val="11"/>
        <color rgb="FF000000"/>
        <rFont val="Calibri"/>
      </rPr>
      <t>A password that is difficult to guess will be unique and not be made up of common or predictable words such as "password" or "admin", or include predictable number sequences such as "12345".</t>
    </r>
    <r>
      <rPr>
        <i/>
        <sz val="11"/>
        <color rgb="FF000000"/>
        <rFont val="Calibri"/>
      </rPr>
      <t xml:space="preserve">
</t>
    </r>
    <r>
      <rPr>
        <b/>
        <i/>
        <sz val="11"/>
        <color rgb="FF000000"/>
        <rFont val="Calibri"/>
      </rPr>
      <t>CE Requirement:</t>
    </r>
    <r>
      <rPr>
        <i/>
        <sz val="11"/>
        <color rgb="FF000000"/>
        <rFont val="Calibri"/>
      </rPr>
      <t xml:space="preserve"> You must regularly change any default or guessable account passwords.</t>
    </r>
    <r>
      <rPr>
        <i/>
        <sz val="11"/>
        <color rgb="FF000000"/>
        <rFont val="Calibri"/>
      </rPr>
      <t xml:space="preserve">
</t>
    </r>
    <r>
      <rPr>
        <i/>
        <sz val="11"/>
        <color rgb="FF000000"/>
        <rFont val="Calibri"/>
      </rPr>
      <t>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</si>
  <si>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A5.4</t>
  </si>
  <si>
    <r>
      <rPr>
        <sz val="11"/>
        <color rgb="FF000000"/>
        <rFont val="Calibri"/>
      </rPr>
      <t xml:space="preserve">Do you run or host external services that provide access to data (that shouldn't be made public) to users across the internet? </t>
    </r>
  </si>
  <si>
    <r>
      <rPr>
        <i/>
        <sz val="11"/>
        <color rgb="FF000000"/>
        <rFont val="Calibri"/>
      </rPr>
      <t>Your business might run software that allows staff or customers to access information across the internet to an external service hosted on the internal network, cloud data centre or IaaS cloud service. This could be a VPN server, a mail server, or an internally hosted internet application such as a SaaS or PaaS cloud service that you provide to your customers as a product. In all cases, these applications provide information that is confidential to your business and your customers and that you would not want to be publicly accessible.</t>
    </r>
    <r>
      <rPr>
        <i/>
        <sz val="11"/>
        <color rgb="FF000000"/>
        <rFont val="Calibri"/>
      </rPr>
      <t xml:space="preserve">
</t>
    </r>
    <r>
      <rPr>
        <b/>
        <i/>
        <sz val="11"/>
        <color rgb="FF000000"/>
        <rFont val="Calibri"/>
      </rPr>
      <t>CE Requirement:</t>
    </r>
    <r>
      <rPr>
        <i/>
        <sz val="11"/>
        <color rgb="FF000000"/>
        <rFont val="Calibri"/>
      </rPr>
      <t xml:space="preserve"> Ensure users are authenticated before allowing them access to organisational data or services.</t>
    </r>
  </si>
  <si>
    <t>A5.5</t>
  </si>
  <si>
    <r>
      <rPr>
        <sz val="11"/>
        <color rgb="FF000000"/>
        <rFont val="Calibri"/>
      </rPr>
      <t>If yes to question A5.4, which authentication option do you use?</t>
    </r>
    <r>
      <rPr>
        <sz val="11"/>
        <color rgb="FF000000"/>
        <rFont val="Calibri"/>
      </rPr>
      <t xml:space="preserve">
</t>
    </r>
    <r>
      <rPr>
        <sz val="11"/>
        <color rgb="FF000000"/>
        <rFont val="Calibri"/>
      </rPr>
      <t>A. Multi-factor authentication, with a minimum password length of 8 characters and no maximum length</t>
    </r>
    <r>
      <rPr>
        <sz val="11"/>
        <color rgb="FF000000"/>
        <rFont val="Calibri"/>
      </rPr>
      <t xml:space="preserve">
</t>
    </r>
    <r>
      <rPr>
        <sz val="11"/>
        <color rgb="FF000000"/>
        <rFont val="Calibri"/>
      </rPr>
      <t>B. Automatic blocking of common passwords, with a minimum password length of 8 characters and no maximum length</t>
    </r>
    <r>
      <rPr>
        <sz val="11"/>
        <color rgb="FF000000"/>
        <rFont val="Calibri"/>
      </rPr>
      <t xml:space="preserve">
</t>
    </r>
    <r>
      <rPr>
        <sz val="11"/>
        <color rgb="FF000000"/>
        <rFont val="Calibri"/>
      </rPr>
      <t>C. A minimum password length of 12 characters and no maximum length</t>
    </r>
    <r>
      <rPr>
        <sz val="11"/>
        <color rgb="FF000000"/>
        <rFont val="Calibri"/>
      </rPr>
      <t xml:space="preserve">
</t>
    </r>
    <r>
      <rPr>
        <sz val="11"/>
        <color rgb="FF000000"/>
        <rFont val="Calibri"/>
      </rPr>
      <t>D. Passwordless, please describe</t>
    </r>
    <r>
      <rPr>
        <sz val="11"/>
        <color rgb="FF000000"/>
        <rFont val="Calibri"/>
      </rPr>
      <t xml:space="preserve">
</t>
    </r>
    <r>
      <rPr>
        <sz val="11"/>
        <color rgb="FF000000"/>
        <rFont val="Calibri"/>
      </rPr>
      <t>E. None of the above, please describe</t>
    </r>
  </si>
  <si>
    <r>
      <rPr>
        <i/>
        <sz val="11"/>
        <color rgb="FF000000"/>
        <rFont val="Calibri"/>
      </rPr>
      <t>Acceptable technical controls that you can use to manage the quality of your passwords are outlined in the section about ‘Password-based authentication’ in the ‘Cyber Essentials Requirements for IT Infrastructure’ document (http://ncsc.gov.uk/files/cyber-essentials-requirements-for-it-infrastructure-v3-2.pdf).</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</si>
  <si>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A5.6</t>
  </si>
  <si>
    <r>
      <rPr>
        <sz val="11"/>
        <color rgb="FF000000"/>
        <rFont val="Calibri"/>
      </rPr>
      <t>Describe the process in place for changing passwords on your external services when you believe they have been compromised.</t>
    </r>
  </si>
  <si>
    <r>
      <rPr>
        <i/>
        <sz val="11"/>
        <color rgb="FF000000"/>
        <rFont val="Calibri"/>
      </rPr>
      <t>Passwords may be compromised if there has been a virus on your system or if the manufacturer notifies you of a security weakness in their product. You should know how to change the password if this occurs.</t>
    </r>
    <r>
      <rPr>
        <i/>
        <sz val="11"/>
        <color rgb="FF000000"/>
        <rFont val="Calibri"/>
      </rPr>
      <t xml:space="preserve">
</t>
    </r>
    <r>
      <rPr>
        <b/>
        <i/>
        <sz val="11"/>
        <color rgb="FF000000"/>
        <rFont val="Calibri"/>
      </rPr>
      <t>CE Requirement:</t>
    </r>
    <r>
      <rPr>
        <i/>
        <sz val="11"/>
        <color rgb="FF000000"/>
        <rFont val="Calibri"/>
      </rPr>
      <t xml:space="preserve"> You should also make sure there is an established process in place to change passwords promptly if you know or suspect a password or account has been compromised.</t>
    </r>
  </si>
  <si>
    <t>A5.7</t>
  </si>
  <si>
    <r>
      <rPr>
        <sz val="11"/>
        <color rgb="FF000000"/>
        <rFont val="Calibri"/>
      </rPr>
      <t>When not using multi-factor authentication, which option are you using to protect your external service from brute force attacks?</t>
    </r>
    <r>
      <rPr>
        <sz val="11"/>
        <color rgb="FF000000"/>
        <rFont val="Calibri"/>
      </rPr>
      <t xml:space="preserve">
</t>
    </r>
    <r>
      <rPr>
        <sz val="11"/>
        <color rgb="FF000000"/>
        <rFont val="Calibri"/>
      </rPr>
      <t>A. Throttling the rate of attempts</t>
    </r>
    <r>
      <rPr>
        <sz val="11"/>
        <color rgb="FF000000"/>
        <rFont val="Calibri"/>
      </rPr>
      <t xml:space="preserve">
</t>
    </r>
    <r>
      <rPr>
        <sz val="11"/>
        <color rgb="FF000000"/>
        <rFont val="Calibri"/>
      </rPr>
      <t>B. Locking accounts after 10 unsuccessful attempts</t>
    </r>
    <r>
      <rPr>
        <sz val="11"/>
        <color rgb="FF000000"/>
        <rFont val="Calibri"/>
      </rPr>
      <t xml:space="preserve">
</t>
    </r>
    <r>
      <rPr>
        <sz val="11"/>
        <color rgb="FF000000"/>
        <rFont val="Calibri"/>
      </rPr>
      <t>C. None of the above, please describe</t>
    </r>
  </si>
  <si>
    <r>
      <rPr>
        <i/>
        <sz val="11"/>
        <color rgb="FF000000"/>
        <rFont val="Calibri"/>
      </rPr>
      <t>The external service that you provide must be set to slow down or stop attempts to log in if the wrong username and password have been tried a number of times. This reduces the opportunity for cyber criminals to keep trying different passwords (brute-forcing) in the hope of gaining access.</t>
    </r>
    <r>
      <rPr>
        <i/>
        <sz val="11"/>
        <color rgb="FF000000"/>
        <rFont val="Calibri"/>
      </rPr>
      <t xml:space="preserve">
</t>
    </r>
    <r>
      <rPr>
        <b/>
        <i/>
        <sz val="11"/>
        <color rgb="FF000000"/>
        <rFont val="Calibri"/>
      </rPr>
      <t>CE Requirement:</t>
    </r>
    <r>
      <rPr>
        <i/>
        <sz val="11"/>
        <color rgb="FF000000"/>
        <rFont val="Calibri"/>
      </rPr>
      <t xml:space="preserve"> You must protect your chosen authentication method (which can be biometric authentication, password or PIN) against brute-force attacks. 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</si>
  <si>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A5.8</t>
  </si>
  <si>
    <r>
      <rPr>
        <sz val="11"/>
        <color rgb="FF000000"/>
        <rFont val="Calibri"/>
      </rPr>
      <t>Have you disabled any feature which allows automatic file execution of downloaded or imported files without user authorisation?</t>
    </r>
  </si>
  <si>
    <r>
      <rPr>
        <i/>
        <sz val="11"/>
        <color rgb="FF000000"/>
        <rFont val="Calibri"/>
      </rPr>
      <t>This is a setting on your device which automatically runs software on external media or downloaded from the internet.</t>
    </r>
    <r>
      <rPr>
        <i/>
        <sz val="11"/>
        <color rgb="FF000000"/>
        <rFont val="Calibri"/>
      </rPr>
      <t xml:space="preserve">
</t>
    </r>
    <r>
      <rPr>
        <i/>
        <sz val="11"/>
        <color rgb="FF000000"/>
        <rFont val="Calibri"/>
      </rPr>
      <t>It is acceptable to choose the option where a user is prompted to make a choice about what action will occur each time they insert a memory stick. If you have chosen this option, you can answer yes to this question.</t>
    </r>
    <r>
      <rPr>
        <i/>
        <sz val="11"/>
        <color rgb="FF000000"/>
        <rFont val="Calibri"/>
      </rPr>
      <t xml:space="preserve">
</t>
    </r>
    <r>
      <rPr>
        <b/>
        <i/>
        <sz val="11"/>
        <color rgb="FF000000"/>
        <rFont val="Calibri"/>
      </rPr>
      <t>CE Requirement:</t>
    </r>
    <r>
      <rPr>
        <i/>
        <sz val="11"/>
        <color rgb="FF000000"/>
        <rFont val="Calibri"/>
      </rPr>
      <t xml:space="preserve"> Disable any auto-run feature which allows file execution without user authorisation (such as when they are downloaded).</t>
    </r>
  </si>
  <si>
    <t>Device Unlocking Method</t>
  </si>
  <si>
    <t>A5.9</t>
  </si>
  <si>
    <r>
      <rPr>
        <sz val="11"/>
        <color rgb="FF000000"/>
        <rFont val="Calibri"/>
      </rPr>
      <t>When a device requires a user to have the device in hand, do you set a locking mechanism on your devices to access the software and services installed?</t>
    </r>
  </si>
  <si>
    <r>
      <rPr>
        <i/>
        <sz val="11"/>
        <color rgb="FF000000"/>
        <rFont val="Calibri"/>
      </rPr>
      <t>Device locking mechanisms such as biometric, password or PIN, need to be enabled to prevent unauthorised access to devices accessing organisational data or services.</t>
    </r>
    <r>
      <rPr>
        <i/>
        <sz val="11"/>
        <color rgb="FF000000"/>
        <rFont val="Calibri"/>
      </rPr>
      <t xml:space="preserve">
</t>
    </r>
    <r>
      <rPr>
        <b/>
        <i/>
        <sz val="11"/>
        <color rgb="FF000000"/>
        <rFont val="Calibri"/>
      </rPr>
      <t>CE Requirement:</t>
    </r>
    <r>
      <rPr>
        <i/>
        <sz val="11"/>
        <color rgb="FF000000"/>
        <rFont val="Calibri"/>
      </rPr>
      <t xml:space="preserve"> Ensure appropriate device locking controls for users that are physically present.</t>
    </r>
  </si>
  <si>
    <t>A5.10</t>
  </si>
  <si>
    <r>
      <rPr>
        <sz val="11"/>
        <color rgb="FF000000"/>
        <rFont val="Calibri"/>
      </rPr>
      <t>Which method do you use to unlock the devices?</t>
    </r>
  </si>
  <si>
    <r>
      <rPr>
        <i/>
        <sz val="11"/>
        <color rgb="FF000000"/>
        <rFont val="Calibri"/>
      </rPr>
      <t xml:space="preserve">Please refer to Device Unlocking Credentials paragraph found under Secure Configuration in the Cyber Essentials Requirements for IT Infrastructure document for further information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i/>
        <sz val="11"/>
        <color rgb="FF000000"/>
        <rFont val="Calibri"/>
      </rPr>
      <t>The use of a PIN with a length of at least six characters can only be used where the credentials are just to unlock a device and does not provide access to organisational data and services without further authentication.</t>
    </r>
    <r>
      <rPr>
        <i/>
        <sz val="11"/>
        <color rgb="FF000000"/>
        <rFont val="Calibri"/>
      </rPr>
      <t xml:space="preserve">
</t>
    </r>
    <r>
      <rPr>
        <b/>
        <i/>
        <sz val="11"/>
        <color rgb="FF000000"/>
        <rFont val="Calibri"/>
      </rPr>
      <t>CE Requirement:</t>
    </r>
    <r>
      <rPr>
        <i/>
        <sz val="11"/>
        <color rgb="FF000000"/>
        <rFont val="Calibri"/>
      </rPr>
      <t xml:space="preserve"> If a device requires a user’s physical presence to access a device’s services (such as logging on to a laptop or unlocking a mobile phone), a credential such as a biometric, password or PIN must be in place before a user can gain access to the services.</t>
    </r>
    <r>
      <rPr>
        <i/>
        <sz val="11"/>
        <color rgb="FF000000"/>
        <rFont val="Calibri"/>
      </rPr>
      <t xml:space="preserve">
</t>
    </r>
    <r>
      <rPr>
        <i/>
        <sz val="11"/>
        <color rgb="FF000000"/>
        <rFont val="Calibri"/>
      </rPr>
      <t>You must protect your chosen authentication method against brute-force attacks.</t>
    </r>
    <r>
      <rPr>
        <i/>
        <sz val="11"/>
        <color rgb="FF000000"/>
        <rFont val="Calibri"/>
      </rPr>
      <t xml:space="preserve">
</t>
    </r>
    <r>
      <rPr>
        <i/>
        <sz val="11"/>
        <color rgb="FF000000"/>
        <rFont val="Calibri"/>
      </rPr>
      <t>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</si>
  <si>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Security update management</t>
  </si>
  <si>
    <t xml:space="preserve">To protect your organisation, you should ensure that all your software is always up to date with the latest security updates. If any of your in-scope devices are using an operating system which is no longer supported (for example, Microsoft Windows XP/Vista/2003/Windows 7/Server 2008, MacOS High Sierra, Ubuntu 17.10), and you are not being provided with regular vulnerability fixes from the vendor, then you will not be awarded certification. Mobile phones and tablets are in-scope and must also use an operating system that is still supported by the manufacturer.
Questions in this section apply to: servers, desktop computers, laptops, tablets, thin clients, mobile phones, routers, firewalls, IaaS and PaaS cloud services.
Further guidance:
 - Knowledge Hub - Security Update Management §LNK§(https://ce-knowledge-hub.iasme.co.uk/space/CEKH/2576252995/Control+%3A+Security+Update+Management)§LNK§
 - Security Update Management - FAQ §LNK§(https://ce-knowledge-hub.iasme.co.uk/space/CEKH/2576842966/Security+Update+Management+%3A+FAQ)§LNK§
</t>
  </si>
  <si>
    <t>A6.1</t>
  </si>
  <si>
    <r>
      <rPr>
        <sz val="11"/>
        <color rgb="FF000000"/>
        <rFont val="Calibri"/>
      </rPr>
      <t>Are all operating systems on your devices supported by a vendor that produces regular security updates and vulnerability fixes?</t>
    </r>
    <r>
      <rPr>
        <sz val="11"/>
        <color rgb="FF000000"/>
        <rFont val="Calibri"/>
      </rPr>
      <t xml:space="preserve">
</t>
    </r>
    <r>
      <rPr>
        <sz val="11"/>
        <color rgb="FF000000"/>
        <rFont val="Calibri"/>
      </rPr>
      <t>If you have included firewall or router devices in your scope, the firmware of these devices is considered to be an operating system and needs to meet this requirement.</t>
    </r>
  </si>
  <si>
    <r>
      <rPr>
        <i/>
        <sz val="11"/>
        <color rgb="FF000000"/>
        <rFont val="Calibri"/>
      </rPr>
      <t>Older operating systems that are out of regular support could be any of the following examples:  Windows 7/XP/Vista/ Server 2003, macOS Mojave, iOS 12, iOS 13, Android 8 and Ubuntu Linux 17.10.  This is not an extensive list and you should always check with the vendor to confirm if an operating system is still supported.</t>
    </r>
    <r>
      <rPr>
        <i/>
        <sz val="11"/>
        <color rgb="FF000000"/>
        <rFont val="Calibri"/>
      </rPr>
      <t xml:space="preserve">
</t>
    </r>
    <r>
      <rPr>
        <i/>
        <sz val="11"/>
        <color rgb="FF000000"/>
        <rFont val="Calibri"/>
      </rPr>
      <t>It is important you keep track of your operating systems and understand when they have gone end of life (EOL). Most major vendors will have published EOL dates for their operating systems and firmware.</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r>
      <rPr>
        <i/>
        <sz val="11"/>
        <color rgb="FF000000"/>
        <rFont val="Calibri"/>
      </rPr>
      <t xml:space="preserve">
</t>
    </r>
    <r>
      <rPr>
        <i/>
        <sz val="11"/>
        <color rgb="FF000000"/>
        <rFont val="Calibri"/>
      </rPr>
      <t>Vulnerability fixes include patches, updates, registry fixes, configuration changes, scripts or any other mechanism approved by the vendor to fix a known vulnerability.</t>
    </r>
    <r>
      <rPr>
        <i/>
        <sz val="11"/>
        <color rgb="FF000000"/>
        <rFont val="Calibri"/>
      </rPr>
      <t xml:space="preserve">
</t>
    </r>
    <r>
      <rPr>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 xml:space="preserve">Further guidance: </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Navigating the pitfalls of legacy software </t>
    </r>
    <r>
      <rPr>
        <i/>
        <sz val="11"/>
        <color rgb="FF0000FF"/>
        <rFont val="Calibri"/>
      </rPr>
      <t>(https://ce-knowledge-hub.iasme.co.uk/space/CEKH/2647523445/Navigating+the+pitfalls+of+legacy+software)</t>
    </r>
    <r>
      <rPr>
        <i/>
        <sz val="11"/>
        <color rgb="FF000000"/>
        <rFont val="Calibri"/>
      </rPr>
      <t xml:space="preserve">
</t>
    </r>
  </si>
  <si>
    <t>A6.2</t>
  </si>
  <si>
    <r>
      <rPr>
        <sz val="11"/>
        <color rgb="FF000000"/>
        <rFont val="Calibri"/>
      </rPr>
      <t xml:space="preserve">Is all the software on your devices supported by a supplier that produces regular vulnerability fixes for any security problems? </t>
    </r>
  </si>
  <si>
    <r>
      <rPr>
        <i/>
        <sz val="11"/>
        <color rgb="FF000000"/>
        <rFont val="Calibri"/>
      </rPr>
      <t>All software used by your organisation must be supported by a supplier who provides regular security updates and vulnerability fixes. Unsupported software must be removed from your devices. This includes frameworks and extensions.</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</si>
  <si>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A6.2.1</t>
  </si>
  <si>
    <r>
      <rPr>
        <sz val="11"/>
        <color rgb="FF000000"/>
        <rFont val="Calibri"/>
      </rPr>
      <t>Please list your internet browser(s).</t>
    </r>
    <r>
      <rPr>
        <sz val="11"/>
        <color rgb="FF000000"/>
        <rFont val="Calibri"/>
      </rPr>
      <t xml:space="preserve">
</t>
    </r>
    <r>
      <rPr>
        <sz val="11"/>
        <color rgb="FF000000"/>
        <rFont val="Calibri"/>
      </rPr>
      <t>The version is required.</t>
    </r>
  </si>
  <si>
    <r>
      <rPr>
        <i/>
        <sz val="11"/>
        <color rgb="FF000000"/>
        <rFont val="Calibri"/>
      </rPr>
      <t>Please list all internet browsers installed on your devices, so that the Assessor can understand your setup and verify that they are in support.</t>
    </r>
    <r>
      <rPr>
        <i/>
        <sz val="11"/>
        <color rgb="FF000000"/>
        <rFont val="Calibri"/>
      </rPr>
      <t xml:space="preserve">
</t>
    </r>
    <r>
      <rPr>
        <i/>
        <sz val="11"/>
        <color rgb="FF000000"/>
        <rFont val="Calibri"/>
      </rPr>
      <t>For example: Chrome Version 124, Safari Version 15.</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</si>
  <si>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A6.2.2</t>
  </si>
  <si>
    <r>
      <rPr>
        <sz val="11"/>
        <color rgb="FF000000"/>
        <rFont val="Calibri"/>
      </rPr>
      <t>Please list your malware protection software</t>
    </r>
    <r>
      <rPr>
        <sz val="11"/>
        <color rgb="FF000000"/>
        <rFont val="Calibri"/>
      </rPr>
      <t xml:space="preserve">
</t>
    </r>
    <r>
      <rPr>
        <sz val="11"/>
        <color rgb="FF000000"/>
        <rFont val="Calibri"/>
      </rPr>
      <t>The version is required.</t>
    </r>
  </si>
  <si>
    <r>
      <rPr>
        <i/>
        <sz val="11"/>
        <color rgb="FF000000"/>
        <rFont val="Calibri"/>
      </rPr>
      <t>Please list all malware protection and versions you use so that the Assessor can understand your setup and verify that they are in support.</t>
    </r>
    <r>
      <rPr>
        <i/>
        <sz val="11"/>
        <color rgb="FF000000"/>
        <rFont val="Calibri"/>
      </rPr>
      <t xml:space="preserve">
</t>
    </r>
    <r>
      <rPr>
        <i/>
        <sz val="11"/>
        <color rgb="FF000000"/>
        <rFont val="Calibri"/>
      </rPr>
      <t>For example: Sophos Endpoint Protection V10, Microsoft Defender, Bitdefender Internet Security 2023.</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</si>
  <si>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A6.2.3</t>
  </si>
  <si>
    <r>
      <rPr>
        <sz val="11"/>
        <color rgb="FF000000"/>
        <rFont val="Calibri"/>
      </rPr>
      <t>Please list your email applications installed on end user devices and servers.</t>
    </r>
    <r>
      <rPr>
        <sz val="11"/>
        <color rgb="FF000000"/>
        <rFont val="Calibri"/>
      </rPr>
      <t xml:space="preserve">
</t>
    </r>
    <r>
      <rPr>
        <sz val="11"/>
        <color rgb="FF000000"/>
        <rFont val="Calibri"/>
      </rPr>
      <t>The version is required.</t>
    </r>
  </si>
  <si>
    <r>
      <rPr>
        <i/>
        <sz val="11"/>
        <color rgb="FF000000"/>
        <rFont val="Calibri"/>
      </rPr>
      <t xml:space="preserve">Please list all email applications and versions you use so that the Assessor can understand your setup and verify that they are in support. </t>
    </r>
    <r>
      <rPr>
        <i/>
        <sz val="11"/>
        <color rgb="FF000000"/>
        <rFont val="Calibri"/>
      </rPr>
      <t xml:space="preserve">
</t>
    </r>
    <r>
      <rPr>
        <i/>
        <sz val="11"/>
        <color rgb="FF000000"/>
        <rFont val="Calibri"/>
      </rPr>
      <t>For example: MS Exchange 2016, Outlook 2019.</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</si>
  <si>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A6.2.4</t>
  </si>
  <si>
    <r>
      <rPr>
        <sz val="11"/>
        <color rgb="FF000000"/>
        <rFont val="Calibri"/>
      </rPr>
      <t xml:space="preserve">Please list all office applications that are used to create organisational data. </t>
    </r>
    <r>
      <rPr>
        <sz val="11"/>
        <color rgb="FF000000"/>
        <rFont val="Calibri"/>
      </rPr>
      <t xml:space="preserve">
</t>
    </r>
    <r>
      <rPr>
        <sz val="11"/>
        <color rgb="FF000000"/>
        <rFont val="Calibri"/>
      </rPr>
      <t>The version is required.</t>
    </r>
  </si>
  <si>
    <r>
      <rPr>
        <i/>
        <sz val="11"/>
        <color rgb="FF000000"/>
        <rFont val="Calibri"/>
      </rPr>
      <t>Please list all office applications and versions you use so that the Assessor can understand your setup and verify that they are in support.</t>
    </r>
    <r>
      <rPr>
        <i/>
        <sz val="11"/>
        <color rgb="FF000000"/>
        <rFont val="Calibri"/>
      </rPr>
      <t xml:space="preserve">
</t>
    </r>
    <r>
      <rPr>
        <i/>
        <sz val="11"/>
        <color rgb="FF000000"/>
        <rFont val="Calibri"/>
      </rPr>
      <t>For example: MS 365, Libre Office, Google Workspace, Office 2016.</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</si>
  <si>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A6.3</t>
  </si>
  <si>
    <r>
      <rPr>
        <sz val="11"/>
        <color rgb="FF000000"/>
        <rFont val="Calibri"/>
      </rPr>
      <t xml:space="preserve">Are any of the in-scope software or cloud services unlicensed or unsupported? </t>
    </r>
  </si>
  <si>
    <r>
      <rPr>
        <i/>
        <sz val="11"/>
        <color rgb="FF000000"/>
        <rFont val="Calibri"/>
      </rPr>
      <t>All software must be licensed. It is acceptable to use free and open-source software as long as you comply with any licensing requirements.</t>
    </r>
    <r>
      <rPr>
        <i/>
        <sz val="11"/>
        <color rgb="FF000000"/>
        <rFont val="Calibri"/>
      </rPr>
      <t xml:space="preserve">
</t>
    </r>
    <r>
      <rPr>
        <i/>
        <sz val="11"/>
        <color rgb="FF000000"/>
        <rFont val="Calibri"/>
      </rPr>
      <t>Please be aware that for some operating systems, firmware and applications, if annual licensing is not purchased, they will not be receiving regular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licensed and supported.</t>
    </r>
  </si>
  <si>
    <t>A6.3.1</t>
  </si>
  <si>
    <r>
      <rPr>
        <sz val="11"/>
        <color rgb="FF000000"/>
        <rFont val="Calibri"/>
      </rPr>
      <t xml:space="preserve">If yes to A6.3, please list the unsupported or unlicensed software or cloud services.    </t>
    </r>
  </si>
  <si>
    <t>A6.4</t>
  </si>
  <si>
    <r>
      <rPr>
        <sz val="11"/>
        <color rgb="FF000000"/>
        <rFont val="Calibri"/>
      </rPr>
      <t>Are all high-risk or critical security updates and vulnerability fixes for operating systems and router and firewall firmware installed within 14 days of release?</t>
    </r>
  </si>
  <si>
    <r>
      <rPr>
        <i/>
        <sz val="11"/>
        <color rgb="FF000000"/>
        <rFont val="Calibri"/>
      </rPr>
      <t>You must install all high and critical security updates and vulnerability fixes within 14 days in all circumstances. If you cannot achieve this requirement at all times, you will not achieve compliance to this question. You are not required to install feature updates or optional updates in order to meet this requirement.</t>
    </r>
    <r>
      <rPr>
        <i/>
        <sz val="11"/>
        <color rgb="FF000000"/>
        <rFont val="Calibri"/>
      </rPr>
      <t xml:space="preserve">
</t>
    </r>
    <r>
      <rPr>
        <i/>
        <sz val="11"/>
        <color rgb="FF000000"/>
        <rFont val="Calibri"/>
      </rPr>
      <t>This requirement includes the firmware on your firewalls and routers.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r>
      <rPr>
        <i/>
        <sz val="11"/>
        <color rgb="FF000000"/>
        <rFont val="Calibri"/>
      </rPr>
      <t xml:space="preserve">
</t>
    </r>
    <r>
      <rPr>
        <i/>
        <sz val="11"/>
        <color rgb="FF000000"/>
        <rFont val="Calibri"/>
      </rPr>
      <t>Please note: For optimum security we strongly recommend (but it’s not mandatory) that all released updates are applied within 14 days of release.</t>
    </r>
    <r>
      <rPr>
        <i/>
        <sz val="11"/>
        <color rgb="FF000000"/>
        <rFont val="Calibri"/>
      </rPr>
      <t xml:space="preserve">
</t>
    </r>
    <r>
      <rPr>
        <i/>
        <sz val="11"/>
        <color rgb="FF000000"/>
        <rFont val="Calibri"/>
      </rPr>
      <t>It's important that updates are applied as soon as possible. 14 days is considered a reasonable period to be able to implement this requirement. Any longer would constitute a serious security risk while a shorter period may not be practical.</t>
    </r>
  </si>
  <si>
    <t>A6.4.1</t>
  </si>
  <si>
    <r>
      <rPr>
        <sz val="11"/>
        <color rgb="FF000000"/>
        <rFont val="Calibri"/>
      </rPr>
      <t>Are all updates applied for operating systems by enabling auto updates?</t>
    </r>
  </si>
  <si>
    <r>
      <rPr>
        <i/>
        <sz val="11"/>
        <color rgb="FF000000"/>
        <rFont val="Calibri"/>
      </rPr>
      <t xml:space="preserve">Most devices have the option to enable auto updates. This must be enabled on any device where possible.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</si>
  <si>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A6.4.2</t>
  </si>
  <si>
    <r>
      <rPr>
        <sz val="11"/>
        <color rgb="FF000000"/>
        <rFont val="Calibri"/>
      </rPr>
      <t>Where auto updates are not being used, how do you ensure all high-risk or critical security updates and vulnerability fixes of all operating systems and firmware on firewalls and routers are applied within 14 days of release?</t>
    </r>
  </si>
  <si>
    <r>
      <rPr>
        <i/>
        <sz val="11"/>
        <color rgb="FF000000"/>
        <rFont val="Calibri"/>
      </rPr>
      <t>It is not always possible to apply auto updates, this is often the case when you have critical systems or servers and you need to be in control of the updating process.</t>
    </r>
    <r>
      <rPr>
        <i/>
        <sz val="11"/>
        <color rgb="FF000000"/>
        <rFont val="Calibri"/>
      </rPr>
      <t xml:space="preserve">
</t>
    </r>
    <r>
      <rPr>
        <i/>
        <sz val="11"/>
        <color rgb="FF000000"/>
        <rFont val="Calibri"/>
      </rPr>
      <t>Please describe how any updates are applied when auto updates are not configured.</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</si>
  <si>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t>
  </si>
  <si>
    <r>
      <rPr>
        <sz val="11"/>
        <color rgb="FF000000"/>
        <rFont val="Calibri"/>
      </rPr>
      <t xml:space="preserve">Are all high-risk or critical security updates and vulnerability fixes for applications (including any associated files and extensions) installed within 14 days of release?   </t>
    </r>
  </si>
  <si>
    <r>
      <rPr>
        <i/>
        <sz val="11"/>
        <color rgb="FF000000"/>
        <rFont val="Calibri"/>
      </rPr>
      <t>You must install any such updates and vulnerability fixes within 14 days in all circumstances.</t>
    </r>
    <r>
      <rPr>
        <i/>
        <sz val="11"/>
        <color rgb="FF000000"/>
        <rFont val="Calibri"/>
      </rPr>
      <t xml:space="preserve">
</t>
    </r>
    <r>
      <rPr>
        <i/>
        <sz val="11"/>
        <color rgb="FF000000"/>
        <rFont val="Calibri"/>
      </rPr>
      <t>If you cannot achieve this requirement at all times, you will not achieve compliance to this question.</t>
    </r>
    <r>
      <rPr>
        <i/>
        <sz val="11"/>
        <color rgb="FF000000"/>
        <rFont val="Calibri"/>
      </rPr>
      <t xml:space="preserve">
</t>
    </r>
    <r>
      <rPr>
        <i/>
        <sz val="11"/>
        <color rgb="FF000000"/>
        <rFont val="Calibri"/>
      </rPr>
      <t>You are not required to install feature updates or optional updates in order to meet this requirement, just high-risk or critical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</si>
  <si>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A6.5.1</t>
  </si>
  <si>
    <r>
      <rPr>
        <sz val="11"/>
        <color rgb="FF000000"/>
        <rFont val="Calibri"/>
      </rPr>
      <t>Are all updates applied on your applications by enabling auto updates?</t>
    </r>
  </si>
  <si>
    <r>
      <rPr>
        <i/>
        <sz val="11"/>
        <color rgb="FF000000"/>
        <rFont val="Calibri"/>
      </rPr>
      <t>Most devices have the option to enable auto updates. Auto updates should be enabled where possible.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</si>
  <si>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A6.5.2</t>
  </si>
  <si>
    <r>
      <rPr>
        <sz val="11"/>
        <color rgb="FF000000"/>
        <rFont val="Calibri"/>
      </rPr>
      <t>Where auto updates are not being used, how do you ensure all high-risk or critical security updates and vulnerability fixes of all applications are applied within 14 days of release?</t>
    </r>
  </si>
  <si>
    <r>
      <rPr>
        <i/>
        <sz val="11"/>
        <color rgb="FF000000"/>
        <rFont val="Calibri"/>
      </rPr>
      <t>It is not always possible to apply auto updates, this is often the case when you have critical systems or applications and you need to be in control of the updating process.</t>
    </r>
    <r>
      <rPr>
        <i/>
        <sz val="11"/>
        <color rgb="FF000000"/>
        <rFont val="Calibri"/>
      </rPr>
      <t xml:space="preserve">
</t>
    </r>
    <r>
      <rPr>
        <i/>
        <sz val="11"/>
        <color rgb="FF000000"/>
        <rFont val="Calibri"/>
      </rPr>
      <t xml:space="preserve">Please describe how any updates and vulnerability fixes are applied when auto updates are not configured. </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</si>
  <si>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A6.6</t>
  </si>
  <si>
    <r>
      <rPr>
        <sz val="11"/>
        <color rgb="FF000000"/>
        <rFont val="Calibri"/>
      </rPr>
      <t>Have you removed any software installed on your devices that is no longer supported and no longer receives regular updates or vulnerability fixes for security problems?</t>
    </r>
  </si>
  <si>
    <r>
      <rPr>
        <i/>
        <sz val="11"/>
        <color rgb="FF000000"/>
        <rFont val="Calibri"/>
      </rPr>
      <t>You must remove older software from your devices when it is no longer supported by the manufacturer. Such software might include older versions of web browsers, operating systems, and all application software.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t>
    </r>
  </si>
  <si>
    <t>A6.7</t>
  </si>
  <si>
    <r>
      <rPr>
        <sz val="11"/>
        <color rgb="FF000000"/>
        <rFont val="Calibri"/>
      </rPr>
      <t>Where you have a business need to use unsupported software, have you moved the devices and software out of scope of this assessment? Please explain how you achieve this.</t>
    </r>
  </si>
  <si>
    <r>
      <rPr>
        <i/>
        <sz val="11"/>
        <color rgb="FF000000"/>
        <rFont val="Calibri"/>
      </rPr>
      <t>Software that is not removed from devices when it becomes un-supported will need to be placed onto its own sub-set with no internet access.</t>
    </r>
    <r>
      <rPr>
        <i/>
        <sz val="11"/>
        <color rgb="FF000000"/>
        <rFont val="Calibri"/>
      </rPr>
      <t xml:space="preserve">
</t>
    </r>
    <r>
      <rPr>
        <i/>
        <sz val="11"/>
        <color rgb="FF000000"/>
        <rFont val="Calibri"/>
      </rPr>
      <t>If the out-of-scope sub-set remains connected to the internet, you will not be able to achieve whole company certification and an excluding statement will be required in question A2.2.</t>
    </r>
    <r>
      <rPr>
        <i/>
        <sz val="11"/>
        <color rgb="FF000000"/>
        <rFont val="Calibri"/>
      </rPr>
      <t xml:space="preserve">
</t>
    </r>
    <r>
      <rPr>
        <i/>
        <sz val="11"/>
        <color rgb="FF000000"/>
        <rFont val="Calibri"/>
      </rPr>
      <t>A sub-set is defined as a part of the organisation whose network is segregated from the rest of the organisation by a firewall or VLAN.</t>
    </r>
    <r>
      <rPr>
        <i/>
        <sz val="11"/>
        <color rgb="FF000000"/>
        <rFont val="Calibri"/>
      </rPr>
      <t xml:space="preserve">
</t>
    </r>
    <r>
      <rPr>
        <i/>
        <sz val="11"/>
        <color rgb="FF000000"/>
        <rFont val="Calibri"/>
      </rPr>
      <t>Where no unsupported software is used across your whole organisation, please declare this here.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Subset Scoping Guidance </t>
    </r>
    <r>
      <rPr>
        <i/>
        <sz val="11"/>
        <color rgb="FF0000FF"/>
        <rFont val="Calibri"/>
      </rPr>
      <t>(https://ce-knowledge-hub.iasme.co.uk/space/CEKH/2708766742/Subset+Scoping+Guidance)</t>
    </r>
    <r>
      <rPr>
        <i/>
        <sz val="11"/>
        <color rgb="FF000000"/>
        <rFont val="Calibri"/>
      </rPr>
      <t xml:space="preserve">
</t>
    </r>
  </si>
  <si>
    <t>It is important to only give users access to the resources and data necessary for their roles, and no more. All users need to have unique accounts and should not be carrying out day-to-day tasks such as invoicing or dealing with e-mail whilst logged on as a user with administrator privileges which allow significant changes to the way your computer systems work.
Questions in this section apply to: servers, desktop computers, laptops, tablets, thin clients, mobile phones, IaaS, PaaS and SaaS
Further guidance:
 - Knowledge Hub - User Access Control §LNK§(https://ce-knowledge-hub.iasme.co.uk/space/CEKH/2575663247/Control+%3A+User+Access)§LNK§
 - User Access Control - FAQ §LNK§(https://ce-knowledge-hub.iasme.co.uk/space/CEKH/2576646422/User+Access+Control+%3A+FAQ)§LNK§</t>
  </si>
  <si>
    <t>User Access Control</t>
  </si>
  <si>
    <t>A7.1</t>
  </si>
  <si>
    <r>
      <rPr>
        <sz val="11"/>
        <color rgb="FF000000"/>
        <rFont val="Calibri"/>
      </rPr>
      <t>Are your users only provided with user accounts after a process has been followed to approve their creation? Describe the process.</t>
    </r>
  </si>
  <si>
    <r>
      <rPr>
        <i/>
        <sz val="11"/>
        <color rgb="FF000000"/>
        <rFont val="Calibri"/>
      </rPr>
      <t>You must ensure that user accounts (such as logins to laptops and accounts on servers) are only provided after they have been approved by a person with a leadership role in the business.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</si>
  <si>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A7.2</t>
  </si>
  <si>
    <r>
      <rPr>
        <sz val="11"/>
        <color rgb="FF000000"/>
        <rFont val="Calibri"/>
      </rPr>
      <t>Are all your user and administrative accounts accessed by entering unique credentials?</t>
    </r>
  </si>
  <si>
    <r>
      <rPr>
        <i/>
        <sz val="11"/>
        <color rgb="FF000000"/>
        <rFont val="Calibri"/>
      </rPr>
      <t xml:space="preserve">You must ensure that no devices, applications or cloud services can be accessed without entering unique access credentials. </t>
    </r>
    <r>
      <rPr>
        <i/>
        <sz val="11"/>
        <color rgb="FF000000"/>
        <rFont val="Calibri"/>
      </rPr>
      <t xml:space="preserve">
</t>
    </r>
    <r>
      <rPr>
        <i/>
        <sz val="11"/>
        <color rgb="FF000000"/>
        <rFont val="Calibri"/>
      </rPr>
      <t>Accounts must not be shared.</t>
    </r>
    <r>
      <rPr>
        <i/>
        <sz val="11"/>
        <color rgb="FF000000"/>
        <rFont val="Calibri"/>
      </rPr>
      <t xml:space="preserve">
</t>
    </r>
    <r>
      <rPr>
        <b/>
        <i/>
        <sz val="11"/>
        <color rgb="FF000000"/>
        <rFont val="Calibri"/>
      </rPr>
      <t>CE Requirement:</t>
    </r>
    <r>
      <rPr>
        <i/>
        <sz val="11"/>
        <color rgb="FF000000"/>
        <rFont val="Calibri"/>
      </rPr>
      <t xml:space="preserve"> Authenticate users with unique credentials before granting access to applications or devices.</t>
    </r>
  </si>
  <si>
    <t>A7.3</t>
  </si>
  <si>
    <r>
      <rPr>
        <sz val="11"/>
        <color rgb="FF000000"/>
        <rFont val="Calibri"/>
      </rPr>
      <t xml:space="preserve">How do you ensure you have deleted, or disabled, any accounts for staff who are no longer with your organisation? </t>
    </r>
  </si>
  <si>
    <r>
      <rPr>
        <i/>
        <sz val="11"/>
        <color rgb="FF000000"/>
        <rFont val="Calibri"/>
      </rPr>
      <t xml:space="preserve">When an individual leaves your organisation, you need to stop them accessing any of your systems. </t>
    </r>
    <r>
      <rPr>
        <i/>
        <sz val="11"/>
        <color rgb="FF000000"/>
        <rFont val="Calibri"/>
      </rPr>
      <t xml:space="preserve">
</t>
    </r>
    <r>
      <rPr>
        <b/>
        <i/>
        <sz val="11"/>
        <color rgb="FF000000"/>
        <rFont val="Calibri"/>
      </rPr>
      <t>CE Requirement:</t>
    </r>
    <r>
      <rPr>
        <i/>
        <sz val="11"/>
        <color rgb="FF000000"/>
        <rFont val="Calibri"/>
      </rPr>
      <t xml:space="preserve"> Remove or disable user accounts when no longer required.</t>
    </r>
  </si>
  <si>
    <t>A7.4</t>
  </si>
  <si>
    <r>
      <rPr>
        <sz val="11"/>
        <color rgb="FF000000"/>
        <rFont val="Calibri"/>
      </rPr>
      <t xml:space="preserve">Do you ensure that staff only have the access privileges that they need to do their current job? How do you do this? </t>
    </r>
  </si>
  <si>
    <r>
      <rPr>
        <i/>
        <sz val="11"/>
        <color rgb="FF000000"/>
        <rFont val="Calibri"/>
      </rPr>
      <t xml:space="preserve">When a staff member changes job role you may also need to change their permissions to only access the files, folders and applications that they need to do their day-to-day work. </t>
    </r>
    <r>
      <rPr>
        <i/>
        <sz val="11"/>
        <color rgb="FF000000"/>
        <rFont val="Calibri"/>
      </rPr>
      <t xml:space="preserve">
</t>
    </r>
    <r>
      <rPr>
        <i/>
        <sz val="11"/>
        <color rgb="FF000000"/>
        <rFont val="Calibri"/>
      </rPr>
      <t xml:space="preserve">For Cyber Essentials we require that the principle of least privilege be applied.  </t>
    </r>
    <r>
      <rPr>
        <i/>
        <sz val="11"/>
        <color rgb="FF000000"/>
        <rFont val="Calibri"/>
      </rPr>
      <t xml:space="preserve">
</t>
    </r>
    <r>
      <rPr>
        <b/>
        <i/>
        <sz val="11"/>
        <color rgb="FF000000"/>
        <rFont val="Calibri"/>
      </rPr>
      <t>CE Requirement:</t>
    </r>
    <r>
      <rPr>
        <i/>
        <sz val="11"/>
        <color rgb="FF000000"/>
        <rFont val="Calibri"/>
      </rPr>
      <t xml:space="preserve"> Your organisation must be in control of your user accounts and the access privileges that allow access to your organisational data and services.</t>
    </r>
    <r>
      <rPr>
        <sz val="11"/>
        <color rgb="FF000000"/>
        <rFont val="Calibri"/>
      </rPr>
      <t xml:space="preserve"> </t>
    </r>
  </si>
  <si>
    <t>User accounts with special access privileges (e.g. administrative accounts) typically have the greatest level of access to information, applications and computers. When these privileged accounts are accessed by attackers, they can cause the most amount of damage because they can usually perform actions such as installing malicious software and making changes. Special access includes privileges over and above those of normal users.
It is not acceptable to work on a day-to-day basis in a privileged “administrator” mode. 
Questions in this section apply to: servers, desktop computers, laptops, tablets, thin clients, mobile phones, IaaS, PaaS and SaaS</t>
  </si>
  <si>
    <t>Administrative Accounts</t>
  </si>
  <si>
    <t>A7.5</t>
  </si>
  <si>
    <r>
      <rPr>
        <sz val="11"/>
        <color rgb="FF000000"/>
        <rFont val="Calibri"/>
      </rPr>
      <t>Do you have a formal process for giving someone access to systems at an “administrator” level and can you describe this process?</t>
    </r>
  </si>
  <si>
    <r>
      <rPr>
        <i/>
        <sz val="11"/>
        <color rgb="FF000000"/>
        <rFont val="Calibri"/>
      </rPr>
      <t>You must have a process that you follow when deciding to give someone access to systems at administrator level. This process might include approval by a person who is an owner/director/trustee/partner of the organisation.</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</si>
  <si>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A7.6</t>
  </si>
  <si>
    <r>
      <rPr>
        <sz val="11"/>
        <color rgb="FF000000"/>
        <rFont val="Calibri"/>
      </rPr>
      <t xml:space="preserve">How does your organisation make sure that separate accounts are used to carry out administrative tasks (such as installing software or making configuration changes)? </t>
    </r>
  </si>
  <si>
    <r>
      <rPr>
        <i/>
        <sz val="11"/>
        <color rgb="FF000000"/>
        <rFont val="Calibri"/>
      </rPr>
      <t xml:space="preserve">You must use a separate administrator account from the standard user account, when carrying out administrative tasks such as installing software. Using administrator accounts all day long exposes the device to compromise by malware. </t>
    </r>
    <r>
      <rPr>
        <i/>
        <sz val="11"/>
        <color rgb="FF000000"/>
        <rFont val="Calibri"/>
      </rPr>
      <t xml:space="preserve">
</t>
    </r>
    <r>
      <rPr>
        <i/>
        <sz val="11"/>
        <color rgb="FF000000"/>
        <rFont val="Calibri"/>
      </rPr>
      <t>Cloud service administration must be carried out using separate accounts.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User Access - Just Enough or Just In Time </t>
    </r>
    <r>
      <rPr>
        <i/>
        <sz val="11"/>
        <color rgb="FF0000FF"/>
        <rFont val="Calibri"/>
      </rPr>
      <t>(https://ce-knowledge-hub.iasme.co.uk/space/CEKH/2660663323/User+Access+-+Just+Enough+or+Just+in+Time)</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r>
      <rPr>
        <i/>
        <sz val="11"/>
        <color rgb="FF000000"/>
        <rFont val="Calibri"/>
      </rPr>
      <t xml:space="preserve">
</t>
    </r>
  </si>
  <si>
    <t>A7.7</t>
  </si>
  <si>
    <r>
      <rPr>
        <sz val="11"/>
        <color rgb="FF000000"/>
        <rFont val="Calibri"/>
      </rPr>
      <t>How does your organisation prevent administrator accounts from being used to carry out everyday tasks like browsing the web or accessing email?</t>
    </r>
  </si>
  <si>
    <r>
      <rPr>
        <i/>
        <sz val="11"/>
        <color rgb="FF000000"/>
        <rFont val="Calibri"/>
      </rPr>
      <t>This question relates to the activities carried out when an administrator account is in use.</t>
    </r>
    <r>
      <rPr>
        <i/>
        <sz val="11"/>
        <color rgb="FF000000"/>
        <rFont val="Calibri"/>
      </rPr>
      <t xml:space="preserve">
</t>
    </r>
    <r>
      <rPr>
        <i/>
        <sz val="11"/>
        <color rgb="FF000000"/>
        <rFont val="Calibri"/>
      </rPr>
      <t>You must ensure that administrator accounts are not used to access websites or download email. Using such accounts in this way exposes the device to compromise by malware. Software and update downloads should be performed as a standard user and then installed as an administrator. You may not need a technical solution to achieve this, it could be based on good policy, procedure and regular training for staff.</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</si>
  <si>
    <t>A7.8</t>
  </si>
  <si>
    <r>
      <rPr>
        <sz val="11"/>
        <color rgb="FF000000"/>
        <rFont val="Calibri"/>
      </rPr>
      <t>Do you formally track which users have administrator accounts in your organisation?</t>
    </r>
  </si>
  <si>
    <r>
      <rPr>
        <i/>
        <sz val="11"/>
        <color rgb="FF000000"/>
        <rFont val="Calibri"/>
      </rPr>
      <t>You must track all people that have been granted administrator accounts.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</si>
  <si>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A7.9</t>
  </si>
  <si>
    <r>
      <rPr>
        <sz val="11"/>
        <color rgb="FF000000"/>
        <rFont val="Calibri"/>
      </rPr>
      <t>Do you review who should have administrative access on a regular basis?</t>
    </r>
  </si>
  <si>
    <r>
      <rPr>
        <i/>
        <sz val="11"/>
        <color rgb="FF000000"/>
        <rFont val="Calibri"/>
      </rPr>
      <t>You must review the list of people with administrator access regularly. Depending on your business, this might be monthly, quarterly or annually. Any users who no longer need administrative access to carry out their role should have it removed.</t>
    </r>
    <r>
      <rPr>
        <i/>
        <sz val="11"/>
        <color rgb="FF000000"/>
        <rFont val="Calibri"/>
      </rPr>
      <t xml:space="preserve">
</t>
    </r>
    <r>
      <rPr>
        <b/>
        <i/>
        <sz val="11"/>
        <color rgb="FF000000"/>
        <rFont val="Calibri"/>
      </rPr>
      <t>CE Requirement:</t>
    </r>
    <r>
      <rPr>
        <i/>
        <sz val="11"/>
        <color rgb="FF000000"/>
        <rFont val="Calibri"/>
      </rPr>
      <t xml:space="preserve"> Your organisation must remove or disable special access privileges when no longer required (when a member of staff changes role, for example).</t>
    </r>
  </si>
  <si>
    <t>Password-Based Authentication</t>
  </si>
  <si>
    <t xml:space="preserve">All accounts require the user to authenticate. Where this is done using a password the following protections should be used:
• Passwords are protected against brute-force password guessing
• Technical controls are used to manage the quality of passwords
• People are supported to choose unique passwords for their work accounts
• There is an established process to change passwords promptly if the applicant knows or suspects the password or account has been compromised
Further guidance:
 - The Value of Passwords §LNK§(https://ce-knowledge-hub.iasme.co.uk/space/CEKH/3061514242/The+Value+of+Passwords)§LNK§
</t>
  </si>
  <si>
    <t>A7.10</t>
  </si>
  <si>
    <r>
      <rPr>
        <sz val="11"/>
        <color rgb="FF000000"/>
        <rFont val="Calibri"/>
      </rPr>
      <t>Where you have systems that require passwords (or where passwords are a backup for a passwordless system), how are they protected from brute-force attacks?</t>
    </r>
  </si>
  <si>
    <r>
      <rPr>
        <i/>
        <sz val="11"/>
        <color rgb="FF000000"/>
        <rFont val="Calibri"/>
      </rPr>
      <t>A brute-force attack is an attempt to discover a password by systematically trying every possible combination of letters, numbers, and symbols until you discover the one correct combination that works.</t>
    </r>
    <r>
      <rPr>
        <i/>
        <sz val="11"/>
        <color rgb="FF000000"/>
        <rFont val="Calibri"/>
      </rPr>
      <t xml:space="preserve">
</t>
    </r>
    <r>
      <rPr>
        <i/>
        <sz val="11"/>
        <color rgb="FF000000"/>
        <rFont val="Calibri"/>
      </rPr>
      <t xml:space="preserve">Information on how to protect against brute-force password guessing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Passwords are protected against brute-force password guessing by implementing at least one of:</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xml:space="preserve">• ‘throttling' the rate of attempts, so that the length of time the user must wait between attempts increases with each unsuccessful attempt – you shouldn’t allow more than 10 guesses in 5 minutes                               </t>
    </r>
    <r>
      <rPr>
        <i/>
        <sz val="11"/>
        <color rgb="FF000000"/>
        <rFont val="Calibri"/>
      </rPr>
      <t xml:space="preserve">
</t>
    </r>
    <r>
      <rPr>
        <i/>
        <sz val="11"/>
        <color rgb="FF000000"/>
        <rFont val="Calibri"/>
      </rPr>
      <t>• locking devices after no more than 10 unsuccessful attempts</t>
    </r>
  </si>
  <si>
    <t>A7.11</t>
  </si>
  <si>
    <r>
      <rPr>
        <sz val="11"/>
        <color rgb="FF000000"/>
        <rFont val="Calibri"/>
      </rPr>
      <t>Which technical controls are used to manage the quality of your passwords within your organisation?</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</si>
  <si>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</si>
  <si>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A7.12</t>
  </si>
  <si>
    <r>
      <rPr>
        <sz val="11"/>
        <color rgb="FF000000"/>
        <rFont val="Calibri"/>
      </rPr>
      <t>Please explain how you encourage people to use unique and strong passwords.</t>
    </r>
  </si>
  <si>
    <r>
      <rPr>
        <i/>
        <sz val="11"/>
        <color rgb="FF000000"/>
        <rFont val="Calibri"/>
      </rPr>
      <t>You need to support those that have access to your organisational data and services by informing them of how they should pick a strong and unique password.</t>
    </r>
    <r>
      <rPr>
        <i/>
        <sz val="11"/>
        <color rgb="FF000000"/>
        <rFont val="Calibri"/>
      </rPr>
      <t xml:space="preserve">
</t>
    </r>
    <r>
      <rPr>
        <i/>
        <sz val="11"/>
        <color rgb="FF000000"/>
        <rFont val="Calibri"/>
      </rPr>
      <t xml:space="preserve">Further information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Support users to choose unique passwords for their work accounts by:</t>
    </r>
    <r>
      <rPr>
        <i/>
        <sz val="11"/>
        <color rgb="FF000000"/>
        <rFont val="Calibri"/>
      </rPr>
      <t xml:space="preserve">
</t>
    </r>
    <r>
      <rPr>
        <i/>
        <sz val="11"/>
        <color rgb="FF000000"/>
        <rFont val="Calibri"/>
      </rPr>
      <t>• educating people about avoiding common passwords, such as a pet's name, common keyboard patterns or passwords they have used elsewhere. This could include teaching people to use the password generator feature built into some password managers</t>
    </r>
    <r>
      <rPr>
        <i/>
        <sz val="11"/>
        <color rgb="FF000000"/>
        <rFont val="Calibri"/>
      </rPr>
      <t xml:space="preserve">
</t>
    </r>
    <r>
      <rPr>
        <i/>
        <sz val="11"/>
        <color rgb="FF000000"/>
        <rFont val="Calibri"/>
      </rPr>
      <t>• encouraging people to choose longer passwords by promoting the use of multiple words (a minimum of three) to create a password (such as the NCSC’s guidance on using three random words)</t>
    </r>
    <r>
      <rPr>
        <i/>
        <sz val="11"/>
        <color rgb="FF000000"/>
        <rFont val="Calibri"/>
      </rPr>
      <t xml:space="preserve">
</t>
    </r>
    <r>
      <rPr>
        <i/>
        <sz val="11"/>
        <color rgb="FF000000"/>
        <rFont val="Calibri"/>
      </rPr>
      <t>• providing usable secure storage for passwords (for example a password manager or secure locked cabinet) with clear information about how and when it can be used</t>
    </r>
    <r>
      <rPr>
        <i/>
        <sz val="11"/>
        <color rgb="FF000000"/>
        <rFont val="Calibri"/>
      </rPr>
      <t xml:space="preserve">
</t>
    </r>
    <r>
      <rPr>
        <i/>
        <sz val="11"/>
        <color rgb="FF000000"/>
        <rFont val="Calibri"/>
      </rPr>
      <t>• not enforcing regular password expiry</t>
    </r>
    <r>
      <rPr>
        <i/>
        <sz val="11"/>
        <color rgb="FF000000"/>
        <rFont val="Calibri"/>
      </rPr>
      <t xml:space="preserve">
</t>
    </r>
    <r>
      <rPr>
        <i/>
        <sz val="11"/>
        <color rgb="FF000000"/>
        <rFont val="Calibri"/>
      </rPr>
      <t>• not enforcing password complexity requirements</t>
    </r>
  </si>
  <si>
    <t>A7.13</t>
  </si>
  <si>
    <r>
      <rPr>
        <sz val="11"/>
        <color rgb="FF000000"/>
        <rFont val="Calibri"/>
      </rPr>
      <t>Do you have a process for when you believe the passwords or accounts have been compromised?</t>
    </r>
  </si>
  <si>
    <r>
      <rPr>
        <i/>
        <sz val="11"/>
        <color rgb="FF000000"/>
        <rFont val="Calibri"/>
      </rPr>
      <t>You must have an established process that details how to change passwords promptly if you believe or suspect a password or account has been compromised.</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</si>
  <si>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A7.14</t>
  </si>
  <si>
    <r>
      <rPr>
        <sz val="11"/>
        <color rgb="FF000000"/>
        <rFont val="Calibri"/>
      </rPr>
      <t>Do all of your cloud services have multi-factor authentication (MFA) available as part of the service?</t>
    </r>
  </si>
  <si>
    <r>
      <rPr>
        <i/>
        <sz val="11"/>
        <color rgb="FF000000"/>
        <rFont val="Calibri"/>
      </rPr>
      <t xml:space="preserve">Where your systems and cloud services support multi-factor authentication (MFA), for example, a text message, a one-time access code, notification from an authentication app, then you must enable this for all users and administrators. For more information see the NCSC’s guidance on MFA at Multi-factor authentication for online services </t>
    </r>
    <r>
      <rPr>
        <i/>
        <sz val="11"/>
        <color rgb="FF0000FF"/>
        <rFont val="Calibri"/>
      </rPr>
      <t>(https://www.ncsc.gov.uk/guidance/multi-factor-authentication-online-services)</t>
    </r>
    <r>
      <rPr>
        <i/>
        <sz val="11"/>
        <color rgb="FF000000"/>
        <rFont val="Calibri"/>
      </rPr>
      <t xml:space="preserve">
</t>
    </r>
    <r>
      <rPr>
        <i/>
        <sz val="11"/>
        <color rgb="FF000000"/>
        <rFont val="Calibri"/>
      </rPr>
      <t>Where a cloud service does not have its own MFA solution but can be configured to link to another cloud service to provide MFA, the link will need to be configured.</t>
    </r>
    <r>
      <rPr>
        <i/>
        <sz val="11"/>
        <color rgb="FF000000"/>
        <rFont val="Calibri"/>
      </rPr>
      <t xml:space="preserve">
</t>
    </r>
    <r>
      <rPr>
        <i/>
        <sz val="11"/>
        <color rgb="FF000000"/>
        <rFont val="Calibri"/>
      </rPr>
      <t>A lot of cloud services use another cloud service to provide MFA. Examples of cloud services that can be linked to are Azure, MS365, Google Workspace.</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Applying MFA to access cloud services </t>
    </r>
    <r>
      <rPr>
        <i/>
        <sz val="11"/>
        <color rgb="FF0000FF"/>
        <rFont val="Calibri"/>
      </rPr>
      <t>(https://ce-knowledge-hub.iasme.co.uk/space/CEKH/2651783327/Applying+MFA+to+access+cloud+services)</t>
    </r>
    <r>
      <rPr>
        <i/>
        <sz val="11"/>
        <color rgb="FF000000"/>
        <rFont val="Calibri"/>
      </rPr>
      <t xml:space="preserve">
</t>
    </r>
    <r>
      <rPr>
        <i/>
        <sz val="11"/>
        <color rgb="FF000000"/>
        <rFont val="Calibri"/>
      </rPr>
      <t xml:space="preserve"> - Securing Your Cloud Services </t>
    </r>
    <r>
      <rPr>
        <i/>
        <sz val="11"/>
        <color rgb="FF0000FF"/>
        <rFont val="Calibri"/>
      </rPr>
      <t>(https://ce-knowledge-hub.iasme.co.uk/space/CEKH/2650538068/Securing+your+cloud+services)</t>
    </r>
    <r>
      <rPr>
        <i/>
        <sz val="11"/>
        <color rgb="FF000000"/>
        <rFont val="Calibri"/>
      </rPr>
      <t xml:space="preserve">
</t>
    </r>
  </si>
  <si>
    <t>A7.15</t>
  </si>
  <si>
    <r>
      <rPr>
        <sz val="11"/>
        <color rgb="FF000000"/>
        <rFont val="Calibri"/>
      </rPr>
      <t>If you have answered ‘No’ to question A7.14, please provide a list of your cloud services that do not provide any option for MFA.</t>
    </r>
  </si>
  <si>
    <r>
      <rPr>
        <i/>
        <sz val="11"/>
        <color rgb="FF000000"/>
        <rFont val="Calibri"/>
      </rPr>
      <t>You must provide a list of cloud services that are in use by your organisation that do not provide any option for MFA.</t>
    </r>
  </si>
  <si>
    <t>A7.16</t>
  </si>
  <si>
    <r>
      <rPr>
        <sz val="11"/>
        <color rgb="FF000000"/>
        <rFont val="Calibri"/>
      </rPr>
      <t xml:space="preserve">Has MFA been applied to </t>
    </r>
    <r>
      <rPr>
        <b/>
        <sz val="11"/>
        <color rgb="FF000000"/>
        <rFont val="Calibri"/>
      </rPr>
      <t>all</t>
    </r>
    <r>
      <rPr>
        <sz val="11"/>
        <color rgb="FF000000"/>
        <rFont val="Calibri"/>
      </rPr>
      <t xml:space="preserve"> administrators of your cloud services?</t>
    </r>
  </si>
  <si>
    <r>
      <rPr>
        <i/>
        <sz val="11"/>
        <color rgb="FF000000"/>
        <rFont val="Calibri"/>
      </rPr>
      <t>It is required that all administrator accounts on cloud service must apply multi-factor authentication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</si>
  <si>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A7.17</t>
  </si>
  <si>
    <r>
      <rPr>
        <sz val="11"/>
        <color rgb="FF000000"/>
        <rFont val="Calibri"/>
      </rPr>
      <t xml:space="preserve">Has MFA been applied to </t>
    </r>
    <r>
      <rPr>
        <b/>
        <sz val="11"/>
        <color rgb="FF000000"/>
        <rFont val="Calibri"/>
      </rPr>
      <t>all</t>
    </r>
    <r>
      <rPr>
        <sz val="11"/>
        <color rgb="FF000000"/>
        <rFont val="Calibri"/>
      </rPr>
      <t xml:space="preserve"> users of your cloud services?</t>
    </r>
  </si>
  <si>
    <r>
      <rPr>
        <i/>
        <sz val="11"/>
        <color rgb="FF000000"/>
        <rFont val="Calibri"/>
      </rPr>
      <t>All users of your cloud services must use MFA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</si>
  <si>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Malware protection</t>
  </si>
  <si>
    <t>Malware (such as computer viruses) is generally used to steal or damage information.  Malware is often used in conjunction with other kinds of attack such as ‘phishing’ (obtaining information by confidence trickery) and social network sites (which can be mined for information useful to a hacker) to provide a focussed attack on an organisation. Anti-malware solutions (including anti-virus) are available from commercial suppliers, some free, but usually as complete software and support packages.
Malware is continually evolving, so it is important that the supplier includes detection facilities which are updated as frequently as possible. Anti-malware products can also help confirm whether websites you visit are malicious.
Questions in this section apply to: servers, desktop computers, laptops, tablets, thin clients, mobile phones, IaaS, PaaS and SaaS
Further guidance :
 - Knowledge Hub - Malware Protection §LNK§(https://ce-knowledge-hub.iasme.co.uk/space/CEKH/2575925382/Control+%3A+Malware+Protection)§LNK§
 - Malware Protection - FAQ §LNK§(https://ce-knowledge-hub.iasme.co.uk/space/CEKH/2577498118/Malware+Protection+%3A+FAQ)§LNK§</t>
  </si>
  <si>
    <t>A8.1</t>
  </si>
  <si>
    <r>
      <rPr>
        <sz val="11"/>
        <color rgb="FF000000"/>
        <rFont val="Calibri"/>
      </rPr>
      <t>Are all of your desktop computers, laptops, tablets and mobile phones protected from malware by either:</t>
    </r>
    <r>
      <rPr>
        <sz val="11"/>
        <color rgb="FF000000"/>
        <rFont val="Calibri"/>
      </rPr>
      <t xml:space="preserve">
</t>
    </r>
    <r>
      <rPr>
        <sz val="11"/>
        <color rgb="FF000000"/>
        <rFont val="Calibri"/>
      </rPr>
      <t xml:space="preserve">A - Having anti-malware software installed </t>
    </r>
    <r>
      <rPr>
        <sz val="11"/>
        <color rgb="FF000000"/>
        <rFont val="Calibri"/>
      </rPr>
      <t xml:space="preserve">
</t>
    </r>
    <r>
      <rPr>
        <sz val="11"/>
        <color rgb="FF000000"/>
        <rFont val="Calibri"/>
      </rPr>
      <t>and/or</t>
    </r>
    <r>
      <rPr>
        <sz val="11"/>
        <color rgb="FF000000"/>
        <rFont val="Calibri"/>
      </rPr>
      <t xml:space="preserve">
</t>
    </r>
    <r>
      <rPr>
        <sz val="11"/>
        <color rgb="FF000000"/>
        <rFont val="Calibri"/>
      </rPr>
      <t>B - Limiting installation of applications by application allow listing - for example, using an app store and a list of approved applications, using a Mobile Device Management (MDM) solution</t>
    </r>
    <r>
      <rPr>
        <sz val="11"/>
        <color rgb="FF000000"/>
        <rFont val="Calibri"/>
      </rPr>
      <t xml:space="preserve">
</t>
    </r>
    <r>
      <rPr>
        <sz val="11"/>
        <color rgb="FF000000"/>
        <rFont val="Calibri"/>
      </rPr>
      <t>or</t>
    </r>
    <r>
      <rPr>
        <sz val="11"/>
        <color rgb="FF000000"/>
        <rFont val="Calibri"/>
      </rPr>
      <t xml:space="preserve">
</t>
    </r>
    <r>
      <rPr>
        <sz val="11"/>
        <color rgb="FF000000"/>
        <rFont val="Calibri"/>
      </rPr>
      <t>C - None of the above, please describe</t>
    </r>
  </si>
  <si>
    <r>
      <rPr>
        <i/>
        <sz val="11"/>
        <color rgb="FF000000"/>
        <rFont val="Calibri"/>
      </rPr>
      <t xml:space="preserve">Please select all the options that are in use in your organisation across all your devices. Most organisations that use smartphones and standard laptops will need to select both option A and B. </t>
    </r>
    <r>
      <rPr>
        <i/>
        <sz val="11"/>
        <color rgb="FF000000"/>
        <rFont val="Calibri"/>
      </rPr>
      <t xml:space="preserve">
</t>
    </r>
    <r>
      <rPr>
        <i/>
        <sz val="11"/>
        <color rgb="FF000000"/>
        <rFont val="Calibri"/>
      </rPr>
      <t>Option A - option for all in-scope devices running Windows or macOS including servers, desktop computers, laptop computers</t>
    </r>
    <r>
      <rPr>
        <i/>
        <sz val="11"/>
        <color rgb="FF000000"/>
        <rFont val="Calibri"/>
      </rPr>
      <t xml:space="preserve">
</t>
    </r>
    <r>
      <rPr>
        <i/>
        <sz val="11"/>
        <color rgb="FF000000"/>
        <rFont val="Calibri"/>
      </rPr>
      <t>Option B - option for all in-scope devices</t>
    </r>
    <r>
      <rPr>
        <i/>
        <sz val="11"/>
        <color rgb="FF000000"/>
        <rFont val="Calibri"/>
      </rPr>
      <t xml:space="preserve">
</t>
    </r>
    <r>
      <rPr>
        <i/>
        <sz val="11"/>
        <color rgb="FF000000"/>
        <rFont val="Calibri"/>
      </rPr>
      <t>Option C - none of the above, explanation notes will be required.</t>
    </r>
    <r>
      <rPr>
        <i/>
        <sz val="11"/>
        <color rgb="FF000000"/>
        <rFont val="Calibri"/>
      </rPr>
      <t xml:space="preserve">
</t>
    </r>
    <r>
      <rPr>
        <b/>
        <i/>
        <sz val="11"/>
        <color rgb="FF000000"/>
        <rFont val="Calibri"/>
      </rPr>
      <t>CE Requirement:</t>
    </r>
    <r>
      <rPr>
        <i/>
        <sz val="11"/>
        <color rgb="FF000000"/>
        <rFont val="Calibri"/>
      </rPr>
      <t xml:space="preserve"> You must make sure that a malware protection mechanism is active on all devices in scope. For each device, you must use at least one of the options listed below.</t>
    </r>
    <r>
      <rPr>
        <i/>
        <sz val="11"/>
        <color rgb="FF000000"/>
        <rFont val="Calibri"/>
      </rPr>
      <t xml:space="preserve">
</t>
    </r>
    <r>
      <rPr>
        <i/>
        <sz val="11"/>
        <color rgb="FF000000"/>
        <rFont val="Calibri"/>
      </rPr>
      <t>• Anti-malware software (option for in-scope devices running Windows or MacOS including servers, desktop computers, laptop computers)</t>
    </r>
    <r>
      <rPr>
        <i/>
        <sz val="11"/>
        <color rgb="FF000000"/>
        <rFont val="Calibri"/>
      </rPr>
      <t xml:space="preserve">
</t>
    </r>
    <r>
      <rPr>
        <i/>
        <sz val="11"/>
        <color rgb="FF000000"/>
        <rFont val="Calibri"/>
      </rPr>
      <t>• Application allow listing (option for all in-scope devices). Only approved applications, restricted by code signing, are allowed to execute on devices.</t>
    </r>
  </si>
  <si>
    <t>A8.2</t>
  </si>
  <si>
    <r>
      <rPr>
        <sz val="11"/>
        <color rgb="FF000000"/>
        <rFont val="Calibri"/>
      </rPr>
      <t>If Option A has been selected: Where you have anti-malware software installed, is it set to update in line with the vendor's guidelines and prevent malware from running on detection?</t>
    </r>
  </si>
  <si>
    <r>
      <rPr>
        <i/>
        <sz val="11"/>
        <color rgb="FF000000"/>
        <rFont val="Calibri"/>
      </rPr>
      <t>This is usually the default setting for anti-malware software. You can check these settings in the configuration screen for your anti-malware software. You can use any commonly used anti-malware product, whether free or paid-for as long as it can meet the requirements in this question. For the avoidance of doubt, Windows Defender is suitable for this purpose.</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be updated in line with vendor recommendations</t>
    </r>
    <r>
      <rPr>
        <i/>
        <sz val="11"/>
        <color rgb="FF000000"/>
        <rFont val="Calibri"/>
      </rPr>
      <t xml:space="preserve">
</t>
    </r>
    <r>
      <rPr>
        <i/>
        <sz val="11"/>
        <color rgb="FF000000"/>
        <rFont val="Calibri"/>
      </rPr>
      <t>• prevent malware from running</t>
    </r>
    <r>
      <rPr>
        <i/>
        <sz val="11"/>
        <color rgb="FF000000"/>
        <rFont val="Calibri"/>
      </rPr>
      <t xml:space="preserve">
</t>
    </r>
    <r>
      <rPr>
        <i/>
        <sz val="11"/>
        <color rgb="FF000000"/>
        <rFont val="Calibri"/>
      </rPr>
      <t>• prevent the execution of malicious code</t>
    </r>
  </si>
  <si>
    <t>A8.3</t>
  </si>
  <si>
    <r>
      <rPr>
        <sz val="11"/>
        <color rgb="FF000000"/>
        <rFont val="Calibri"/>
      </rPr>
      <t>If Option A has been selected: Where you have anti-malware software installed, is it set to scan web pages you visit and warn you about accessing malicious websites?</t>
    </r>
  </si>
  <si>
    <r>
      <rPr>
        <i/>
        <sz val="11"/>
        <color rgb="FF000000"/>
        <rFont val="Calibri"/>
      </rPr>
      <t>Your anti-malware software or internet browser should be configured to prevent access to known malicious websites. On Windows 11, MS Defender SmartScreen can provide this functionality.</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prevent connections to malicious websites over the internet.</t>
    </r>
  </si>
  <si>
    <t>A8.4</t>
  </si>
  <si>
    <r>
      <rPr>
        <sz val="11"/>
        <color rgb="FF000000"/>
        <rFont val="Calibri"/>
      </rPr>
      <t xml:space="preserve">If Option B has been selected: Where you use an app-store or application signing, are users restricted from installing unsigned applications? </t>
    </r>
  </si>
  <si>
    <r>
      <rPr>
        <i/>
        <sz val="11"/>
        <color rgb="FF000000"/>
        <rFont val="Calibri"/>
      </rPr>
      <t>Some operating systems which include Windows, Chromebooks, mobile phones and tablets restrict you from installing unsigned applications. Usually you have to "root" or "jailbreak" a device to allow unsigned applications.</t>
    </r>
    <r>
      <rPr>
        <i/>
        <sz val="11"/>
        <color rgb="FF000000"/>
        <rFont val="Calibri"/>
      </rPr>
      <t xml:space="preserve">
</t>
    </r>
    <r>
      <rPr>
        <b/>
        <i/>
        <sz val="11"/>
        <color rgb="FF000000"/>
        <rFont val="Calibri"/>
      </rPr>
      <t>CE Requirement:</t>
    </r>
    <r>
      <rPr>
        <i/>
        <sz val="11"/>
        <color rgb="FF000000"/>
        <rFont val="Calibri"/>
      </rPr>
      <t xml:space="preserve"> Only approved applications, restricted by code signing, are allowed to execute on devices.</t>
    </r>
  </si>
  <si>
    <t>A8.5</t>
  </si>
  <si>
    <r>
      <rPr>
        <sz val="11"/>
        <color rgb="FF000000"/>
        <rFont val="Calibri"/>
      </rPr>
      <t>If Option B has been selected: Where you use an app-store or application signing, do you ensure that users only install applications that have been approved by your organisation and do you maintain this list of approved applications?</t>
    </r>
  </si>
  <si>
    <r>
      <rPr>
        <i/>
        <sz val="11"/>
        <color rgb="FF000000"/>
        <rFont val="Calibri"/>
      </rPr>
      <t>You must create a list of approved applications and ensure users only install these applications on their devices. This includes employee-owned devices. You may use Mobile Device Management (MDM) software to meet this requirement but you are not required to use MDM software if you can meet the requirements using good policy, processes and training of staff.</t>
    </r>
    <r>
      <rPr>
        <i/>
        <sz val="11"/>
        <color rgb="FF000000"/>
        <rFont val="Calibri"/>
      </rPr>
      <t xml:space="preserve">
</t>
    </r>
    <r>
      <rPr>
        <b/>
        <i/>
        <sz val="11"/>
        <color rgb="FF000000"/>
        <rFont val="Calibri"/>
      </rPr>
      <t>CE Requirement:</t>
    </r>
    <r>
      <rPr>
        <i/>
        <sz val="11"/>
        <color rgb="FF000000"/>
        <rFont val="Calibri"/>
      </rPr>
      <t xml:space="preserve">
</t>
    </r>
    <r>
      <rPr>
        <i/>
        <sz val="11"/>
        <color rgb="FF000000"/>
        <rFont val="Calibri"/>
      </rPr>
      <t>• actively approve such applications before deploying them to devices</t>
    </r>
    <r>
      <rPr>
        <i/>
        <sz val="11"/>
        <color rgb="FF000000"/>
        <rFont val="Calibri"/>
      </rPr>
      <t xml:space="preserve">
</t>
    </r>
    <r>
      <rPr>
        <i/>
        <sz val="11"/>
        <color rgb="FF000000"/>
        <rFont val="Calibri"/>
      </rPr>
      <t>• maintain a current list of approved applications, users must not be able to install any application that is unsigned or has an invalid signature</t>
    </r>
  </si>
  <si>
    <t>Domain</t>
  </si>
  <si>
    <t>Information security policies</t>
  </si>
  <si>
    <t>A.5</t>
  </si>
  <si>
    <t>A.5.1</t>
  </si>
  <si>
    <t>Policies for information security</t>
  </si>
  <si>
    <r>
      <rPr>
        <sz val="11"/>
        <color rgb="FF000000"/>
        <rFont val="Calibri"/>
      </rPr>
      <t>Information security policy and topic-specific policies shall be defined, approved by management, published, communicated to and acknowledged by relevant personnel and relevant interested parties, and reviewed at planned intervals and if significant changes occur.</t>
    </r>
  </si>
  <si>
    <t>A.5.2</t>
  </si>
  <si>
    <t>Information security roles and responsibilities</t>
  </si>
  <si>
    <r>
      <rPr>
        <sz val="11"/>
        <color rgb="FF000000"/>
        <rFont val="Calibri"/>
      </rPr>
      <t>Information security roles and responsibilities shall be defined and allocated according to the organization needs.</t>
    </r>
  </si>
  <si>
    <t>A.5.3</t>
  </si>
  <si>
    <t>Segregation of duties</t>
  </si>
  <si>
    <r>
      <rPr>
        <sz val="11"/>
        <color rgb="FF000000"/>
        <rFont val="Calibri"/>
      </rPr>
      <t>Conflicting duties and conflicting areas of responsibility shall be segregated.</t>
    </r>
  </si>
  <si>
    <t>A.5.4</t>
  </si>
  <si>
    <t>Management responsibilities</t>
  </si>
  <si>
    <r>
      <rPr>
        <sz val="11"/>
        <color rgb="FF000000"/>
        <rFont val="Calibri"/>
      </rPr>
      <t>Management shall require all personnel to apply information security in accordance with the established information security policy, topic-specific policies and procedures of the organization.</t>
    </r>
  </si>
  <si>
    <t>A.5.5</t>
  </si>
  <si>
    <t>Contact with authorities</t>
  </si>
  <si>
    <r>
      <rPr>
        <sz val="11"/>
        <color rgb="FF000000"/>
        <rFont val="Calibri"/>
      </rPr>
      <t>The organization shall establish and maintain contact with relevant authorities.</t>
    </r>
  </si>
  <si>
    <t>A.5.6</t>
  </si>
  <si>
    <t>Contact with special interest groups</t>
  </si>
  <si>
    <r>
      <rPr>
        <sz val="11"/>
        <color rgb="FF000000"/>
        <rFont val="Calibri"/>
      </rPr>
      <t>The organization shall establish and maintain contact with special interest groups or other specialist security forums and professional associations.</t>
    </r>
  </si>
  <si>
    <t>A.5.7</t>
  </si>
  <si>
    <t>Threat intelligence</t>
  </si>
  <si>
    <r>
      <rPr>
        <sz val="11"/>
        <color rgb="FF000000"/>
        <rFont val="Calibri"/>
      </rPr>
      <t>Information relating to information security threats shall be collected and analysed to produce threat intelligence.</t>
    </r>
  </si>
  <si>
    <t>A.5.8</t>
  </si>
  <si>
    <t>Information security in project management</t>
  </si>
  <si>
    <r>
      <rPr>
        <sz val="11"/>
        <color rgb="FF000000"/>
        <rFont val="Calibri"/>
      </rPr>
      <t>Information security shall be integrated into project management.</t>
    </r>
  </si>
  <si>
    <t>A.5.9</t>
  </si>
  <si>
    <t>Inventory of information and other associated assets</t>
  </si>
  <si>
    <r>
      <rPr>
        <sz val="11"/>
        <color rgb="FF000000"/>
        <rFont val="Calibri"/>
      </rPr>
      <t>An inventory of information and other associated assets, including owners, shall be developed and maintained.</t>
    </r>
  </si>
  <si>
    <t>A.5.10</t>
  </si>
  <si>
    <t>Acceptable use of information and other associated assets</t>
  </si>
  <si>
    <r>
      <rPr>
        <sz val="11"/>
        <color rgb="FF000000"/>
        <rFont val="Calibri"/>
      </rPr>
      <t>Rules for the acceptable use and procedures for handling information and other associated assets shall be identified, documented and implemented.</t>
    </r>
  </si>
  <si>
    <t>A.5.11</t>
  </si>
  <si>
    <t>Return of assets</t>
  </si>
  <si>
    <r>
      <rPr>
        <sz val="11"/>
        <color rgb="FF000000"/>
        <rFont val="Calibri"/>
      </rPr>
      <t>Personnel and other interested parties as appropriate shall return all the organization’s assets in their possession upon change or termination of their employment, contract or agreement.</t>
    </r>
  </si>
  <si>
    <t>A.5.12</t>
  </si>
  <si>
    <t>Classification of information</t>
  </si>
  <si>
    <r>
      <rPr>
        <sz val="11"/>
        <color rgb="FF000000"/>
        <rFont val="Calibri"/>
      </rPr>
      <t>Information shall be classified according to the information security needs of the organization based on confidentiality, integrity, availability and relevant interested party requirements.</t>
    </r>
  </si>
  <si>
    <t>A.5.13</t>
  </si>
  <si>
    <t>Labelling of information</t>
  </si>
  <si>
    <r>
      <rPr>
        <sz val="11"/>
        <color rgb="FF000000"/>
        <rFont val="Calibri"/>
      </rPr>
      <t>An appropriate set of procedures for information labelling shall be developed and implemented in accordance with the information classification scheme adopted by the organization.</t>
    </r>
  </si>
  <si>
    <t>A.5.14</t>
  </si>
  <si>
    <t>Information transfer</t>
  </si>
  <si>
    <r>
      <rPr>
        <sz val="11"/>
        <color rgb="FF000000"/>
        <rFont val="Calibri"/>
      </rPr>
      <t>Information transfer rules, procedures, or agreements shall be in place for all types of transfer facilities within the organization and between the organization and other parties.</t>
    </r>
  </si>
  <si>
    <t>A.5.15</t>
  </si>
  <si>
    <t>Access control</t>
  </si>
  <si>
    <r>
      <rPr>
        <sz val="11"/>
        <color rgb="FF000000"/>
        <rFont val="Calibri"/>
      </rPr>
      <t>Rules to control physical and logical access to information and other associated assets shall be established and implemented based on business and information security requirements.</t>
    </r>
  </si>
  <si>
    <t>A.5.16</t>
  </si>
  <si>
    <t>Identity management</t>
  </si>
  <si>
    <r>
      <rPr>
        <sz val="11"/>
        <color rgb="FF000000"/>
        <rFont val="Calibri"/>
      </rPr>
      <t>The full life cycle of identities shall be managed.</t>
    </r>
  </si>
  <si>
    <t>A.5.17</t>
  </si>
  <si>
    <t>Authentication information</t>
  </si>
  <si>
    <r>
      <rPr>
        <sz val="11"/>
        <color rgb="FF000000"/>
        <rFont val="Calibri"/>
      </rPr>
      <t>Allocation and management of authentication information shall be controlled by a management process, including advising personnel on appropriate handling of authentication information.</t>
    </r>
  </si>
  <si>
    <t>A.5.18</t>
  </si>
  <si>
    <t>Access rights</t>
  </si>
  <si>
    <r>
      <rPr>
        <sz val="11"/>
        <color rgb="FF000000"/>
        <rFont val="Calibri"/>
      </rPr>
      <t>Access rights to information and other associated assets shall be provisioned, reviewed, modified and removed in accordance with the organization’s topic-specific policy on and rules for access control.</t>
    </r>
  </si>
  <si>
    <t>A.5.19</t>
  </si>
  <si>
    <t>Information security in supplier relationships</t>
  </si>
  <si>
    <r>
      <rPr>
        <sz val="11"/>
        <color rgb="FF000000"/>
        <rFont val="Calibri"/>
      </rPr>
      <t>Processes and procedures shall be defined and implemented to manage the information security risks associated with the use of supplier’s products or services.</t>
    </r>
  </si>
  <si>
    <t>A.5.20</t>
  </si>
  <si>
    <t>Addressing information security within supplier agreements</t>
  </si>
  <si>
    <r>
      <rPr>
        <sz val="11"/>
        <color rgb="FF000000"/>
        <rFont val="Calibri"/>
      </rPr>
      <t>Relevant information security requirements shall be established and agreed with each supplier based on the type of supplier relationship.</t>
    </r>
  </si>
  <si>
    <t>A.5.21</t>
  </si>
  <si>
    <t>Managing information security in the information and communication technology (ICT) supply chain</t>
  </si>
  <si>
    <r>
      <rPr>
        <sz val="11"/>
        <color rgb="FF000000"/>
        <rFont val="Calibri"/>
      </rPr>
      <t>Processes and procedures shall be defined and implemented to manage the information security risks associated with the ICT products and services supply chain.</t>
    </r>
  </si>
  <si>
    <t>A.5.22</t>
  </si>
  <si>
    <t>Monitoring, review and change management of supplier services</t>
  </si>
  <si>
    <r>
      <rPr>
        <sz val="11"/>
        <color rgb="FF000000"/>
        <rFont val="Calibri"/>
      </rPr>
      <t>The organization shall regularly monitor, review, evaluate and manage change in supplier information security practices and service delivery.</t>
    </r>
  </si>
  <si>
    <t>A.5.23</t>
  </si>
  <si>
    <t>Information security for use of cloud services</t>
  </si>
  <si>
    <r>
      <rPr>
        <sz val="11"/>
        <color rgb="FF000000"/>
        <rFont val="Calibri"/>
      </rPr>
      <t>Processes for acquisition, use, management and exit from cloud services shall be established in accordance with the organization’s information security requirements.</t>
    </r>
  </si>
  <si>
    <t>A.5.24</t>
  </si>
  <si>
    <t>Information security incident management planning and preparation</t>
  </si>
  <si>
    <r>
      <rPr>
        <sz val="11"/>
        <color rgb="FF000000"/>
        <rFont val="Calibri"/>
      </rPr>
      <t>The organization shall plan and prepare for managing information security incidents by defining, establishing and communicating information security incident management processes, roles and responsibilities.</t>
    </r>
  </si>
  <si>
    <t>A.5.25</t>
  </si>
  <si>
    <t>Assessment and decision on information security events</t>
  </si>
  <si>
    <r>
      <rPr>
        <sz val="11"/>
        <color rgb="FF000000"/>
        <rFont val="Calibri"/>
      </rPr>
      <t>The organization shall assess information security events and decide if they are to be categorized as information security incidents.</t>
    </r>
  </si>
  <si>
    <t>A.5.26</t>
  </si>
  <si>
    <t>Response to information security incidents</t>
  </si>
  <si>
    <r>
      <rPr>
        <sz val="11"/>
        <color rgb="FF000000"/>
        <rFont val="Calibri"/>
      </rPr>
      <t>Information security incidents shall be responded to in accordance with the documented procedures.</t>
    </r>
  </si>
  <si>
    <t>A.5.27</t>
  </si>
  <si>
    <t>Learning from information security incidents</t>
  </si>
  <si>
    <r>
      <rPr>
        <sz val="11"/>
        <color rgb="FF000000"/>
        <rFont val="Calibri"/>
      </rPr>
      <t>Knowledge gained from information security incidents shall be used to strengthen and improve the information security controls.</t>
    </r>
  </si>
  <si>
    <t>A.5.28</t>
  </si>
  <si>
    <t>Collection of evidence</t>
  </si>
  <si>
    <r>
      <rPr>
        <sz val="11"/>
        <color rgb="FF000000"/>
        <rFont val="Calibri"/>
      </rPr>
      <t>The organization shall establish and implement procedures for the identification, collection, acquisition and preservation of evidence related to information security events.</t>
    </r>
  </si>
  <si>
    <t>A.5.29</t>
  </si>
  <si>
    <t>Information security during disruption</t>
  </si>
  <si>
    <r>
      <rPr>
        <sz val="11"/>
        <color rgb="FF000000"/>
        <rFont val="Calibri"/>
      </rPr>
      <t>The organization shall plan how to maintain information security at an appropriate level during disruption.</t>
    </r>
  </si>
  <si>
    <t>A.5.30</t>
  </si>
  <si>
    <t>ICT readiness for business continuity</t>
  </si>
  <si>
    <r>
      <rPr>
        <sz val="11"/>
        <color rgb="FF000000"/>
        <rFont val="Calibri"/>
      </rPr>
      <t>ICT readiness shall be planned, implemented, maintained and tested based on business continuity objectives and ICT continuity requirements.</t>
    </r>
  </si>
  <si>
    <t>A.5.31</t>
  </si>
  <si>
    <t>Legal, statutory, regulatory and contractual requirements</t>
  </si>
  <si>
    <r>
      <rPr>
        <sz val="11"/>
        <color rgb="FF000000"/>
        <rFont val="Calibri"/>
      </rPr>
      <t>Legal, statutory, regulatory and contractual requirements relevant to information security and the organization’s approach to meet these requirements shall be identified, documented and kept up to date.</t>
    </r>
  </si>
  <si>
    <t>A.5.32</t>
  </si>
  <si>
    <t>Intellectual property rights</t>
  </si>
  <si>
    <r>
      <rPr>
        <sz val="11"/>
        <color rgb="FF000000"/>
        <rFont val="Calibri"/>
      </rPr>
      <t>The organization shall implement appropriate procedures to protect intellectual property rights.</t>
    </r>
  </si>
  <si>
    <t>A.5.33</t>
  </si>
  <si>
    <t>Protection of records</t>
  </si>
  <si>
    <r>
      <rPr>
        <sz val="11"/>
        <color rgb="FF000000"/>
        <rFont val="Calibri"/>
      </rPr>
      <t>Records shall be protected from loss, destruction, falsification, unauthorized access and unauthorized release.</t>
    </r>
  </si>
  <si>
    <t>A.5.34</t>
  </si>
  <si>
    <t>Privacy and protection of personal identifiable information (PII)</t>
  </si>
  <si>
    <r>
      <rPr>
        <sz val="11"/>
        <color rgb="FF000000"/>
        <rFont val="Calibri"/>
      </rPr>
      <t>The organization shall identify and meet the requirements regarding the preservation of privacy and protection of PII according to applicable laws and regulations and contractual requirements.</t>
    </r>
  </si>
  <si>
    <t>A.5.35</t>
  </si>
  <si>
    <t>Independent review of information security</t>
  </si>
  <si>
    <r>
      <rPr>
        <sz val="11"/>
        <color rgb="FF000000"/>
        <rFont val="Calibri"/>
      </rPr>
      <t>The organization’s approach to managing information security and its implementation including people, processes and technologies shall be reviewed independently at planned intervals, or when significant changes occur</t>
    </r>
  </si>
  <si>
    <t>A.5.36</t>
  </si>
  <si>
    <t>Compliance with policies, rules and standards for information security</t>
  </si>
  <si>
    <r>
      <rPr>
        <sz val="11"/>
        <color rgb="FF000000"/>
        <rFont val="Calibri"/>
      </rPr>
      <t>Compliance with the organization’s information security policy, topic-specific policies, rules and standards shall be regularly reviewed.</t>
    </r>
  </si>
  <si>
    <t>A.5.37</t>
  </si>
  <si>
    <t>Documented operating procedures</t>
  </si>
  <si>
    <r>
      <rPr>
        <sz val="11"/>
        <color rgb="FF000000"/>
        <rFont val="Calibri"/>
      </rPr>
      <t>Operating procedures for information processing facilities shall be documented and made available to personnel who need them.</t>
    </r>
  </si>
  <si>
    <t>People controls</t>
  </si>
  <si>
    <t>A.6</t>
  </si>
  <si>
    <t>A.6.1</t>
  </si>
  <si>
    <t>Screening</t>
  </si>
  <si>
    <r>
      <rPr>
        <sz val="11"/>
        <color rgb="FF000000"/>
        <rFont val="Calibri"/>
      </rPr>
      <t>Background verification checks on all candidates to become personnel shall be carried out prior to joining the organization and on an ongoing basis taking into consideration applicable laws, regulations and ethics and be proportional to the business requirements, the classification of the information to be accessed and the perceived risks.</t>
    </r>
  </si>
  <si>
    <t>A.6.2</t>
  </si>
  <si>
    <t>Terms and conditions of employment</t>
  </si>
  <si>
    <r>
      <rPr>
        <sz val="11"/>
        <color rgb="FF000000"/>
        <rFont val="Calibri"/>
      </rPr>
      <t>The employment contractual agreements shall state the personnel’s and the organization’s responsibilities for information security.</t>
    </r>
  </si>
  <si>
    <t>A.6.3</t>
  </si>
  <si>
    <t>Information security awareness, education and training</t>
  </si>
  <si>
    <r>
      <rPr>
        <sz val="11"/>
        <color rgb="FF000000"/>
        <rFont val="Calibri"/>
      </rPr>
      <t>Personnel of the organization and relevant interested parties shall receive appropriate information security awareness, education and training and regular updates of the organization's information security policy, topic-specific policies and procedures, as relevant for their job function.</t>
    </r>
  </si>
  <si>
    <t>A.6.4</t>
  </si>
  <si>
    <t>Disciplinary process</t>
  </si>
  <si>
    <r>
      <rPr>
        <sz val="11"/>
        <color rgb="FF000000"/>
        <rFont val="Calibri"/>
      </rPr>
      <t>A disciplinary process shall be formalized and communicated to take actions against personnel and other relevant interested parties who have committed an information security policy violation.</t>
    </r>
  </si>
  <si>
    <t>A.6.5</t>
  </si>
  <si>
    <t>Responsibilities after termination or change of employment</t>
  </si>
  <si>
    <r>
      <rPr>
        <sz val="11"/>
        <color rgb="FF000000"/>
        <rFont val="Calibri"/>
      </rPr>
      <t>Information security responsibilities and duties that remain valid after termination or change of employment shall be defined, enforced and communicated to relevant personnel and other interested parties.</t>
    </r>
  </si>
  <si>
    <t>A.6.6</t>
  </si>
  <si>
    <t>Confidentiality or non-disclosure agreements</t>
  </si>
  <si>
    <r>
      <rPr>
        <sz val="11"/>
        <color rgb="FF000000"/>
        <rFont val="Calibri"/>
      </rPr>
      <t>Confidentiality or non-disclosure agreements reflecting the organization’s needs for the protection of information shall be identified,documented, regularly reviewed and signed by personnel and other relevant interested parties.</t>
    </r>
  </si>
  <si>
    <t>A.6.7</t>
  </si>
  <si>
    <t>Remote working</t>
  </si>
  <si>
    <r>
      <rPr>
        <sz val="11"/>
        <color rgb="FF000000"/>
        <rFont val="Calibri"/>
      </rPr>
      <t>Security measures shall be implemented when personnel are working remotely to protect information accessed, processed or stored outside the organization’s premises.</t>
    </r>
  </si>
  <si>
    <t>A.6.8</t>
  </si>
  <si>
    <t>Information security event reporting</t>
  </si>
  <si>
    <r>
      <rPr>
        <sz val="11"/>
        <color rgb="FF000000"/>
        <rFont val="Calibri"/>
      </rPr>
      <t>The organization shall provide a mechanism for personnel to report observed or suspected information security events through appropriate channels in a timely manner.</t>
    </r>
  </si>
  <si>
    <t>Physical controls</t>
  </si>
  <si>
    <t>A.7</t>
  </si>
  <si>
    <t>A.7.1</t>
  </si>
  <si>
    <t>Physical security perimeters</t>
  </si>
  <si>
    <r>
      <rPr>
        <sz val="11"/>
        <color rgb="FF000000"/>
        <rFont val="Calibri"/>
      </rPr>
      <t>Security perimeters shall be defined and used to protect areas that contain information and other associated assets.</t>
    </r>
  </si>
  <si>
    <t>A.7.2</t>
  </si>
  <si>
    <t>Physical entry</t>
  </si>
  <si>
    <r>
      <rPr>
        <sz val="11"/>
        <color rgb="FF000000"/>
        <rFont val="Calibri"/>
      </rPr>
      <t>Secure areas shall be protected by appropriate entry controls and access points.</t>
    </r>
  </si>
  <si>
    <t>A.7.3</t>
  </si>
  <si>
    <t>Securing offices, rooms and facilities</t>
  </si>
  <si>
    <r>
      <rPr>
        <sz val="11"/>
        <color rgb="FF000000"/>
        <rFont val="Calibri"/>
      </rPr>
      <t>Physical security for offices, rooms and facilities shall be designed and implemented.</t>
    </r>
  </si>
  <si>
    <t>A.7.4</t>
  </si>
  <si>
    <t>Physical security monitoring</t>
  </si>
  <si>
    <r>
      <rPr>
        <sz val="11"/>
        <color rgb="FF000000"/>
        <rFont val="Calibri"/>
      </rPr>
      <t>Premises shall be continuously monitored for unauthorized physical access.</t>
    </r>
  </si>
  <si>
    <t>A.7.5</t>
  </si>
  <si>
    <t>Protecting against physical and environmental threats</t>
  </si>
  <si>
    <r>
      <rPr>
        <sz val="11"/>
        <color rgb="FF000000"/>
        <rFont val="Calibri"/>
      </rPr>
      <t>Protection against physical and environmental threats, such as natural disasters and other intentional or unintentional physical threats to infrastructure shall be designed and implemented.</t>
    </r>
  </si>
  <si>
    <t>A.7.6</t>
  </si>
  <si>
    <t>Working in secure areas</t>
  </si>
  <si>
    <r>
      <rPr>
        <sz val="11"/>
        <color rgb="FF000000"/>
        <rFont val="Calibri"/>
      </rPr>
      <t>Security measures for working in secure areas shall be designed and implemented.</t>
    </r>
  </si>
  <si>
    <t>A.7.7</t>
  </si>
  <si>
    <t>Clear desk and clear screen</t>
  </si>
  <si>
    <r>
      <rPr>
        <sz val="11"/>
        <color rgb="FF000000"/>
        <rFont val="Calibri"/>
      </rPr>
      <t>Clear desk rules for papers and removable storage media and clear screen rules for information processing facilities shall be defined and appropriately enforced.</t>
    </r>
  </si>
  <si>
    <t>A.7.8</t>
  </si>
  <si>
    <t>Equipment siting and protection</t>
  </si>
  <si>
    <r>
      <rPr>
        <sz val="11"/>
        <color rgb="FF000000"/>
        <rFont val="Calibri"/>
      </rPr>
      <t>Equipment shall be sited securely and protected.</t>
    </r>
  </si>
  <si>
    <t>A.7.9</t>
  </si>
  <si>
    <t>Security of assets off-premises</t>
  </si>
  <si>
    <r>
      <rPr>
        <sz val="11"/>
        <color rgb="FF000000"/>
        <rFont val="Calibri"/>
      </rPr>
      <t>Off-site assets shall be protected.</t>
    </r>
  </si>
  <si>
    <t>A.7.10</t>
  </si>
  <si>
    <t>Storage media</t>
  </si>
  <si>
    <r>
      <rPr>
        <sz val="11"/>
        <color rgb="FF000000"/>
        <rFont val="Calibri"/>
      </rPr>
      <t>Storage media shall be managed through their life cycle of acquisition, use, transportation and disposal in accordance with the organization’s classification scheme and handling requirements.</t>
    </r>
  </si>
  <si>
    <t>A.7.11</t>
  </si>
  <si>
    <t>Supporting utilities</t>
  </si>
  <si>
    <r>
      <rPr>
        <sz val="11"/>
        <color rgb="FF000000"/>
        <rFont val="Calibri"/>
      </rPr>
      <t>Information processing facilities shall be protected from power failures and other disruptions caused by failures in supporting utilities.</t>
    </r>
  </si>
  <si>
    <t>A.7.12</t>
  </si>
  <si>
    <t>Cabling security</t>
  </si>
  <si>
    <r>
      <rPr>
        <sz val="11"/>
        <color rgb="FF000000"/>
        <rFont val="Calibri"/>
      </rPr>
      <t>Cables carrying power, data or supporting information services shall be protected from interception, interference or damage.</t>
    </r>
  </si>
  <si>
    <t>A.7.13</t>
  </si>
  <si>
    <t>Equipment maintenance</t>
  </si>
  <si>
    <r>
      <rPr>
        <sz val="11"/>
        <color rgb="FF000000"/>
        <rFont val="Calibri"/>
      </rPr>
      <t>Equipment shall be maintained correctly to ensure availability, integrity and confidentiality of information.</t>
    </r>
  </si>
  <si>
    <t>A.7.14</t>
  </si>
  <si>
    <t>Secure disposal or re-use of equipment</t>
  </si>
  <si>
    <r>
      <rPr>
        <sz val="11"/>
        <color rgb="FF000000"/>
        <rFont val="Calibri"/>
      </rPr>
      <t>Items of equipment containing storage media shall be verified to ensure that any sensitive data and licensed software has been removed or securely overwritten prior to disposal or re-use.</t>
    </r>
  </si>
  <si>
    <t>Technological controls</t>
  </si>
  <si>
    <t>A.8</t>
  </si>
  <si>
    <t>A.8.1</t>
  </si>
  <si>
    <t>User end point devices</t>
  </si>
  <si>
    <r>
      <rPr>
        <sz val="11"/>
        <color rgb="FF000000"/>
        <rFont val="Calibri"/>
      </rPr>
      <t>Information stored on, processed by or accessible via user end point devices shall be protected.</t>
    </r>
  </si>
  <si>
    <t>A.8.2</t>
  </si>
  <si>
    <t>Privileged access rights</t>
  </si>
  <si>
    <r>
      <rPr>
        <sz val="11"/>
        <color rgb="FF000000"/>
        <rFont val="Calibri"/>
      </rPr>
      <t>The allocation and use of privileged access rights shall be restricted and managed.</t>
    </r>
  </si>
  <si>
    <t>A.8.3</t>
  </si>
  <si>
    <t>Information access restriction</t>
  </si>
  <si>
    <r>
      <rPr>
        <sz val="11"/>
        <color rgb="FF000000"/>
        <rFont val="Calibri"/>
      </rPr>
      <t>Access to information and other associated assets shall be restricted in accordance with the established topic-specific policy on access control.</t>
    </r>
  </si>
  <si>
    <t>A.8.4</t>
  </si>
  <si>
    <t>Access to source code</t>
  </si>
  <si>
    <r>
      <rPr>
        <sz val="11"/>
        <color rgb="FF000000"/>
        <rFont val="Calibri"/>
      </rPr>
      <t>Read and write access to source code, development tools and software libraries shall be appropriately managed.</t>
    </r>
  </si>
  <si>
    <t>A.8.5</t>
  </si>
  <si>
    <t>Secure authentication</t>
  </si>
  <si>
    <r>
      <rPr>
        <sz val="11"/>
        <color rgb="FF000000"/>
        <rFont val="Calibri"/>
      </rPr>
      <t>Secure authentication technologies and procedures shall be implemented based on information access restrictions and the topic-specific policy on access control.</t>
    </r>
  </si>
  <si>
    <t>A.8.6</t>
  </si>
  <si>
    <t>Capacity management</t>
  </si>
  <si>
    <r>
      <rPr>
        <sz val="11"/>
        <color rgb="FF000000"/>
        <rFont val="Calibri"/>
      </rPr>
      <t>The use of resources shall be monitored and adjusted in line with current and expected capacity requirements.</t>
    </r>
  </si>
  <si>
    <t>A.8.7</t>
  </si>
  <si>
    <t>Protection against malware</t>
  </si>
  <si>
    <r>
      <rPr>
        <sz val="11"/>
        <color rgb="FF000000"/>
        <rFont val="Calibri"/>
      </rPr>
      <t>Protection against malware shall be implemented and supported by appropriate user awareness.</t>
    </r>
  </si>
  <si>
    <t>A.8.8</t>
  </si>
  <si>
    <t>Management of technical vulnerabilities</t>
  </si>
  <si>
    <r>
      <rPr>
        <sz val="11"/>
        <color rgb="FF000000"/>
        <rFont val="Calibri"/>
      </rPr>
      <t>Information about technical vulnerabilities of information systems in use shall be obtained, the organization’s exposure to such vulnerabilities shall be evaluated and appropriate measures shall be taken.</t>
    </r>
  </si>
  <si>
    <t>A.8.9</t>
  </si>
  <si>
    <t>Configuration management</t>
  </si>
  <si>
    <r>
      <rPr>
        <sz val="11"/>
        <color rgb="FF000000"/>
        <rFont val="Calibri"/>
      </rPr>
      <t>Configurations, including security configurations, of hardware, software, services and networks shall be established, documented, implemented, monitored and reviewed.</t>
    </r>
  </si>
  <si>
    <t>A.8.10</t>
  </si>
  <si>
    <t>Information deletion</t>
  </si>
  <si>
    <r>
      <rPr>
        <sz val="11"/>
        <color rgb="FF000000"/>
        <rFont val="Calibri"/>
      </rPr>
      <t>Information stored in information systems, devices or in any other storage media shall be deleted when no longer required.</t>
    </r>
  </si>
  <si>
    <t>A.8.11</t>
  </si>
  <si>
    <t>Data masking</t>
  </si>
  <si>
    <r>
      <rPr>
        <sz val="11"/>
        <color rgb="FF000000"/>
        <rFont val="Calibri"/>
      </rPr>
      <t>Data masking shall be used in accordance with the organization’s topic-specific policy on access control and other related topic-specific policies, and business requirements, taking applicable legislation into consideration.</t>
    </r>
  </si>
  <si>
    <t>A.8.12</t>
  </si>
  <si>
    <t>Data leakage prevention</t>
  </si>
  <si>
    <r>
      <rPr>
        <sz val="11"/>
        <color rgb="FF000000"/>
        <rFont val="Calibri"/>
      </rPr>
      <t>Data leakage prevention measures shall be applied to systems, networks and any other devices that process, store or transmit sensitive information.</t>
    </r>
  </si>
  <si>
    <t>A.8.13</t>
  </si>
  <si>
    <t>Information backup</t>
  </si>
  <si>
    <r>
      <rPr>
        <sz val="11"/>
        <color rgb="FF000000"/>
        <rFont val="Calibri"/>
      </rPr>
      <t>Backup copies of information, software and systems shall be maintained and regularly tested in accordance with the agreed topic-specific policy on backup.</t>
    </r>
  </si>
  <si>
    <t>A.8.14</t>
  </si>
  <si>
    <t>Redundancy of information processing facilities</t>
  </si>
  <si>
    <r>
      <rPr>
        <sz val="11"/>
        <color rgb="FF000000"/>
        <rFont val="Calibri"/>
      </rPr>
      <t>Information processing facilities shall be implemented with redundancy sufficient to meet availability requirements.</t>
    </r>
  </si>
  <si>
    <t>A.8.15</t>
  </si>
  <si>
    <t>Logging</t>
  </si>
  <si>
    <r>
      <rPr>
        <sz val="11"/>
        <color rgb="FF000000"/>
        <rFont val="Calibri"/>
      </rPr>
      <t>Logs that record activities, exceptions, faults and other relevant events shall be produced, stored, protected and analysed.</t>
    </r>
  </si>
  <si>
    <t>A.8.16</t>
  </si>
  <si>
    <t>Monitoring activities</t>
  </si>
  <si>
    <r>
      <rPr>
        <sz val="11"/>
        <color rgb="FF000000"/>
        <rFont val="Calibri"/>
      </rPr>
      <t>Networks, systems and applications shall be monitored for anomalous behaviour and appropriate actions taken to evaluate potential information security incidents.</t>
    </r>
  </si>
  <si>
    <t>A.8.17</t>
  </si>
  <si>
    <t>Clock synchronization</t>
  </si>
  <si>
    <r>
      <rPr>
        <sz val="11"/>
        <color rgb="FF000000"/>
        <rFont val="Calibri"/>
      </rPr>
      <t>The clocks of information processing systems used by the organization shall be synchronized to approved time sources.</t>
    </r>
  </si>
  <si>
    <t>A.8.18</t>
  </si>
  <si>
    <t>Use of privileged utility programs</t>
  </si>
  <si>
    <r>
      <rPr>
        <sz val="11"/>
        <color rgb="FF000000"/>
        <rFont val="Calibri"/>
      </rPr>
      <t>The use of utility programs that can be capable of overriding system and application controls shall be restricted and tightly controlled.</t>
    </r>
  </si>
  <si>
    <t>A.8.19</t>
  </si>
  <si>
    <t>Installation of software on operational systems</t>
  </si>
  <si>
    <r>
      <rPr>
        <sz val="11"/>
        <color rgb="FF000000"/>
        <rFont val="Calibri"/>
      </rPr>
      <t>Procedures and measures shall be implemented to securely manage software installation on operational systems.</t>
    </r>
  </si>
  <si>
    <t>A.8.20</t>
  </si>
  <si>
    <t>Network security</t>
  </si>
  <si>
    <r>
      <rPr>
        <sz val="11"/>
        <color rgb="FF000000"/>
        <rFont val="Calibri"/>
      </rPr>
      <t>Networks and network devices shall be secured, managed and controlled to protect information in systems and applications.</t>
    </r>
  </si>
  <si>
    <t>A.8.21</t>
  </si>
  <si>
    <t>Security of network services</t>
  </si>
  <si>
    <r>
      <rPr>
        <sz val="11"/>
        <color rgb="FF000000"/>
        <rFont val="Calibri"/>
      </rPr>
      <t>Security mechanisms, service levels and service requirements of network services shall be identified, implemented and monitored.</t>
    </r>
  </si>
  <si>
    <t>A.8.22</t>
  </si>
  <si>
    <t>Segregation of networks</t>
  </si>
  <si>
    <r>
      <rPr>
        <sz val="11"/>
        <color rgb="FF000000"/>
        <rFont val="Calibri"/>
      </rPr>
      <t>Groups of information services, users and information systems shall be segregated in the organization’s networks.</t>
    </r>
  </si>
  <si>
    <t>A.8.23</t>
  </si>
  <si>
    <t>Web filtering</t>
  </si>
  <si>
    <r>
      <rPr>
        <sz val="11"/>
        <color rgb="FF000000"/>
        <rFont val="Calibri"/>
      </rPr>
      <t>Access to external websites shall be managed to reduce exposure to malicious content.</t>
    </r>
  </si>
  <si>
    <t>A.8.24</t>
  </si>
  <si>
    <t>Use of cryptography</t>
  </si>
  <si>
    <r>
      <rPr>
        <sz val="11"/>
        <color rgb="FF000000"/>
        <rFont val="Calibri"/>
      </rPr>
      <t>Rules for the effective use of cryptography, including cryptographic key management, shall be defined and implemented.</t>
    </r>
  </si>
  <si>
    <t>A.8.25</t>
  </si>
  <si>
    <t>Secure development life cycle</t>
  </si>
  <si>
    <r>
      <rPr>
        <sz val="11"/>
        <color rgb="FF000000"/>
        <rFont val="Calibri"/>
      </rPr>
      <t>Rules for the secure development of software and systems shall be established and applied.</t>
    </r>
  </si>
  <si>
    <t>A.8.26</t>
  </si>
  <si>
    <t>Application security requirements</t>
  </si>
  <si>
    <r>
      <rPr>
        <sz val="11"/>
        <color rgb="FF000000"/>
        <rFont val="Calibri"/>
      </rPr>
      <t>Information security requirements shall be identified, specified and approved when developing or acquiring applications</t>
    </r>
  </si>
  <si>
    <t>A.8.27</t>
  </si>
  <si>
    <t>Secure system architecture and engineering principles</t>
  </si>
  <si>
    <r>
      <rPr>
        <sz val="11"/>
        <color rgb="FF000000"/>
        <rFont val="Calibri"/>
      </rPr>
      <t>Principles for engineering secure systems shall be established, documented, maintained and applied to any information system development activities.</t>
    </r>
  </si>
  <si>
    <t>A.8.28</t>
  </si>
  <si>
    <t>Secure coding</t>
  </si>
  <si>
    <r>
      <rPr>
        <sz val="11"/>
        <color rgb="FF000000"/>
        <rFont val="Calibri"/>
      </rPr>
      <t>Secure coding principles shall be applied to software development.</t>
    </r>
  </si>
  <si>
    <t>A.8.29</t>
  </si>
  <si>
    <t>Security testing in development and acceptance</t>
  </si>
  <si>
    <r>
      <rPr>
        <sz val="11"/>
        <color rgb="FF000000"/>
        <rFont val="Calibri"/>
      </rPr>
      <t>Security testing processes shall be defined and implemented in the development life cycle.</t>
    </r>
  </si>
  <si>
    <t>A.8.30</t>
  </si>
  <si>
    <t>Outsourced development</t>
  </si>
  <si>
    <r>
      <rPr>
        <sz val="11"/>
        <color rgb="FF000000"/>
        <rFont val="Calibri"/>
      </rPr>
      <t>The organization shall direct, monitor and review the activities related to outsourced system development.</t>
    </r>
  </si>
  <si>
    <t>A.8.31</t>
  </si>
  <si>
    <t>Separation of development, test and production environments</t>
  </si>
  <si>
    <r>
      <rPr>
        <sz val="11"/>
        <color rgb="FF000000"/>
        <rFont val="Calibri"/>
      </rPr>
      <t>Development, testing and production environments shall be separated and secured.</t>
    </r>
  </si>
  <si>
    <t>A.8.32</t>
  </si>
  <si>
    <t>Change management</t>
  </si>
  <si>
    <r>
      <rPr>
        <sz val="11"/>
        <color rgb="FF000000"/>
        <rFont val="Calibri"/>
      </rPr>
      <t>Changes to information processing facilities and information systems shall be subject to change management procedures.</t>
    </r>
  </si>
  <si>
    <t>A.8.33</t>
  </si>
  <si>
    <t>Test information</t>
  </si>
  <si>
    <r>
      <rPr>
        <sz val="11"/>
        <color rgb="FF000000"/>
        <rFont val="Calibri"/>
      </rPr>
      <t>Test information shall be appropriately selected, protected and managed.</t>
    </r>
  </si>
  <si>
    <t>A.8.34</t>
  </si>
  <si>
    <t>Protection of information systems during audit testing</t>
  </si>
  <si>
    <r>
      <rPr>
        <sz val="11"/>
        <color rgb="FF000000"/>
        <rFont val="Calibri"/>
      </rPr>
      <t>Audit tests and other assurance activities involving assessment of operational systems shall be planned and agreed between the tester and appropriate management.</t>
    </r>
  </si>
  <si>
    <t>Requirements</t>
  </si>
  <si>
    <t>Purpose</t>
  </si>
  <si>
    <t>GoodPractice</t>
  </si>
  <si>
    <t>Definitions</t>
  </si>
  <si>
    <t>AddtionalInformation</t>
  </si>
  <si>
    <t>Customization</t>
  </si>
  <si>
    <t>Applicability</t>
  </si>
  <si>
    <t>1</t>
  </si>
  <si>
    <t>Requirement 1: Install and Maintain Network Security Controls</t>
  </si>
  <si>
    <t>Processes and mechanisms for installing and maintaining network security controls are defined and understood.</t>
  </si>
  <si>
    <t>1.1.1</t>
  </si>
  <si>
    <r>
      <rPr>
        <sz val="11"/>
        <color rgb="FF000000"/>
        <rFont val="Calibri"/>
      </rPr>
      <t>All security policies and operational procedures that are identified in Requirement 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</si>
  <si>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 is about effectively managing and maintaining the various policies and procedures specified throughout Requirement 1. While it is important to define the specific policies or procedures called out in Requirement 1,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</si>
  <si>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these reasons, consider updating these documents as soon as possible after a change occurs and not only on a periodic cycle.</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</si>
  <si>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</si>
  <si>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1 are defined, understood,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</si>
  <si>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 are managed in accordance with all elements specified in this requirement.</t>
    </r>
  </si>
  <si>
    <t>1.1.2</t>
  </si>
  <si>
    <r>
      <rPr>
        <sz val="11"/>
        <color rgb="FF000000"/>
        <rFont val="Calibri"/>
      </rPr>
      <t>Roles and responsibilities for performing activities in Requirement 1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</si>
  <si>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</si>
  <si>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</si>
  <si>
    <r>
      <rPr>
        <sz val="11"/>
        <color rgb="FF000000"/>
        <rFont val="Calibri"/>
      </rPr>
      <t>NSCs are key components of a network architecture. Most commonly, NSCs are used at the boundaries of the CDE to control network traffic flowing inbound and outbound from the CDE.</t>
    </r>
    <r>
      <rPr>
        <sz val="11"/>
        <color rgb="FF000000"/>
        <rFont val="Calibri"/>
      </rPr>
      <t xml:space="preserve">
</t>
    </r>
    <r>
      <rPr>
        <sz val="11"/>
        <color rgb="FF000000"/>
        <rFont val="Calibri"/>
      </rPr>
      <t>Configuration standards outline an entity’s minimum requirements for the configuration of its NSCs.</t>
    </r>
  </si>
  <si>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</si>
  <si>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1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</si>
  <si>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1 to verify that roles and responsibilities are assigned as documented and are understood.</t>
    </r>
  </si>
  <si>
    <t>Network security controls (NSCs) are configured and maintained.</t>
  </si>
  <si>
    <t>1.2.1</t>
  </si>
  <si>
    <r>
      <rPr>
        <sz val="11"/>
        <color rgb="FF000000"/>
        <rFont val="Calibri"/>
      </rPr>
      <t>Configuration standards for NSC rulesets are:</t>
    </r>
    <r>
      <rPr>
        <sz val="11"/>
        <color rgb="FF000000"/>
        <rFont val="Calibri"/>
      </rPr>
      <t xml:space="preserve">
</t>
    </r>
    <r>
      <rPr>
        <b/>
        <sz val="11"/>
        <color rgb="FF000000"/>
        <rFont val="Calibri"/>
      </rPr>
      <t>•</t>
    </r>
    <r>
      <rPr>
        <sz val="11"/>
        <color rgb="FF000000"/>
        <rFont val="Calibri"/>
      </rPr>
      <t xml:space="preserve">    Defined.</t>
    </r>
    <r>
      <rPr>
        <sz val="11"/>
        <color rgb="FF000000"/>
        <rFont val="Calibri"/>
      </rPr>
      <t xml:space="preserve">
</t>
    </r>
    <r>
      <rPr>
        <b/>
        <sz val="11"/>
        <color rgb="FF000000"/>
        <rFont val="Calibri"/>
      </rPr>
      <t>•</t>
    </r>
    <r>
      <rPr>
        <sz val="11"/>
        <color rgb="FF000000"/>
        <rFont val="Calibri"/>
      </rPr>
      <t xml:space="preserve">    Implemented.</t>
    </r>
    <r>
      <rPr>
        <sz val="11"/>
        <color rgb="FF000000"/>
        <rFont val="Calibri"/>
      </rPr>
      <t xml:space="preserve">
</t>
    </r>
    <r>
      <rPr>
        <b/>
        <sz val="11"/>
        <color rgb="FF000000"/>
        <rFont val="Calibri"/>
      </rPr>
      <t>•</t>
    </r>
    <r>
      <rPr>
        <sz val="11"/>
        <color rgb="FF000000"/>
        <rFont val="Calibri"/>
      </rPr>
      <t xml:space="preserve">    Maintained.</t>
    </r>
  </si>
  <si>
    <r>
      <rPr>
        <sz val="11"/>
        <color rgb="FF000000"/>
        <rFont val="Calibri"/>
      </rPr>
      <t>The implementation of these configuration standards results in the NSC being configured and managed to properly perform their security function (often referred to as the ruleset).</t>
    </r>
  </si>
  <si>
    <r>
      <rPr>
        <sz val="11"/>
        <color rgb="FF000000"/>
        <rFont val="Calibri"/>
      </rPr>
      <t>These standards often define the requirements for acceptable protocols, ports that are permitted to be used, and specific configuration requirements that are acceptable. Configuration standards may also outline what the entity considers not acceptable or not permitted within its network.</t>
    </r>
  </si>
  <si>
    <r>
      <rPr>
        <sz val="11"/>
        <color rgb="FF000000"/>
        <rFont val="Calibri"/>
      </rPr>
      <t>Examples of NSCs covered by these configuration standards include, but are not limited to, firewalls, routers configured with access control lists, and cloud virtual networks.</t>
    </r>
  </si>
  <si>
    <r>
      <rPr>
        <sz val="11"/>
        <color rgb="FF000000"/>
        <rFont val="Calibri"/>
      </rPr>
      <t>The way that NSCs are configured and operate are defined and consistently applied.</t>
    </r>
  </si>
  <si>
    <r>
      <rPr>
        <b/>
        <sz val="11"/>
        <color rgb="FF000000"/>
        <rFont val="Calibri"/>
      </rPr>
      <t>a.</t>
    </r>
    <r>
      <rPr>
        <sz val="11"/>
        <color rgb="FF000000"/>
        <rFont val="Calibri"/>
      </rPr>
      <t xml:space="preserve"> Examine the configuration standards for NSC rulesets to verify the standards are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NSC rulesets to verify that rulesets are implemented according to the configuration standards.</t>
    </r>
  </si>
  <si>
    <t>1.2.2</t>
  </si>
  <si>
    <r>
      <rPr>
        <sz val="11"/>
        <color rgb="FF000000"/>
        <rFont val="Calibri"/>
      </rPr>
      <t>All changes to network connections and to configurations of NSCs are approved and managed in accordance with the change control process defined at Requirement 6.5.1.</t>
    </r>
  </si>
  <si>
    <r>
      <rPr>
        <sz val="11"/>
        <color rgb="FF000000"/>
        <rFont val="Calibri"/>
      </rPr>
      <t>Following a structured change control process for all changes to NSCs reduces the risk that a change could introduce a security vulnerability.</t>
    </r>
  </si>
  <si>
    <r>
      <rPr>
        <sz val="11"/>
        <color rgb="FF000000"/>
        <rFont val="Calibri"/>
      </rPr>
      <t>Changes should be approved by individuals with the appropriate authority and knowledge to understand the impact of the change. Verification should provide reasonable assurance that the change did not adversely impact the security of the network and that the change performs as expected.</t>
    </r>
    <r>
      <rPr>
        <sz val="11"/>
        <color rgb="FF000000"/>
        <rFont val="Calibri"/>
      </rPr>
      <t xml:space="preserve">
</t>
    </r>
    <r>
      <rPr>
        <sz val="11"/>
        <color rgb="FF000000"/>
        <rFont val="Calibri"/>
      </rPr>
      <t>To avoid having to address security issues introduced by a change, all changes should be approved prior to being implemented and verified after the change is implemented. Once approved and verified, network documentation should be updated to include the changes to prevent inconsistencies between network documentation and the actual configuration.</t>
    </r>
  </si>
  <si>
    <r>
      <rPr>
        <sz val="11"/>
        <color rgb="FF000000"/>
        <rFont val="Calibri"/>
      </rPr>
      <t>Changes to network connections and NSCs cannot result in misconfiguration, implementation of insecure services, or unauthorized network connections.</t>
    </r>
  </si>
  <si>
    <r>
      <rPr>
        <sz val="11"/>
        <color rgb="FF000000"/>
        <rFont val="Calibri"/>
      </rPr>
      <t>Changes to network connections include the addition, removal, or modification of a connection.</t>
    </r>
    <r>
      <rPr>
        <sz val="11"/>
        <color rgb="FF000000"/>
        <rFont val="Calibri"/>
      </rPr>
      <t xml:space="preserve">
</t>
    </r>
    <r>
      <rPr>
        <sz val="11"/>
        <color rgb="FF000000"/>
        <rFont val="Calibri"/>
      </rPr>
      <t>Changes to NSC configurations include those related to the component itself as well as those affecting how it performs its security function.</t>
    </r>
  </si>
  <si>
    <r>
      <rPr>
        <b/>
        <sz val="11"/>
        <color rgb="FF000000"/>
        <rFont val="Calibri"/>
      </rPr>
      <t>a.</t>
    </r>
    <r>
      <rPr>
        <sz val="11"/>
        <color rgb="FF000000"/>
        <rFont val="Calibri"/>
      </rPr>
      <t xml:space="preserve"> Examine documented procedures to verify that changes to network connections and configurations of NSCs are included in the formal change control process in accordance with Requirement 6.5.1.</t>
    </r>
    <r>
      <rPr>
        <sz val="11"/>
        <color rgb="FF000000"/>
        <rFont val="Calibri"/>
      </rPr>
      <t xml:space="preserve">
</t>
    </r>
    <r>
      <rPr>
        <b/>
        <sz val="11"/>
        <color rgb="FF000000"/>
        <rFont val="Calibri"/>
      </rPr>
      <t>b.</t>
    </r>
    <r>
      <rPr>
        <sz val="11"/>
        <color rgb="FF000000"/>
        <rFont val="Calibri"/>
      </rPr>
      <t xml:space="preserve"> Examine network configuration settings to identify changes made to network connections. Interview responsible personnel and examine change control records to verify that identified changes to network connections were approved and managed in accordance with Requirement 6.5.1.</t>
    </r>
    <r>
      <rPr>
        <sz val="11"/>
        <color rgb="FF000000"/>
        <rFont val="Calibri"/>
      </rPr>
      <t xml:space="preserve">
</t>
    </r>
    <r>
      <rPr>
        <b/>
        <sz val="11"/>
        <color rgb="FF000000"/>
        <rFont val="Calibri"/>
      </rPr>
      <t>c.</t>
    </r>
    <r>
      <rPr>
        <sz val="11"/>
        <color rgb="FF000000"/>
        <rFont val="Calibri"/>
      </rPr>
      <t xml:space="preserve"> Examine network configuration settings to identify changes made to configurations of NSCs. Interview responsible personnel and examine change control records to verify that identified changes to configurations of NSCs were approved and managed in accordance with Requirement 6.5.1.</t>
    </r>
  </si>
  <si>
    <t>1.2.3</t>
  </si>
  <si>
    <r>
      <rPr>
        <sz val="11"/>
        <color rgb="FF000000"/>
        <rFont val="Calibri"/>
      </rPr>
      <t>An accurate network diagram(s) is maintained that shows all connections between the CDE and other networks, including any wireless networks.</t>
    </r>
  </si>
  <si>
    <r>
      <rPr>
        <sz val="11"/>
        <color rgb="FF000000"/>
        <rFont val="Calibri"/>
      </rPr>
      <t>Maintaining an accurate and up-to-date network diagram(s) prevents network connections and devices from being overlooked and unknowingly left unsecured and vulnerable to compromise.</t>
    </r>
    <r>
      <rPr>
        <sz val="11"/>
        <color rgb="FF000000"/>
        <rFont val="Calibri"/>
      </rPr>
      <t xml:space="preserve">
</t>
    </r>
    <r>
      <rPr>
        <sz val="11"/>
        <color rgb="FF000000"/>
        <rFont val="Calibri"/>
      </rPr>
      <t>A properly maintained network diagram(s) helps an organization verify its PCI DSS scope by identifying systems connecting to and from the CDE.</t>
    </r>
  </si>
  <si>
    <r>
      <rPr>
        <sz val="11"/>
        <color rgb="FF000000"/>
        <rFont val="Calibri"/>
      </rPr>
      <t>All connections to and from the CDE should be identified, including systems providing security, management, or maintenance services to CDE system components. Entities should consider including the following in their network diagrams:</t>
    </r>
    <r>
      <rPr>
        <sz val="11"/>
        <color rgb="FF000000"/>
        <rFont val="Calibri"/>
      </rPr>
      <t xml:space="preserve">
</t>
    </r>
    <r>
      <rPr>
        <sz val="11"/>
        <color rgb="FF000000"/>
        <rFont val="Calibri"/>
      </rPr>
      <t>All locations, including retail locations, data centers, corporate locations, cloud providers, etc.</t>
    </r>
    <r>
      <rPr>
        <sz val="11"/>
        <color rgb="FF000000"/>
        <rFont val="Calibri"/>
      </rPr>
      <t xml:space="preserve">
</t>
    </r>
    <r>
      <rPr>
        <sz val="11"/>
        <color rgb="FF000000"/>
        <rFont val="Calibri"/>
      </rPr>
      <t>Clear labeling of all network segments.</t>
    </r>
    <r>
      <rPr>
        <sz val="11"/>
        <color rgb="FF000000"/>
        <rFont val="Calibri"/>
      </rPr>
      <t xml:space="preserve">
</t>
    </r>
    <r>
      <rPr>
        <sz val="11"/>
        <color rgb="FF000000"/>
        <rFont val="Calibri"/>
      </rPr>
      <t>All security controls providing segmentation, including unique identifiers for each control (for example, name of control, make, model, and version).</t>
    </r>
    <r>
      <rPr>
        <sz val="11"/>
        <color rgb="FF000000"/>
        <rFont val="Calibri"/>
      </rPr>
      <t xml:space="preserve">
</t>
    </r>
    <r>
      <rPr>
        <sz val="11"/>
        <color rgb="FF000000"/>
        <rFont val="Calibri"/>
      </rPr>
      <t>All in-scope system components, including NSCs, web app firewalls, anti-malware solutions, change management solutions, IDS/IPS, log aggregation systems, payment terminals, payment applications, HSMs, etc.</t>
    </r>
    <r>
      <rPr>
        <sz val="11"/>
        <color rgb="FF000000"/>
        <rFont val="Calibri"/>
      </rPr>
      <t xml:space="preserve">
</t>
    </r>
    <r>
      <rPr>
        <sz val="11"/>
        <color rgb="FF000000"/>
        <rFont val="Calibri"/>
      </rPr>
      <t>(continued on next page)</t>
    </r>
  </si>
  <si>
    <r>
      <rPr>
        <sz val="11"/>
        <color rgb="FF000000"/>
        <rFont val="Calibri"/>
      </rPr>
      <t>A representation of the boundaries between the CDE, all trusted networks, and all untrusted networks, is maintained and available.</t>
    </r>
  </si>
  <si>
    <r>
      <rPr>
        <sz val="11"/>
        <color rgb="FF000000"/>
        <rFont val="Calibri"/>
      </rPr>
      <t>A current network diagram(s) or other technical or topological solution that identifies network connections and devices can be used to meet this requirement.</t>
    </r>
  </si>
  <si>
    <r>
      <rPr>
        <b/>
        <sz val="11"/>
        <color rgb="FF000000"/>
        <rFont val="Calibri"/>
      </rPr>
      <t>a.</t>
    </r>
    <r>
      <rPr>
        <sz val="11"/>
        <color rgb="FF000000"/>
        <rFont val="Calibri"/>
      </rPr>
      <t xml:space="preserve"> Examine diagram(s) and network configurations to verify that an accurate network diagram(s) exists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network diagram(s) is accurate and updated when there are changes to the environment.</t>
    </r>
  </si>
  <si>
    <t>1.2.4</t>
  </si>
  <si>
    <r>
      <rPr>
        <sz val="11"/>
        <color rgb="FF000000"/>
        <rFont val="Calibri"/>
      </rPr>
      <t>An accurate data-flow diagram(s) is maintained that meets the following:</t>
    </r>
    <r>
      <rPr>
        <sz val="11"/>
        <color rgb="FF000000"/>
        <rFont val="Calibri"/>
      </rPr>
      <t xml:space="preserve">
</t>
    </r>
    <r>
      <rPr>
        <b/>
        <sz val="11"/>
        <color rgb="FF000000"/>
        <rFont val="Calibri"/>
      </rPr>
      <t>•</t>
    </r>
    <r>
      <rPr>
        <sz val="11"/>
        <color rgb="FF000000"/>
        <rFont val="Calibri"/>
      </rPr>
      <t xml:space="preserve">    Shows all account data flows across systems and networks.</t>
    </r>
    <r>
      <rPr>
        <sz val="11"/>
        <color rgb="FF000000"/>
        <rFont val="Calibri"/>
      </rPr>
      <t xml:space="preserve">
</t>
    </r>
    <r>
      <rPr>
        <b/>
        <sz val="11"/>
        <color rgb="FF000000"/>
        <rFont val="Calibri"/>
      </rPr>
      <t>•</t>
    </r>
    <r>
      <rPr>
        <sz val="11"/>
        <color rgb="FF000000"/>
        <rFont val="Calibri"/>
      </rPr>
      <t xml:space="preserve">    Updated as needed upon changes to the environment.</t>
    </r>
  </si>
  <si>
    <r>
      <rPr>
        <sz val="11"/>
        <color rgb="FF000000"/>
        <rFont val="Calibri"/>
      </rPr>
      <t>An up-to-date, readily available data-flow diagram helps an organization understand and keep track of the scope of its environment by showing how account data flows across networks and between individual systems and devices.</t>
    </r>
    <r>
      <rPr>
        <sz val="11"/>
        <color rgb="FF000000"/>
        <rFont val="Calibri"/>
      </rPr>
      <t xml:space="preserve">
</t>
    </r>
    <r>
      <rPr>
        <sz val="11"/>
        <color rgb="FF000000"/>
        <rFont val="Calibri"/>
      </rPr>
      <t>Maintaining an up-to-date data-flow diagram(s) prevents account data from being overlooked and unknowingly left unsecured.</t>
    </r>
  </si>
  <si>
    <r>
      <rPr>
        <sz val="11"/>
        <color rgb="FF000000"/>
        <rFont val="Calibri"/>
      </rPr>
      <t>The data-flow diagram should include all connection points where account data is received into and sent out of the network, including connections to open, public networks, application processing flows, storage, transmissions between systems and networks, and file backups.</t>
    </r>
    <r>
      <rPr>
        <sz val="11"/>
        <color rgb="FF000000"/>
        <rFont val="Calibri"/>
      </rPr>
      <t xml:space="preserve">
</t>
    </r>
    <r>
      <rPr>
        <sz val="11"/>
        <color rgb="FF000000"/>
        <rFont val="Calibri"/>
      </rPr>
      <t>(continued on next page)</t>
    </r>
  </si>
  <si>
    <r>
      <rPr>
        <sz val="11"/>
        <color rgb="FF000000"/>
        <rFont val="Calibri"/>
      </rPr>
      <t>A representation of all transmissions of account data between system components and across network segments is maintained and available.</t>
    </r>
  </si>
  <si>
    <r>
      <rPr>
        <sz val="11"/>
        <color rgb="FF000000"/>
        <rFont val="Calibri"/>
      </rPr>
      <t>A data-flow diagram(s) or other technical or topological solution that identifies flows of account data across systems and networks can be used to meet this requirement.</t>
    </r>
  </si>
  <si>
    <r>
      <rPr>
        <b/>
        <sz val="11"/>
        <color rgb="FF000000"/>
        <rFont val="Calibri"/>
      </rPr>
      <t>a.</t>
    </r>
    <r>
      <rPr>
        <sz val="11"/>
        <color rgb="FF000000"/>
        <rFont val="Calibri"/>
      </rPr>
      <t xml:space="preserve"> Examine data-flow diagram(s) and interview personnel to verify the diagram(s) show all account data flows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data-flow diagram(s) is accurate and updated when there are changes to the environment.</t>
    </r>
  </si>
  <si>
    <t>1.2.5</t>
  </si>
  <si>
    <r>
      <rPr>
        <sz val="11"/>
        <color rgb="FF000000"/>
        <rFont val="Calibri"/>
      </rPr>
      <t>All services, protocols, and ports allowed are identified, approved, and have a defined business need.</t>
    </r>
  </si>
  <si>
    <r>
      <rPr>
        <sz val="11"/>
        <color rgb="FF000000"/>
        <rFont val="Calibri"/>
      </rPr>
      <t>Compromises often happen due to unused or insecure services (for example, telnet and FTP), protocols, and ports, since these can lead to unnecessary points of access being opened into the CDE. Additionally, services, protocols, and ports that are enabled but not in use are often overlooked and left unsecured and unpatched. By identifying the services, protocols, and ports necessary for business, entities can ensure that all other services, protocols, and ports are disabled or removed.</t>
    </r>
  </si>
  <si>
    <r>
      <rPr>
        <sz val="11"/>
        <color rgb="FF000000"/>
        <rFont val="Calibri"/>
      </rPr>
      <t>The security risk associated with each service, protocol, and port allowed should be understood. Approvals should be granted by personnel independent of those managing the configuration. Approving personnel should possess knowledge and accountability appropriate for making approval decisions.</t>
    </r>
  </si>
  <si>
    <r>
      <rPr>
        <sz val="11"/>
        <color rgb="FF000000"/>
        <rFont val="Calibri"/>
      </rPr>
      <t>Unauthorized network traffic (services, protocols, or packets destined for specific ports) cannot enter or leave the network.</t>
    </r>
  </si>
  <si>
    <r>
      <rPr>
        <b/>
        <sz val="11"/>
        <color rgb="FF000000"/>
        <rFont val="Calibri"/>
      </rPr>
      <t>a.</t>
    </r>
    <r>
      <rPr>
        <sz val="11"/>
        <color rgb="FF000000"/>
        <rFont val="Calibri"/>
      </rPr>
      <t xml:space="preserve"> Examine documentation to verify that a list exists of all allowed services, protocols, and ports, including business justification and approval for each.</t>
    </r>
    <r>
      <rPr>
        <sz val="11"/>
        <color rgb="FF000000"/>
        <rFont val="Calibri"/>
      </rPr>
      <t xml:space="preserve">
</t>
    </r>
    <r>
      <rPr>
        <b/>
        <sz val="11"/>
        <color rgb="FF000000"/>
        <rFont val="Calibri"/>
      </rPr>
      <t>b.</t>
    </r>
    <r>
      <rPr>
        <sz val="11"/>
        <color rgb="FF000000"/>
        <rFont val="Calibri"/>
      </rPr>
      <t xml:space="preserve"> Examine configuration settings for NSCs to verify that only approved services, protocols, and ports are in use.</t>
    </r>
  </si>
  <si>
    <t>1.2.6</t>
  </si>
  <si>
    <r>
      <rPr>
        <sz val="11"/>
        <color rgb="FF000000"/>
        <rFont val="Calibri"/>
      </rPr>
      <t>Security features are defined and implemented for all services, protocols, and ports that are in use and considered to be insecure, such that the risk is mitigated.</t>
    </r>
  </si>
  <si>
    <r>
      <rPr>
        <sz val="11"/>
        <color rgb="FF000000"/>
        <rFont val="Calibri"/>
      </rPr>
      <t>Compromises take advantage of insecure network configurations.</t>
    </r>
  </si>
  <si>
    <r>
      <rPr>
        <sz val="11"/>
        <color rgb="FF000000"/>
        <rFont val="Calibri"/>
      </rPr>
      <t>If insecure services, protocols, or ports are necessary for business, the risk posed by these services, protocols, and ports should be clearly understood and accepted by the organization, the use of the service, protocol, or port should be justified, and the security features that mitigate the risk of using these services, protocols, and ports should be defined and implemented by the entity.</t>
    </r>
  </si>
  <si>
    <r>
      <rPr>
        <sz val="11"/>
        <color rgb="FF000000"/>
        <rFont val="Calibri"/>
      </rPr>
      <t>For guidance on services, protocols, or ports considered to be insecure, refer to industry standards and guidance (for example, from NIST, ENISA, OWASP).</t>
    </r>
  </si>
  <si>
    <r>
      <rPr>
        <sz val="11"/>
        <color rgb="FF000000"/>
        <rFont val="Calibri"/>
      </rPr>
      <t>The specific risks associated with the use of insecure services, protocols, and ports are understood, assessed, and appropriately mitigated.</t>
    </r>
  </si>
  <si>
    <r>
      <rPr>
        <b/>
        <sz val="11"/>
        <color rgb="FF000000"/>
        <rFont val="Calibri"/>
      </rPr>
      <t>a.</t>
    </r>
    <r>
      <rPr>
        <sz val="11"/>
        <color rgb="FF000000"/>
        <rFont val="Calibri"/>
      </rPr>
      <t xml:space="preserve"> Examine documentation that identifies all insecure services, protocols, and ports in use to verify that for each, security features are defined to mitigate the risk.</t>
    </r>
    <r>
      <rPr>
        <sz val="11"/>
        <color rgb="FF000000"/>
        <rFont val="Calibri"/>
      </rPr>
      <t xml:space="preserve">
</t>
    </r>
    <r>
      <rPr>
        <b/>
        <sz val="11"/>
        <color rgb="FF000000"/>
        <rFont val="Calibri"/>
      </rPr>
      <t>b.</t>
    </r>
    <r>
      <rPr>
        <sz val="11"/>
        <color rgb="FF000000"/>
        <rFont val="Calibri"/>
      </rPr>
      <t xml:space="preserve"> Examine configuration settings for NSCs to verify that the defined security features are implemented for each identified insecure service, protocol, and port.</t>
    </r>
  </si>
  <si>
    <t>1.2.7</t>
  </si>
  <si>
    <r>
      <rPr>
        <sz val="11"/>
        <color rgb="FF000000"/>
        <rFont val="Calibri"/>
      </rPr>
      <t>Configurations of NSCs are reviewed at least once every six months to confirm they are relevant and effective.</t>
    </r>
  </si>
  <si>
    <r>
      <rPr>
        <sz val="11"/>
        <color rgb="FF000000"/>
        <rFont val="Calibri"/>
      </rPr>
      <t>Such a review gives the organization an opportunity to clean up any unneeded, outdated, or incorrect rules and configurations which could be utilized by an unauthorized person.</t>
    </r>
    <r>
      <rPr>
        <sz val="11"/>
        <color rgb="FF000000"/>
        <rFont val="Calibri"/>
      </rPr>
      <t xml:space="preserve">
</t>
    </r>
    <r>
      <rPr>
        <sz val="11"/>
        <color rgb="FF000000"/>
        <rFont val="Calibri"/>
      </rPr>
      <t>Furthermore, it ensures that all rules and configurations allow only authorized services, protocols, and ports that match the documented business justifications.</t>
    </r>
  </si>
  <si>
    <r>
      <rPr>
        <sz val="11"/>
        <color rgb="FF000000"/>
        <rFont val="Calibri"/>
      </rPr>
      <t>This review, which can be implemented using manual, automated, or system-based methods, is intended to confirm that the settings that manage traffic rules, what is allowed in and out of the network, match the approved configurations.</t>
    </r>
    <r>
      <rPr>
        <sz val="11"/>
        <color rgb="FF000000"/>
        <rFont val="Calibri"/>
      </rPr>
      <t xml:space="preserve">
</t>
    </r>
    <r>
      <rPr>
        <sz val="11"/>
        <color rgb="FF000000"/>
        <rFont val="Calibri"/>
      </rPr>
      <t>The review should provide confirmation that all permitted access has a justified business reason. Any discrepancies or uncertainties about a rule or configuration should be escalated for resolution.</t>
    </r>
    <r>
      <rPr>
        <sz val="11"/>
        <color rgb="FF000000"/>
        <rFont val="Calibri"/>
      </rPr>
      <t xml:space="preserve">
</t>
    </r>
    <r>
      <rPr>
        <sz val="11"/>
        <color rgb="FF000000"/>
        <rFont val="Calibri"/>
      </rPr>
      <t>While this requirement specifies that this review occur at least once every six months, organizations with a high volume of changes to their network configurations may wish to consider performing reviews more frequently to ensure that the configurations continue to meet the needs of the business.</t>
    </r>
  </si>
  <si>
    <r>
      <rPr>
        <sz val="11"/>
        <color rgb="FF000000"/>
        <rFont val="Calibri"/>
      </rPr>
      <t>NSC configurations that allow or restrict access to trusted networks are verified periodically to ensure that only authorized connections with a current business justification are permitted.</t>
    </r>
  </si>
  <si>
    <r>
      <rPr>
        <b/>
        <sz val="11"/>
        <color rgb="FF000000"/>
        <rFont val="Calibri"/>
      </rPr>
      <t>a.</t>
    </r>
    <r>
      <rPr>
        <sz val="11"/>
        <color rgb="FF000000"/>
        <rFont val="Calibri"/>
      </rPr>
      <t xml:space="preserve"> Examine documentation to verify procedures are defined for reviewing configurations of NSCs at least once every six months.</t>
    </r>
    <r>
      <rPr>
        <sz val="11"/>
        <color rgb="FF000000"/>
        <rFont val="Calibri"/>
      </rPr>
      <t xml:space="preserve">
</t>
    </r>
    <r>
      <rPr>
        <b/>
        <sz val="11"/>
        <color rgb="FF000000"/>
        <rFont val="Calibri"/>
      </rPr>
      <t>b.</t>
    </r>
    <r>
      <rPr>
        <sz val="11"/>
        <color rgb="FF000000"/>
        <rFont val="Calibri"/>
      </rPr>
      <t xml:space="preserve"> Examine documentation of reviews of configurations for NSCs and interview responsible personnel to verify that reviews occur at least once every six months.</t>
    </r>
    <r>
      <rPr>
        <sz val="11"/>
        <color rgb="FF000000"/>
        <rFont val="Calibri"/>
      </rPr>
      <t xml:space="preserve">
</t>
    </r>
    <r>
      <rPr>
        <b/>
        <sz val="11"/>
        <color rgb="FF000000"/>
        <rFont val="Calibri"/>
      </rPr>
      <t>c.</t>
    </r>
    <r>
      <rPr>
        <sz val="11"/>
        <color rgb="FF000000"/>
        <rFont val="Calibri"/>
      </rPr>
      <t xml:space="preserve"> Examine configurations for NSCs to verify that configurations identified as no longer being supported by a business justification are removed or updated.</t>
    </r>
  </si>
  <si>
    <t>1.2.8</t>
  </si>
  <si>
    <r>
      <rPr>
        <sz val="11"/>
        <color rgb="FF000000"/>
        <rFont val="Calibri"/>
      </rPr>
      <t>Configuration files for NSCs are:</t>
    </r>
    <r>
      <rPr>
        <sz val="11"/>
        <color rgb="FF000000"/>
        <rFont val="Calibri"/>
      </rPr>
      <t xml:space="preserve">
</t>
    </r>
    <r>
      <rPr>
        <b/>
        <sz val="11"/>
        <color rgb="FF000000"/>
        <rFont val="Calibri"/>
      </rPr>
      <t>•</t>
    </r>
    <r>
      <rPr>
        <sz val="11"/>
        <color rgb="FF000000"/>
        <rFont val="Calibri"/>
      </rPr>
      <t xml:space="preserve">    Secured from unauthorized access.</t>
    </r>
    <r>
      <rPr>
        <sz val="11"/>
        <color rgb="FF000000"/>
        <rFont val="Calibri"/>
      </rPr>
      <t xml:space="preserve">
</t>
    </r>
    <r>
      <rPr>
        <b/>
        <sz val="11"/>
        <color rgb="FF000000"/>
        <rFont val="Calibri"/>
      </rPr>
      <t>•</t>
    </r>
    <r>
      <rPr>
        <sz val="11"/>
        <color rgb="FF000000"/>
        <rFont val="Calibri"/>
      </rPr>
      <t xml:space="preserve">    Kept consistent with active network configurations.</t>
    </r>
  </si>
  <si>
    <r>
      <rPr>
        <sz val="11"/>
        <color rgb="FF000000"/>
        <rFont val="Calibri"/>
      </rPr>
      <t>To prevent unauthorized configurations from being applied to the network, stored files with configurations for network controls need to be kept up to date and secured against unauthorized changes.</t>
    </r>
    <r>
      <rPr>
        <sz val="11"/>
        <color rgb="FF000000"/>
        <rFont val="Calibri"/>
      </rPr>
      <t xml:space="preserve">
</t>
    </r>
    <r>
      <rPr>
        <sz val="11"/>
        <color rgb="FF000000"/>
        <rFont val="Calibri"/>
      </rPr>
      <t>Keeping configuration information current and secure ensures that the correct settings for NSCs are applied whenever the configuration is run.</t>
    </r>
  </si>
  <si>
    <r>
      <rPr>
        <sz val="11"/>
        <color rgb="FF000000"/>
        <rFont val="Calibri"/>
      </rPr>
      <t>All traffic inbound to the CDE, regardless of where it originates, should be evaluated to ensure it follows established, authorized rules. Connections should be inspected to ensure traffic is restricted to only authorized communications—for example, by restricting source/destination addresses and ports, and blocking of content.</t>
    </r>
  </si>
  <si>
    <r>
      <rPr>
        <sz val="11"/>
        <color rgb="FF000000"/>
        <rFont val="Calibri"/>
      </rPr>
      <t>If the secure configuration for a router is stored in non-volatile memory, when that router is restarted or rebooted, these controls should ensure that its secure configuration is reinstated.</t>
    </r>
  </si>
  <si>
    <r>
      <rPr>
        <sz val="11"/>
        <color rgb="FF000000"/>
        <rFont val="Calibri"/>
      </rPr>
      <t>NSCs cannot be defined or modified using untrusted configuration objects (including files).</t>
    </r>
  </si>
  <si>
    <r>
      <rPr>
        <sz val="11"/>
        <color rgb="FF000000"/>
        <rFont val="Calibri"/>
      </rPr>
      <t>Any file or setting used to configure or synchronize NSCs is considered to be a “configuration file.” This includes files, automated and system-based controls, scripts, settings, infrastructure as code, or other parameters that are backed up, archived, or stored remotely.</t>
    </r>
  </si>
  <si>
    <r>
      <rPr>
        <sz val="11"/>
        <color rgb="FF000000"/>
        <rFont val="Calibri"/>
      </rPr>
      <t>Examine configuration files for NSCs to verify they are in accordance with all elements specified in this requirement.</t>
    </r>
  </si>
  <si>
    <t>Network access to and from the cardholder data environment is restricted.</t>
  </si>
  <si>
    <t>1.3.1</t>
  </si>
  <si>
    <r>
      <rPr>
        <sz val="11"/>
        <color rgb="FF000000"/>
        <rFont val="Calibri"/>
      </rPr>
      <t>Inbound traffic to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</si>
  <si>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from accessing the entity’s network via unauthorized IP addresses or from using services, protocols, or ports in an unauthorized manner.</t>
    </r>
  </si>
  <si>
    <r>
      <rPr>
        <sz val="11"/>
        <color rgb="FF000000"/>
        <rFont val="Calibri"/>
      </rPr>
      <t>Implementing a rule that denies all inbound and outbound traffic that is not specifically needed—for example, by using an explicit “deny all” or implicit deny after allow statement—helps to prevent inadvertent holes that would allow unintended and potentially harmful traffic.</t>
    </r>
  </si>
  <si>
    <r>
      <rPr>
        <sz val="11"/>
        <color rgb="FF000000"/>
        <rFont val="Calibri"/>
      </rPr>
      <t>Unauthorized traffic cannot enter the CDE.</t>
    </r>
  </si>
  <si>
    <r>
      <rPr>
        <b/>
        <sz val="11"/>
        <color rgb="FF000000"/>
        <rFont val="Calibri"/>
      </rPr>
      <t>a.</t>
    </r>
    <r>
      <rPr>
        <sz val="11"/>
        <color rgb="FF000000"/>
        <rFont val="Calibri"/>
      </rPr>
      <t xml:space="preserve"> Examine configuration standards for NSCs to verify that they define restricting inbound traffic to the CDE is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inbound traffic to the CDE is restricted in accordance with all elements specified in this requirement.</t>
    </r>
  </si>
  <si>
    <t>1.3.2</t>
  </si>
  <si>
    <r>
      <rPr>
        <sz val="11"/>
        <color rgb="FF000000"/>
        <rFont val="Calibri"/>
      </rPr>
      <t>Outbound traffic from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</si>
  <si>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and compromised system components within the entity’s network from communicating with an untrusted external host.</t>
    </r>
  </si>
  <si>
    <r>
      <rPr>
        <sz val="11"/>
        <color rgb="FF000000"/>
        <rFont val="Calibri"/>
      </rPr>
      <t>All traffic outbound from the CDE, regardless of the destination, should be evaluated to ensure it follows established, authorized rules. Connections should be inspected to restrict traffic to only authorized communications—for example, by restricting source/destination addresses and ports, and blocking of content.</t>
    </r>
  </si>
  <si>
    <r>
      <rPr>
        <sz val="11"/>
        <color rgb="FF000000"/>
        <rFont val="Calibri"/>
      </rPr>
      <t>Unauthorized traffic cannot leave the CDE.</t>
    </r>
  </si>
  <si>
    <r>
      <rPr>
        <b/>
        <sz val="11"/>
        <color rgb="FF000000"/>
        <rFont val="Calibri"/>
      </rPr>
      <t>a.</t>
    </r>
    <r>
      <rPr>
        <sz val="11"/>
        <color rgb="FF000000"/>
        <rFont val="Calibri"/>
      </rPr>
      <t xml:space="preserve"> Examine configuration standards for NSCs to verify that they define restricting outbound traffic from the CDE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outbound traffic from the CDE is restricted in accordance with all elements specified in this requirement.</t>
    </r>
  </si>
  <si>
    <t>1.3.3</t>
  </si>
  <si>
    <r>
      <rPr>
        <sz val="11"/>
        <color rgb="FF000000"/>
        <rFont val="Calibri"/>
      </rPr>
      <t>NSCs are installed between all wireless networks and the CDE, regardless of whether the wireless network is a CDE, such that:</t>
    </r>
    <r>
      <rPr>
        <sz val="11"/>
        <color rgb="FF000000"/>
        <rFont val="Calibri"/>
      </rPr>
      <t xml:space="preserve">
</t>
    </r>
    <r>
      <rPr>
        <b/>
        <sz val="11"/>
        <color rgb="FF000000"/>
        <rFont val="Calibri"/>
      </rPr>
      <t>•</t>
    </r>
    <r>
      <rPr>
        <sz val="11"/>
        <color rgb="FF000000"/>
        <rFont val="Calibri"/>
      </rPr>
      <t xml:space="preserve">    All wireless traffic from wireless networks into the CDE is denied by default.</t>
    </r>
    <r>
      <rPr>
        <sz val="11"/>
        <color rgb="FF000000"/>
        <rFont val="Calibri"/>
      </rPr>
      <t xml:space="preserve">
</t>
    </r>
    <r>
      <rPr>
        <b/>
        <sz val="11"/>
        <color rgb="FF000000"/>
        <rFont val="Calibri"/>
      </rPr>
      <t>•</t>
    </r>
    <r>
      <rPr>
        <sz val="11"/>
        <color rgb="FF000000"/>
        <rFont val="Calibri"/>
      </rPr>
      <t xml:space="preserve">    Only wireless traffic with an authorized business purpose is allowed into the CDE.</t>
    </r>
  </si>
  <si>
    <r>
      <rPr>
        <sz val="11"/>
        <color rgb="FF000000"/>
        <rFont val="Calibri"/>
      </rPr>
      <t>The known (or unknown) implementation and exploitation of wireless technology within a network is a common path for malicious individuals to gain access to the network and account data. If a wireless device or network is installed without the entity’s knowledge, a malicious individual could easily and “invisibly” enter the network. If NSCs do not restrict access from wireless networks into the CDE, malicious individuals that gain unauthorized access to the wireless network can easily connect to the CDE and compromise account information.</t>
    </r>
  </si>
  <si>
    <r>
      <rPr>
        <sz val="11"/>
        <color rgb="FF000000"/>
        <rFont val="Calibri"/>
      </rPr>
      <t>Unauthorized traffic cannot traverse network boundaries between any wireless networks and wired environments in the CDE.</t>
    </r>
  </si>
  <si>
    <r>
      <rPr>
        <sz val="11"/>
        <color rgb="FF000000"/>
        <rFont val="Calibri"/>
      </rPr>
      <t>Examine configuration settings and network diagrams to verify that NSCs are implemented between all wireless networks and the CDE, in accordance with all elements specified in this requirement.</t>
    </r>
  </si>
  <si>
    <t>Network connections between trusted and untrusted networks are controlled.</t>
  </si>
  <si>
    <t>1.4.1</t>
  </si>
  <si>
    <r>
      <rPr>
        <sz val="11"/>
        <color rgb="FF000000"/>
        <rFont val="Calibri"/>
      </rPr>
      <t>NSCs are implemented between trusted and untrusted networks.</t>
    </r>
  </si>
  <si>
    <r>
      <rPr>
        <sz val="11"/>
        <color rgb="FF000000"/>
        <rFont val="Calibri"/>
      </rPr>
      <t>Implementing NSCs at every connection coming into and out of trusted networks allows the entity to monitor and control access and minimizes the chances of a malicious individual obtaining access to the internal network via an unprotected connection.</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</si>
  <si>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</si>
  <si>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An entity could implement a DMZ, which is a part of the network that manages connections between an untrusted network (for examples of untrusted networks refer to the Requirement 1 Overview) and services that an organization needs to have available to the public, such as a web server. Please note that if an entity’s DMZ processes or transmits account data (for example, e-commerce website), it is also considered a CDE.</t>
    </r>
  </si>
  <si>
    <r>
      <rPr>
        <sz val="11"/>
        <color rgb="FF000000"/>
        <rFont val="Calibri"/>
      </rPr>
      <t>Unauthorized traffic cannot traverse network boundaries between trusted and untrusted networks.</t>
    </r>
  </si>
  <si>
    <r>
      <rPr>
        <b/>
        <sz val="11"/>
        <color rgb="FF000000"/>
        <rFont val="Calibri"/>
      </rPr>
      <t>a.</t>
    </r>
    <r>
      <rPr>
        <sz val="11"/>
        <color rgb="FF000000"/>
        <rFont val="Calibri"/>
      </rPr>
      <t xml:space="preserve"> Examine configuration standards and network diagrams to verify that NSCs are defined between trusted and untrusted networks.</t>
    </r>
    <r>
      <rPr>
        <sz val="11"/>
        <color rgb="FF000000"/>
        <rFont val="Calibri"/>
      </rPr>
      <t xml:space="preserve">
</t>
    </r>
    <r>
      <rPr>
        <b/>
        <sz val="11"/>
        <color rgb="FF000000"/>
        <rFont val="Calibri"/>
      </rPr>
      <t>b.</t>
    </r>
    <r>
      <rPr>
        <sz val="11"/>
        <color rgb="FF000000"/>
        <rFont val="Calibri"/>
      </rPr>
      <t xml:space="preserve"> Examine network configurations to verify that NSCs are in place between trusted and untrusted networks, in accordance with the documented configuration standards and network diagrams.</t>
    </r>
  </si>
  <si>
    <t>1.4.2</t>
  </si>
  <si>
    <r>
      <rPr>
        <sz val="11"/>
        <color rgb="FF000000"/>
        <rFont val="Calibri"/>
      </rPr>
      <t>Inbound traffic from untrusted networks to trusted networks is restricted to:</t>
    </r>
    <r>
      <rPr>
        <sz val="11"/>
        <color rgb="FF000000"/>
        <rFont val="Calibri"/>
      </rPr>
      <t xml:space="preserve">
</t>
    </r>
    <r>
      <rPr>
        <b/>
        <sz val="11"/>
        <color rgb="FF000000"/>
        <rFont val="Calibri"/>
      </rPr>
      <t>•</t>
    </r>
    <r>
      <rPr>
        <sz val="11"/>
        <color rgb="FF000000"/>
        <rFont val="Calibri"/>
      </rPr>
      <t xml:space="preserve">    Communications with system components that are authorized to provide publicly accessible services, protocols, and ports.</t>
    </r>
    <r>
      <rPr>
        <sz val="11"/>
        <color rgb="FF000000"/>
        <rFont val="Calibri"/>
      </rPr>
      <t xml:space="preserve">
</t>
    </r>
    <r>
      <rPr>
        <b/>
        <sz val="11"/>
        <color rgb="FF000000"/>
        <rFont val="Calibri"/>
      </rPr>
      <t>•</t>
    </r>
    <r>
      <rPr>
        <sz val="11"/>
        <color rgb="FF000000"/>
        <rFont val="Calibri"/>
      </rPr>
      <t xml:space="preserve">    Stateful responses to communications initiated by system components in a trusted network.</t>
    </r>
    <r>
      <rPr>
        <sz val="11"/>
        <color rgb="FF000000"/>
        <rFont val="Calibri"/>
      </rPr>
      <t xml:space="preserve">
</t>
    </r>
    <r>
      <rPr>
        <b/>
        <sz val="11"/>
        <color rgb="FF000000"/>
        <rFont val="Calibri"/>
      </rPr>
      <t>•</t>
    </r>
    <r>
      <rPr>
        <sz val="11"/>
        <color rgb="FF000000"/>
        <rFont val="Calibri"/>
      </rPr>
      <t xml:space="preserve">    All other traffic is denied.</t>
    </r>
  </si>
  <si>
    <r>
      <rPr>
        <sz val="11"/>
        <color rgb="FF000000"/>
        <rFont val="Calibri"/>
      </rPr>
      <t>Ensuring that public access to a system component is specifically authorized reduces the risk of system components being unnecessarily exposed to untrusted networks.</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</si>
  <si>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</si>
  <si>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Maintaining the "state" (or status) for each connection into a network means the NSC “knows” whether an apparent response to a previous connection is a valid, authorized response (since the NSC retains each connection’s status) or whether it is malicious traffic trying to fool the NSC into allowing the connection.</t>
    </r>
  </si>
  <si>
    <r>
      <rPr>
        <sz val="11"/>
        <color rgb="FF000000"/>
        <rFont val="Calibri"/>
      </rPr>
      <t>Only traffic that is authorized or that is a response to a system component in the trusted network can enter a trusted network from an untrusted network.</t>
    </r>
  </si>
  <si>
    <r>
      <rPr>
        <sz val="11"/>
        <color rgb="FF000000"/>
        <rFont val="Calibri"/>
      </rPr>
      <t>The intent of this requirement is to address communication sessions between trusted and untrusted networks, rather than the specifics of protocols.</t>
    </r>
    <r>
      <rPr>
        <sz val="11"/>
        <color rgb="FF000000"/>
        <rFont val="Calibri"/>
      </rPr>
      <t xml:space="preserve">
</t>
    </r>
    <r>
      <rPr>
        <sz val="11"/>
        <color rgb="FF000000"/>
        <rFont val="Calibri"/>
      </rPr>
      <t>This requirement does not limit the use of UDP or other connectionless network protocols if state is maintained by the NSC.</t>
    </r>
  </si>
  <si>
    <r>
      <rPr>
        <sz val="11"/>
        <color rgb="FF000000"/>
        <rFont val="Calibri"/>
      </rPr>
      <t>Examine vendor documentation and configurations of NSCs to verify that inbound traffic from untrusted networks to trusted networks is restricted in accordance with all elements specified in this requirement.</t>
    </r>
  </si>
  <si>
    <t>1.4.3</t>
  </si>
  <si>
    <r>
      <rPr>
        <sz val="11"/>
        <color rgb="FF000000"/>
        <rFont val="Calibri"/>
      </rPr>
      <t>Anti-spoofing measures are implemented to detect and block forged source IP addresses from entering the trusted network.</t>
    </r>
  </si>
  <si>
    <r>
      <rPr>
        <sz val="11"/>
        <color rgb="FF000000"/>
        <rFont val="Calibri"/>
      </rPr>
      <t>Filtering packets coming into the trusted network helps to, among other things, ensure packets are not “spoofed” to appear as if they are coming from an organization’s own internal network. For example, anti-spoofing measures prevent internal addresses originating from the Internet from passing into the DMZ.</t>
    </r>
  </si>
  <si>
    <r>
      <rPr>
        <sz val="11"/>
        <color rgb="FF000000"/>
        <rFont val="Calibri"/>
      </rPr>
      <t>Products usually come with anti-spoofing set as a default and may not be configurable. Entities should consult the vendor's documentation for more information.</t>
    </r>
  </si>
  <si>
    <r>
      <rPr>
        <sz val="11"/>
        <color rgb="FF000000"/>
        <rFont val="Calibri"/>
      </rPr>
      <t>Normally, a packet contains the IP address of the computer that originally sent it so other computers in the network know where the packet originated.</t>
    </r>
    <r>
      <rPr>
        <sz val="11"/>
        <color rgb="FF000000"/>
        <rFont val="Calibri"/>
      </rPr>
      <t xml:space="preserve">
</t>
    </r>
    <r>
      <rPr>
        <sz val="11"/>
        <color rgb="FF000000"/>
        <rFont val="Calibri"/>
      </rPr>
      <t>Malicious individuals will often try to spoof (or imitate) the sending IP address to fool the target system into believing the packet is from a trusted source.</t>
    </r>
  </si>
  <si>
    <r>
      <rPr>
        <sz val="11"/>
        <color rgb="FF000000"/>
        <rFont val="Calibri"/>
      </rPr>
      <t>Packets with forged IP source addresses cannot enter a trusted network.</t>
    </r>
  </si>
  <si>
    <r>
      <rPr>
        <sz val="11"/>
        <color rgb="FF000000"/>
        <rFont val="Calibri"/>
      </rPr>
      <t>Examine vendor documentation and configurations for NSCs to verify that anti-spoofing measures are implemented to detect and block forged source IP addresses from entering the trusted network.</t>
    </r>
  </si>
  <si>
    <t>1.4.4</t>
  </si>
  <si>
    <r>
      <rPr>
        <sz val="11"/>
        <color rgb="FF000000"/>
        <rFont val="Calibri"/>
      </rPr>
      <t>System components that store cardholder data are not directly accessible from untrusted networks.</t>
    </r>
  </si>
  <si>
    <r>
      <rPr>
        <sz val="11"/>
        <color rgb="FF000000"/>
        <rFont val="Calibri"/>
      </rPr>
      <t>Cardholder data that is directly accessible from an untrusted network, for example, because it is stored on a system within the DMZ or in a cloud database service, is easier for an external attacker to access because there are fewer defensive layers to penetrate. Using NSCs to ensure that system components that store cardholder data (such as a database or a file) can only be directly accessed from trusted networks can prevent unauthorized network traffic from reaching the system component.</t>
    </r>
  </si>
  <si>
    <r>
      <rPr>
        <sz val="11"/>
        <color rgb="FF000000"/>
        <rFont val="Calibri"/>
      </rPr>
      <t>Methods used to meet the intent of this requirement may vary, depending on the specific networking technology being used. For example, the controls used to meet this requirement may be different for IPv4 networks than for IPv6 networks.</t>
    </r>
  </si>
  <si>
    <r>
      <rPr>
        <sz val="11"/>
        <color rgb="FF000000"/>
        <rFont val="Calibri"/>
      </rPr>
      <t>Stored cardholder data cannot be accessed from untrusted networks.</t>
    </r>
  </si>
  <si>
    <r>
      <rPr>
        <sz val="11"/>
        <color rgb="FF000000"/>
        <rFont val="Calibri"/>
      </rPr>
      <t>This requirement is not intended to apply to storage of account data in volatile memory but does apply where memory is being treated as persistent storage (for example, RAM disk). Account data can only be stored in volatile memory during the time necessary to support the associated business process (for example, until completion of the related payment card transaction).</t>
    </r>
  </si>
  <si>
    <r>
      <rPr>
        <b/>
        <sz val="11"/>
        <color rgb="FF000000"/>
        <rFont val="Calibri"/>
      </rPr>
      <t>a.</t>
    </r>
    <r>
      <rPr>
        <sz val="11"/>
        <color rgb="FF000000"/>
        <rFont val="Calibri"/>
      </rPr>
      <t xml:space="preserve"> Examine the data-flow diagram and network diagram to verify that it is documented that system components storing cardholder data are not directly accessible from the untrusted networks.</t>
    </r>
    <r>
      <rPr>
        <sz val="11"/>
        <color rgb="FF000000"/>
        <rFont val="Calibri"/>
      </rPr>
      <t xml:space="preserve">
</t>
    </r>
    <r>
      <rPr>
        <b/>
        <sz val="11"/>
        <color rgb="FF000000"/>
        <rFont val="Calibri"/>
      </rPr>
      <t>b.</t>
    </r>
    <r>
      <rPr>
        <sz val="11"/>
        <color rgb="FF000000"/>
        <rFont val="Calibri"/>
      </rPr>
      <t xml:space="preserve"> Examine configurations of NSCs to verify that controls are implemented such that system components storing cardholder data are not directly accessible from untrusted networks.</t>
    </r>
  </si>
  <si>
    <t>1.4.5</t>
  </si>
  <si>
    <r>
      <rPr>
        <sz val="11"/>
        <color rgb="FF000000"/>
        <rFont val="Calibri"/>
      </rPr>
      <t>The disclosure of internal IP addresses and routing information is limited to only authorized parties.</t>
    </r>
  </si>
  <si>
    <r>
      <rPr>
        <sz val="11"/>
        <color rgb="FF000000"/>
        <rFont val="Calibri"/>
      </rPr>
      <t>Restricting the disclosure of internal, private, and local IP addresses is useful to prevent a hacker from obtaining knowledge of these IP addresses and using that information to access the network.</t>
    </r>
  </si>
  <si>
    <r>
      <rPr>
        <sz val="11"/>
        <color rgb="FF000000"/>
        <rFont val="Calibri"/>
      </rPr>
      <t>Methods to obscure IP addressing may include, but are not limited to:</t>
    </r>
    <r>
      <rPr>
        <sz val="11"/>
        <color rgb="FF000000"/>
        <rFont val="Calibri"/>
      </rPr>
      <t xml:space="preserve">
</t>
    </r>
    <r>
      <rPr>
        <sz val="11"/>
        <color rgb="FF000000"/>
        <rFont val="Calibri"/>
      </rPr>
      <t>IPv4 Network Address Translation (NAT).</t>
    </r>
    <r>
      <rPr>
        <sz val="11"/>
        <color rgb="FF000000"/>
        <rFont val="Calibri"/>
      </rPr>
      <t xml:space="preserve">
</t>
    </r>
    <r>
      <rPr>
        <sz val="11"/>
        <color rgb="FF000000"/>
        <rFont val="Calibri"/>
      </rPr>
      <t>Placing system components behind proxy servers/NSCs.</t>
    </r>
    <r>
      <rPr>
        <sz val="11"/>
        <color rgb="FF000000"/>
        <rFont val="Calibri"/>
      </rPr>
      <t xml:space="preserve">
</t>
    </r>
    <r>
      <rPr>
        <sz val="11"/>
        <color rgb="FF000000"/>
        <rFont val="Calibri"/>
      </rPr>
      <t>Removal or filtering of route advertisements for internal networks that use registered addressing.</t>
    </r>
    <r>
      <rPr>
        <sz val="11"/>
        <color rgb="FF000000"/>
        <rFont val="Calibri"/>
      </rPr>
      <t xml:space="preserve">
</t>
    </r>
    <r>
      <rPr>
        <sz val="11"/>
        <color rgb="FF000000"/>
        <rFont val="Calibri"/>
      </rPr>
      <t>Internal use of RFC 1918 (IPv4) or use IPv6 privacy extension (RFC 4941) when initiating outgoing sessions to the internet.</t>
    </r>
  </si>
  <si>
    <r>
      <rPr>
        <sz val="11"/>
        <color rgb="FF000000"/>
        <rFont val="Calibri"/>
      </rPr>
      <t>Internal network information is protected from unauthorized disclosure.</t>
    </r>
  </si>
  <si>
    <r>
      <rPr>
        <b/>
        <sz val="11"/>
        <color rgb="FF000000"/>
        <rFont val="Calibri"/>
      </rPr>
      <t>a.</t>
    </r>
    <r>
      <rPr>
        <sz val="11"/>
        <color rgb="FF000000"/>
        <rFont val="Calibri"/>
      </rPr>
      <t xml:space="preserve"> Examine configurations of NSCs to verify that the disclosure of internal IP addresses and routing information is limited to only authorized parties.</t>
    </r>
    <r>
      <rPr>
        <sz val="11"/>
        <color rgb="FF000000"/>
        <rFont val="Calibri"/>
      </rPr>
      <t xml:space="preserve">
</t>
    </r>
    <r>
      <rPr>
        <b/>
        <sz val="11"/>
        <color rgb="FF000000"/>
        <rFont val="Calibri"/>
      </rPr>
      <t>b.</t>
    </r>
    <r>
      <rPr>
        <sz val="11"/>
        <color rgb="FF000000"/>
        <rFont val="Calibri"/>
      </rPr>
      <t xml:space="preserve"> Interview personnel and examine documentation to verify that controls are implemented such that any disclosure of internal IP addresses and routing information is limited to only authorized parties.</t>
    </r>
  </si>
  <si>
    <t>Risks to the CDE from computing devices that are able to connect to both untrusted networks and the CDE are mitigated.</t>
  </si>
  <si>
    <t>1.5.1</t>
  </si>
  <si>
    <r>
      <rPr>
        <sz val="11"/>
        <color rgb="FF000000"/>
        <rFont val="Calibri"/>
      </rPr>
      <t>Security controls are implemented on any computing devices, including company- and employee-owned devices, that connect to both untrusted networks (including the Internet) and the CDE as follows:</t>
    </r>
    <r>
      <rPr>
        <sz val="11"/>
        <color rgb="FF000000"/>
        <rFont val="Calibri"/>
      </rPr>
      <t xml:space="preserve">
</t>
    </r>
    <r>
      <rPr>
        <b/>
        <sz val="11"/>
        <color rgb="FF000000"/>
        <rFont val="Calibri"/>
      </rPr>
      <t>•</t>
    </r>
    <r>
      <rPr>
        <sz val="11"/>
        <color rgb="FF000000"/>
        <rFont val="Calibri"/>
      </rPr>
      <t xml:space="preserve">    Specific configuration settings are defined to prevent threats being introduced into the entity’s network.</t>
    </r>
    <r>
      <rPr>
        <sz val="11"/>
        <color rgb="FF000000"/>
        <rFont val="Calibri"/>
      </rPr>
      <t xml:space="preserve">
</t>
    </r>
    <r>
      <rPr>
        <b/>
        <sz val="11"/>
        <color rgb="FF000000"/>
        <rFont val="Calibri"/>
      </rPr>
      <t>•</t>
    </r>
    <r>
      <rPr>
        <sz val="11"/>
        <color rgb="FF000000"/>
        <rFont val="Calibri"/>
      </rPr>
      <t xml:space="preserve">    Security controls are actively running.</t>
    </r>
    <r>
      <rPr>
        <sz val="11"/>
        <color rgb="FF000000"/>
        <rFont val="Calibri"/>
      </rPr>
      <t xml:space="preserve">
</t>
    </r>
    <r>
      <rPr>
        <b/>
        <sz val="11"/>
        <color rgb="FF000000"/>
        <rFont val="Calibri"/>
      </rPr>
      <t>•</t>
    </r>
    <r>
      <rPr>
        <sz val="11"/>
        <color rgb="FF000000"/>
        <rFont val="Calibri"/>
      </rPr>
      <t xml:space="preserve">    Security controls are not alterable by users of the computing devices unless specifically documented and authorized by management on a case-by-case basis for a limited period.</t>
    </r>
  </si>
  <si>
    <r>
      <rPr>
        <sz val="11"/>
        <color rgb="FF000000"/>
        <rFont val="Calibri"/>
      </rPr>
      <t>Computing devices that are allowed to connect to the Internet from outside the corporate environment—for example, desktops, laptops, tablets, smartphones, and other mobile computing devices used by employees—are more vulnerable to Internet-based threats.</t>
    </r>
    <r>
      <rPr>
        <sz val="11"/>
        <color rgb="FF000000"/>
        <rFont val="Calibri"/>
      </rPr>
      <t xml:space="preserve">
</t>
    </r>
    <r>
      <rPr>
        <sz val="11"/>
        <color rgb="FF000000"/>
        <rFont val="Calibri"/>
      </rPr>
      <t>Use of security controls such as host-based controls (for example, personal firewall software or end-point protection solutions), network-based security controls (for example, firewalls, network-based heuristics inspection, and malware simulation), or hardware, helps to protect devices from Internet-based attacks, which could use the device to gain access to the organization’s systems and data when the device reconnects to the network.</t>
    </r>
    <r>
      <rPr>
        <sz val="11"/>
        <color rgb="FF000000"/>
        <rFont val="Calibri"/>
      </rPr>
      <t xml:space="preserve">
</t>
    </r>
    <r>
      <rPr>
        <sz val="11"/>
        <color rgb="FF000000"/>
        <rFont val="Calibri"/>
      </rPr>
      <t>(continued on next page)</t>
    </r>
  </si>
  <si>
    <r>
      <rPr>
        <sz val="11"/>
        <color rgb="FF000000"/>
        <rFont val="Calibri"/>
      </rPr>
      <t>The specific configuration settings are determined by the entity and should be consistent with its network security policies and procedures.</t>
    </r>
    <r>
      <rPr>
        <sz val="11"/>
        <color rgb="FF000000"/>
        <rFont val="Calibri"/>
      </rPr>
      <t xml:space="preserve">
</t>
    </r>
    <r>
      <rPr>
        <sz val="11"/>
        <color rgb="FF000000"/>
        <rFont val="Calibri"/>
      </rPr>
      <t>Where there is a legitimate need to temporarily disable security controls on a company-owned or employee-owned device that connects to both an untrusted network and the CDE—for example, to support a specific maintenance activity or investigation of a technical problem—the reason for taking such action is understood and approved by an appropriate management representative.</t>
    </r>
    <r>
      <rPr>
        <sz val="11"/>
        <color rgb="FF000000"/>
        <rFont val="Calibri"/>
      </rPr>
      <t xml:space="preserve">
</t>
    </r>
    <r>
      <rPr>
        <sz val="11"/>
        <color rgb="FF000000"/>
        <rFont val="Calibri"/>
      </rPr>
      <t>Any disabling or altering of these security controls, including on administrators’ own devices, is performed by authorized personnel.</t>
    </r>
    <r>
      <rPr>
        <sz val="11"/>
        <color rgb="FF000000"/>
        <rFont val="Calibri"/>
      </rPr>
      <t xml:space="preserve">
</t>
    </r>
    <r>
      <rPr>
        <sz val="11"/>
        <color rgb="FF000000"/>
        <rFont val="Calibri"/>
      </rPr>
      <t>It is recognized that administrators have privileges that may allow them to disable security controls on their own computers, but there should be alerting mechanisms in place when such controls are disabled and follow up that occurs to ensure processes were followed.</t>
    </r>
  </si>
  <si>
    <r>
      <rPr>
        <sz val="11"/>
        <color rgb="FF000000"/>
        <rFont val="Calibri"/>
      </rPr>
      <t>Practices include forbidding split-tunneling of VPNs for employee-owned or corporate-owned mobile devices and requiring that such devices boot up into a VPN.</t>
    </r>
    <r>
      <rPr>
        <sz val="11"/>
        <color rgb="FF000000"/>
        <rFont val="Calibri"/>
      </rPr>
      <t xml:space="preserve">
</t>
    </r>
    <r>
      <rPr>
        <sz val="11"/>
        <color rgb="FF000000"/>
        <rFont val="Calibri"/>
      </rPr>
      <t>These security controls may be temporarily disabled only if there is legitimate technical need, as authorized by management on a case-by-case basis. If these security controls need to be disabled for a specific purpose, it must be formally authorized. Additional security measures may also need to be implemented for the period during which these security controls are not active.</t>
    </r>
    <r>
      <rPr>
        <sz val="11"/>
        <color rgb="FF000000"/>
        <rFont val="Calibri"/>
      </rPr>
      <t xml:space="preserve">
</t>
    </r>
    <r>
      <rPr>
        <sz val="11"/>
        <color rgb="FF000000"/>
        <rFont val="Calibri"/>
      </rPr>
      <t>This requirement applies to employee-owned and company-owned computing devices. Systems that cannot be managed by corporate policy introduce weaknesses and provide opportunities that malicious individuals may exploit.</t>
    </r>
  </si>
  <si>
    <r>
      <rPr>
        <sz val="11"/>
        <color rgb="FF000000"/>
        <rFont val="Calibri"/>
      </rPr>
      <t>Devices that connect to untrusted environments and also connect to the CDE cannot introduce threats to the entity’s CDE.</t>
    </r>
  </si>
  <si>
    <r>
      <rPr>
        <b/>
        <sz val="11"/>
        <color rgb="FF000000"/>
        <rFont val="Calibri"/>
      </rPr>
      <t>a.</t>
    </r>
    <r>
      <rPr>
        <sz val="11"/>
        <color rgb="FF000000"/>
        <rFont val="Calibri"/>
      </rPr>
      <t xml:space="preserve"> Examine policies and configuration standards and interview personnel to verify security controls for computing devices that connect to both untrusted networks, and the CDE, are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on computing devices that connect to both untrusted networks and the CDE to verify settings are implemented in accordance with all elements specified in this requirement.</t>
    </r>
  </si>
  <si>
    <t>2</t>
  </si>
  <si>
    <t>Requirement 2: Apply Secure Configurations to All System Components</t>
  </si>
  <si>
    <t>Processes and mechanisms for applying secure configurations to all system components are defined and understood.</t>
  </si>
  <si>
    <t>2.1.1</t>
  </si>
  <si>
    <r>
      <rPr>
        <sz val="11"/>
        <color rgb="FF000000"/>
        <rFont val="Calibri"/>
      </rPr>
      <t>All security policies and operational procedures that are identified in Requirement 2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</si>
  <si>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2.1.1 is about effectively managing and maintaining the various policies and procedures specified throughout Requirement 2. While it is important to define the specific policies or procedures called out in Requirement 2,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</si>
  <si>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</si>
  <si>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Security policies define the entity’s security objectives and principles.</t>
    </r>
    <r>
      <rPr>
        <sz val="11"/>
        <color rgb="FF000000"/>
        <rFont val="Calibri"/>
      </rPr>
      <t xml:space="preserve">
</t>
    </r>
    <r>
      <rPr>
        <sz val="11"/>
        <color rgb="FF000000"/>
        <rFont val="Calibri"/>
      </rPr>
      <t>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</si>
  <si>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2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</si>
  <si>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2 are managed in accordance with all elements specified in this requirement.</t>
    </r>
  </si>
  <si>
    <t>2.1.2</t>
  </si>
  <si>
    <r>
      <rPr>
        <sz val="11"/>
        <color rgb="FF000000"/>
        <rFont val="Calibri"/>
      </rPr>
      <t>Roles and responsibilities for performing activities in Requirement 2 are documented, assigned, and understood.</t>
    </r>
  </si>
  <si>
    <r>
      <rPr>
        <sz val="11"/>
        <color rgb="FF000000"/>
        <rFont val="Calibri"/>
      </rPr>
      <t>Day-to-day responsibilities for performing all the activities in Requirement 2 are allocated. Personnel are accountable for successful, continuous operation of these requirements.</t>
    </r>
  </si>
  <si>
    <r>
      <rPr>
        <sz val="11"/>
        <color rgb="FF000000"/>
        <rFont val="Calibri"/>
      </rPr>
      <t>Examine documentation to verify that descriptions of roles and responsibilities for performing activities in Requirement 2 are documented and assigned.</t>
    </r>
    <r>
      <rPr>
        <sz val="11"/>
        <color rgb="FF000000"/>
        <rFont val="Calibri"/>
      </rPr>
      <t xml:space="preserve">
</t>
    </r>
    <r>
      <rPr>
        <sz val="11"/>
        <color rgb="FF000000"/>
        <rFont val="Calibri"/>
      </rPr>
      <t>Interview personnel with responsibility for performing activities in Requirement 2 to verify that roles and responsibilities are assigned as documented and are understood.</t>
    </r>
  </si>
  <si>
    <t>System components are configured and managed securely.</t>
  </si>
  <si>
    <t>2.2.1</t>
  </si>
  <si>
    <r>
      <rPr>
        <sz val="11"/>
        <color rgb="FF000000"/>
        <rFont val="Calibri"/>
      </rPr>
      <t>Configuration standards are developed, implemented, and maintained to:</t>
    </r>
    <r>
      <rPr>
        <sz val="11"/>
        <color rgb="FF000000"/>
        <rFont val="Calibri"/>
      </rPr>
      <t xml:space="preserve">
</t>
    </r>
    <r>
      <rPr>
        <b/>
        <sz val="11"/>
        <color rgb="FF000000"/>
        <rFont val="Calibri"/>
      </rPr>
      <t>•</t>
    </r>
    <r>
      <rPr>
        <sz val="11"/>
        <color rgb="FF000000"/>
        <rFont val="Calibri"/>
      </rPr>
      <t xml:space="preserve">    Cover all system components.</t>
    </r>
    <r>
      <rPr>
        <sz val="11"/>
        <color rgb="FF000000"/>
        <rFont val="Calibri"/>
      </rPr>
      <t xml:space="preserve">
</t>
    </r>
    <r>
      <rPr>
        <b/>
        <sz val="11"/>
        <color rgb="FF000000"/>
        <rFont val="Calibri"/>
      </rPr>
      <t>•</t>
    </r>
    <r>
      <rPr>
        <sz val="11"/>
        <color rgb="FF000000"/>
        <rFont val="Calibri"/>
      </rPr>
      <t xml:space="preserve">    Address all known security vulnerabilities.</t>
    </r>
    <r>
      <rPr>
        <sz val="11"/>
        <color rgb="FF000000"/>
        <rFont val="Calibri"/>
      </rPr>
      <t xml:space="preserve">
</t>
    </r>
    <r>
      <rPr>
        <b/>
        <sz val="11"/>
        <color rgb="FF000000"/>
        <rFont val="Calibri"/>
      </rPr>
      <t>•</t>
    </r>
    <r>
      <rPr>
        <sz val="11"/>
        <color rgb="FF000000"/>
        <rFont val="Calibri"/>
      </rPr>
      <t xml:space="preserve">    Be consistent with industry-accepted system hardening standards or vendor hardening recommendations.</t>
    </r>
    <r>
      <rPr>
        <sz val="11"/>
        <color rgb="FF000000"/>
        <rFont val="Calibri"/>
      </rPr>
      <t xml:space="preserve">
</t>
    </r>
    <r>
      <rPr>
        <b/>
        <sz val="11"/>
        <color rgb="FF000000"/>
        <rFont val="Calibri"/>
      </rPr>
      <t>•</t>
    </r>
    <r>
      <rPr>
        <sz val="11"/>
        <color rgb="FF000000"/>
        <rFont val="Calibri"/>
      </rPr>
      <t xml:space="preserve">    Be updated as new vulnerability issues are identified, as defined in Requirement 6.3.1.</t>
    </r>
    <r>
      <rPr>
        <sz val="11"/>
        <color rgb="FF000000"/>
        <rFont val="Calibri"/>
      </rPr>
      <t xml:space="preserve">
</t>
    </r>
    <r>
      <rPr>
        <b/>
        <sz val="11"/>
        <color rgb="FF000000"/>
        <rFont val="Calibri"/>
      </rPr>
      <t>•</t>
    </r>
    <r>
      <rPr>
        <sz val="11"/>
        <color rgb="FF000000"/>
        <rFont val="Calibri"/>
      </rPr>
      <t xml:space="preserve">    Be applied when new systems are configured and verified as in place before or immediately after a system component is connected to a production environment.</t>
    </r>
  </si>
  <si>
    <r>
      <rPr>
        <sz val="11"/>
        <color rgb="FF000000"/>
        <rFont val="Calibri"/>
      </rPr>
      <t>There are known weaknesses with many operating systems, databases, network devices, software, applications, container images, and other devices used by an entity or within an entity’s environment. There are also known ways to configure these system components to fix security vulnerabilities. Fixing security vulnerabilities reduces the opportunities available to an attacker.</t>
    </r>
    <r>
      <rPr>
        <sz val="11"/>
        <color rgb="FF000000"/>
        <rFont val="Calibri"/>
      </rPr>
      <t xml:space="preserve">
</t>
    </r>
    <r>
      <rPr>
        <sz val="11"/>
        <color rgb="FF000000"/>
        <rFont val="Calibri"/>
      </rPr>
      <t>By developing standards, entities ensure their system components will be configured consistently and securely and will address the protection of devices for which full hardening may be more difficult.</t>
    </r>
  </si>
  <si>
    <r>
      <rPr>
        <sz val="11"/>
        <color rgb="FF000000"/>
        <rFont val="Calibri"/>
      </rPr>
      <t>Keeping up to date with current industry guidance will help the entity maintain secure configurations.</t>
    </r>
    <r>
      <rPr>
        <sz val="11"/>
        <color rgb="FF000000"/>
        <rFont val="Calibri"/>
      </rPr>
      <t xml:space="preserve">
</t>
    </r>
    <r>
      <rPr>
        <sz val="11"/>
        <color rgb="FF000000"/>
        <rFont val="Calibri"/>
      </rPr>
      <t>The specific controls to be applied to a system will vary and should be appropriate for the type and function of the system.</t>
    </r>
    <r>
      <rPr>
        <sz val="11"/>
        <color rgb="FF000000"/>
        <rFont val="Calibri"/>
      </rPr>
      <t xml:space="preserve">
</t>
    </r>
    <r>
      <rPr>
        <sz val="11"/>
        <color rgb="FF000000"/>
        <rFont val="Calibri"/>
      </rPr>
      <t>Numerous security organizations have established system-hardening guidelines and recommendations, which advise how to correct common, known weaknesses.</t>
    </r>
  </si>
  <si>
    <r>
      <rPr>
        <sz val="11"/>
        <color rgb="FF000000"/>
        <rFont val="Calibri"/>
      </rPr>
      <t>Sources for guidance on configuration standards include but are not limited to: Center for Internet Security (CIS), International Organization for Standardization (ISO), National Institute of Standards and Technology (NIST), Cloud Security Alliance, and product vendors.</t>
    </r>
  </si>
  <si>
    <r>
      <rPr>
        <sz val="11"/>
        <color rgb="FF000000"/>
        <rFont val="Calibri"/>
      </rPr>
      <t>All system components are configured securely and consistently and in accordance with industry-accepted hardening standards or vendor recommendations.</t>
    </r>
  </si>
  <si>
    <r>
      <rPr>
        <b/>
        <sz val="11"/>
        <color rgb="FF000000"/>
        <rFont val="Calibri"/>
      </rPr>
      <t>a.</t>
    </r>
    <r>
      <rPr>
        <sz val="11"/>
        <color rgb="FF000000"/>
        <rFont val="Calibri"/>
      </rPr>
      <t xml:space="preserve"> Examine system configuration standards to verify they define processes that include all elements specified in this requirement.</t>
    </r>
    <r>
      <rPr>
        <sz val="11"/>
        <color rgb="FF000000"/>
        <rFont val="Calibri"/>
      </rPr>
      <t xml:space="preserve">
</t>
    </r>
    <r>
      <rPr>
        <b/>
        <sz val="11"/>
        <color rgb="FF000000"/>
        <rFont val="Calibri"/>
      </rPr>
      <t>b.</t>
    </r>
    <r>
      <rPr>
        <sz val="11"/>
        <color rgb="FF000000"/>
        <rFont val="Calibri"/>
      </rPr>
      <t xml:space="preserve"> Examine policies and procedures and interview personnel to verify that system configuration standards are updated as new vulnerability issues are identified, as defined in Requirement 6.3.1.</t>
    </r>
    <r>
      <rPr>
        <sz val="11"/>
        <color rgb="FF000000"/>
        <rFont val="Calibri"/>
      </rPr>
      <t xml:space="preserve">
</t>
    </r>
    <r>
      <rPr>
        <b/>
        <sz val="11"/>
        <color rgb="FF000000"/>
        <rFont val="Calibri"/>
      </rPr>
      <t>c.</t>
    </r>
    <r>
      <rPr>
        <sz val="11"/>
        <color rgb="FF000000"/>
        <rFont val="Calibri"/>
      </rPr>
      <t xml:space="preserve"> Examine configuration settings and interview personnel to verify that system configuration standards are applied when new systems are configured and verified as being in place before or immediately after a system component is connected to a production environment.</t>
    </r>
  </si>
  <si>
    <t>2.2.2</t>
  </si>
  <si>
    <r>
      <rPr>
        <sz val="11"/>
        <color rgb="FF000000"/>
        <rFont val="Calibri"/>
      </rPr>
      <t>Vendor default accounts are managed as follows:</t>
    </r>
    <r>
      <rPr>
        <sz val="11"/>
        <color rgb="FF000000"/>
        <rFont val="Calibri"/>
      </rPr>
      <t xml:space="preserve">
</t>
    </r>
    <r>
      <rPr>
        <b/>
        <sz val="11"/>
        <color rgb="FF000000"/>
        <rFont val="Calibri"/>
      </rPr>
      <t>•</t>
    </r>
    <r>
      <rPr>
        <sz val="11"/>
        <color rgb="FF000000"/>
        <rFont val="Calibri"/>
      </rPr>
      <t xml:space="preserve">    If the vendor default account(s) will be used, the default password is changed per Requirement 8.3.6.</t>
    </r>
    <r>
      <rPr>
        <sz val="11"/>
        <color rgb="FF000000"/>
        <rFont val="Calibri"/>
      </rPr>
      <t xml:space="preserve">
</t>
    </r>
    <r>
      <rPr>
        <b/>
        <sz val="11"/>
        <color rgb="FF000000"/>
        <rFont val="Calibri"/>
      </rPr>
      <t>•</t>
    </r>
    <r>
      <rPr>
        <sz val="11"/>
        <color rgb="FF000000"/>
        <rFont val="Calibri"/>
      </rPr>
      <t xml:space="preserve">    If the vendor default account(s) will not be used, the account is removed or disabled.</t>
    </r>
  </si>
  <si>
    <r>
      <rPr>
        <sz val="11"/>
        <color rgb="FF000000"/>
        <rFont val="Calibri"/>
      </rPr>
      <t>Malicious individuals often use vendor default account names and passwords to compromise operating systems, applications, and the systems on which they are installed. Because these default settings are often published and are well known, changing these settings will make systems less vulnerable to attack.</t>
    </r>
  </si>
  <si>
    <r>
      <rPr>
        <sz val="11"/>
        <color rgb="FF000000"/>
        <rFont val="Calibri"/>
      </rPr>
      <t>All vendor default accounts should be identified, and their purpose and use understood. It is important to establish controls for application and system accounts, including those used to deploy and maintain cloud services so that they do not use default passwords and are not usable by unauthorized individuals.</t>
    </r>
    <r>
      <rPr>
        <sz val="11"/>
        <color rgb="FF000000"/>
        <rFont val="Calibri"/>
      </rPr>
      <t xml:space="preserve">
</t>
    </r>
    <r>
      <rPr>
        <sz val="11"/>
        <color rgb="FF000000"/>
        <rFont val="Calibri"/>
      </rPr>
      <t>Where a default account is not intended to be used, changing the default password to a unique password that meets PCI DSS Requirement 8.3.6, removing any access to the default account, and then disabling the account, will prevent a malicious individual from re-enabling the account and gaining access with the default password.</t>
    </r>
    <r>
      <rPr>
        <sz val="11"/>
        <color rgb="FF000000"/>
        <rFont val="Calibri"/>
      </rPr>
      <t xml:space="preserve">
</t>
    </r>
    <r>
      <rPr>
        <sz val="11"/>
        <color rgb="FF000000"/>
        <rFont val="Calibri"/>
      </rPr>
      <t>Using an isolated staging network to install and configure new systems is recommended and can also be used to confirm that default credentials have not been introduced into production environments.</t>
    </r>
  </si>
  <si>
    <r>
      <rPr>
        <sz val="11"/>
        <color rgb="FF000000"/>
        <rFont val="Calibri"/>
      </rPr>
      <t>Defaults to be considered include user IDs, passwords, and other authentication credentials commonly used by vendors in their products.</t>
    </r>
  </si>
  <si>
    <r>
      <rPr>
        <sz val="11"/>
        <color rgb="FF000000"/>
        <rFont val="Calibri"/>
      </rPr>
      <t>System components cannot be accessed using default passwords.</t>
    </r>
  </si>
  <si>
    <r>
      <rPr>
        <sz val="11"/>
        <color rgb="FF000000"/>
        <rFont val="Calibri"/>
      </rPr>
      <t>This applies to ALL vendor default accounts and passwords, including, but not limited to, those used by operating systems, software that provides security services, application and system accounts, point-of-sale (POS) terminals, payment applications, and Simple Network Management Protocol (SNMP) defaults.</t>
    </r>
    <r>
      <rPr>
        <sz val="11"/>
        <color rgb="FF000000"/>
        <rFont val="Calibri"/>
      </rPr>
      <t xml:space="preserve">
</t>
    </r>
    <r>
      <rPr>
        <sz val="11"/>
        <color rgb="FF000000"/>
        <rFont val="Calibri"/>
      </rPr>
      <t>This requirement also applies where a system component is not installed within an entity’s environment, for example, software and applications that are part of the CDE and are accessed via a cloud subscription service.</t>
    </r>
  </si>
  <si>
    <r>
      <rPr>
        <b/>
        <sz val="11"/>
        <color rgb="FF000000"/>
        <rFont val="Calibri"/>
      </rPr>
      <t>a.</t>
    </r>
    <r>
      <rPr>
        <sz val="11"/>
        <color rgb="FF000000"/>
        <rFont val="Calibri"/>
      </rPr>
      <t xml:space="preserve"> Examine system configuration standards to verify they include managing vendor default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vendor documentation and observe a system administrator logging on using vendor default accounts to verify accounts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configuration files and interview personnel to verify that all vendor default accounts that will not be used are removed or disabled.</t>
    </r>
  </si>
  <si>
    <t>2.2.3</t>
  </si>
  <si>
    <r>
      <rPr>
        <sz val="11"/>
        <color rgb="FF000000"/>
        <rFont val="Calibri"/>
      </rPr>
      <t>Primary functions requiring different security levels are managed as follows:</t>
    </r>
    <r>
      <rPr>
        <sz val="11"/>
        <color rgb="FF000000"/>
        <rFont val="Calibri"/>
      </rPr>
      <t xml:space="preserve">
</t>
    </r>
    <r>
      <rPr>
        <b/>
        <sz val="11"/>
        <color rgb="FF000000"/>
        <rFont val="Calibri"/>
      </rPr>
      <t>•</t>
    </r>
    <r>
      <rPr>
        <sz val="11"/>
        <color rgb="FF000000"/>
        <rFont val="Calibri"/>
      </rPr>
      <t xml:space="preserve">    Only one primary function exists on a system component,</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that exist on the same system component are isolated from each other,</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on the same system component are all secured to the level required by the function with the highest security need.</t>
    </r>
  </si>
  <si>
    <r>
      <rPr>
        <sz val="11"/>
        <color rgb="FF000000"/>
        <rFont val="Calibri"/>
      </rPr>
      <t>Systems containing a combination of services, protocols, and daemons for their primary function will have a security profile appropriate to allow that function to operate effectively. For example, systems that need to be directly connected to the Internet would have a particular profile, like a DNS server, web server, or an e-commerce server. Conversely, other system components may operate a primary function comprising a different set of services, protocols, and daemons that perform functions that an entity does not want exposed to the Internet. This requirement aims to ensure that different functions do not impact the security profiles of other services in a way which may cause them to operate at a higher or lower security level.</t>
    </r>
  </si>
  <si>
    <r>
      <rPr>
        <sz val="11"/>
        <color rgb="FF000000"/>
        <rFont val="Calibri"/>
      </rPr>
      <t>Ideally, each function should be placed on different system components. This can be achieved by implementing only one primary function on each system component. Another option is to isolate primary functions on the same system component that have different security levels, for example, isolating web servers (which need to be directly connected to the Internet) from application and database servers.</t>
    </r>
    <r>
      <rPr>
        <sz val="11"/>
        <color rgb="FF000000"/>
        <rFont val="Calibri"/>
      </rPr>
      <t xml:space="preserve">
</t>
    </r>
    <r>
      <rPr>
        <sz val="11"/>
        <color rgb="FF000000"/>
        <rFont val="Calibri"/>
      </rPr>
      <t>(continued on next page)</t>
    </r>
  </si>
  <si>
    <r>
      <rPr>
        <sz val="11"/>
        <color rgb="FF000000"/>
        <rFont val="Calibri"/>
      </rPr>
      <t>Primary functions with lower security needs cannot affect the security of primary functions with higher security needs on the same system component.</t>
    </r>
  </si>
  <si>
    <r>
      <rPr>
        <sz val="11"/>
        <color rgb="FF000000"/>
        <rFont val="Calibri"/>
      </rPr>
      <t>Examine system configuration standards to verify they include managing primary functions requiring different security levels as specified in this requirement.</t>
    </r>
    <r>
      <rPr>
        <sz val="11"/>
        <color rgb="FF000000"/>
        <rFont val="Calibri"/>
      </rPr>
      <t xml:space="preserve">
</t>
    </r>
    <r>
      <rPr>
        <sz val="11"/>
        <color rgb="FF000000"/>
        <rFont val="Calibri"/>
      </rPr>
      <t>Examine system configurations to verify that primary functions requiring different security levels are managed per one of the ways specified in this requirement.</t>
    </r>
    <r>
      <rPr>
        <sz val="11"/>
        <color rgb="FF000000"/>
        <rFont val="Calibri"/>
      </rPr>
      <t xml:space="preserve">
</t>
    </r>
    <r>
      <rPr>
        <sz val="11"/>
        <color rgb="FF000000"/>
        <rFont val="Calibri"/>
      </rPr>
      <t>Where virtualization technologies are used, examine the system configurations to verify that system functions requiring different security levels are managed in one of the following ways:</t>
    </r>
    <r>
      <rPr>
        <sz val="11"/>
        <color rgb="FF000000"/>
        <rFont val="Calibri"/>
      </rPr>
      <t xml:space="preserve">
</t>
    </r>
    <r>
      <rPr>
        <sz val="11"/>
        <color rgb="FF000000"/>
        <rFont val="Calibri"/>
      </rPr>
      <t>Functions with differing security needs do not co-exist on the same system component.</t>
    </r>
    <r>
      <rPr>
        <sz val="11"/>
        <color rgb="FF000000"/>
        <rFont val="Calibri"/>
      </rPr>
      <t xml:space="preserve">
</t>
    </r>
    <r>
      <rPr>
        <sz val="11"/>
        <color rgb="FF000000"/>
        <rFont val="Calibri"/>
      </rPr>
      <t>Functions with differing security needs that exist on the same system component are isolated from each other.</t>
    </r>
    <r>
      <rPr>
        <sz val="11"/>
        <color rgb="FF000000"/>
        <rFont val="Calibri"/>
      </rPr>
      <t xml:space="preserve">
</t>
    </r>
    <r>
      <rPr>
        <sz val="11"/>
        <color rgb="FF000000"/>
        <rFont val="Calibri"/>
      </rPr>
      <t>Functions with differing security needs on the same system component are all secured to the level required by the function with the highest security need.</t>
    </r>
  </si>
  <si>
    <t>2.2.4</t>
  </si>
  <si>
    <r>
      <rPr>
        <sz val="11"/>
        <color rgb="FF000000"/>
        <rFont val="Calibri"/>
      </rPr>
      <t>Only necessary services, protocols, daemons, and functions are enabled, and all unnecessary functionality is removed or disabled.</t>
    </r>
  </si>
  <si>
    <r>
      <rPr>
        <sz val="11"/>
        <color rgb="FF000000"/>
        <rFont val="Calibri"/>
      </rPr>
      <t>Unnecessary services and functions can provide additional opportunities for malicious individuals to gain access to a system. By removing or disabling all unnecessary services, protocols, daemons, and functions, organizations can focus on securing the functions that are required and reduce the risk that unknown or unnecessary functions will be exploited.</t>
    </r>
  </si>
  <si>
    <r>
      <rPr>
        <sz val="11"/>
        <color rgb="FF000000"/>
        <rFont val="Calibri"/>
      </rPr>
      <t>There are many protocols that could be enabled by default that are commonly used by malicious individuals to compromise a network. Disabling or removing all services, functions, and protocols that are not used minimizes the potential attack surface—for example, by removing or disabling an unused FTP or web server.</t>
    </r>
  </si>
  <si>
    <r>
      <rPr>
        <sz val="11"/>
        <color rgb="FF000000"/>
        <rFont val="Calibri"/>
      </rPr>
      <t>Unnecessary functionality may include, but is not limited to scripts, drivers, features, subsystems, file systems, interfaces (USB and Bluetooth), and unnecessary web servers.</t>
    </r>
  </si>
  <si>
    <r>
      <rPr>
        <sz val="11"/>
        <color rgb="FF000000"/>
        <rFont val="Calibri"/>
      </rPr>
      <t>System components cannot be compromised by exploiting unnecessary functionality present in the system component.</t>
    </r>
  </si>
  <si>
    <r>
      <rPr>
        <sz val="11"/>
        <color rgb="FF000000"/>
        <rFont val="Calibri"/>
      </rPr>
      <t>Examine system configuration standards to verify necessary services, protocols, daemons, and functions are identified and documented.</t>
    </r>
    <r>
      <rPr>
        <sz val="11"/>
        <color rgb="FF000000"/>
        <rFont val="Calibri"/>
      </rPr>
      <t xml:space="preserve">
</t>
    </r>
    <r>
      <rPr>
        <sz val="11"/>
        <color rgb="FF000000"/>
        <rFont val="Calibri"/>
      </rPr>
      <t>Examine system configurations to verify the following:</t>
    </r>
    <r>
      <rPr>
        <sz val="11"/>
        <color rgb="FF000000"/>
        <rFont val="Calibri"/>
      </rPr>
      <t xml:space="preserve">
</t>
    </r>
    <r>
      <rPr>
        <sz val="11"/>
        <color rgb="FF000000"/>
        <rFont val="Calibri"/>
      </rPr>
      <t>All unnecessary functionality is removed or disabled.</t>
    </r>
    <r>
      <rPr>
        <sz val="11"/>
        <color rgb="FF000000"/>
        <rFont val="Calibri"/>
      </rPr>
      <t xml:space="preserve">
</t>
    </r>
    <r>
      <rPr>
        <sz val="11"/>
        <color rgb="FF000000"/>
        <rFont val="Calibri"/>
      </rPr>
      <t>Only required functionality, as documented in the configuration standards, is enabled.</t>
    </r>
  </si>
  <si>
    <t>2.2.5</t>
  </si>
  <si>
    <r>
      <rPr>
        <sz val="11"/>
        <color rgb="FF000000"/>
        <rFont val="Calibri"/>
      </rPr>
      <t>If any insecure services, protocols, or daemons are present:</t>
    </r>
    <r>
      <rPr>
        <sz val="11"/>
        <color rgb="FF000000"/>
        <rFont val="Calibri"/>
      </rPr>
      <t xml:space="preserve">
</t>
    </r>
    <r>
      <rPr>
        <b/>
        <sz val="11"/>
        <color rgb="FF000000"/>
        <rFont val="Calibri"/>
      </rPr>
      <t>•</t>
    </r>
    <r>
      <rPr>
        <sz val="11"/>
        <color rgb="FF000000"/>
        <rFont val="Calibri"/>
      </rPr>
      <t xml:space="preserve">    Business justification is documented.</t>
    </r>
    <r>
      <rPr>
        <sz val="11"/>
        <color rgb="FF000000"/>
        <rFont val="Calibri"/>
      </rPr>
      <t xml:space="preserve">
</t>
    </r>
    <r>
      <rPr>
        <b/>
        <sz val="11"/>
        <color rgb="FF000000"/>
        <rFont val="Calibri"/>
      </rPr>
      <t>•</t>
    </r>
    <r>
      <rPr>
        <sz val="11"/>
        <color rgb="FF000000"/>
        <rFont val="Calibri"/>
      </rPr>
      <t xml:space="preserve">    Additional security features are documented and implemented that reduce the risk of using insecure services, protocols, or daemons.</t>
    </r>
  </si>
  <si>
    <r>
      <rPr>
        <sz val="11"/>
        <color rgb="FF000000"/>
        <rFont val="Calibri"/>
      </rPr>
      <t>Ensuring that all insecure services, protocols, and daemons are adequately secured with appropriate security features makes it more difficult for malicious individuals to exploit common points of compromise within a network.</t>
    </r>
  </si>
  <si>
    <r>
      <rPr>
        <sz val="11"/>
        <color rgb="FF000000"/>
        <rFont val="Calibri"/>
      </rPr>
      <t>Enabling security features before new system components are deployed will prevent insecure configurations from being introduced into the environment. Some vendor solutions may provide additional security functions to assist with securing an insecure process.</t>
    </r>
  </si>
  <si>
    <r>
      <rPr>
        <sz val="11"/>
        <color rgb="FF000000"/>
        <rFont val="Calibri"/>
      </rPr>
      <t>For guidance on services, protocols, or daemons considered to be insecure, refer to industry standards and guidance (for example, as published by NIST, ENISA, and OWASP).</t>
    </r>
  </si>
  <si>
    <r>
      <rPr>
        <sz val="11"/>
        <color rgb="FF000000"/>
        <rFont val="Calibri"/>
      </rPr>
      <t>System components cannot be compromised by exploiting insecure services, protocols, or daemons.</t>
    </r>
  </si>
  <si>
    <r>
      <rPr>
        <sz val="11"/>
        <color rgb="FF000000"/>
        <rFont val="Calibri"/>
      </rPr>
      <t>If any insecure services, protocols, or daemons are present, examine system configuration standards and interview personnel to verify they are managed and implemented in accordance with all elements specified in this requirement.</t>
    </r>
    <r>
      <rPr>
        <sz val="11"/>
        <color rgb="FF000000"/>
        <rFont val="Calibri"/>
      </rPr>
      <t xml:space="preserve">
</t>
    </r>
    <r>
      <rPr>
        <sz val="11"/>
        <color rgb="FF000000"/>
        <rFont val="Calibri"/>
      </rPr>
      <t>If any insecure services, protocols, or daemons, are present, examine configuration settings to verify that additional security features are implemented to reduce the risk of using insecure services, daemons, and protocols.</t>
    </r>
  </si>
  <si>
    <t>2.2.6</t>
  </si>
  <si>
    <r>
      <rPr>
        <sz val="11"/>
        <color rgb="FF000000"/>
        <rFont val="Calibri"/>
      </rPr>
      <t>System security parameters are configured to prevent misuse.</t>
    </r>
  </si>
  <si>
    <r>
      <rPr>
        <sz val="11"/>
        <color rgb="FF000000"/>
        <rFont val="Calibri"/>
      </rPr>
      <t>Correctly configuring security parameters provided in system components takes advantage of the capabilities of the system component to defeat malicious attacks.</t>
    </r>
  </si>
  <si>
    <r>
      <rPr>
        <sz val="11"/>
        <color rgb="FF000000"/>
        <rFont val="Calibri"/>
      </rPr>
      <t>System configuration standards and related processes should specifically address security settings and parameters that have known security implications for each type of system in use.</t>
    </r>
    <r>
      <rPr>
        <sz val="11"/>
        <color rgb="FF000000"/>
        <rFont val="Calibri"/>
      </rPr>
      <t xml:space="preserve">
</t>
    </r>
    <r>
      <rPr>
        <sz val="11"/>
        <color rgb="FF000000"/>
        <rFont val="Calibri"/>
      </rPr>
      <t>For systems to be configured securely, personnel responsible for configuration and/or administering systems should be knowledgeable in the specific security parameters and settings that apply to the system. Considerations should also include secure settings for parameters used to access cloud portals.</t>
    </r>
  </si>
  <si>
    <r>
      <rPr>
        <sz val="11"/>
        <color rgb="FF000000"/>
        <rFont val="Calibri"/>
      </rPr>
      <t>Cleartext protocols (such as HTTP, telnet, etc.) do not encrypt traffic or logon details, making it easy for an eavesdropper to intercept this information. Non-console access may be facilitated by technologies that provide alternative access to systems, including but not limited to, out-of-band (OOB), lights-out management (LOM), Intelligent Platform Management Interface (IPMI), and keyboard, video, mouse (KVM) switches with remote capabilities. These and other non-console access technologies and methods must be secured with strong cryptography.</t>
    </r>
  </si>
  <si>
    <r>
      <rPr>
        <sz val="11"/>
        <color rgb="FF000000"/>
        <rFont val="Calibri"/>
      </rPr>
      <t>Refer to vendor documentation and industry references noted in Requirement 2.2.1 for information about applicable security parameters for each type of system.</t>
    </r>
  </si>
  <si>
    <r>
      <rPr>
        <sz val="11"/>
        <color rgb="FF000000"/>
        <rFont val="Calibri"/>
      </rPr>
      <t>System components cannot be compromised because of incorrect security parameter configuration.</t>
    </r>
  </si>
  <si>
    <r>
      <rPr>
        <sz val="11"/>
        <color rgb="FF000000"/>
        <rFont val="Calibri"/>
      </rPr>
      <t>Examine system configuration standards to verify they include configuring system security parameters to prevent misuse.</t>
    </r>
    <r>
      <rPr>
        <sz val="11"/>
        <color rgb="FF000000"/>
        <rFont val="Calibri"/>
      </rPr>
      <t xml:space="preserve">
</t>
    </r>
    <r>
      <rPr>
        <sz val="11"/>
        <color rgb="FF000000"/>
        <rFont val="Calibri"/>
      </rPr>
      <t>Interview system administrators and/or security managers to verify they have knowledge of common security parameter settings for system components.</t>
    </r>
    <r>
      <rPr>
        <sz val="11"/>
        <color rgb="FF000000"/>
        <rFont val="Calibri"/>
      </rPr>
      <t xml:space="preserve">
</t>
    </r>
    <r>
      <rPr>
        <sz val="11"/>
        <color rgb="FF000000"/>
        <rFont val="Calibri"/>
      </rPr>
      <t>Examine system configurations to verify that common security parameters are set appropriately and in accordance with the system configuration standards.</t>
    </r>
  </si>
  <si>
    <t>2.2.7</t>
  </si>
  <si>
    <r>
      <rPr>
        <sz val="11"/>
        <color rgb="FF000000"/>
        <rFont val="Calibri"/>
      </rPr>
      <t>All non-console administrative access is encrypted using strong cryptography.</t>
    </r>
  </si>
  <si>
    <r>
      <rPr>
        <sz val="11"/>
        <color rgb="FF000000"/>
        <rFont val="Calibri"/>
      </rPr>
      <t>If non-console (including remote) administration does not use encrypted communications, administrative authorization factors (such as IDs and passwords) can be revealed to an eavesdropper. A malicious individual could use this information to access the network, become administrator, and steal data.</t>
    </r>
  </si>
  <si>
    <r>
      <rPr>
        <sz val="11"/>
        <color rgb="FF000000"/>
        <rFont val="Calibri"/>
      </rPr>
      <t>Whichever security protocol is used, it should be configured to use only secure versions and configurations to prevent use of an insecure connection—for example, by using only trusted certificates, supporting only strong encryption, and not supporting fallback to weaker, insecure protocols or methods.</t>
    </r>
  </si>
  <si>
    <r>
      <rPr>
        <sz val="11"/>
        <color rgb="FF000000"/>
        <rFont val="Calibri"/>
      </rPr>
      <t>Refer to industry standards and best practices such as NIST SP 800-52 and SP 800-57.</t>
    </r>
  </si>
  <si>
    <r>
      <rPr>
        <sz val="11"/>
        <color rgb="FF000000"/>
        <rFont val="Calibri"/>
      </rPr>
      <t>Cleartext administrative authorization factors cannot be read or intercepted from any network transmissions.</t>
    </r>
  </si>
  <si>
    <r>
      <rPr>
        <sz val="11"/>
        <color rgb="FF000000"/>
        <rFont val="Calibri"/>
      </rPr>
      <t>This includes administrative access via browser-based interfaces and application programming interfaces (APIs).</t>
    </r>
  </si>
  <si>
    <r>
      <rPr>
        <b/>
        <sz val="11"/>
        <color rgb="FF000000"/>
        <rFont val="Calibri"/>
      </rPr>
      <t>a.</t>
    </r>
    <r>
      <rPr>
        <sz val="11"/>
        <color rgb="FF000000"/>
        <rFont val="Calibri"/>
      </rPr>
      <t xml:space="preserve"> Examine system configuration standards to verify they include encrypting all non-console administrative access using strong cryptography.</t>
    </r>
    <r>
      <rPr>
        <sz val="11"/>
        <color rgb="FF000000"/>
        <rFont val="Calibri"/>
      </rPr>
      <t xml:space="preserve">
</t>
    </r>
    <r>
      <rPr>
        <b/>
        <sz val="11"/>
        <color rgb="FF000000"/>
        <rFont val="Calibri"/>
      </rPr>
      <t>b.</t>
    </r>
    <r>
      <rPr>
        <sz val="11"/>
        <color rgb="FF000000"/>
        <rFont val="Calibri"/>
      </rPr>
      <t xml:space="preserve"> Observe an administrator log on to system components and examine system configurations to verify that non-console administrative access is managed in accordance with this requirement.</t>
    </r>
    <r>
      <rPr>
        <sz val="11"/>
        <color rgb="FF000000"/>
        <rFont val="Calibri"/>
      </rPr>
      <t xml:space="preserve">
</t>
    </r>
    <r>
      <rPr>
        <b/>
        <sz val="11"/>
        <color rgb="FF000000"/>
        <rFont val="Calibri"/>
      </rPr>
      <t>c.</t>
    </r>
    <r>
      <rPr>
        <sz val="11"/>
        <color rgb="FF000000"/>
        <rFont val="Calibri"/>
      </rPr>
      <t xml:space="preserve"> Examine settings for system components and authentication services to verify that insecure remote login services are not available for non-console administrative access.</t>
    </r>
    <r>
      <rPr>
        <sz val="11"/>
        <color rgb="FF000000"/>
        <rFont val="Calibri"/>
      </rPr>
      <t xml:space="preserve">
</t>
    </r>
    <r>
      <rPr>
        <b/>
        <sz val="11"/>
        <color rgb="FF000000"/>
        <rFont val="Calibri"/>
      </rPr>
      <t>d.</t>
    </r>
    <r>
      <rPr>
        <sz val="11"/>
        <color rgb="FF000000"/>
        <rFont val="Calibri"/>
      </rPr>
      <t xml:space="preserve"> Examine vendor documentation and interview personnel to verify that strong cryptography for the technology in use is implemented according to industry best practices and/or vendor recommendations.</t>
    </r>
  </si>
  <si>
    <t>Wireless environments are configured and managed securely.</t>
  </si>
  <si>
    <t>2.3.1</t>
  </si>
  <si>
    <r>
      <rPr>
        <sz val="11"/>
        <color rgb="FF000000"/>
        <rFont val="Calibri"/>
      </rPr>
      <t>For wireless environments connected to the CDE or transmitting account data, all wireless vendor defaults are changed at installation or are confirmed to be secure, including but not limited to:</t>
    </r>
    <r>
      <rPr>
        <sz val="11"/>
        <color rgb="FF000000"/>
        <rFont val="Calibri"/>
      </rPr>
      <t xml:space="preserve">
</t>
    </r>
    <r>
      <rPr>
        <b/>
        <sz val="11"/>
        <color rgb="FF000000"/>
        <rFont val="Calibri"/>
      </rPr>
      <t>•</t>
    </r>
    <r>
      <rPr>
        <sz val="11"/>
        <color rgb="FF000000"/>
        <rFont val="Calibri"/>
      </rPr>
      <t xml:space="preserve">    Default wireless encryption keys.</t>
    </r>
    <r>
      <rPr>
        <sz val="11"/>
        <color rgb="FF000000"/>
        <rFont val="Calibri"/>
      </rPr>
      <t xml:space="preserve">
</t>
    </r>
    <r>
      <rPr>
        <b/>
        <sz val="11"/>
        <color rgb="FF000000"/>
        <rFont val="Calibri"/>
      </rPr>
      <t>•</t>
    </r>
    <r>
      <rPr>
        <sz val="11"/>
        <color rgb="FF000000"/>
        <rFont val="Calibri"/>
      </rPr>
      <t xml:space="preserve">    Passwords on wireless access points.</t>
    </r>
    <r>
      <rPr>
        <sz val="11"/>
        <color rgb="FF000000"/>
        <rFont val="Calibri"/>
      </rPr>
      <t xml:space="preserve">
</t>
    </r>
    <r>
      <rPr>
        <b/>
        <sz val="11"/>
        <color rgb="FF000000"/>
        <rFont val="Calibri"/>
      </rPr>
      <t>•</t>
    </r>
    <r>
      <rPr>
        <sz val="11"/>
        <color rgb="FF000000"/>
        <rFont val="Calibri"/>
      </rPr>
      <t xml:space="preserve">    SNMP defaults.</t>
    </r>
    <r>
      <rPr>
        <sz val="11"/>
        <color rgb="FF000000"/>
        <rFont val="Calibri"/>
      </rPr>
      <t xml:space="preserve">
</t>
    </r>
    <r>
      <rPr>
        <b/>
        <sz val="11"/>
        <color rgb="FF000000"/>
        <rFont val="Calibri"/>
      </rPr>
      <t>•</t>
    </r>
    <r>
      <rPr>
        <sz val="11"/>
        <color rgb="FF000000"/>
        <rFont val="Calibri"/>
      </rPr>
      <t xml:space="preserve">    Any other security-related wireless vendor defaults.</t>
    </r>
  </si>
  <si>
    <r>
      <rPr>
        <sz val="11"/>
        <color rgb="FF000000"/>
        <rFont val="Calibri"/>
      </rPr>
      <t>If wireless networks are not implemented with sufficient security configurations (including changing default settings), wireless sniffers can eavesdrop on the traffic, easily capture data and passwords, and easily enter and attack the network.</t>
    </r>
  </si>
  <si>
    <r>
      <rPr>
        <sz val="11"/>
        <color rgb="FF000000"/>
        <rFont val="Calibri"/>
      </rPr>
      <t>Wireless passwords should be constructed so that they are resistant to offline brute force attacks.</t>
    </r>
  </si>
  <si>
    <r>
      <rPr>
        <sz val="11"/>
        <color rgb="FF000000"/>
        <rFont val="Calibri"/>
      </rPr>
      <t>Wireless networks cannot be accessed using vendor default passwords or default configurations.</t>
    </r>
  </si>
  <si>
    <r>
      <rPr>
        <sz val="11"/>
        <color rgb="FF000000"/>
        <rFont val="Calibri"/>
      </rPr>
      <t>This includes, but is not limited to, default wireless encryption keys, passwords on wireless access points, SNMP defaults, and any other security-related wireless vendor defaults.</t>
    </r>
  </si>
  <si>
    <r>
      <rPr>
        <b/>
        <sz val="11"/>
        <color rgb="FF000000"/>
        <rFont val="Calibri"/>
      </rPr>
      <t>a.</t>
    </r>
    <r>
      <rPr>
        <sz val="11"/>
        <color rgb="FF000000"/>
        <rFont val="Calibri"/>
      </rPr>
      <t xml:space="preserve"> Examine policies and procedures and interview responsible personnel to verify that processes are defined for wireless vendor defaults to either change them upon installation or to confirm them to be secure in accordance with all elements of this requirement.</t>
    </r>
    <r>
      <rPr>
        <sz val="11"/>
        <color rgb="FF000000"/>
        <rFont val="Calibri"/>
      </rPr>
      <t xml:space="preserve">
</t>
    </r>
    <r>
      <rPr>
        <b/>
        <sz val="11"/>
        <color rgb="FF000000"/>
        <rFont val="Calibri"/>
      </rPr>
      <t>c.</t>
    </r>
    <r>
      <rPr>
        <sz val="11"/>
        <color rgb="FF000000"/>
        <rFont val="Calibri"/>
      </rPr>
      <t xml:space="preserve"> Examine vendor documentation and wireless configuration settings to verify other security-related wireless vendor defaults were changed, if applicable.</t>
    </r>
  </si>
  <si>
    <t>2.3.2</t>
  </si>
  <si>
    <r>
      <rPr>
        <sz val="11"/>
        <color rgb="FF000000"/>
        <rFont val="Calibri"/>
      </rPr>
      <t>For wireless environments connected to the CDE or transmitting account data, wireless encryption keys are changed as follows:</t>
    </r>
  </si>
  <si>
    <r>
      <rPr>
        <sz val="11"/>
        <color rgb="FF000000"/>
        <rFont val="Calibri"/>
      </rPr>
      <t>Changing wireless encryption keys whenever someone with knowledge of the key leaves the organization or moves to a role that no longer requires knowledge of the key, helps keep knowledge of keys limited to only those with a business need to know.</t>
    </r>
    <r>
      <rPr>
        <sz val="11"/>
        <color rgb="FF000000"/>
        <rFont val="Calibri"/>
      </rPr>
      <t xml:space="preserve">
</t>
    </r>
    <r>
      <rPr>
        <sz val="11"/>
        <color rgb="FF000000"/>
        <rFont val="Calibri"/>
      </rPr>
      <t>Also, changing wireless encryption keys whenever a key is suspected or known to be comprised makes a wireless network more resistant to compromise.</t>
    </r>
  </si>
  <si>
    <r>
      <rPr>
        <sz val="11"/>
        <color rgb="FF000000"/>
        <rFont val="Calibri"/>
      </rPr>
      <t>Knowledge of wireless encryption keys cannot allow unauthorized access to wireless networks.</t>
    </r>
  </si>
  <si>
    <r>
      <rPr>
        <sz val="11"/>
        <color rgb="FF000000"/>
        <rFont val="Calibri"/>
      </rPr>
      <t>Interview responsible personnel and examine key-management documentation to verify that wireless encryption keys are changed in accordance with all elements specified in this requirement.</t>
    </r>
  </si>
  <si>
    <t>3</t>
  </si>
  <si>
    <t>Requirement 3: Protect Stored Account Data</t>
  </si>
  <si>
    <t>Processes and mechanisms for protecting stored account data are defined and understood.</t>
  </si>
  <si>
    <t>3.1.1</t>
  </si>
  <si>
    <r>
      <rPr>
        <sz val="11"/>
        <color rgb="FF000000"/>
        <rFont val="Calibri"/>
      </rPr>
      <t>All security policies and operational procedures that are identified in Requirement 3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</si>
  <si>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3.1.1 is about effectively managing and maintaining the various policies and procedures specified throughout Requirement 3. While it is important to define the specific policies or procedures called out in Requirement 3,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</si>
  <si>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</si>
  <si>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Expectations, controls, and oversight for meeting activities within Requirement 3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</si>
  <si>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3 are managed in accordance with all elements specified in this requirement.</t>
    </r>
  </si>
  <si>
    <t>3.1.2</t>
  </si>
  <si>
    <r>
      <rPr>
        <sz val="11"/>
        <color rgb="FF000000"/>
        <rFont val="Calibri"/>
      </rPr>
      <t>Roles and responsibilities for performing activities in Requirement 3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</si>
  <si>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</si>
  <si>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Day-to-day responsibilities for performing all the activities in Requirement 3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</si>
  <si>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performing activities in Requirement 3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3 to verify that roles and responsibilities are assigned as documented and are understood.</t>
    </r>
  </si>
  <si>
    <t>Storage of account data is kept to a minimum.</t>
  </si>
  <si>
    <t>3.2.1</t>
  </si>
  <si>
    <r>
      <rPr>
        <sz val="11"/>
        <color rgb="FF000000"/>
        <rFont val="Calibri"/>
      </rPr>
      <t>Account data storage is kept to a minimum through implementation of data retention and disposal policies, procedures, and processes that include at least the following:</t>
    </r>
    <r>
      <rPr>
        <sz val="11"/>
        <color rgb="FF000000"/>
        <rFont val="Calibri"/>
      </rPr>
      <t xml:space="preserve">
</t>
    </r>
    <r>
      <rPr>
        <b/>
        <sz val="11"/>
        <color rgb="FF000000"/>
        <rFont val="Calibri"/>
      </rPr>
      <t>•</t>
    </r>
    <r>
      <rPr>
        <sz val="11"/>
        <color rgb="FF000000"/>
        <rFont val="Calibri"/>
      </rPr>
      <t xml:space="preserve">    Coverage for all locations of stored account data.</t>
    </r>
    <r>
      <rPr>
        <sz val="11"/>
        <color rgb="FF000000"/>
        <rFont val="Calibri"/>
      </rPr>
      <t xml:space="preserve">
</t>
    </r>
    <r>
      <rPr>
        <b/>
        <sz val="11"/>
        <color rgb="FF000000"/>
        <rFont val="Calibri"/>
      </rPr>
      <t>•</t>
    </r>
    <r>
      <rPr>
        <sz val="11"/>
        <color rgb="FF000000"/>
        <rFont val="Calibri"/>
      </rPr>
      <t xml:space="preserve">    Coverage for any sensitive authentication data (SAD) stored prior to completion of authorization.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Limiting data storage amount and retention time to that which is required for legal or regulatory, and/or business requirements.</t>
    </r>
    <r>
      <rPr>
        <sz val="11"/>
        <color rgb="FF000000"/>
        <rFont val="Calibri"/>
      </rPr>
      <t xml:space="preserve">
</t>
    </r>
    <r>
      <rPr>
        <b/>
        <sz val="11"/>
        <color rgb="FF000000"/>
        <rFont val="Calibri"/>
      </rPr>
      <t>•</t>
    </r>
    <r>
      <rPr>
        <sz val="11"/>
        <color rgb="FF000000"/>
        <rFont val="Calibri"/>
      </rPr>
      <t xml:space="preserve">    Specific retention requirements for stored account data that defines length of retention period and includes a documented business justification.</t>
    </r>
    <r>
      <rPr>
        <sz val="11"/>
        <color rgb="FF000000"/>
        <rFont val="Calibri"/>
      </rPr>
      <t xml:space="preserve">
</t>
    </r>
    <r>
      <rPr>
        <b/>
        <sz val="11"/>
        <color rgb="FF000000"/>
        <rFont val="Calibri"/>
      </rPr>
      <t>•</t>
    </r>
    <r>
      <rPr>
        <sz val="11"/>
        <color rgb="FF000000"/>
        <rFont val="Calibri"/>
      </rPr>
      <t xml:space="preserve">    Processes for secure deletion or rendering account data unrecoverable when no longer needed per the retention policy.</t>
    </r>
    <r>
      <rPr>
        <sz val="11"/>
        <color rgb="FF000000"/>
        <rFont val="Calibri"/>
      </rPr>
      <t xml:space="preserve">
</t>
    </r>
    <r>
      <rPr>
        <b/>
        <sz val="11"/>
        <color rgb="FF000000"/>
        <rFont val="Calibri"/>
      </rPr>
      <t>•</t>
    </r>
    <r>
      <rPr>
        <sz val="11"/>
        <color rgb="FF000000"/>
        <rFont val="Calibri"/>
      </rPr>
      <t xml:space="preserve">    A process for verifying, at least once every three months, that stored account data exceeding the defined retention period has been securely deleted or rendered unrecoverable.</t>
    </r>
  </si>
  <si>
    <r>
      <rPr>
        <sz val="11"/>
        <color rgb="FF000000"/>
        <rFont val="Calibri"/>
      </rPr>
      <t>A formal data retention policy identifies what data needs to be retained, for how long, and where that data resides so it can be securely destroyed or deleted as soon as it is no longer needed. The only account data that may be stored after authorization is the primary account number or PAN (rendered unreadable), expiration date, cardholder name, and service code.</t>
    </r>
    <r>
      <rPr>
        <sz val="11"/>
        <color rgb="FF000000"/>
        <rFont val="Calibri"/>
      </rPr>
      <t xml:space="preserve">
</t>
    </r>
    <r>
      <rPr>
        <sz val="11"/>
        <color rgb="FF000000"/>
        <rFont val="Calibri"/>
      </rPr>
      <t>The storage of SAD data prior to the completion of the authorization process is also included in the data retention and disposal policy so that storage of this sensitive data is kept to minimum, and only retained for the defined amount of time.</t>
    </r>
  </si>
  <si>
    <r>
      <rPr>
        <sz val="11"/>
        <color rgb="FF000000"/>
        <rFont val="Calibri"/>
      </rPr>
      <t>When identifying locations of stored account data, consider all processes and personnel with access to the data, as data could have been moved and stored in different locations than originally defined. Storage locations that are often overlooked include backup and archive systems, removable data storage devices, paper-based media, and audio recordings.</t>
    </r>
    <r>
      <rPr>
        <sz val="11"/>
        <color rgb="FF000000"/>
        <rFont val="Calibri"/>
      </rPr>
      <t xml:space="preserve">
</t>
    </r>
    <r>
      <rPr>
        <sz val="11"/>
        <color rgb="FF000000"/>
        <rFont val="Calibri"/>
      </rPr>
      <t>To define appropriate retention requirements, an entity first needs to understand its own business needs as well as any legal or regulatory obligations that apply to its industry or to the type of data being retained.</t>
    </r>
    <r>
      <rPr>
        <sz val="11"/>
        <color rgb="FF000000"/>
        <rFont val="Calibri"/>
      </rPr>
      <t xml:space="preserve">
</t>
    </r>
    <r>
      <rPr>
        <sz val="11"/>
        <color rgb="FF000000"/>
        <rFont val="Calibri"/>
      </rPr>
      <t>Implementing an automated process to ensure data is automatically and securely deleted upon its defined retention limit can help ensure that account data is not retained beyond what is necessary for business, legal, or regulatory purposes.</t>
    </r>
    <r>
      <rPr>
        <sz val="11"/>
        <color rgb="FF000000"/>
        <rFont val="Calibri"/>
      </rPr>
      <t xml:space="preserve">
</t>
    </r>
    <r>
      <rPr>
        <sz val="11"/>
        <color rgb="FF000000"/>
        <rFont val="Calibri"/>
      </rPr>
      <t>(continued on next page)</t>
    </r>
  </si>
  <si>
    <r>
      <rPr>
        <sz val="11"/>
        <color rgb="FF000000"/>
        <rFont val="Calibri"/>
      </rPr>
      <t>An automated, programmatic procedure could be run to locate and remove data, or a manual review of data storage areas could be performed. Whichever method is used, it is a good idea to monitor the process to ensure it is completed successfully, and that the results are recorded and validated as being complete.</t>
    </r>
    <r>
      <rPr>
        <sz val="11"/>
        <color rgb="FF000000"/>
        <rFont val="Calibri"/>
      </rPr>
      <t xml:space="preserve">
</t>
    </r>
    <r>
      <rPr>
        <sz val="11"/>
        <color rgb="FF000000"/>
        <rFont val="Calibri"/>
      </rPr>
      <t>Implementing secure deletion methods ensures that the data cannot be retrieved when it is no longer needed.</t>
    </r>
  </si>
  <si>
    <r>
      <rPr>
        <sz val="11"/>
        <color rgb="FF000000"/>
        <rFont val="Calibri"/>
      </rPr>
      <t>See NIST SP 800-88 Rev. 1, Guidelines for Media Sanitization.</t>
    </r>
    <r>
      <rPr>
        <sz val="11"/>
        <color rgb="FF000000"/>
        <rFont val="Calibri"/>
      </rPr>
      <t xml:space="preserve">
</t>
    </r>
    <r>
      <rPr>
        <sz val="11"/>
        <color rgb="FF000000"/>
        <rFont val="Calibri"/>
      </rPr>
      <t>Where account data is stored by a TPSP (for example, in a cloud environment), entities are responsible for working with their service providers to understand how the TPSP meets this requirement for the entity.</t>
    </r>
    <r>
      <rPr>
        <sz val="11"/>
        <color rgb="FF000000"/>
        <rFont val="Calibri"/>
      </rPr>
      <t xml:space="preserve">
</t>
    </r>
    <r>
      <rPr>
        <sz val="11"/>
        <color rgb="FF000000"/>
        <rFont val="Calibri"/>
      </rPr>
      <t>Considerations include ensuring that all geographic instances of a data element are securely deleted.</t>
    </r>
    <r>
      <rPr>
        <sz val="11"/>
        <color rgb="FF000000"/>
        <rFont val="Calibri"/>
      </rPr>
      <t xml:space="preserve">
</t>
    </r>
    <r>
      <rPr>
        <sz val="11"/>
        <color rgb="FF000000"/>
        <rFont val="Calibri"/>
      </rPr>
      <t>The bullet above (for coverage of SAD stored prior to completion of authorization) is a best practice until 31 March 2025, after which it will be required as part of Requirement 3.2.1 and must be fully considered during a PCI DSS assessment.</t>
    </r>
    <r>
      <rPr>
        <sz val="11"/>
        <color rgb="FF000000"/>
        <rFont val="Calibri"/>
      </rPr>
      <t xml:space="preserve">
</t>
    </r>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</si>
  <si>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sz val="11"/>
        <color rgb="FF000000"/>
        <rFont val="Calibri"/>
      </rPr>
      <t>Account data is retained only where necessary and for the least amount of time needed and is securely deleted or rendered unrecoverable when no longer needed.</t>
    </r>
  </si>
  <si>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</si>
  <si>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b/>
        <sz val="11"/>
        <color rgb="FF000000"/>
        <rFont val="Calibri"/>
      </rPr>
      <t>a.</t>
    </r>
    <r>
      <rPr>
        <sz val="11"/>
        <color rgb="FF000000"/>
        <rFont val="Calibri"/>
      </rPr>
      <t xml:space="preserve"> Examine the data retention and disposal policies, procedures, and processes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files and system records on system components where account data is stored to verify that the data storage amount and retention time does not exceed the requirements defined in the data retention policy.</t>
    </r>
    <r>
      <rPr>
        <sz val="11"/>
        <color rgb="FF000000"/>
        <rFont val="Calibri"/>
      </rPr>
      <t xml:space="preserve">
</t>
    </r>
    <r>
      <rPr>
        <b/>
        <sz val="11"/>
        <color rgb="FF000000"/>
        <rFont val="Calibri"/>
      </rPr>
      <t>c.</t>
    </r>
    <r>
      <rPr>
        <sz val="11"/>
        <color rgb="FF000000"/>
        <rFont val="Calibri"/>
      </rPr>
      <t xml:space="preserve"> Observe the mechanisms used to render account data unrecoverable to verify data cannot be recovered.</t>
    </r>
  </si>
  <si>
    <t>Sensitive authentication data (SAD) is not stored after authorization.</t>
  </si>
  <si>
    <t>3.3.1</t>
  </si>
  <si>
    <r>
      <rPr>
        <sz val="11"/>
        <color rgb="FF000000"/>
        <rFont val="Calibri"/>
      </rPr>
      <t>SAD is not stored after authorization, even if encrypted. All sensitive authentication data received is rendered unrecoverable upon completion of the authorization process.</t>
    </r>
  </si>
  <si>
    <r>
      <rPr>
        <sz val="11"/>
        <color rgb="FF000000"/>
        <rFont val="Calibri"/>
      </rPr>
      <t>SAD is very valuable to malicious individuals as it allows them to generate counterfeit payment cards and create fraudulent transactions. Therefore, the storage of SAD upon completion of the authorization process is prohibited.</t>
    </r>
  </si>
  <si>
    <r>
      <rPr>
        <sz val="11"/>
        <color rgb="FF000000"/>
        <rFont val="Calibri"/>
      </rPr>
      <t>It may be acceptable for an entity to store SAD in non-persistent memory for a short time after authorization is complete, if following conditions are met:</t>
    </r>
    <r>
      <rPr>
        <sz val="11"/>
        <color rgb="FF000000"/>
        <rFont val="Calibri"/>
      </rPr>
      <t xml:space="preserve">
</t>
    </r>
    <r>
      <rPr>
        <sz val="11"/>
        <color rgb="FF000000"/>
        <rFont val="Calibri"/>
      </rPr>
      <t>There is a legitimate business need to access SAD in memory after authorization is complete.</t>
    </r>
    <r>
      <rPr>
        <sz val="11"/>
        <color rgb="FF000000"/>
        <rFont val="Calibri"/>
      </rPr>
      <t xml:space="preserve">
</t>
    </r>
    <r>
      <rPr>
        <sz val="11"/>
        <color rgb="FF000000"/>
        <rFont val="Calibri"/>
      </rPr>
      <t>SAD is only ever stored in non-persistent memory (for example, RAM, volatile memory).</t>
    </r>
    <r>
      <rPr>
        <sz val="11"/>
        <color rgb="FF000000"/>
        <rFont val="Calibri"/>
      </rPr>
      <t xml:space="preserve">
</t>
    </r>
    <r>
      <rPr>
        <sz val="11"/>
        <color rgb="FF000000"/>
        <rFont val="Calibri"/>
      </rPr>
      <t>Controls are in place to ensure that memory maintains a non-persistent state.</t>
    </r>
    <r>
      <rPr>
        <sz val="11"/>
        <color rgb="FF000000"/>
        <rFont val="Calibri"/>
      </rPr>
      <t xml:space="preserve">
</t>
    </r>
    <r>
      <rPr>
        <sz val="11"/>
        <color rgb="FF000000"/>
        <rFont val="Calibri"/>
      </rPr>
      <t>SAD is removed as soon as the business purpose is complete.</t>
    </r>
    <r>
      <rPr>
        <sz val="11"/>
        <color rgb="FF000000"/>
        <rFont val="Calibri"/>
      </rPr>
      <t xml:space="preserve">
</t>
    </r>
    <r>
      <rPr>
        <sz val="11"/>
        <color rgb="FF000000"/>
        <rFont val="Calibri"/>
      </rPr>
      <t>It is not permissible to store SAD in persistent memory.</t>
    </r>
  </si>
  <si>
    <r>
      <rPr>
        <sz val="11"/>
        <color rgb="FF000000"/>
        <rFont val="Calibri"/>
      </rPr>
      <t>The authorization process completes when a merchant receives a transaction response (for example, an approval or decline).</t>
    </r>
    <r>
      <rPr>
        <sz val="11"/>
        <color rgb="FF000000"/>
        <rFont val="Calibri"/>
      </rPr>
      <t xml:space="preserve">
</t>
    </r>
    <r>
      <rPr>
        <sz val="11"/>
        <color rgb="FF000000"/>
        <rFont val="Calibri"/>
      </rPr>
      <t>Refer to Appendix G for the definition of “authorization.”</t>
    </r>
  </si>
  <si>
    <r>
      <rPr>
        <sz val="11"/>
        <color rgb="FF000000"/>
        <rFont val="Calibri"/>
      </rPr>
      <t>This requirement is not eligible for the customized approach.</t>
    </r>
  </si>
  <si>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 Refer to Requirement 3.3.3 for additional requirements specifically for these entities.</t>
    </r>
    <r>
      <rPr>
        <sz val="11"/>
        <color rgb="FF000000"/>
        <rFont val="Calibri"/>
      </rPr>
      <t xml:space="preserve">
</t>
    </r>
    <r>
      <rPr>
        <sz val="11"/>
        <color rgb="FF000000"/>
        <rFont val="Calibri"/>
      </rPr>
      <t>Sensitive authentication data includes the data cited in Requirements 3.3.1.1 through 3.3.1.3.</t>
    </r>
  </si>
  <si>
    <r>
      <rPr>
        <b/>
        <sz val="11"/>
        <color rgb="FF000000"/>
        <rFont val="Calibri"/>
      </rPr>
      <t>a.</t>
    </r>
    <r>
      <rPr>
        <sz val="11"/>
        <color rgb="FF000000"/>
        <rFont val="Calibri"/>
      </rPr>
      <t xml:space="preserve"> If SAD is received, examine documented policies, procedures, and system configurations to verify the data is not stored after authorization.</t>
    </r>
    <r>
      <rPr>
        <sz val="11"/>
        <color rgb="FF000000"/>
        <rFont val="Calibri"/>
      </rPr>
      <t xml:space="preserve">
</t>
    </r>
    <r>
      <rPr>
        <b/>
        <sz val="11"/>
        <color rgb="FF000000"/>
        <rFont val="Calibri"/>
      </rPr>
      <t>b.</t>
    </r>
    <r>
      <rPr>
        <sz val="11"/>
        <color rgb="FF000000"/>
        <rFont val="Calibri"/>
      </rPr>
      <t xml:space="preserve"> If SAD is received, examine the documented procedures and observe the secure data deletion processes to verify the data is rendered unrecoverable upon completion of the authorization process.</t>
    </r>
  </si>
  <si>
    <t>3.3.1.1</t>
  </si>
  <si>
    <r>
      <rPr>
        <sz val="11"/>
        <color rgb="FF000000"/>
        <rFont val="Calibri"/>
      </rPr>
      <t>The full contents of any track are not stored upon completion of the authorization process.</t>
    </r>
  </si>
  <si>
    <r>
      <rPr>
        <sz val="11"/>
        <color rgb="FF000000"/>
        <rFont val="Calibri"/>
      </rPr>
      <t>If full contents of any track (from the magnetic stripe on the back of a card if present, equivalent data contained on a chip, or elsewhere) is stored, malicious individuals who obtain that data can use it to reproduce payment cards and complete fraudulent transactions.</t>
    </r>
  </si>
  <si>
    <r>
      <rPr>
        <sz val="11"/>
        <color rgb="FF000000"/>
        <rFont val="Calibri"/>
      </rPr>
      <t>Full track data is alternatively called full track, track, track 1, track 2, and magnetic-stripe data. Each track contains a number of data elements, and this requirement specifies only those that may be retained post-authorization.</t>
    </r>
  </si>
  <si>
    <r>
      <rPr>
        <sz val="11"/>
        <color rgb="FF000000"/>
        <rFont val="Calibri"/>
      </rPr>
      <t>Data sources to review to ensure that the full contents of any track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</si>
  <si>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In the normal course of business, the following data elements from the track may need to be retained:</t>
    </r>
    <r>
      <rPr>
        <sz val="11"/>
        <color rgb="FF000000"/>
        <rFont val="Calibri"/>
      </rPr>
      <t xml:space="preserve">
</t>
    </r>
    <r>
      <rPr>
        <sz val="11"/>
        <color rgb="FF000000"/>
        <rFont val="Calibri"/>
      </rPr>
      <t>Cardholder name.</t>
    </r>
    <r>
      <rPr>
        <sz val="11"/>
        <color rgb="FF000000"/>
        <rFont val="Calibri"/>
      </rPr>
      <t xml:space="preserve">
</t>
    </r>
    <r>
      <rPr>
        <sz val="11"/>
        <color rgb="FF000000"/>
        <rFont val="Calibri"/>
      </rPr>
      <t>Primary account number (PAN).</t>
    </r>
    <r>
      <rPr>
        <sz val="11"/>
        <color rgb="FF000000"/>
        <rFont val="Calibri"/>
      </rPr>
      <t xml:space="preserve">
</t>
    </r>
    <r>
      <rPr>
        <sz val="11"/>
        <color rgb="FF000000"/>
        <rFont val="Calibri"/>
      </rPr>
      <t>Expiration date.</t>
    </r>
    <r>
      <rPr>
        <sz val="11"/>
        <color rgb="FF000000"/>
        <rFont val="Calibri"/>
      </rPr>
      <t xml:space="preserve">
</t>
    </r>
    <r>
      <rPr>
        <sz val="11"/>
        <color rgb="FF000000"/>
        <rFont val="Calibri"/>
      </rPr>
      <t>Service code.</t>
    </r>
    <r>
      <rPr>
        <sz val="11"/>
        <color rgb="FF000000"/>
        <rFont val="Calibri"/>
      </rPr>
      <t xml:space="preserve">
</t>
    </r>
    <r>
      <rPr>
        <sz val="11"/>
        <color rgb="FF000000"/>
        <rFont val="Calibri"/>
      </rPr>
      <t>To minimize risk, store securely only these data elements as needed for business.</t>
    </r>
  </si>
  <si>
    <r>
      <rPr>
        <sz val="11"/>
        <color rgb="FF000000"/>
        <rFont val="Calibri"/>
      </rPr>
      <t>Examine data sources to verify that the full contents of any track are not stored upon completion of the authorization process.</t>
    </r>
  </si>
  <si>
    <t>3.3.1.2</t>
  </si>
  <si>
    <r>
      <rPr>
        <sz val="11"/>
        <color rgb="FF000000"/>
        <rFont val="Calibri"/>
      </rPr>
      <t>The card verification code is not stored upon completion of the authorization process.</t>
    </r>
  </si>
  <si>
    <r>
      <rPr>
        <sz val="11"/>
        <color rgb="FF000000"/>
        <rFont val="Calibri"/>
      </rPr>
      <t>If card verification code data is stolen, malicious individuals can execute fraudulent Internet and mail-order/telephone-order (MO/TO) transactions. Not storing this data reduces the probability of it being compromised.</t>
    </r>
  </si>
  <si>
    <r>
      <rPr>
        <sz val="11"/>
        <color rgb="FF000000"/>
        <rFont val="Calibri"/>
      </rPr>
      <t>If card verification codes are stored on paper media prior to completion of authorization, a method of erasing or covering the codes should prevent them from being read after authorization is complete.</t>
    </r>
    <r>
      <rPr>
        <sz val="11"/>
        <color rgb="FF000000"/>
        <rFont val="Calibri"/>
      </rPr>
      <t xml:space="preserve">
</t>
    </r>
    <r>
      <rPr>
        <sz val="11"/>
        <color rgb="FF000000"/>
        <rFont val="Calibri"/>
      </rPr>
      <t>Example methods of rendering the codes unreadable include removing the code with scissors and applying a suitably opaque and un-removable marker over the code.</t>
    </r>
    <r>
      <rPr>
        <sz val="11"/>
        <color rgb="FF000000"/>
        <rFont val="Calibri"/>
      </rPr>
      <t xml:space="preserve">
</t>
    </r>
    <r>
      <rPr>
        <sz val="11"/>
        <color rgb="FF000000"/>
        <rFont val="Calibri"/>
      </rPr>
      <t>Data sources to review to ensure that the card verification code is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</si>
  <si>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The card verification code is the three- or four-digit number printed on the front or back of a payment card used to verify card-not-present transactions.</t>
    </r>
  </si>
  <si>
    <r>
      <rPr>
        <sz val="11"/>
        <color rgb="FF000000"/>
        <rFont val="Calibri"/>
      </rPr>
      <t>Examine data sources, to verify that the card verification code is not stored upon completion of the authorization process.</t>
    </r>
  </si>
  <si>
    <t>3.3.1.3</t>
  </si>
  <si>
    <r>
      <rPr>
        <sz val="11"/>
        <color rgb="FF000000"/>
        <rFont val="Calibri"/>
      </rPr>
      <t>The personal identification number (PIN) and the PIN block are not stored upon completion of the authorization process.</t>
    </r>
  </si>
  <si>
    <r>
      <rPr>
        <sz val="11"/>
        <color rgb="FF000000"/>
        <rFont val="Calibri"/>
      </rPr>
      <t>PIN and PIN blocks should be known only to the card owner or entity that issued the card. If this data is stolen, malicious individuals can execute fraudulent PIN-based transactions (for example, in-store purchases and ATM withdrawals). Not storing this data reduces the probability of it being compromised.</t>
    </r>
  </si>
  <si>
    <r>
      <rPr>
        <sz val="11"/>
        <color rgb="FF000000"/>
        <rFont val="Calibri"/>
      </rPr>
      <t>Data sources to review to ensure that PIN and PIN blocks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</si>
  <si>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PIN blocks are encrypted during the natural course of transaction processes, but even if an entity encrypts the PIN block again, it is still not allowed to be stored after the completion of the authorization process.</t>
    </r>
  </si>
  <si>
    <r>
      <rPr>
        <sz val="11"/>
        <color rgb="FF000000"/>
        <rFont val="Calibri"/>
      </rPr>
      <t>Examine data sources, to verify that PINs and PIN blocks are not stored upon completion of the authorization process.</t>
    </r>
  </si>
  <si>
    <t>3.3.2</t>
  </si>
  <si>
    <r>
      <rPr>
        <sz val="11"/>
        <color rgb="FF000000"/>
        <rFont val="Calibri"/>
      </rPr>
      <t>SAD that is stored electronically prior to completion of authorization is encrypted using strong cryptography.</t>
    </r>
  </si>
  <si>
    <r>
      <rPr>
        <sz val="11"/>
        <color rgb="FF000000"/>
        <rFont val="Calibri"/>
      </rPr>
      <t>SAD can be used by malicious individuals to increase the probability of successfully generating counterfeit payment cards and creating fraudulent transactions.</t>
    </r>
  </si>
  <si>
    <r>
      <rPr>
        <sz val="11"/>
        <color rgb="FF000000"/>
        <rFont val="Calibri"/>
      </rPr>
      <t>Entities should consider encrypting SAD with a different cryptographic key than is used to encrypt PAN. Note that this does not mean that PAN present in SAD (as part of track data) would need to be separately encrypted.</t>
    </r>
  </si>
  <si>
    <r>
      <rPr>
        <sz val="11"/>
        <color rgb="FF000000"/>
        <rFont val="Calibri"/>
      </rPr>
      <t>The authorization process is completed when a merchant receives a transaction response (for example, an approval or decline) .</t>
    </r>
    <r>
      <rPr>
        <sz val="11"/>
        <color rgb="FF000000"/>
        <rFont val="Calibri"/>
      </rPr>
      <t xml:space="preserve">
</t>
    </r>
    <r>
      <rPr>
        <sz val="11"/>
        <color rgb="FF000000"/>
        <rFont val="Calibri"/>
      </rPr>
      <t>Refer to Appendix G for the definition of “authorization.”</t>
    </r>
    <r>
      <rPr>
        <sz val="11"/>
        <color rgb="FF000000"/>
        <rFont val="Calibri"/>
      </rPr>
      <t xml:space="preserve">
</t>
    </r>
    <r>
      <rPr>
        <sz val="11"/>
        <color rgb="FF000000"/>
        <rFont val="Calibri"/>
      </rPr>
      <t>Whether SAD is permitted to be stored prior to authorization is determined by the organizations that manage compliance programs (for example, payment brands and acquirers). Contact these organizations for any additional criteria.</t>
    </r>
    <r>
      <rPr>
        <sz val="11"/>
        <color rgb="FF000000"/>
        <rFont val="Calibri"/>
      </rPr>
      <t xml:space="preserve">
</t>
    </r>
    <r>
      <rPr>
        <sz val="11"/>
        <color rgb="FF000000"/>
        <rFont val="Calibri"/>
      </rPr>
      <t>This requirement applies to all storage of SAD, even if no PAN is present in the environment.</t>
    </r>
    <r>
      <rPr>
        <sz val="11"/>
        <color rgb="FF000000"/>
        <rFont val="Calibri"/>
      </rPr>
      <t xml:space="preserve">
</t>
    </r>
    <r>
      <rPr>
        <sz val="11"/>
        <color rgb="FF000000"/>
        <rFont val="Calibri"/>
      </rPr>
      <t>Refer to Requirement 3.2.1 for an additional requirement that applies if SAD is stored prior to completion of authorization.</t>
    </r>
    <r>
      <rPr>
        <sz val="11"/>
        <color rgb="FF000000"/>
        <rFont val="Calibri"/>
      </rPr>
      <t xml:space="preserve">
</t>
    </r>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t>
    </r>
    <r>
      <rPr>
        <sz val="11"/>
        <color rgb="FF000000"/>
        <rFont val="Calibri"/>
      </rPr>
      <t xml:space="preserve">
</t>
    </r>
    <r>
      <rPr>
        <sz val="11"/>
        <color rgb="FF000000"/>
        <rFont val="Calibri"/>
      </rPr>
      <t>Refer to Requirement 3.3.3 for requirements specifically for these entities.</t>
    </r>
    <r>
      <rPr>
        <sz val="11"/>
        <color rgb="FF000000"/>
        <rFont val="Calibri"/>
      </rPr>
      <t xml:space="preserve">
</t>
    </r>
    <r>
      <rPr>
        <sz val="11"/>
        <color rgb="FF000000"/>
        <rFont val="Calibri"/>
      </rPr>
      <t>This requirement does not replace how PIN blocks are required to be managed, nor does it mean that a properly encrypted PIN block needs to be encrypted again.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</si>
  <si>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This requirement is not eligible for the customized approach.</t>
    </r>
    <r>
      <rPr>
        <sz val="11"/>
        <color rgb="FF000000"/>
        <rFont val="Calibri"/>
      </rPr>
      <t xml:space="preserve">
</t>
    </r>
    <r>
      <rPr>
        <sz val="11"/>
        <color rgb="FF000000"/>
        <rFont val="Calibri"/>
      </rPr>
      <t>(continued on next page)</t>
    </r>
  </si>
  <si>
    <r>
      <rPr>
        <sz val="11"/>
        <color rgb="FF000000"/>
        <rFont val="Calibri"/>
      </rPr>
      <t>Examine data stores, system configurations, and/or vendor documentation to verify that all SAD that is stored electronically prior to completion of authorization is encrypted using strong cryptography.</t>
    </r>
  </si>
  <si>
    <t>3.3.3</t>
  </si>
  <si>
    <r>
      <rPr>
        <sz val="11"/>
        <color rgb="FF000000"/>
        <rFont val="Calibri"/>
      </rPr>
      <t>Additional requirement for issuers and companies that support issuing services and store sensitive authentication data: Any storage of sensitive authentication data is:</t>
    </r>
    <r>
      <rPr>
        <sz val="11"/>
        <color rgb="FF000000"/>
        <rFont val="Calibri"/>
      </rPr>
      <t xml:space="preserve">
</t>
    </r>
    <r>
      <rPr>
        <b/>
        <sz val="11"/>
        <color rgb="FF000000"/>
        <rFont val="Calibri"/>
      </rPr>
      <t>•</t>
    </r>
    <r>
      <rPr>
        <sz val="11"/>
        <color rgb="FF000000"/>
        <rFont val="Calibri"/>
      </rPr>
      <t xml:space="preserve">    Limited to that which is needed for a legitimate issuing business need and is secured.</t>
    </r>
    <r>
      <rPr>
        <sz val="11"/>
        <color rgb="FF000000"/>
        <rFont val="Calibri"/>
      </rPr>
      <t xml:space="preserve">
</t>
    </r>
    <r>
      <rPr>
        <b/>
        <sz val="11"/>
        <color rgb="FF000000"/>
        <rFont val="Calibri"/>
      </rPr>
      <t>•</t>
    </r>
    <r>
      <rPr>
        <sz val="11"/>
        <color rgb="FF000000"/>
        <rFont val="Calibri"/>
      </rPr>
      <t xml:space="preserve">    Encrypted using strong cryptography. This bullet is a best practice until its effective date; refer to Applicability Notes below for details.</t>
    </r>
  </si>
  <si>
    <r>
      <rPr>
        <sz val="11"/>
        <color rgb="FF000000"/>
        <rFont val="Calibri"/>
      </rPr>
      <t>Sensitive authentication data is retained only as required to support issuing functions and is secured from unauthorized access.</t>
    </r>
    <r>
      <rPr>
        <sz val="11"/>
        <color rgb="FF000000"/>
        <rFont val="Calibri"/>
      </rPr>
      <t xml:space="preserve">
</t>
    </r>
    <r>
      <rPr>
        <sz val="11"/>
        <color rgb="FF000000"/>
        <rFont val="Calibri"/>
      </rPr>
      <t>(continued on next page)</t>
    </r>
  </si>
  <si>
    <r>
      <rPr>
        <sz val="11"/>
        <color rgb="FF000000"/>
        <rFont val="Calibri"/>
      </rPr>
      <t>This requirement applies only to issuers and companies that support issuing services and store sensitive authentication data.</t>
    </r>
    <r>
      <rPr>
        <sz val="11"/>
        <color rgb="FF000000"/>
        <rFont val="Calibri"/>
      </rPr>
      <t xml:space="preserve">
</t>
    </r>
    <r>
      <rPr>
        <sz val="11"/>
        <color rgb="FF000000"/>
        <rFont val="Calibri"/>
      </rPr>
      <t>Entities that issue payment cards or that perform or support issuing services will often create and control sensitive authentication data as part of the issuing function. It is allowable for companies that perform, facilitate, or support issuing services to store sensitive authentication data ONLY IF they have a legitimate business need to store such data.</t>
    </r>
    <r>
      <rPr>
        <sz val="11"/>
        <color rgb="FF000000"/>
        <rFont val="Calibri"/>
      </rPr>
      <t xml:space="preserve">
</t>
    </r>
    <r>
      <rPr>
        <sz val="11"/>
        <color rgb="FF000000"/>
        <rFont val="Calibri"/>
      </rPr>
      <t>A legitimate issuing business need is one that is necessary for the performance of the function being provided by or for the issuer.</t>
    </r>
    <r>
      <rPr>
        <sz val="11"/>
        <color rgb="FF000000"/>
        <rFont val="Calibri"/>
      </rPr>
      <t xml:space="preserve">
</t>
    </r>
    <r>
      <rPr>
        <sz val="11"/>
        <color rgb="FF000000"/>
        <rFont val="Calibri"/>
      </rPr>
      <t>The bullet above (for encrypting stored SAD with strong cryptography) is a best practice until 31 March 2025, after which it will be required as part of Requirement</t>
    </r>
    <r>
      <rPr>
        <sz val="11"/>
        <color rgb="FF000000"/>
        <rFont val="Calibri"/>
      </rPr>
      <t xml:space="preserve">
</t>
    </r>
    <r>
      <rPr>
        <sz val="11"/>
        <color rgb="FF000000"/>
        <rFont val="Calibri"/>
      </rPr>
      <t>3.3.3 and must be fully considered during a PCI DSS assessment.</t>
    </r>
  </si>
  <si>
    <r>
      <rPr>
        <b/>
        <sz val="11"/>
        <color rgb="FF000000"/>
        <rFont val="Calibri"/>
      </rPr>
      <t>a.</t>
    </r>
    <r>
      <rPr>
        <sz val="11"/>
        <color rgb="FF000000"/>
        <rFont val="Calibri"/>
      </rPr>
      <t xml:space="preserve"> Additional testing procedure for issuers and companies that support issuing services and store sensitive authentication data: Examine documented policies and interview personnel to verify there is a documented business justification for the storage of sensitive authentication data.</t>
    </r>
    <r>
      <rPr>
        <sz val="11"/>
        <color rgb="FF000000"/>
        <rFont val="Calibri"/>
      </rPr>
      <t xml:space="preserve">
</t>
    </r>
    <r>
      <rPr>
        <b/>
        <sz val="11"/>
        <color rgb="FF000000"/>
        <rFont val="Calibri"/>
      </rPr>
      <t>b.</t>
    </r>
    <r>
      <rPr>
        <sz val="11"/>
        <color rgb="FF000000"/>
        <rFont val="Calibri"/>
      </rPr>
      <t xml:space="preserve"> Additional testing procedure for issuers and companies that support issuing services and store sensitive authentication data: Examine data stores and system configurations to verify that the sensitive authentication data is stored securely.</t>
    </r>
  </si>
  <si>
    <t>Access to displays of full PAN and ability to copy PAN are restricted.</t>
  </si>
  <si>
    <t>3.4.1</t>
  </si>
  <si>
    <r>
      <rPr>
        <sz val="11"/>
        <color rgb="FF000000"/>
        <rFont val="Calibri"/>
      </rPr>
      <t>PAN is masked when displayed (the BIN and last four digits are the maximum number of digits to be displayed), such that only personnel with a legitimate business need can see more than the BIN and last four digits of the PAN.</t>
    </r>
    <r>
      <rPr>
        <sz val="11"/>
        <color rgb="FF000000"/>
        <rFont val="Calibri"/>
      </rPr>
      <t xml:space="preserve">
</t>
    </r>
    <r>
      <rPr>
        <b/>
        <sz val="11"/>
        <color rgb="FF000000"/>
        <rFont val="Calibri"/>
      </rPr>
      <t>•</t>
    </r>
    <r>
      <rPr>
        <sz val="11"/>
        <color rgb="FF000000"/>
        <rFont val="Calibri"/>
      </rPr>
      <t xml:space="preserve">    (continued on next page)</t>
    </r>
  </si>
  <si>
    <r>
      <rPr>
        <sz val="11"/>
        <color rgb="FF000000"/>
        <rFont val="Calibri"/>
      </rPr>
      <t>The display of full PAN on computer screens, payment card receipts, paper reports, etc. can result in this data being obtained by unauthorized individuals and used fraudulently. Ensuring that the full PAN is displayed only for those with a legitimate business need minimizes the risk of unauthorized persons gaining access to PAN data.</t>
    </r>
  </si>
  <si>
    <r>
      <rPr>
        <sz val="11"/>
        <color rgb="FF000000"/>
        <rFont val="Calibri"/>
      </rPr>
      <t>Applying access controls according to defined roles is one way to limit access to viewing full PAN to only those individuals with a defined business need.</t>
    </r>
    <r>
      <rPr>
        <sz val="11"/>
        <color rgb="FF000000"/>
        <rFont val="Calibri"/>
      </rPr>
      <t xml:space="preserve">
</t>
    </r>
    <r>
      <rPr>
        <sz val="11"/>
        <color rgb="FF000000"/>
        <rFont val="Calibri"/>
      </rPr>
      <t>The masking approach should always display only the number of digits needed to perform a specific business function. For example, if only the last four digits are needed to perform a business function, PAN should be masked to only show the last four digits. As another example, if a function needs to view the bank identification number (BIN) for routing purposes, unmask only the BIN digits for that function.</t>
    </r>
    <r>
      <rPr>
        <sz val="11"/>
        <color rgb="FF000000"/>
        <rFont val="Calibri"/>
      </rPr>
      <t xml:space="preserve">
</t>
    </r>
    <r>
      <rPr>
        <sz val="11"/>
        <color rgb="FF000000"/>
        <rFont val="Calibri"/>
      </rPr>
      <t>(continued on next page)</t>
    </r>
  </si>
  <si>
    <r>
      <rPr>
        <sz val="11"/>
        <color rgb="FF000000"/>
        <rFont val="Calibri"/>
      </rPr>
      <t>Masking is not synonymous with truncation and these terms cannot be used interchangeably. Masking refers to the concealment of certain digits during display or printing, even when the entire PAN is stored on a system. This is different from truncation, in which the truncated digits are removed and cannot be retrieved within the system. Masked PAN could be “unmasked”, but there is no "un-truncation" without recreating the PAN from another source.</t>
    </r>
    <r>
      <rPr>
        <sz val="11"/>
        <color rgb="FF000000"/>
        <rFont val="Calibri"/>
      </rPr>
      <t xml:space="preserve">
</t>
    </r>
    <r>
      <rPr>
        <sz val="11"/>
        <color rgb="FF000000"/>
        <rFont val="Calibri"/>
      </rPr>
      <t>Refer to Appendix G for definitions of “masking” and “truncation.”</t>
    </r>
  </si>
  <si>
    <r>
      <rPr>
        <sz val="11"/>
        <color rgb="FF000000"/>
        <rFont val="Calibri"/>
      </rPr>
      <t>For more information about masking and truncation, see PCI SSC’s FAQs on these topics.</t>
    </r>
    <r>
      <rPr>
        <sz val="11"/>
        <color rgb="FF000000"/>
        <rFont val="Calibri"/>
      </rPr>
      <t xml:space="preserve">
</t>
    </r>
    <r>
      <rPr>
        <sz val="11"/>
        <color rgb="FF000000"/>
        <rFont val="Calibri"/>
      </rPr>
      <t>PAN displays are restricted to the minimum number of digits necessary to meet a defined business need.</t>
    </r>
  </si>
  <si>
    <r>
      <rPr>
        <b/>
        <sz val="11"/>
        <color rgb="FF000000"/>
        <rFont val="Calibri"/>
      </rPr>
      <t>b.</t>
    </r>
    <r>
      <rPr>
        <sz val="11"/>
        <color rgb="FF000000"/>
        <rFont val="Calibri"/>
      </rPr>
      <t xml:space="preserve"> Examine system configurations to verify that full PAN is only displayed for roles with a documented business need, and that PAN is masked for all other requests.</t>
    </r>
    <r>
      <rPr>
        <sz val="11"/>
        <color rgb="FF000000"/>
        <rFont val="Calibri"/>
      </rPr>
      <t xml:space="preserve">
</t>
    </r>
    <r>
      <rPr>
        <b/>
        <sz val="11"/>
        <color rgb="FF000000"/>
        <rFont val="Calibri"/>
      </rPr>
      <t>c.</t>
    </r>
    <r>
      <rPr>
        <sz val="11"/>
        <color rgb="FF000000"/>
        <rFont val="Calibri"/>
      </rPr>
      <t xml:space="preserve"> Examine displays of PAN (for example, on screen, on paper receipts) to verify that PANs are masked when displayed, and that only those with a legitimate business need are able to see more than the BIN and/or last four digits of the PAN.</t>
    </r>
  </si>
  <si>
    <t>3.4.2</t>
  </si>
  <si>
    <r>
      <rPr>
        <sz val="11"/>
        <color rgb="FF000000"/>
        <rFont val="Calibri"/>
      </rPr>
      <t>Storing or relocating PAN onto local hard drives, removable electronic media, and other storage devices brings these devices into scope for PCI DSS.</t>
    </r>
    <r>
      <rPr>
        <sz val="11"/>
        <color rgb="FF000000"/>
        <rFont val="Calibri"/>
      </rPr>
      <t xml:space="preserve">
</t>
    </r>
    <r>
      <rPr>
        <b/>
        <sz val="11"/>
        <color rgb="FF000000"/>
        <rFont val="Calibri"/>
      </rPr>
      <t>•</t>
    </r>
    <r>
      <rPr>
        <sz val="11"/>
        <color rgb="FF000000"/>
        <rFont val="Calibri"/>
      </rPr>
      <t xml:space="preserve">    This requirement is a best practice until 31 March 2025, after which it will be required and must be fully considered during a PCI DSS assessment.</t>
    </r>
  </si>
  <si>
    <r>
      <rPr>
        <sz val="11"/>
        <color rgb="FF000000"/>
        <rFont val="Calibri"/>
      </rPr>
      <t>Relocation of PAN to unauthorized storage devices is a common way for this data to be obtained and used fraudulently.</t>
    </r>
    <r>
      <rPr>
        <sz val="11"/>
        <color rgb="FF000000"/>
        <rFont val="Calibri"/>
      </rPr>
      <t xml:space="preserve">
</t>
    </r>
    <r>
      <rPr>
        <sz val="11"/>
        <color rgb="FF000000"/>
        <rFont val="Calibri"/>
      </rPr>
      <t>Methods to ensure that only those with explicit authorization and a legitimate business reason can copy or relocate PAN minimizes the risk of unauthorized persons gaining access to PAN.</t>
    </r>
  </si>
  <si>
    <r>
      <rPr>
        <sz val="11"/>
        <color rgb="FF000000"/>
        <rFont val="Calibri"/>
      </rPr>
      <t>Copying and relocation of PAN should only be done to storage devices that are permissible and authorized for that individual.</t>
    </r>
  </si>
  <si>
    <r>
      <rPr>
        <sz val="11"/>
        <color rgb="FF000000"/>
        <rFont val="Calibri"/>
      </rPr>
      <t>A virtual desktop is an example of a remote-access technology. Such remote access technologies often include tools to disable copy and/or relocation functionality.</t>
    </r>
    <r>
      <rPr>
        <sz val="11"/>
        <color rgb="FF000000"/>
        <rFont val="Calibri"/>
      </rPr>
      <t xml:space="preserve">
</t>
    </r>
    <r>
      <rPr>
        <sz val="11"/>
        <color rgb="FF000000"/>
        <rFont val="Calibri"/>
      </rPr>
      <t>Storage devices include, but are not limited to, local hard drives, virtual drives, removable electronic media, network drives, and cloud storage.</t>
    </r>
  </si>
  <si>
    <r>
      <rPr>
        <sz val="11"/>
        <color rgb="FF000000"/>
        <rFont val="Calibri"/>
      </rPr>
      <t>Vendor documentation for the remote-access technology in use will provide information about the system settings needed to implement this requirement.</t>
    </r>
  </si>
  <si>
    <r>
      <rPr>
        <sz val="11"/>
        <color rgb="FF000000"/>
        <rFont val="Calibri"/>
      </rPr>
      <t>Technical controls prevent all personnel not specifically authorized from copying and/or relocating PAN.</t>
    </r>
    <r>
      <rPr>
        <sz val="11"/>
        <color rgb="FF000000"/>
        <rFont val="Calibri"/>
      </rPr>
      <t xml:space="preserve">
</t>
    </r>
    <r>
      <rPr>
        <sz val="11"/>
        <color rgb="FF000000"/>
        <rFont val="Calibri"/>
      </rPr>
      <t>A list of personnel with permission to copy and/or relocate PAN is maintained, together with the documented, explicit authorization and legitimate, defined business need.</t>
    </r>
  </si>
  <si>
    <r>
      <rPr>
        <b/>
        <sz val="11"/>
        <color rgb="FF000000"/>
        <rFont val="Calibri"/>
      </rPr>
      <t>b.</t>
    </r>
    <r>
      <rPr>
        <sz val="11"/>
        <color rgb="FF000000"/>
        <rFont val="Calibri"/>
      </rPr>
      <t xml:space="preserve"> Examine configurations for remote-access technologies to verify that technical controls to prevent copy and/or relocation of PAN for all personnel, unless explicitly authorized.</t>
    </r>
    <r>
      <rPr>
        <sz val="11"/>
        <color rgb="FF000000"/>
        <rFont val="Calibri"/>
      </rPr>
      <t xml:space="preserve">
</t>
    </r>
    <r>
      <rPr>
        <b/>
        <sz val="11"/>
        <color rgb="FF000000"/>
        <rFont val="Calibri"/>
      </rPr>
      <t>c.</t>
    </r>
    <r>
      <rPr>
        <sz val="11"/>
        <color rgb="FF000000"/>
        <rFont val="Calibri"/>
      </rPr>
      <t xml:space="preserve"> Observe processes and interview personnel to verify that only personnel with documented, explicit authorization and a legitimate, defined business need have permission to copy and/or relocate PAN when using remote-access technologies.</t>
    </r>
  </si>
  <si>
    <t>Primary account number (PAN) is secured wherever it is stored.</t>
  </si>
  <si>
    <t>3.5.1</t>
  </si>
  <si>
    <r>
      <rPr>
        <sz val="11"/>
        <color rgb="FF000000"/>
        <rFont val="Calibri"/>
      </rPr>
      <t>PAN is rendered unreadable anywhere it is stored by using any of the following approaches:</t>
    </r>
    <r>
      <rPr>
        <sz val="11"/>
        <color rgb="FF000000"/>
        <rFont val="Calibri"/>
      </rPr>
      <t xml:space="preserve">
</t>
    </r>
    <r>
      <rPr>
        <b/>
        <sz val="11"/>
        <color rgb="FF000000"/>
        <rFont val="Calibri"/>
      </rPr>
      <t>•</t>
    </r>
    <r>
      <rPr>
        <sz val="11"/>
        <color rgb="FF000000"/>
        <rFont val="Calibri"/>
      </rPr>
      <t xml:space="preserve">    One-way hashes based on strong cryptography of the entire PAN.</t>
    </r>
    <r>
      <rPr>
        <sz val="11"/>
        <color rgb="FF000000"/>
        <rFont val="Calibri"/>
      </rPr>
      <t xml:space="preserve">
</t>
    </r>
    <r>
      <rPr>
        <b/>
        <sz val="11"/>
        <color rgb="FF000000"/>
        <rFont val="Calibri"/>
      </rPr>
      <t>•</t>
    </r>
    <r>
      <rPr>
        <sz val="11"/>
        <color rgb="FF000000"/>
        <rFont val="Calibri"/>
      </rPr>
      <t xml:space="preserve">    Truncation (hashing cannot be used to replace the truncated segment of PAN).</t>
    </r>
    <r>
      <rPr>
        <sz val="11"/>
        <color rgb="FF000000"/>
        <rFont val="Calibri"/>
      </rPr>
      <t xml:space="preserve">
</t>
    </r>
    <r>
      <rPr>
        <b/>
        <sz val="11"/>
        <color rgb="FF000000"/>
        <rFont val="Calibri"/>
      </rPr>
      <t>•</t>
    </r>
    <r>
      <rPr>
        <sz val="11"/>
        <color rgb="FF000000"/>
        <rFont val="Calibri"/>
      </rPr>
      <t xml:space="preserve">    – If hashed and truncated versions of the same PAN, or different truncation formats of the same PAN, are present in an environment, additional controls are in place such that the different versions cannot be correlated to reconstruct the original PAN.</t>
    </r>
    <r>
      <rPr>
        <sz val="11"/>
        <color rgb="FF000000"/>
        <rFont val="Calibri"/>
      </rPr>
      <t xml:space="preserve">
</t>
    </r>
    <r>
      <rPr>
        <b/>
        <sz val="11"/>
        <color rgb="FF000000"/>
        <rFont val="Calibri"/>
      </rPr>
      <t>•</t>
    </r>
    <r>
      <rPr>
        <sz val="11"/>
        <color rgb="FF000000"/>
        <rFont val="Calibri"/>
      </rPr>
      <t xml:space="preserve">    Index tokens.</t>
    </r>
    <r>
      <rPr>
        <sz val="11"/>
        <color rgb="FF000000"/>
        <rFont val="Calibri"/>
      </rPr>
      <t xml:space="preserve">
</t>
    </r>
    <r>
      <rPr>
        <b/>
        <sz val="11"/>
        <color rgb="FF000000"/>
        <rFont val="Calibri"/>
      </rPr>
      <t>•</t>
    </r>
    <r>
      <rPr>
        <sz val="11"/>
        <color rgb="FF000000"/>
        <rFont val="Calibri"/>
      </rPr>
      <t xml:space="preserve">    Strong cryptography with associated key-management processes and procedures.</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</si>
  <si>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</si>
  <si>
    <r>
      <rPr>
        <sz val="11"/>
        <color rgb="FF000000"/>
        <rFont val="Calibri"/>
      </rPr>
      <t>It is a relatively trivial effort for a malicious individual to reconstruct original PAN data if they have access to both the truncated and hashed versions of a PAN. Controls that prevent the correlation of this data will help ensure that the original PAN remains unreadable. Implementing keyed cryptographic hashes with associated key management processes and procedures in accordance with Requirement 3.5.1.1 is a valid additional control to prevent correlation.</t>
    </r>
  </si>
  <si>
    <r>
      <rPr>
        <sz val="11"/>
        <color rgb="FF000000"/>
        <rFont val="Calibri"/>
      </rPr>
      <t>For information about truncation formats and truncation in general, see PCI SSC’s FAQs on the topic.</t>
    </r>
    <r>
      <rPr>
        <sz val="11"/>
        <color rgb="FF000000"/>
        <rFont val="Calibri"/>
      </rPr>
      <t xml:space="preserve">
</t>
    </r>
    <r>
      <rPr>
        <sz val="11"/>
        <color rgb="FF000000"/>
        <rFont val="Calibri"/>
      </rPr>
      <t>Sources for information about index tokens include:</t>
    </r>
    <r>
      <rPr>
        <sz val="11"/>
        <color rgb="FF000000"/>
        <rFont val="Calibri"/>
      </rPr>
      <t xml:space="preserve">
</t>
    </r>
    <r>
      <rPr>
        <sz val="11"/>
        <color rgb="FF000000"/>
        <rFont val="Calibri"/>
      </rPr>
      <t>PCI SSC’s Tokenization Product Security Guidelines (https://www.pcisecuritystandards.org/documents/T okenization_Product_Security_Guidelines.pdf)</t>
    </r>
    <r>
      <rPr>
        <sz val="11"/>
        <color rgb="FF000000"/>
        <rFont val="Calibri"/>
      </rPr>
      <t xml:space="preserve">
</t>
    </r>
    <r>
      <rPr>
        <sz val="11"/>
        <color rgb="FF000000"/>
        <rFont val="Calibri"/>
      </rPr>
      <t>ANSI X9.119-2-2017: Retail Financial Services - Requirements For Protection Of Sensitive Payment Card Data - Part 2: Implementing Post-Authorization Tokenization Systems</t>
    </r>
  </si>
  <si>
    <r>
      <rPr>
        <sz val="11"/>
        <color rgb="FF000000"/>
        <rFont val="Calibri"/>
      </rPr>
      <t>Cleartext PAN cannot be read from storage media.</t>
    </r>
  </si>
  <si>
    <r>
      <rPr>
        <sz val="11"/>
        <color rgb="FF000000"/>
        <rFont val="Calibri"/>
      </rPr>
      <t>This requirement applies to PANs stored in primary storage (databases, or flat files such as text files spreadsheets) as well as non-primary storage (backup, audit logs, exception, or troubleshooting logs).</t>
    </r>
    <r>
      <rPr>
        <sz val="11"/>
        <color rgb="FF000000"/>
        <rFont val="Calibri"/>
      </rPr>
      <t xml:space="preserve">
</t>
    </r>
    <r>
      <rPr>
        <sz val="11"/>
        <color rgb="FF000000"/>
        <rFont val="Calibri"/>
      </rPr>
      <t>This requirement does not preclude the use of temporary files containing cleartext PAN while encrypting and decrypting PAN.</t>
    </r>
  </si>
  <si>
    <r>
      <rPr>
        <b/>
        <sz val="11"/>
        <color rgb="FF000000"/>
        <rFont val="Calibri"/>
      </rPr>
      <t>a.</t>
    </r>
    <r>
      <rPr>
        <sz val="11"/>
        <color rgb="FF000000"/>
        <rFont val="Calibri"/>
      </rPr>
      <t xml:space="preserve"> Examine documentation about the system used to render PAN unreadable, including the vendor, type of system/process, and the encryption algorithms (if applicable) to verify that the PAN is rendered unreadable using any of the methods specified in this requirement.</t>
    </r>
    <r>
      <rPr>
        <sz val="11"/>
        <color rgb="FF000000"/>
        <rFont val="Calibri"/>
      </rPr>
      <t xml:space="preserve">
</t>
    </r>
    <r>
      <rPr>
        <b/>
        <sz val="11"/>
        <color rgb="FF000000"/>
        <rFont val="Calibri"/>
      </rPr>
      <t>b.</t>
    </r>
    <r>
      <rPr>
        <sz val="11"/>
        <color rgb="FF000000"/>
        <rFont val="Calibri"/>
      </rPr>
      <t xml:space="preserve"> Examine data repositories and audit logs, including payment application logs, to verify the PAN is rendered unreadable using any of the methods specified in this requirement.</t>
    </r>
    <r>
      <rPr>
        <sz val="11"/>
        <color rgb="FF000000"/>
        <rFont val="Calibri"/>
      </rPr>
      <t xml:space="preserve">
</t>
    </r>
    <r>
      <rPr>
        <b/>
        <sz val="11"/>
        <color rgb="FF000000"/>
        <rFont val="Calibri"/>
      </rPr>
      <t>c.</t>
    </r>
    <r>
      <rPr>
        <sz val="11"/>
        <color rgb="FF000000"/>
        <rFont val="Calibri"/>
      </rPr>
      <t xml:space="preserve"> If hashed and truncated versions of the same PAN are present in the environment, examine implemented controls to verify that the hashed and truncated versions cannot be correlated to reconstruct the original PAN.</t>
    </r>
  </si>
  <si>
    <t>3.5.1.1</t>
  </si>
  <si>
    <r>
      <rPr>
        <sz val="11"/>
        <color rgb="FF000000"/>
        <rFont val="Calibri"/>
      </rPr>
      <t>Hashes used to render PAN unreadable (per the first bullet of Requirement 3.5.1) are keyed cryptographic hashes of the entire PAN, with associated key-management processes and procedures in accordance with Requirements 3.6 and 3.7.</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</si>
  <si>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r>
      <rPr>
        <sz val="11"/>
        <color rgb="FF000000"/>
        <rFont val="Calibri"/>
      </rPr>
      <t xml:space="preserve">
</t>
    </r>
    <r>
      <rPr>
        <sz val="11"/>
        <color rgb="FF000000"/>
        <rFont val="Calibri"/>
      </rPr>
      <t>A hashing function that incorporates a randomly generated secret key provides brute force attack resistance and secret authentication integrity.</t>
    </r>
  </si>
  <si>
    <r>
      <rPr>
        <sz val="11"/>
        <color rgb="FF000000"/>
        <rFont val="Calibri"/>
      </rPr>
      <t>Refer to Appendix G for the definition of “keyed cryptographic hash” and for information about appropriate keyed cryptographic hashing algorithms and additional resources.</t>
    </r>
  </si>
  <si>
    <r>
      <rPr>
        <sz val="11"/>
        <color rgb="FF000000"/>
        <rFont val="Calibri"/>
      </rPr>
      <t>Systems which only have access to one hash value at a time and which store no other account data on the same system as the hash, are not required to meet key-management processes and procedures</t>
    </r>
    <r>
      <rPr>
        <sz val="11"/>
        <color rgb="FF000000"/>
        <rFont val="Calibri"/>
      </rPr>
      <t xml:space="preserve">
</t>
    </r>
    <r>
      <rPr>
        <sz val="11"/>
        <color rgb="FF000000"/>
        <rFont val="Calibri"/>
      </rPr>
      <t>(Requirements 3.6 and 3.7). Examples of such systems include transaction-originating devices that generate a hash of the PAN for use in a backend system, such as pay-at-gate transit turnstiles.</t>
    </r>
    <r>
      <rPr>
        <sz val="11"/>
        <color rgb="FF000000"/>
        <rFont val="Calibri"/>
      </rPr>
      <t xml:space="preserve">
</t>
    </r>
    <r>
      <rPr>
        <sz val="11"/>
        <color rgb="FF000000"/>
        <rFont val="Calibri"/>
      </rPr>
      <t>However, in such an implementation, the backend system will have access to more than one hash value at a time, and therefore is required to meet key-management processes and procedures at Requirements 3.6 and 3.7.</t>
    </r>
  </si>
  <si>
    <r>
      <rPr>
        <sz val="11"/>
        <color rgb="FF000000"/>
        <rFont val="Calibri"/>
      </rPr>
      <t>Cleartext PAN cannot be determined from hashes of the PAN.</t>
    </r>
  </si>
  <si>
    <r>
      <rPr>
        <sz val="11"/>
        <color rgb="FF000000"/>
        <rFont val="Calibri"/>
      </rPr>
      <t>All Applicability Notes for Requirement 3.5.1 also apply to this requirement.</t>
    </r>
    <r>
      <rPr>
        <sz val="11"/>
        <color rgb="FF000000"/>
        <rFont val="Calibri"/>
      </rPr>
      <t xml:space="preserve">
</t>
    </r>
    <r>
      <rPr>
        <sz val="11"/>
        <color rgb="FF000000"/>
        <rFont val="Calibri"/>
      </rPr>
      <t>(continued on next page)</t>
    </r>
  </si>
  <si>
    <r>
      <rPr>
        <sz val="11"/>
        <color rgb="FF000000"/>
        <rFont val="Calibri"/>
      </rPr>
      <t>Examine documentation about the hashing method used to render PAN unreadable, including the vendor, type of system/process, and the encryption algorithms (as applicable) to verify that the hashing method results in keyed cryptographic hashes of the entire PAN, with associated key management processes and procedures.</t>
    </r>
    <r>
      <rPr>
        <sz val="11"/>
        <color rgb="FF000000"/>
        <rFont val="Calibri"/>
      </rPr>
      <t xml:space="preserve">
</t>
    </r>
    <r>
      <rPr>
        <sz val="11"/>
        <color rgb="FF000000"/>
        <rFont val="Calibri"/>
      </rPr>
      <t>Examine documentation about the key management procedures and processes associated with the keyed cryptographic hashes to verify keys are managed in accordance with Requirements 3.6 and 3.7.</t>
    </r>
    <r>
      <rPr>
        <sz val="11"/>
        <color rgb="FF000000"/>
        <rFont val="Calibri"/>
      </rPr>
      <t xml:space="preserve">
</t>
    </r>
    <r>
      <rPr>
        <sz val="11"/>
        <color rgb="FF000000"/>
        <rFont val="Calibri"/>
      </rPr>
      <t>Examine data repositories to verify the PAN is rendered unreadable.</t>
    </r>
    <r>
      <rPr>
        <sz val="11"/>
        <color rgb="FF000000"/>
        <rFont val="Calibri"/>
      </rPr>
      <t xml:space="preserve">
</t>
    </r>
    <r>
      <rPr>
        <sz val="11"/>
        <color rgb="FF000000"/>
        <rFont val="Calibri"/>
      </rPr>
      <t>Examine audit logs, including payment application logs, to verify the PAN is rendered unreadable.</t>
    </r>
  </si>
  <si>
    <t>3.5.1.2</t>
  </si>
  <si>
    <r>
      <rPr>
        <sz val="11"/>
        <color rgb="FF000000"/>
        <rFont val="Calibri"/>
      </rPr>
      <t>If disk-level or partition-level encryption (rather than file-, column-, or field-level database encryption) is used to render PAN unreadable, it is implemented only as follows:</t>
    </r>
    <r>
      <rPr>
        <sz val="11"/>
        <color rgb="FF000000"/>
        <rFont val="Calibri"/>
      </rPr>
      <t xml:space="preserve">
</t>
    </r>
    <r>
      <rPr>
        <b/>
        <sz val="11"/>
        <color rgb="FF000000"/>
        <rFont val="Calibri"/>
      </rPr>
      <t>•</t>
    </r>
    <r>
      <rPr>
        <sz val="11"/>
        <color rgb="FF000000"/>
        <rFont val="Calibri"/>
      </rPr>
      <t xml:space="preserve">    On removable electronic media</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If used for non-removable electronic media, PAN is also rendered unreadable via another mechanism that meets Requirement 3.5.1.</t>
    </r>
  </si>
  <si>
    <r>
      <rPr>
        <sz val="11"/>
        <color rgb="FF000000"/>
        <rFont val="Calibri"/>
      </rPr>
      <t>Disk-level and partition-level encryption typically encrypts the entire disk or partition using the same key, with all data automatically decrypted when the system runs or when an authorized user requests it. For this reason, disk-level encryption is not appropriate to protect stored PAN on computers, laptops, servers, storage arrays, or any other system that provides transparent decryption upon user authentication.</t>
    </r>
  </si>
  <si>
    <r>
      <rPr>
        <sz val="11"/>
        <color rgb="FF000000"/>
        <rFont val="Calibri"/>
      </rPr>
      <t>Where available, following vendors’ hardening and industry best practice guidelines can assist in securing PAN on these devices.</t>
    </r>
  </si>
  <si>
    <r>
      <rPr>
        <sz val="11"/>
        <color rgb="FF000000"/>
        <rFont val="Calibri"/>
      </rPr>
      <t>Encrypted PAN is only decrypted when there is a legitimate business need to access that PAN.</t>
    </r>
    <r>
      <rPr>
        <sz val="11"/>
        <color rgb="FF000000"/>
        <rFont val="Calibri"/>
      </rPr>
      <t xml:space="preserve">
</t>
    </r>
    <r>
      <rPr>
        <sz val="11"/>
        <color rgb="FF000000"/>
        <rFont val="Calibri"/>
      </rPr>
      <t>(continued on next page)</t>
    </r>
  </si>
  <si>
    <r>
      <rPr>
        <sz val="11"/>
        <color rgb="FF000000"/>
        <rFont val="Calibri"/>
      </rPr>
      <t>(continued)</t>
    </r>
    <r>
      <rPr>
        <sz val="11"/>
        <color rgb="FF000000"/>
        <rFont val="Calibri"/>
      </rPr>
      <t xml:space="preserve">
</t>
    </r>
    <r>
      <rPr>
        <sz val="11"/>
        <color rgb="FF000000"/>
        <rFont val="Calibri"/>
      </rPr>
      <t>This requirement applies to any encryption method that provides clear-text PAN automatically when a system runs, even though an authorized user has not specifically requested that data.</t>
    </r>
    <r>
      <rPr>
        <sz val="11"/>
        <color rgb="FF000000"/>
        <rFont val="Calibri"/>
      </rPr>
      <t xml:space="preserve">
</t>
    </r>
    <r>
      <rPr>
        <sz val="11"/>
        <color rgb="FF000000"/>
        <rFont val="Calibri"/>
      </rPr>
      <t>While disk or partition encryption may still be present on these types of devices, it cannot be the only mechanism used to protect PAN stored on those systems. Any stored PAN must also be rendered unreadable per Requirement 3.5.1—for example, through truncation or a data-level encryption mechanism. Full disk encryption helps to protect data in the event of physical loss of a disk and therefore its use is appropriate only for removable electronic media storage devices.</t>
    </r>
    <r>
      <rPr>
        <sz val="11"/>
        <color rgb="FF000000"/>
        <rFont val="Calibri"/>
      </rPr>
      <t xml:space="preserve">
</t>
    </r>
    <r>
      <rPr>
        <sz val="11"/>
        <color rgb="FF000000"/>
        <rFont val="Calibri"/>
      </rPr>
      <t>Media that is part of a data center architecture (for example, hot-swappable drives, bulk tape-backups) is considered non-removable electronic media to which Requirement 3.5.1 applies.</t>
    </r>
    <r>
      <rPr>
        <sz val="11"/>
        <color rgb="FF000000"/>
        <rFont val="Calibri"/>
      </rPr>
      <t xml:space="preserve">
</t>
    </r>
    <r>
      <rPr>
        <sz val="11"/>
        <color rgb="FF000000"/>
        <rFont val="Calibri"/>
      </rPr>
      <t>Disk or partition encryption implementations must also meet all other PCI DSS encryption and key-management requirements.</t>
    </r>
    <r>
      <rPr>
        <sz val="11"/>
        <color rgb="FF000000"/>
        <rFont val="Calibri"/>
      </rPr>
      <t xml:space="preserve">
</t>
    </r>
    <r>
      <rPr>
        <sz val="11"/>
        <color rgb="FF000000"/>
        <rFont val="Calibri"/>
      </rPr>
      <t>For issuers and companies that support issuing services: This requirement does not apply to PANs being accessed for real-time transaction processing. However, it does apply to PANs stored for other purposes.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</si>
  <si>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Examine configurations and/or vendor documentation and observe encryption processes to verify the system is configured according to vendor documentation the result is that the disk or the partition is rendered unreadable.</t>
    </r>
  </si>
  <si>
    <t>3.5.1.3</t>
  </si>
  <si>
    <r>
      <rPr>
        <sz val="11"/>
        <color rgb="FF000000"/>
        <rFont val="Calibri"/>
      </rPr>
      <t>If disk-level or partition-level encryption is used (rather than file-, column-, or field-level database encryption) to render PAN unreadable, it is managed as follows:</t>
    </r>
    <r>
      <rPr>
        <sz val="11"/>
        <color rgb="FF000000"/>
        <rFont val="Calibri"/>
      </rPr>
      <t xml:space="preserve">
</t>
    </r>
    <r>
      <rPr>
        <b/>
        <sz val="11"/>
        <color rgb="FF000000"/>
        <rFont val="Calibri"/>
      </rPr>
      <t>•</t>
    </r>
    <r>
      <rPr>
        <sz val="11"/>
        <color rgb="FF000000"/>
        <rFont val="Calibri"/>
      </rPr>
      <t xml:space="preserve">    Logical access is managed separately and independently of native operating system authentication and access control mechanisms.</t>
    </r>
    <r>
      <rPr>
        <sz val="11"/>
        <color rgb="FF000000"/>
        <rFont val="Calibri"/>
      </rPr>
      <t xml:space="preserve">
</t>
    </r>
    <r>
      <rPr>
        <b/>
        <sz val="11"/>
        <color rgb="FF000000"/>
        <rFont val="Calibri"/>
      </rPr>
      <t>•</t>
    </r>
    <r>
      <rPr>
        <sz val="11"/>
        <color rgb="FF000000"/>
        <rFont val="Calibri"/>
      </rPr>
      <t xml:space="preserve">    Decryption keys are not associated with user accounts.</t>
    </r>
    <r>
      <rPr>
        <sz val="11"/>
        <color rgb="FF000000"/>
        <rFont val="Calibri"/>
      </rPr>
      <t xml:space="preserve">
</t>
    </r>
    <r>
      <rPr>
        <b/>
        <sz val="11"/>
        <color rgb="FF000000"/>
        <rFont val="Calibri"/>
      </rPr>
      <t>•</t>
    </r>
    <r>
      <rPr>
        <sz val="11"/>
        <color rgb="FF000000"/>
        <rFont val="Calibri"/>
      </rPr>
      <t xml:space="preserve">    Authentication factors (passwords, passphrases, or cryptographic keys) that allow access to unencrypted data are stored securely.</t>
    </r>
  </si>
  <si>
    <r>
      <rPr>
        <sz val="11"/>
        <color rgb="FF000000"/>
        <rFont val="Calibri"/>
      </rPr>
      <t>Disk-level encryption typically encrypts the entire disk or partition using the same key, with all data automatically decrypted when the system runs or when an authorized user requests it. Many disk-encryption solutions intercept operating system read/write operations and perform the appropriate cryptographic transformations without any special action by the user other than supplying a password or passphrase at system start-up or at the beginning of a session. This provides no protection from a malicious individual that has already managed to gain access to a valid user account.</t>
    </r>
  </si>
  <si>
    <r>
      <rPr>
        <sz val="11"/>
        <color rgb="FF000000"/>
        <rFont val="Calibri"/>
      </rPr>
      <t>Full disk encryption helps to protect data in the event of physical loss of a disk and therefore its use is best limited only to removable electronic media storage devices.</t>
    </r>
  </si>
  <si>
    <r>
      <rPr>
        <sz val="11"/>
        <color rgb="FF000000"/>
        <rFont val="Calibri"/>
      </rPr>
      <t>Disk encryption implementations are configured to require independent authentication and logical access controls for decryption.</t>
    </r>
  </si>
  <si>
    <r>
      <rPr>
        <sz val="11"/>
        <color rgb="FF000000"/>
        <rFont val="Calibri"/>
      </rPr>
      <t>Disk or partition encryption implementations must also meet all other PCI DSS encryption and key-management requirements.</t>
    </r>
  </si>
  <si>
    <r>
      <rPr>
        <b/>
        <sz val="11"/>
        <color rgb="FF000000"/>
        <rFont val="Calibri"/>
      </rPr>
      <t>a.</t>
    </r>
    <r>
      <rPr>
        <sz val="11"/>
        <color rgb="FF000000"/>
        <rFont val="Calibri"/>
      </rPr>
      <t xml:space="preserve"> If disk-level or partition-level encryption is used to render PAN unreadable, examine the system configuration and observe the authentication process to verify that logical access is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files containing authentication factors (passwords, passphrases, or cryptographic keys) and interview personnel to verify that authentication factors that allow access to unencrypted data are stored securely and are independent from the native operating system’s authentication and access control methods.</t>
    </r>
  </si>
  <si>
    <t>Cryptographic keys used to protect stored account data are secured.</t>
  </si>
  <si>
    <t>3.6.1</t>
  </si>
  <si>
    <r>
      <rPr>
        <sz val="11"/>
        <color rgb="FF000000"/>
        <rFont val="Calibri"/>
      </rPr>
      <t>Procedures are defined and implemented to protect cryptographic keys used to protect stored account data against disclosure and misuse that include:</t>
    </r>
    <r>
      <rPr>
        <sz val="11"/>
        <color rgb="FF000000"/>
        <rFont val="Calibri"/>
      </rPr>
      <t xml:space="preserve">
</t>
    </r>
    <r>
      <rPr>
        <b/>
        <sz val="11"/>
        <color rgb="FF000000"/>
        <rFont val="Calibri"/>
      </rPr>
      <t>•</t>
    </r>
    <r>
      <rPr>
        <sz val="11"/>
        <color rgb="FF000000"/>
        <rFont val="Calibri"/>
      </rPr>
      <t xml:space="preserve">    Access to keys is restricted to the fewest number of custodians necessary.</t>
    </r>
  </si>
  <si>
    <r>
      <rPr>
        <sz val="11"/>
        <color rgb="FF000000"/>
        <rFont val="Calibri"/>
      </rPr>
      <t>Cryptographic keys must be strongly protected because those who obtain access will be able to decrypt data.</t>
    </r>
  </si>
  <si>
    <r>
      <rPr>
        <sz val="11"/>
        <color rgb="FF000000"/>
        <rFont val="Calibri"/>
      </rPr>
      <t>Having a centralized key management system based on industry standards is recommended for managing cryptographic keys.</t>
    </r>
  </si>
  <si>
    <r>
      <rPr>
        <sz val="11"/>
        <color rgb="FF000000"/>
        <rFont val="Calibri"/>
      </rPr>
      <t>The entity’s key management procedures will benefit through alignment with industry requirements, Sources for information on cryptographic key management life cycles include:</t>
    </r>
    <r>
      <rPr>
        <sz val="11"/>
        <color rgb="FF000000"/>
        <rFont val="Calibri"/>
      </rPr>
      <t xml:space="preserve">
</t>
    </r>
    <r>
      <rPr>
        <sz val="11"/>
        <color rgb="FF000000"/>
        <rFont val="Calibri"/>
      </rPr>
      <t>ISO 11568-1 Banking — Key management (retail)</t>
    </r>
    <r>
      <rPr>
        <sz val="11"/>
        <color rgb="FF000000"/>
        <rFont val="Calibri"/>
      </rPr>
      <t xml:space="preserve">
</t>
    </r>
    <r>
      <rPr>
        <sz val="11"/>
        <color rgb="FF000000"/>
        <rFont val="Calibri"/>
      </rPr>
      <t>— Part 1: Principles (specifically Chapter 10 and the referenced Parts 2 &amp; 4)</t>
    </r>
    <r>
      <rPr>
        <sz val="11"/>
        <color rgb="FF000000"/>
        <rFont val="Calibri"/>
      </rPr>
      <t xml:space="preserve">
</t>
    </r>
    <r>
      <rPr>
        <sz val="11"/>
        <color rgb="FF000000"/>
        <rFont val="Calibri"/>
      </rPr>
      <t>NIST SP 800-57 Part 1 Revision 5—Recommendation for Key Management, Part 1: General.</t>
    </r>
  </si>
  <si>
    <r>
      <rPr>
        <sz val="11"/>
        <color rgb="FF000000"/>
        <rFont val="Calibri"/>
      </rPr>
      <t>Processes that protect cryptographic keys used to protect stored account data against disclosure and misuse are defined and implemented.</t>
    </r>
  </si>
  <si>
    <r>
      <rPr>
        <sz val="11"/>
        <color rgb="FF000000"/>
        <rFont val="Calibri"/>
      </rPr>
      <t>This requirement applies to keys used to protect stored account data and to key-encrypting keys used to protect data-encrypting keys.</t>
    </r>
    <r>
      <rPr>
        <sz val="11"/>
        <color rgb="FF000000"/>
        <rFont val="Calibri"/>
      </rPr>
      <t xml:space="preserve">
</t>
    </r>
    <r>
      <rPr>
        <sz val="11"/>
        <color rgb="FF000000"/>
        <rFont val="Calibri"/>
      </rPr>
      <t>The requirement to protect keys used to protect stored account data from disclosure and misuse applies to both data-encrypting keys and key-encrypting keys. Because one key-encrypting key may grant access to many data-encrypting keys, the key-encrypting keys require strong protection measures.</t>
    </r>
  </si>
  <si>
    <r>
      <rPr>
        <sz val="11"/>
        <color rgb="FF000000"/>
        <rFont val="Calibri"/>
      </rPr>
      <t>Examine documented key-management policies and procedures to verify that processes to protect cryptographic keys used to protect stored account data against disclosure and misuse are defined to include all elements specified in this requirement.</t>
    </r>
  </si>
  <si>
    <t>3.6.1.1</t>
  </si>
  <si>
    <r>
      <rPr>
        <sz val="11"/>
        <color rgb="FF000000"/>
        <rFont val="Calibri"/>
      </rPr>
      <t>Additional requirement for service providers only: A documented description of the cryptographic architecture is maintained that includes:</t>
    </r>
    <r>
      <rPr>
        <sz val="11"/>
        <color rgb="FF000000"/>
        <rFont val="Calibri"/>
      </rPr>
      <t xml:space="preserve">
</t>
    </r>
    <r>
      <rPr>
        <b/>
        <sz val="11"/>
        <color rgb="FF000000"/>
        <rFont val="Calibri"/>
      </rPr>
      <t>•</t>
    </r>
    <r>
      <rPr>
        <sz val="11"/>
        <color rgb="FF000000"/>
        <rFont val="Calibri"/>
      </rPr>
      <t xml:space="preserve">    Details of all algorithms, protocols, and keys used for the protection of stored account data, including key strength and expiry date.</t>
    </r>
    <r>
      <rPr>
        <sz val="11"/>
        <color rgb="FF000000"/>
        <rFont val="Calibri"/>
      </rPr>
      <t xml:space="preserve">
</t>
    </r>
    <r>
      <rPr>
        <b/>
        <sz val="11"/>
        <color rgb="FF000000"/>
        <rFont val="Calibri"/>
      </rPr>
      <t>•</t>
    </r>
    <r>
      <rPr>
        <sz val="11"/>
        <color rgb="FF000000"/>
        <rFont val="Calibri"/>
      </rPr>
      <t xml:space="preserve">    Preventing the use of the same cryptographic keys in production and test environments.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Description of the key usage for each key.</t>
    </r>
    <r>
      <rPr>
        <sz val="11"/>
        <color rgb="FF000000"/>
        <rFont val="Calibri"/>
      </rPr>
      <t xml:space="preserve">
</t>
    </r>
    <r>
      <rPr>
        <b/>
        <sz val="11"/>
        <color rgb="FF000000"/>
        <rFont val="Calibri"/>
      </rPr>
      <t>•</t>
    </r>
    <r>
      <rPr>
        <sz val="11"/>
        <color rgb="FF000000"/>
        <rFont val="Calibri"/>
      </rPr>
      <t xml:space="preserve">    Inventory of any hardware security modules (HSMs), key management systems (KMS), and other secure cryptographic devices (SCDs) used for key management, including type and location of devices, to support meeting Requirement 12.3.4.</t>
    </r>
  </si>
  <si>
    <r>
      <rPr>
        <sz val="11"/>
        <color rgb="FF000000"/>
        <rFont val="Calibri"/>
      </rPr>
      <t>Maintaining current documentation of the cryptographic architecture enables an entity to understand the algorithms, protocols, and cryptographic keys used to protect stored account data, as well as the devices that generate, use, and protect the keys. This allows an entity to keep pace with evolving threats to its architecture and plan for updates as the assurance level provided by different algorithms and key strengths changes. Maintaining such documentation also allows an entity to detect lost or missing keys or key-management devices and identify unauthorized additions to its cryptographic architecture.</t>
    </r>
    <r>
      <rPr>
        <sz val="11"/>
        <color rgb="FF000000"/>
        <rFont val="Calibri"/>
      </rPr>
      <t xml:space="preserve">
</t>
    </r>
    <r>
      <rPr>
        <sz val="11"/>
        <color rgb="FF000000"/>
        <rFont val="Calibri"/>
      </rPr>
      <t>The use of the same cryptographic keys in both production and test environments introduces a risk of exposing the key if the test environment is not at the same security level as the production environment.</t>
    </r>
  </si>
  <si>
    <r>
      <rPr>
        <sz val="11"/>
        <color rgb="FF000000"/>
        <rFont val="Calibri"/>
      </rPr>
      <t>Having an automated reporting mechanism can assist with maintenance of the cryptographic attributes.</t>
    </r>
  </si>
  <si>
    <r>
      <rPr>
        <sz val="11"/>
        <color rgb="FF000000"/>
        <rFont val="Calibri"/>
      </rPr>
      <t>Accurate details of the cryptographic architecture are maintained and available.</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</si>
  <si>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In cloud HSM implementations, responsibility for the cryptographic architecture according to this Requirement will be shared between the cloud provider and the cloud customer.</t>
    </r>
    <r>
      <rPr>
        <sz val="11"/>
        <color rgb="FF000000"/>
        <rFont val="Calibri"/>
      </rPr>
      <t xml:space="preserve">
</t>
    </r>
    <r>
      <rPr>
        <sz val="11"/>
        <color rgb="FF000000"/>
        <rFont val="Calibri"/>
      </rPr>
      <t>The bullet above (for including, in the cryptographic architecture, that the use of the same cryptographic keys in production and test is prevented) is a best practice until 31 March 2025, after which it will be required as part of Requirement 3.6.1.1 and must be fully considered during a PCI DSS assessment.</t>
    </r>
  </si>
  <si>
    <r>
      <rPr>
        <sz val="11"/>
        <color rgb="FF000000"/>
        <rFont val="Calibri"/>
      </rPr>
      <t>Additional testing procedure for service provider assessments only: Interview responsible personnel and examine documentation to verify that a document exists to describe the cryptographic architecture that includes all elements specified in this requirement.</t>
    </r>
  </si>
  <si>
    <t>3.6.1.2</t>
  </si>
  <si>
    <r>
      <rPr>
        <sz val="11"/>
        <color rgb="FF000000"/>
        <rFont val="Calibri"/>
      </rPr>
      <t>Secret and private keys used to protect stored account data are stored in one (or more) of the following forms at all times:</t>
    </r>
    <r>
      <rPr>
        <sz val="11"/>
        <color rgb="FF000000"/>
        <rFont val="Calibri"/>
      </rPr>
      <t xml:space="preserve">
</t>
    </r>
    <r>
      <rPr>
        <b/>
        <sz val="11"/>
        <color rgb="FF000000"/>
        <rFont val="Calibri"/>
      </rPr>
      <t>•</t>
    </r>
    <r>
      <rPr>
        <sz val="11"/>
        <color rgb="FF000000"/>
        <rFont val="Calibri"/>
      </rPr>
      <t xml:space="preserve">    Encrypted with a key-encrypting key that is at least as strong as the data-encrypting key, and that is stored separately from the data-encrypting key.</t>
    </r>
    <r>
      <rPr>
        <sz val="11"/>
        <color rgb="FF000000"/>
        <rFont val="Calibri"/>
      </rPr>
      <t xml:space="preserve">
</t>
    </r>
    <r>
      <rPr>
        <b/>
        <sz val="11"/>
        <color rgb="FF000000"/>
        <rFont val="Calibri"/>
      </rPr>
      <t>•</t>
    </r>
    <r>
      <rPr>
        <sz val="11"/>
        <color rgb="FF000000"/>
        <rFont val="Calibri"/>
      </rPr>
      <t xml:space="preserve">    Within a secure cryptographic device (SCD), such as a hardware security module (HSM) or PTS-approved point-of-interaction device.</t>
    </r>
    <r>
      <rPr>
        <sz val="11"/>
        <color rgb="FF000000"/>
        <rFont val="Calibri"/>
      </rPr>
      <t xml:space="preserve">
</t>
    </r>
    <r>
      <rPr>
        <b/>
        <sz val="11"/>
        <color rgb="FF000000"/>
        <rFont val="Calibri"/>
      </rPr>
      <t>•</t>
    </r>
    <r>
      <rPr>
        <sz val="11"/>
        <color rgb="FF000000"/>
        <rFont val="Calibri"/>
      </rPr>
      <t xml:space="preserve">    As at least two full-length key components or key shares, in accordance with an industry-accepted method.</t>
    </r>
  </si>
  <si>
    <r>
      <rPr>
        <sz val="11"/>
        <color rgb="FF000000"/>
        <rFont val="Calibri"/>
      </rPr>
      <t>Storing cryptographic keys securely prevents unauthorized or unnecessary access that could result in the exposure of stored account data. Storing keys separately means they are stored such that if the location of one key is compromised, the second key is not also compromised.</t>
    </r>
  </si>
  <si>
    <r>
      <rPr>
        <sz val="11"/>
        <color rgb="FF000000"/>
        <rFont val="Calibri"/>
      </rPr>
      <t>Where data-encrypting keys are stored in an HSM, the HSM interaction channel should be protected to prevent interception of encryption or decryption operations.</t>
    </r>
  </si>
  <si>
    <r>
      <rPr>
        <sz val="11"/>
        <color rgb="FF000000"/>
        <rFont val="Calibri"/>
      </rPr>
      <t>Secret and private keys are stored in a secure form that prevents unauthorized retrieval or access.</t>
    </r>
    <r>
      <rPr>
        <sz val="11"/>
        <color rgb="FF000000"/>
        <rFont val="Calibri"/>
      </rPr>
      <t xml:space="preserve">
</t>
    </r>
    <r>
      <rPr>
        <sz val="11"/>
        <color rgb="FF000000"/>
        <rFont val="Calibri"/>
      </rPr>
      <t>(continued on next page)</t>
    </r>
  </si>
  <si>
    <r>
      <rPr>
        <sz val="11"/>
        <color rgb="FF000000"/>
        <rFont val="Calibri"/>
      </rPr>
      <t>It is not required that public keys be stored in one of these forms.</t>
    </r>
    <r>
      <rPr>
        <sz val="11"/>
        <color rgb="FF000000"/>
        <rFont val="Calibri"/>
      </rPr>
      <t xml:space="preserve">
</t>
    </r>
    <r>
      <rPr>
        <sz val="11"/>
        <color rgb="FF000000"/>
        <rFont val="Calibri"/>
      </rPr>
      <t>Cryptographic keys stored as part of a key management system (KMS) that employs SCDs are acceptable.</t>
    </r>
    <r>
      <rPr>
        <sz val="11"/>
        <color rgb="FF000000"/>
        <rFont val="Calibri"/>
      </rPr>
      <t xml:space="preserve">
</t>
    </r>
    <r>
      <rPr>
        <sz val="11"/>
        <color rgb="FF000000"/>
        <rFont val="Calibri"/>
      </rPr>
      <t>A cryptographic key that is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an SCD,</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</si>
  <si>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documented procedures to verify it is defined that cryptographic keys used to encrypt/decrypt stored account data must exist only in one (or more) of the forms specified in this requirement.</t>
    </r>
    <r>
      <rPr>
        <sz val="11"/>
        <color rgb="FF000000"/>
        <rFont val="Calibri"/>
      </rPr>
      <t xml:space="preserve">
</t>
    </r>
    <r>
      <rPr>
        <b/>
        <sz val="11"/>
        <color rgb="FF000000"/>
        <rFont val="Calibri"/>
      </rPr>
      <t>b.</t>
    </r>
    <r>
      <rPr>
        <sz val="11"/>
        <color rgb="FF000000"/>
        <rFont val="Calibri"/>
      </rPr>
      <t xml:space="preserve"> Examine system configurations and key storage locations to verify that cryptographic keys used to encrypt/decrypt stored account data exist in one (or more) of the forms specified in this requirement.</t>
    </r>
  </si>
  <si>
    <t>3.6.1.3</t>
  </si>
  <si>
    <r>
      <rPr>
        <sz val="11"/>
        <color rgb="FF000000"/>
        <rFont val="Calibri"/>
      </rPr>
      <t>Access to cleartext cryptographic key components is restricted to the fewest number of custodians necessary.</t>
    </r>
  </si>
  <si>
    <r>
      <rPr>
        <sz val="11"/>
        <color rgb="FF000000"/>
        <rFont val="Calibri"/>
      </rPr>
      <t>Restricting the number of people who have access to cleartext cryptographic key components reduces the risk of stored account data being retrieved or rendered visible by unauthorized parties.</t>
    </r>
  </si>
  <si>
    <r>
      <rPr>
        <sz val="11"/>
        <color rgb="FF000000"/>
        <rFont val="Calibri"/>
      </rPr>
      <t>Only personnel with defined key custodian responsibilities (creating, altering, rotating, distributing, or otherwise maintaining encryption keys) should be granted access to key components.</t>
    </r>
    <r>
      <rPr>
        <sz val="11"/>
        <color rgb="FF000000"/>
        <rFont val="Calibri"/>
      </rPr>
      <t xml:space="preserve">
</t>
    </r>
    <r>
      <rPr>
        <sz val="11"/>
        <color rgb="FF000000"/>
        <rFont val="Calibri"/>
      </rPr>
      <t>Ideally this will be a very small number of people.</t>
    </r>
  </si>
  <si>
    <r>
      <rPr>
        <sz val="11"/>
        <color rgb="FF000000"/>
        <rFont val="Calibri"/>
      </rPr>
      <t>Access to cleartext cryptographic key components is restricted to necessary personnel.</t>
    </r>
  </si>
  <si>
    <r>
      <rPr>
        <sz val="11"/>
        <color rgb="FF000000"/>
        <rFont val="Calibri"/>
      </rPr>
      <t>Examine user access lists to verify that access to cleartext cryptographic key components is restricted to the fewest number of custodians necessary.</t>
    </r>
  </si>
  <si>
    <t>3.6.1.4</t>
  </si>
  <si>
    <r>
      <rPr>
        <sz val="11"/>
        <color rgb="FF000000"/>
        <rFont val="Calibri"/>
      </rPr>
      <t>Cryptographic keys are stored in the fewest possible locations.</t>
    </r>
  </si>
  <si>
    <r>
      <rPr>
        <sz val="11"/>
        <color rgb="FF000000"/>
        <rFont val="Calibri"/>
      </rPr>
      <t>Storing any cryptographic keys in the fewest locations helps an organization track and monitor all key locations and minimizes the potential for keys to be exposed to unauthorized parties.</t>
    </r>
  </si>
  <si>
    <r>
      <rPr>
        <sz val="11"/>
        <color rgb="FF000000"/>
        <rFont val="Calibri"/>
      </rPr>
      <t>Cryptographic keys are retained only where necessary.</t>
    </r>
  </si>
  <si>
    <r>
      <rPr>
        <sz val="11"/>
        <color rgb="FF000000"/>
        <rFont val="Calibri"/>
      </rPr>
      <t>Examine key storage locations and observe processes to verify that keys are stored in the fewest possible locations.</t>
    </r>
  </si>
  <si>
    <t>Where cryptography is used to protect stored account data, key management processes and procedures covering all aspects of the key lifecycle are defined and implemented.</t>
  </si>
  <si>
    <t>3.7.1</t>
  </si>
  <si>
    <r>
      <rPr>
        <sz val="11"/>
        <color rgb="FF000000"/>
        <rFont val="Calibri"/>
      </rPr>
      <t>Key-management policies and procedures are implemented to include generation of strong cryptographic keys used to protect stored account data.</t>
    </r>
  </si>
  <si>
    <r>
      <rPr>
        <sz val="11"/>
        <color rgb="FF000000"/>
        <rFont val="Calibri"/>
      </rPr>
      <t>Use of strong cryptographic keys significantly increases the level of security of encrypted account data.</t>
    </r>
  </si>
  <si>
    <r>
      <rPr>
        <sz val="11"/>
        <color rgb="FF000000"/>
        <rFont val="Calibri"/>
      </rPr>
      <t>See the sources referenced at Cryptographic Key Generation in Appendix G.</t>
    </r>
  </si>
  <si>
    <r>
      <rPr>
        <sz val="11"/>
        <color rgb="FF000000"/>
        <rFont val="Calibri"/>
      </rPr>
      <t>Strong cryptographic keys are generated.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</si>
  <si>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generation of strong cryptographic keys.</t>
    </r>
    <r>
      <rPr>
        <sz val="11"/>
        <color rgb="FF000000"/>
        <rFont val="Calibri"/>
      </rPr>
      <t xml:space="preserve">
</t>
    </r>
    <r>
      <rPr>
        <b/>
        <sz val="11"/>
        <color rgb="FF000000"/>
        <rFont val="Calibri"/>
      </rPr>
      <t>b.</t>
    </r>
    <r>
      <rPr>
        <sz val="11"/>
        <color rgb="FF000000"/>
        <rFont val="Calibri"/>
      </rPr>
      <t xml:space="preserve"> Observe the method for generating keys to verify that strong keys are generated.</t>
    </r>
  </si>
  <si>
    <t>3.7.2</t>
  </si>
  <si>
    <r>
      <rPr>
        <sz val="11"/>
        <color rgb="FF000000"/>
        <rFont val="Calibri"/>
      </rPr>
      <t>Key-management policies and procedures are implemented to include secure distribution of cryptographic keys used to protect stored account data.</t>
    </r>
  </si>
  <si>
    <r>
      <rPr>
        <sz val="11"/>
        <color rgb="FF000000"/>
        <rFont val="Calibri"/>
      </rPr>
      <t>Secure distribution or conveyance of secret or private cryptographic keys means that keys are distributed only to authorized custodians, as identified in Requirement 3.6.1.2, and are never distributed insecurely.</t>
    </r>
  </si>
  <si>
    <r>
      <rPr>
        <sz val="11"/>
        <color rgb="FF000000"/>
        <rFont val="Calibri"/>
      </rPr>
      <t>Cryptographic keys are secured during distribution.</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</si>
  <si>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distribution of cryptographic keys.</t>
    </r>
    <r>
      <rPr>
        <sz val="11"/>
        <color rgb="FF000000"/>
        <rFont val="Calibri"/>
      </rPr>
      <t xml:space="preserve">
</t>
    </r>
    <r>
      <rPr>
        <b/>
        <sz val="11"/>
        <color rgb="FF000000"/>
        <rFont val="Calibri"/>
      </rPr>
      <t>b.</t>
    </r>
    <r>
      <rPr>
        <sz val="11"/>
        <color rgb="FF000000"/>
        <rFont val="Calibri"/>
      </rPr>
      <t xml:space="preserve"> Observe the method for distributing keys to verify that keys are distributed securely.</t>
    </r>
  </si>
  <si>
    <t>3.7.3</t>
  </si>
  <si>
    <r>
      <rPr>
        <sz val="11"/>
        <color rgb="FF000000"/>
        <rFont val="Calibri"/>
      </rPr>
      <t>Key-management policies and procedures are implemented to include secure storage of cryptographic keys used to protect stored account data.</t>
    </r>
  </si>
  <si>
    <r>
      <rPr>
        <sz val="11"/>
        <color rgb="FF000000"/>
        <rFont val="Calibri"/>
      </rPr>
      <t>Storing keys without proper protection could provide access to attackers, resulting in the decryption and exposure of account data.</t>
    </r>
  </si>
  <si>
    <r>
      <rPr>
        <sz val="11"/>
        <color rgb="FF000000"/>
        <rFont val="Calibri"/>
      </rPr>
      <t>Data encryption keys can be protected by encrypting them with a key-encrypting key.</t>
    </r>
    <r>
      <rPr>
        <sz val="11"/>
        <color rgb="FF000000"/>
        <rFont val="Calibri"/>
      </rPr>
      <t xml:space="preserve">
</t>
    </r>
    <r>
      <rPr>
        <sz val="11"/>
        <color rgb="FF000000"/>
        <rFont val="Calibri"/>
      </rPr>
      <t>Keys can be stored in a Hardware Security Module (HSM).</t>
    </r>
    <r>
      <rPr>
        <sz val="11"/>
        <color rgb="FF000000"/>
        <rFont val="Calibri"/>
      </rPr>
      <t xml:space="preserve">
</t>
    </r>
    <r>
      <rPr>
        <sz val="11"/>
        <color rgb="FF000000"/>
        <rFont val="Calibri"/>
      </rPr>
      <t>Secret or private keys that can decrypt data should never be present in source code.</t>
    </r>
  </si>
  <si>
    <r>
      <rPr>
        <sz val="11"/>
        <color rgb="FF000000"/>
        <rFont val="Calibri"/>
      </rPr>
      <t>A cryptoperiod is the time span during which a cryptographic key can be used for its defined purpose. Cryptoperiods are often defined in terms of the period for which the key is active and/or the amount of cipher-text that has been produced by the key. Considerations for defining the cryptoperiod include, but are not limited to, the strength of the underlying algorithm, size or length of the key, risk of key compromise, and the sensitivity of the data being encrypted.</t>
    </r>
  </si>
  <si>
    <r>
      <rPr>
        <sz val="11"/>
        <color rgb="FF000000"/>
        <rFont val="Calibri"/>
      </rPr>
      <t>Cryptographic keys are secured when stored.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</si>
  <si>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storage of cryptographic keys.</t>
    </r>
    <r>
      <rPr>
        <sz val="11"/>
        <color rgb="FF000000"/>
        <rFont val="Calibri"/>
      </rPr>
      <t xml:space="preserve">
</t>
    </r>
    <r>
      <rPr>
        <b/>
        <sz val="11"/>
        <color rgb="FF000000"/>
        <rFont val="Calibri"/>
      </rPr>
      <t>b.</t>
    </r>
    <r>
      <rPr>
        <sz val="11"/>
        <color rgb="FF000000"/>
        <rFont val="Calibri"/>
      </rPr>
      <t xml:space="preserve"> Observe the method for storing keys to verify that keys are stored securely.</t>
    </r>
  </si>
  <si>
    <t>3.7.4</t>
  </si>
  <si>
    <r>
      <rPr>
        <sz val="11"/>
        <color rgb="FF000000"/>
        <rFont val="Calibri"/>
      </rPr>
      <t>Key management policies and procedures are implemented for cryptographic key changes for keys that have reached the end of their cryptoperiod, as defined by the associated application vendor or key owner, and based on industry best practices and guidelines, including the following:</t>
    </r>
    <r>
      <rPr>
        <sz val="11"/>
        <color rgb="FF000000"/>
        <rFont val="Calibri"/>
      </rPr>
      <t xml:space="preserve">
</t>
    </r>
    <r>
      <rPr>
        <b/>
        <sz val="11"/>
        <color rgb="FF000000"/>
        <rFont val="Calibri"/>
      </rPr>
      <t>•</t>
    </r>
    <r>
      <rPr>
        <sz val="11"/>
        <color rgb="FF000000"/>
        <rFont val="Calibri"/>
      </rPr>
      <t xml:space="preserve">    A defined cryptoperiod for each key type in use.</t>
    </r>
    <r>
      <rPr>
        <sz val="11"/>
        <color rgb="FF000000"/>
        <rFont val="Calibri"/>
      </rPr>
      <t xml:space="preserve">
</t>
    </r>
    <r>
      <rPr>
        <b/>
        <sz val="11"/>
        <color rgb="FF000000"/>
        <rFont val="Calibri"/>
      </rPr>
      <t>•</t>
    </r>
    <r>
      <rPr>
        <sz val="11"/>
        <color rgb="FF000000"/>
        <rFont val="Calibri"/>
      </rPr>
      <t xml:space="preserve">    A process for key changes at the end of the defined cryptoperiod.</t>
    </r>
  </si>
  <si>
    <r>
      <rPr>
        <sz val="11"/>
        <color rgb="FF000000"/>
        <rFont val="Calibri"/>
      </rPr>
      <t>Changing encryption keys when they reach the end of their cryptoperiod is imperative to minimize the risk of someone obtaining the encryption keys and using them to decrypt data.</t>
    </r>
  </si>
  <si>
    <r>
      <rPr>
        <sz val="11"/>
        <color rgb="FF000000"/>
        <rFont val="Calibri"/>
      </rPr>
      <t>Archived cryptographic keys should be used only for decryption/verification purposes.</t>
    </r>
    <r>
      <rPr>
        <sz val="11"/>
        <color rgb="FF000000"/>
        <rFont val="Calibri"/>
      </rPr>
      <t xml:space="preserve">
</t>
    </r>
    <r>
      <rPr>
        <sz val="11"/>
        <color rgb="FF000000"/>
        <rFont val="Calibri"/>
      </rPr>
      <t>The encryption solution should provide for and facilitate a process to replace keys that are due for replacement or that are known to be, or suspected of being, compromised. In addition, any keys that are known to be, or suspected of being, compromised should be managed in accordance with the entity’s incident response plan per Requirement 12.10.1.</t>
    </r>
  </si>
  <si>
    <r>
      <rPr>
        <sz val="11"/>
        <color rgb="FF000000"/>
        <rFont val="Calibri"/>
      </rPr>
      <t>NIST SP 800-57 Part 1, Revision 5, Section 5.3 Cryptoperiods – provides guidance for establishing the time span during which a specific key is authorized for use by legitimate entities, or the keys for a given system will remain in effect. See Table 1 of SP 800-57 Part 1 for suggested cryptoperiods for different key types.</t>
    </r>
  </si>
  <si>
    <r>
      <rPr>
        <sz val="11"/>
        <color rgb="FF000000"/>
        <rFont val="Calibri"/>
      </rPr>
      <t>Cryptographic keys are not used beyond their defined cryptoperiod.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</si>
  <si>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changes to cryptographic keys that have reached the end of their cryptoperiod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examine documentation, and observe key storage locations to verify that keys are changed at the end of the defined cryptoperiod(s).</t>
    </r>
  </si>
  <si>
    <t>3.7.5</t>
  </si>
  <si>
    <r>
      <rPr>
        <sz val="11"/>
        <color rgb="FF000000"/>
        <rFont val="Calibri"/>
      </rPr>
      <t>Key management policies procedures are implemented to include the retirement, replacement, or destruction of keys used to protect stored account data, as deemed necessary when:</t>
    </r>
    <r>
      <rPr>
        <sz val="11"/>
        <color rgb="FF000000"/>
        <rFont val="Calibri"/>
      </rPr>
      <t xml:space="preserve">
</t>
    </r>
    <r>
      <rPr>
        <b/>
        <sz val="11"/>
        <color rgb="FF000000"/>
        <rFont val="Calibri"/>
      </rPr>
      <t>•</t>
    </r>
    <r>
      <rPr>
        <sz val="11"/>
        <color rgb="FF000000"/>
        <rFont val="Calibri"/>
      </rPr>
      <t xml:space="preserve">    The key has reached the end of its defined cryptoperiod.</t>
    </r>
    <r>
      <rPr>
        <sz val="11"/>
        <color rgb="FF000000"/>
        <rFont val="Calibri"/>
      </rPr>
      <t xml:space="preserve">
</t>
    </r>
    <r>
      <rPr>
        <b/>
        <sz val="11"/>
        <color rgb="FF000000"/>
        <rFont val="Calibri"/>
      </rPr>
      <t>•</t>
    </r>
    <r>
      <rPr>
        <sz val="11"/>
        <color rgb="FF000000"/>
        <rFont val="Calibri"/>
      </rPr>
      <t xml:space="preserve">    The integrity of the key has been weakened, including when personnel with knowledge of a cleartext key component leaves the company, or the role for which the key component was known.</t>
    </r>
    <r>
      <rPr>
        <sz val="11"/>
        <color rgb="FF000000"/>
        <rFont val="Calibri"/>
      </rPr>
      <t xml:space="preserve">
</t>
    </r>
    <r>
      <rPr>
        <b/>
        <sz val="11"/>
        <color rgb="FF000000"/>
        <rFont val="Calibri"/>
      </rPr>
      <t>•</t>
    </r>
    <r>
      <rPr>
        <sz val="11"/>
        <color rgb="FF000000"/>
        <rFont val="Calibri"/>
      </rPr>
      <t xml:space="preserve">    The key is suspected of or known to be compromised.</t>
    </r>
    <r>
      <rPr>
        <sz val="11"/>
        <color rgb="FF000000"/>
        <rFont val="Calibri"/>
      </rPr>
      <t xml:space="preserve">
</t>
    </r>
    <r>
      <rPr>
        <b/>
        <sz val="11"/>
        <color rgb="FF000000"/>
        <rFont val="Calibri"/>
      </rPr>
      <t>•</t>
    </r>
    <r>
      <rPr>
        <sz val="11"/>
        <color rgb="FF000000"/>
        <rFont val="Calibri"/>
      </rPr>
      <t xml:space="preserve">    Retired or replaced keys are not used for encryption operations.</t>
    </r>
  </si>
  <si>
    <r>
      <rPr>
        <sz val="11"/>
        <color rgb="FF000000"/>
        <rFont val="Calibri"/>
      </rPr>
      <t>Keys that are no longer required, keys with weakened integrity, and keys that are known or suspected to be compromised, should be archived, revoked, and/or destroyed to ensure that the keys can no longer be used.</t>
    </r>
    <r>
      <rPr>
        <sz val="11"/>
        <color rgb="FF000000"/>
        <rFont val="Calibri"/>
      </rPr>
      <t xml:space="preserve">
</t>
    </r>
    <r>
      <rPr>
        <sz val="11"/>
        <color rgb="FF000000"/>
        <rFont val="Calibri"/>
      </rPr>
      <t>If such keys need to be kept (for example, to support archived encrypted data), they should be strongly protected.</t>
    </r>
  </si>
  <si>
    <r>
      <rPr>
        <sz val="11"/>
        <color rgb="FF000000"/>
        <rFont val="Calibri"/>
      </rPr>
      <t>Split knowledge is a method in which two or more people separately have key components, where each person knows only their own key component, and the individual key components convey no knowledge of other components or of the original cryptographic key.</t>
    </r>
    <r>
      <rPr>
        <sz val="11"/>
        <color rgb="FF000000"/>
        <rFont val="Calibri"/>
      </rPr>
      <t xml:space="preserve">
</t>
    </r>
    <r>
      <rPr>
        <sz val="11"/>
        <color rgb="FF000000"/>
        <rFont val="Calibri"/>
      </rPr>
      <t>Dual control requires two or more people to authenticate the use of a cryptographic key or perform a key-management function. No single person can access or use the authentication factor (for example, the password, PIN, or key) of another.</t>
    </r>
  </si>
  <si>
    <r>
      <rPr>
        <sz val="11"/>
        <color rgb="FF000000"/>
        <rFont val="Calibri"/>
      </rPr>
      <t>Industry best practices for archiving retired keys are outlined in NIST SP 800-57 Part 1, Revision 5, Section 8.3.1, and includes maintaining the archive with a trusted third party and storing archived key information separately from operational data.</t>
    </r>
  </si>
  <si>
    <r>
      <rPr>
        <sz val="11"/>
        <color rgb="FF000000"/>
        <rFont val="Calibri"/>
      </rPr>
      <t>Keys are removed from active use when it is suspected or known that the integrity of the key is weakened.</t>
    </r>
  </si>
  <si>
    <r>
      <rPr>
        <sz val="11"/>
        <color rgb="FF000000"/>
        <rFont val="Calibri"/>
      </rPr>
      <t>If retired or replaced cryptographic keys need to be retained, these keys must be securely archived (for example, by using a key-encryption key).</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</si>
  <si>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retirement, replacement, or destruction of keys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processes are implemented in accordance with all elements specified in this requirement.</t>
    </r>
  </si>
  <si>
    <t>3.7.6</t>
  </si>
  <si>
    <r>
      <rPr>
        <sz val="11"/>
        <color rgb="FF000000"/>
        <rFont val="Calibri"/>
      </rPr>
      <t>Where manual cleartext cryptographic key-management operations are performed by personnel, key-management policies and procedures are implemented, including managing these operations using split knowledge and dual control.</t>
    </r>
  </si>
  <si>
    <r>
      <rPr>
        <sz val="11"/>
        <color rgb="FF000000"/>
        <rFont val="Calibri"/>
      </rPr>
      <t>Split knowledge and dual control of keys are used to eliminate the possibility of a single person having access to the whole key and therefore being able to gain unauthorized access to the data.</t>
    </r>
  </si>
  <si>
    <r>
      <rPr>
        <sz val="11"/>
        <color rgb="FF000000"/>
        <rFont val="Calibri"/>
      </rPr>
      <t>Where key components or key shares are used, procedures should ensure that no single custodian ever has access to sufficient key components or shares to reconstruct the cryptographic key. For example, in an m-of-n scheme (for example, Shamir), where only two</t>
    </r>
    <r>
      <rPr>
        <sz val="11"/>
        <color rgb="FF000000"/>
        <rFont val="Calibri"/>
      </rPr>
      <t xml:space="preserve">
</t>
    </r>
    <r>
      <rPr>
        <sz val="11"/>
        <color rgb="FF000000"/>
        <rFont val="Calibri"/>
      </rPr>
      <t>of any three components are required to reconstruct the cryptographic key, a custodian must not have current or prior knowledge of more than one component. If a custodian was previously assigned component A, which was then reassigned, the custodian should not then be assigned component B or C, as this would give the custodian knowledge of two components and the ability to recreate the key.</t>
    </r>
    <r>
      <rPr>
        <sz val="11"/>
        <color rgb="FF000000"/>
        <rFont val="Calibri"/>
      </rPr>
      <t xml:space="preserve">
</t>
    </r>
    <r>
      <rPr>
        <sz val="11"/>
        <color rgb="FF000000"/>
        <rFont val="Calibri"/>
      </rPr>
      <t>(continued on next page)</t>
    </r>
  </si>
  <si>
    <r>
      <rPr>
        <sz val="11"/>
        <color rgb="FF000000"/>
        <rFont val="Calibri"/>
      </rPr>
      <t>Key-management operations that might be performed manually include, but are not limited to, key generation, transmission, loading, storage, and destruction.</t>
    </r>
  </si>
  <si>
    <r>
      <rPr>
        <sz val="11"/>
        <color rgb="FF000000"/>
        <rFont val="Calibri"/>
      </rPr>
      <t>Industry standards for managing key components include:</t>
    </r>
    <r>
      <rPr>
        <sz val="11"/>
        <color rgb="FF000000"/>
        <rFont val="Calibri"/>
      </rPr>
      <t xml:space="preserve">
</t>
    </r>
    <r>
      <rPr>
        <sz val="11"/>
        <color rgb="FF000000"/>
        <rFont val="Calibri"/>
      </rPr>
      <t>NIST SP 800-57 Part 2, Revision 1 --Recommendation for Key Management: Part 2 – Best Practices for Key Management Organizations [4.6 Keying Material Distribution]</t>
    </r>
    <r>
      <rPr>
        <sz val="11"/>
        <color rgb="FF000000"/>
        <rFont val="Calibri"/>
      </rPr>
      <t xml:space="preserve">
</t>
    </r>
    <r>
      <rPr>
        <sz val="11"/>
        <color rgb="FF000000"/>
        <rFont val="Calibri"/>
      </rPr>
      <t>ISO 11568-2 Banking — Key management (retail)</t>
    </r>
    <r>
      <rPr>
        <sz val="11"/>
        <color rgb="FF000000"/>
        <rFont val="Calibri"/>
      </rPr>
      <t xml:space="preserve">
</t>
    </r>
    <r>
      <rPr>
        <sz val="11"/>
        <color rgb="FF000000"/>
        <rFont val="Calibri"/>
      </rPr>
      <t>— Part 2: Symmetric ciphers, their key management and life cycle [4.7.2.3 Key components and 4.9.3 Key components]</t>
    </r>
    <r>
      <rPr>
        <sz val="11"/>
        <color rgb="FF000000"/>
        <rFont val="Calibri"/>
      </rPr>
      <t xml:space="preserve">
</t>
    </r>
    <r>
      <rPr>
        <sz val="11"/>
        <color rgb="FF000000"/>
        <rFont val="Calibri"/>
      </rPr>
      <t>European Payments Council EPC342-08 Guidelines on Cryptographic Algorithms Usage and Key Management [especially 4.1.4 Key installation].</t>
    </r>
  </si>
  <si>
    <r>
      <rPr>
        <sz val="11"/>
        <color rgb="FF000000"/>
        <rFont val="Calibri"/>
      </rPr>
      <t>Cleartext secret or private keys cannot be known by anyone. Operations involving cleartext keys cannot be carried out by a single person.</t>
    </r>
  </si>
  <si>
    <r>
      <rPr>
        <sz val="11"/>
        <color rgb="FF000000"/>
        <rFont val="Calibri"/>
      </rPr>
      <t>This control is applicable for manual key-management operations.</t>
    </r>
    <r>
      <rPr>
        <sz val="11"/>
        <color rgb="FF000000"/>
        <rFont val="Calibri"/>
      </rPr>
      <t xml:space="preserve">
</t>
    </r>
    <r>
      <rPr>
        <sz val="11"/>
        <color rgb="FF000000"/>
        <rFont val="Calibri"/>
      </rPr>
      <t>A cryptographic key that is simply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 secure cryptographic device (SCD), such as a hardware security module (HSM) or PTS-approved point-of-interaction device,</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</si>
  <si>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using split knowledge and dual control.</t>
    </r>
    <r>
      <rPr>
        <sz val="11"/>
        <color rgb="FF000000"/>
        <rFont val="Calibri"/>
      </rPr>
      <t xml:space="preserve">
</t>
    </r>
    <r>
      <rPr>
        <b/>
        <sz val="11"/>
        <color rgb="FF000000"/>
        <rFont val="Calibri"/>
      </rPr>
      <t>b.</t>
    </r>
    <r>
      <rPr>
        <sz val="11"/>
        <color rgb="FF000000"/>
        <rFont val="Calibri"/>
      </rPr>
      <t xml:space="preserve"> Interview personnel and/or observe processes to verify that manual cleartext keys are managed with split knowledge and dual control.</t>
    </r>
  </si>
  <si>
    <t>3.7.7</t>
  </si>
  <si>
    <r>
      <rPr>
        <sz val="11"/>
        <color rgb="FF000000"/>
        <rFont val="Calibri"/>
      </rPr>
      <t>Key management policies and procedures are implemented to include the prevention of unauthorized substitution of cryptographic keys.</t>
    </r>
  </si>
  <si>
    <r>
      <rPr>
        <sz val="11"/>
        <color rgb="FF000000"/>
        <rFont val="Calibri"/>
      </rPr>
      <t>If an attacker is able to substitute an entity’s key with a key the attacker knows, the attacker will be able to decrypt all data encrypted with that key.</t>
    </r>
  </si>
  <si>
    <r>
      <rPr>
        <sz val="11"/>
        <color rgb="FF000000"/>
        <rFont val="Calibri"/>
      </rPr>
      <t>The encryption solution should not allow for or accept substitution of keys from unauthorized sources or unexpected processes.</t>
    </r>
    <r>
      <rPr>
        <sz val="11"/>
        <color rgb="FF000000"/>
        <rFont val="Calibri"/>
      </rPr>
      <t xml:space="preserve">
</t>
    </r>
    <r>
      <rPr>
        <sz val="11"/>
        <color rgb="FF000000"/>
        <rFont val="Calibri"/>
      </rPr>
      <t>Controls should include ensuring that individuals with access to key components or shares do not have access to other components or shares that form the necessary threshold to derive the key.</t>
    </r>
    <r>
      <rPr>
        <sz val="11"/>
        <color rgb="FF000000"/>
        <rFont val="Calibri"/>
      </rPr>
      <t xml:space="preserve">
</t>
    </r>
    <r>
      <rPr>
        <sz val="11"/>
        <color rgb="FF000000"/>
        <rFont val="Calibri"/>
      </rPr>
      <t>3.7.7 Key management policies and procedures are implemented to include the prevention of unauthorized substitution of cryptographic keys.</t>
    </r>
    <r>
      <rPr>
        <sz val="11"/>
        <color rgb="FF000000"/>
        <rFont val="Calibri"/>
      </rPr>
      <t xml:space="preserve">
</t>
    </r>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</si>
  <si>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</si>
  <si>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t>3.7.8</t>
  </si>
  <si>
    <r>
      <rPr>
        <sz val="11"/>
        <color rgb="FF000000"/>
        <rFont val="Calibri"/>
      </rPr>
      <t>Key management policies and procedures are implemented to include that cryptographic key custodians formally acknowledge (in writing or electronically) that they understand and accept their key-custodian responsibilities.</t>
    </r>
  </si>
  <si>
    <r>
      <rPr>
        <sz val="11"/>
        <color rgb="FF000000"/>
        <rFont val="Calibri"/>
      </rPr>
      <t>This process will help ensure individuals that act as key custodians commit to the key-custodian role and understand and accept the responsibilities. An annual reaffirmation can help remind key custodians of their responsibilities.</t>
    </r>
  </si>
  <si>
    <r>
      <rPr>
        <sz val="11"/>
        <color rgb="FF000000"/>
        <rFont val="Calibri"/>
      </rPr>
      <t>Industry guidance for key custodians and their roles and responsibilities includes:</t>
    </r>
    <r>
      <rPr>
        <sz val="11"/>
        <color rgb="FF000000"/>
        <rFont val="Calibri"/>
      </rPr>
      <t xml:space="preserve">
</t>
    </r>
    <r>
      <rPr>
        <sz val="11"/>
        <color rgb="FF000000"/>
        <rFont val="Calibri"/>
      </rPr>
      <t>NIST SP 800-130 A Framework for Designing Cryptographic Key Management Systems [5. Roles and Responsibilities (especially) for Key Custodians]</t>
    </r>
    <r>
      <rPr>
        <sz val="11"/>
        <color rgb="FF000000"/>
        <rFont val="Calibri"/>
      </rPr>
      <t xml:space="preserve">
</t>
    </r>
    <r>
      <rPr>
        <sz val="11"/>
        <color rgb="FF000000"/>
        <rFont val="Calibri"/>
      </rPr>
      <t>ISO 11568-1 Banking -- Key management (retail) --Part 1: Principles [5 Principles of key management (especially b)]</t>
    </r>
  </si>
  <si>
    <r>
      <rPr>
        <sz val="11"/>
        <color rgb="FF000000"/>
        <rFont val="Calibri"/>
      </rPr>
      <t>Key custodians are knowledgeable about their responsibilities in relation to cryptographic operations and can access assistance and guidance when required.</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</si>
  <si>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acknowledgments for key custodians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or other evidence showing that key custodians have provided acknowledgments in accordance with all elements specified in this requirement.</t>
    </r>
  </si>
  <si>
    <t>3.7.9</t>
  </si>
  <si>
    <r>
      <rPr>
        <sz val="11"/>
        <color rgb="FF000000"/>
        <rFont val="Calibri"/>
      </rPr>
      <t>Additional requirement for service providers only: Where a service provider shares cryptographic keys with its customers for transmission or storage of account data, guidance on secure transmission, storage and updating of such keys is documented and distributed to the service provider’s customers.</t>
    </r>
  </si>
  <si>
    <r>
      <rPr>
        <sz val="11"/>
        <color rgb="FF000000"/>
        <rFont val="Calibri"/>
      </rPr>
      <t>Providing guidance to customers on how to securely transmit, store, and update cryptographic keys can help prevent keys from being mismanaged or disclosed to unauthorized entities.</t>
    </r>
  </si>
  <si>
    <r>
      <rPr>
        <sz val="11"/>
        <color rgb="FF000000"/>
        <rFont val="Calibri"/>
      </rPr>
      <t>Numerous industry standards for key management are cited above in the Guidance for Requirements 3.7.1-3.7.8.</t>
    </r>
  </si>
  <si>
    <r>
      <rPr>
        <sz val="11"/>
        <color rgb="FF000000"/>
        <rFont val="Calibri"/>
      </rPr>
      <t>Customers are provided with appropriate key management guidance whenever they receive shared cryptographic keys.</t>
    </r>
  </si>
  <si>
    <r>
      <rPr>
        <sz val="11"/>
        <color rgb="FF000000"/>
        <rFont val="Calibri"/>
      </rPr>
      <t>This requirement applies only when the entity being assessed is a service provider.</t>
    </r>
  </si>
  <si>
    <r>
      <rPr>
        <sz val="11"/>
        <color rgb="FF000000"/>
        <rFont val="Calibri"/>
      </rPr>
      <t>Additional testing procedure for service provider assessments only: If the service provider shares cryptographic keys with its customers for transmission or storage of account data, examine the documentation that the service provider provides to its customers to verify it includes guidance on how to securely transmit, store, and update customers’ keys in accordance with all elements specified in Requirements 3.7.1 through 3.7.8 above.</t>
    </r>
  </si>
  <si>
    <t>4</t>
  </si>
  <si>
    <t>Requirement 4: Protect Cardholder Data with Strong Cryptography During Transmission Over Open, Public Networks</t>
  </si>
  <si>
    <t>Processes and mechanisms for protecting cardholder data with strong cryptography during transmission over open, public networks are defined and understood.</t>
  </si>
  <si>
    <t>4.1.1</t>
  </si>
  <si>
    <r>
      <rPr>
        <sz val="11"/>
        <color rgb="FF000000"/>
        <rFont val="Calibri"/>
      </rPr>
      <t>All security policies and operational procedures that are identified in Requirement 4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</si>
  <si>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4.1.1 is about effectively managing and maintaining the various policies and procedures specified throughout Requirement 4. While it is important to define the specific policies or procedures called out in Requirement 4,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</si>
  <si>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 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</si>
  <si>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4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</si>
  <si>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4 are managed in accordance with all elements specified in this requirement.</t>
    </r>
  </si>
  <si>
    <t>4.1.2</t>
  </si>
  <si>
    <r>
      <rPr>
        <sz val="11"/>
        <color rgb="FF000000"/>
        <rFont val="Calibri"/>
      </rPr>
      <t>Roles and responsibilities for performing activities in Requirement 4 are documented, assigned, and understood.</t>
    </r>
  </si>
  <si>
    <r>
      <rPr>
        <sz val="11"/>
        <color rgb="FF000000"/>
        <rFont val="Calibri"/>
      </rPr>
      <t>Day-to-day responsibilities for performing all the activities in Requirement 4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</si>
  <si>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4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4 to verify that roles and responsibilities are assigned as documented and are understood.</t>
    </r>
  </si>
  <si>
    <t>PAN is protected with strong cryptography during transmission</t>
  </si>
  <si>
    <t>4.2.1</t>
  </si>
  <si>
    <r>
      <rPr>
        <sz val="11"/>
        <color rgb="FF000000"/>
        <rFont val="Calibri"/>
      </rPr>
      <t>Strong cryptography and security protocols are implemented as follows to safeguard PAN during transmission over open, public networks:</t>
    </r>
    <r>
      <rPr>
        <sz val="11"/>
        <color rgb="FF000000"/>
        <rFont val="Calibri"/>
      </rPr>
      <t xml:space="preserve">
</t>
    </r>
    <r>
      <rPr>
        <b/>
        <sz val="11"/>
        <color rgb="FF000000"/>
        <rFont val="Calibri"/>
      </rPr>
      <t>•</t>
    </r>
    <r>
      <rPr>
        <sz val="11"/>
        <color rgb="FF000000"/>
        <rFont val="Calibri"/>
      </rPr>
      <t xml:space="preserve">    Only trusted keys and certificates are accepted.</t>
    </r>
    <r>
      <rPr>
        <sz val="11"/>
        <color rgb="FF000000"/>
        <rFont val="Calibri"/>
      </rPr>
      <t xml:space="preserve">
</t>
    </r>
    <r>
      <rPr>
        <b/>
        <sz val="11"/>
        <color rgb="FF000000"/>
        <rFont val="Calibri"/>
      </rPr>
      <t>•</t>
    </r>
    <r>
      <rPr>
        <sz val="11"/>
        <color rgb="FF000000"/>
        <rFont val="Calibri"/>
      </rPr>
      <t xml:space="preserve">    Certificates used to safeguard PAN during transmission over open, public networks are confirmed as valid and are not expired or revoked.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The protocol in use supports only secure versions or configurations and does not support fallback to, or use of insecure versions, algorithms, key sizes, or implementations.</t>
    </r>
    <r>
      <rPr>
        <sz val="11"/>
        <color rgb="FF000000"/>
        <rFont val="Calibri"/>
      </rPr>
      <t xml:space="preserve">
</t>
    </r>
    <r>
      <rPr>
        <b/>
        <sz val="11"/>
        <color rgb="FF000000"/>
        <rFont val="Calibri"/>
      </rPr>
      <t>•</t>
    </r>
    <r>
      <rPr>
        <sz val="11"/>
        <color rgb="FF000000"/>
        <rFont val="Calibri"/>
      </rPr>
      <t xml:space="preserve">    The encryption strength is appropriate for the encryption methodology in use.</t>
    </r>
  </si>
  <si>
    <r>
      <rPr>
        <sz val="11"/>
        <color rgb="FF000000"/>
        <rFont val="Calibri"/>
      </rPr>
      <t>Sensitive information must be encrypted during transmission over public networks because it is easy and common for a malicious individual to intercept and/or divert data while in transit.</t>
    </r>
  </si>
  <si>
    <r>
      <rPr>
        <sz val="11"/>
        <color rgb="FF000000"/>
        <rFont val="Calibri"/>
      </rPr>
      <t>The network and data-flow diagrams defined in Requirement 1 are useful resources for identifying all connection points where account data is transmitted or received over open, public networks.</t>
    </r>
    <r>
      <rPr>
        <sz val="11"/>
        <color rgb="FF000000"/>
        <rFont val="Calibri"/>
      </rPr>
      <t xml:space="preserve">
</t>
    </r>
    <r>
      <rPr>
        <sz val="11"/>
        <color rgb="FF000000"/>
        <rFont val="Calibri"/>
      </rPr>
      <t>While not required, it is considered a good practice for entities to also encrypt PAN over their internal networks, and for entities to establish any new network implementations with encrypted communications.</t>
    </r>
    <r>
      <rPr>
        <sz val="11"/>
        <color rgb="FF000000"/>
        <rFont val="Calibri"/>
      </rPr>
      <t xml:space="preserve">
</t>
    </r>
    <r>
      <rPr>
        <sz val="11"/>
        <color rgb="FF000000"/>
        <rFont val="Calibri"/>
      </rPr>
      <t>PAN transmissions can be protected by encrypting the data before it is transmitted, or by encrypting the session over which the data is transmitted, or both. While it is not required that strong cryptography be applied at both the data level and the session level, it is strongly recommended. If encrypted at the data level, the cryptographic keys used for protecting the data can be managed in accordance with Requirements 3.6 and 3.7. If the data is encrypted at the session level, designated key custodians should be assigned responsibility for managing transmission keys and certificates.</t>
    </r>
    <r>
      <rPr>
        <sz val="11"/>
        <color rgb="FF000000"/>
        <rFont val="Calibri"/>
      </rPr>
      <t xml:space="preserve">
</t>
    </r>
    <r>
      <rPr>
        <sz val="11"/>
        <color rgb="FF000000"/>
        <rFont val="Calibri"/>
      </rPr>
      <t>(continued on next page)</t>
    </r>
  </si>
  <si>
    <r>
      <rPr>
        <sz val="11"/>
        <color rgb="FF000000"/>
        <rFont val="Calibri"/>
      </rPr>
      <t>Open, public networks include, but are not limited to:</t>
    </r>
    <r>
      <rPr>
        <sz val="11"/>
        <color rgb="FF000000"/>
        <rFont val="Calibri"/>
      </rPr>
      <t xml:space="preserve">
</t>
    </r>
    <r>
      <rPr>
        <sz val="11"/>
        <color rgb="FF000000"/>
        <rFont val="Calibri"/>
      </rPr>
      <t>The Internet and</t>
    </r>
    <r>
      <rPr>
        <sz val="11"/>
        <color rgb="FF000000"/>
        <rFont val="Calibri"/>
      </rPr>
      <t xml:space="preserve">
</t>
    </r>
    <r>
      <rPr>
        <sz val="11"/>
        <color rgb="FF000000"/>
        <rFont val="Calibri"/>
      </rPr>
      <t>Wireless technologies, including Wi-Fi, Bluetooth, cellular technologies, and satellite communications.</t>
    </r>
  </si>
  <si>
    <r>
      <rPr>
        <sz val="11"/>
        <color rgb="FF000000"/>
        <rFont val="Calibri"/>
      </rPr>
      <t>Vendor recommendations and industry best practices can be consulted for information about the proper encryption strength specific to the encryption methodology in use.</t>
    </r>
    <r>
      <rPr>
        <sz val="11"/>
        <color rgb="FF000000"/>
        <rFont val="Calibri"/>
      </rPr>
      <t xml:space="preserve">
</t>
    </r>
    <r>
      <rPr>
        <sz val="11"/>
        <color rgb="FF000000"/>
        <rFont val="Calibri"/>
      </rPr>
      <t>For more information about strong cryptography and secure protocols, see industry standards and best practices such as NIST SP 800-52 and SP 800-57.</t>
    </r>
    <r>
      <rPr>
        <sz val="11"/>
        <color rgb="FF000000"/>
        <rFont val="Calibri"/>
      </rPr>
      <t xml:space="preserve">
</t>
    </r>
    <r>
      <rPr>
        <sz val="11"/>
        <color rgb="FF000000"/>
        <rFont val="Calibri"/>
      </rPr>
      <t>For more information about trusted keys and certificates, see NIST Cybersecurity Practice Guide Special Publication 1800-16, Securing Web Transactions: Transport Layer Security (TLS) Server Certificate Management.</t>
    </r>
  </si>
  <si>
    <r>
      <rPr>
        <sz val="11"/>
        <color rgb="FF000000"/>
        <rFont val="Calibri"/>
      </rPr>
      <t>Cleartext PAN cannot be read or intercepted from any transmissions over open, public networks.</t>
    </r>
  </si>
  <si>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self-signed certificate may also be acceptable if the certificate is issued by an internal CA within the organization, the certificate’s author is confirmed, and the certificate is verified—for example, via hash or signature—and has not expired.</t>
    </r>
    <r>
      <rPr>
        <sz val="11"/>
        <color rgb="FF000000"/>
        <rFont val="Calibri"/>
      </rPr>
      <t xml:space="preserve">
</t>
    </r>
    <r>
      <rPr>
        <sz val="11"/>
        <color rgb="FF000000"/>
        <rFont val="Calibri"/>
      </rPr>
      <t>The bullet above (for confirming that certificates used to safeguard PAN during transmission over open, public networks are valid and are not expired or revoked) is a best practice until 31 March 2025, after which it will be required as part of Requirement</t>
    </r>
    <r>
      <rPr>
        <sz val="11"/>
        <color rgb="FF000000"/>
        <rFont val="Calibri"/>
      </rPr>
      <t xml:space="preserve">
</t>
    </r>
    <r>
      <rPr>
        <sz val="11"/>
        <color rgb="FF000000"/>
        <rFont val="Calibri"/>
      </rPr>
      <t>4.2.1 and must be fully considered during a PCI DSS assessment.</t>
    </r>
    <r>
      <rPr>
        <sz val="11"/>
        <color rgb="FF000000"/>
        <rFont val="Calibri"/>
      </rPr>
      <t xml:space="preserve">
</t>
    </r>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</si>
  <si>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documented policies and procedures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system configurations to verify that strong cryptography and security protocols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cardholder data transmissions to verify that all PAN is encrypted with strong cryptography when it is transmitted over open, public networks.</t>
    </r>
    <r>
      <rPr>
        <sz val="11"/>
        <color rgb="FF000000"/>
        <rFont val="Calibri"/>
      </rPr>
      <t xml:space="preserve">
</t>
    </r>
    <r>
      <rPr>
        <b/>
        <sz val="11"/>
        <color rgb="FF000000"/>
        <rFont val="Calibri"/>
      </rPr>
      <t>d.</t>
    </r>
    <r>
      <rPr>
        <sz val="11"/>
        <color rgb="FF000000"/>
        <rFont val="Calibri"/>
      </rPr>
      <t xml:space="preserve"> Examine system configurations to verify that keys and/or certificates that cannot be verified as trusted are rejected.</t>
    </r>
  </si>
  <si>
    <t>4.2.1.1</t>
  </si>
  <si>
    <r>
      <rPr>
        <sz val="11"/>
        <color rgb="FF000000"/>
        <rFont val="Calibri"/>
      </rPr>
      <t>An inventory of the entity’s trusted keys and certificates used to protect PAN during transmission is maintained.</t>
    </r>
  </si>
  <si>
    <r>
      <rPr>
        <sz val="11"/>
        <color rgb="FF000000"/>
        <rFont val="Calibri"/>
      </rPr>
      <t>The inventory of trusted keys helps the entity keep track of the algorithms, protocols, key strength, key custodians, and key expiry dates. This enables the entity to respond quickly to vulnerabilities discovered in encryption software, certificates, and cryptographic algorithms.</t>
    </r>
  </si>
  <si>
    <r>
      <rPr>
        <sz val="11"/>
        <color rgb="FF000000"/>
        <rFont val="Calibri"/>
      </rPr>
      <t>For certificates, the inventory should include the issuing CA and certification expiration date.</t>
    </r>
  </si>
  <si>
    <r>
      <rPr>
        <sz val="11"/>
        <color rgb="FF000000"/>
        <rFont val="Calibri"/>
      </rPr>
      <t>All keys and certificates used to protect PAN during transmission are identified and confirmed as trusted.</t>
    </r>
  </si>
  <si>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</si>
  <si>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documented policies and procedures to verify processes are defined for the entity to maintain an inventory of its trusted keys and certificates.</t>
    </r>
    <r>
      <rPr>
        <sz val="11"/>
        <color rgb="FF000000"/>
        <rFont val="Calibri"/>
      </rPr>
      <t xml:space="preserve">
</t>
    </r>
    <r>
      <rPr>
        <b/>
        <sz val="11"/>
        <color rgb="FF000000"/>
        <rFont val="Calibri"/>
      </rPr>
      <t>b.</t>
    </r>
    <r>
      <rPr>
        <sz val="11"/>
        <color rgb="FF000000"/>
        <rFont val="Calibri"/>
      </rPr>
      <t xml:space="preserve"> Examine the inventory of trusted keys and certificates to verify it is kept up to date.</t>
    </r>
  </si>
  <si>
    <t>4.2.1.2</t>
  </si>
  <si>
    <r>
      <rPr>
        <sz val="11"/>
        <color rgb="FF000000"/>
        <rFont val="Calibri"/>
      </rPr>
      <t>Wireless networks transmitting PAN or connected to the CDE use industry best practices to implement strong cryptography for authentication and transmission.</t>
    </r>
  </si>
  <si>
    <r>
      <rPr>
        <sz val="11"/>
        <color rgb="FF000000"/>
        <rFont val="Calibri"/>
      </rPr>
      <t>Since wireless networks do not require physical media to connect, it is important to establish controls limiting who can connect and what transmission protocols will be used. Malicious users use free and widely available tools to eavesdrop on wireless communications. Use of strong cryptography can help limit disclosure of sensitive information across wireless networks.</t>
    </r>
    <r>
      <rPr>
        <sz val="11"/>
        <color rgb="FF000000"/>
        <rFont val="Calibri"/>
      </rPr>
      <t xml:space="preserve">
</t>
    </r>
    <r>
      <rPr>
        <sz val="11"/>
        <color rgb="FF000000"/>
        <rFont val="Calibri"/>
      </rPr>
      <t>Wireless networks present unique risks to an organization; therefore, they must be identified and protected according to industry requirements. Strong cryptography for authentication and transmission of PAN is required to prevent malicious users from gaining access to the wireless network or utilizing wireless networks to access other internal networks or data.</t>
    </r>
  </si>
  <si>
    <r>
      <rPr>
        <sz val="11"/>
        <color rgb="FF000000"/>
        <rFont val="Calibri"/>
      </rPr>
      <t>Wireless networks should not permit fallback or downgrade to an insecure protocol or lower encryption strength that does not meet the intent of strong cryptography.</t>
    </r>
  </si>
  <si>
    <r>
      <rPr>
        <sz val="11"/>
        <color rgb="FF000000"/>
        <rFont val="Calibri"/>
      </rPr>
      <t>Review the vendor’s specific documentation for more details on the choice of protocols, configurations, and settings related to cryptography.</t>
    </r>
  </si>
  <si>
    <r>
      <rPr>
        <sz val="11"/>
        <color rgb="FF000000"/>
        <rFont val="Calibri"/>
      </rPr>
      <t>Cleartext PAN cannot be read or intercepted from wireless network transmissions.</t>
    </r>
  </si>
  <si>
    <r>
      <rPr>
        <sz val="11"/>
        <color rgb="FF000000"/>
        <rFont val="Calibri"/>
      </rPr>
      <t>Examine system configurations to verify that wireless networks transmitting PAN or connected to the CDE use industry best practices to implement strong cryptography for authentication and transmission.</t>
    </r>
  </si>
  <si>
    <t>4.2.2</t>
  </si>
  <si>
    <r>
      <rPr>
        <sz val="11"/>
        <color rgb="FF000000"/>
        <rFont val="Calibri"/>
      </rPr>
      <t>PAN is secured with strong cryptography whenever it is sent via end-user messaging technologies.</t>
    </r>
  </si>
  <si>
    <r>
      <rPr>
        <sz val="11"/>
        <color rgb="FF000000"/>
        <rFont val="Calibri"/>
      </rPr>
      <t>End-user messaging technologies typically can be easily intercepted by packet-sniffing during delivery across internal and public networks.</t>
    </r>
  </si>
  <si>
    <r>
      <rPr>
        <sz val="11"/>
        <color rgb="FF000000"/>
        <rFont val="Calibri"/>
      </rPr>
      <t>The use of end-user messaging technology to send PAN should only be considered where there is a defined business need and should be controlled through the Acceptable Use Policies for end-user technologies defined by the entity according to Requirement 12.2.1.</t>
    </r>
  </si>
  <si>
    <r>
      <rPr>
        <sz val="11"/>
        <color rgb="FF000000"/>
        <rFont val="Calibri"/>
      </rPr>
      <t>E-mail, instant messaging, SMS, and chat are examples of the type of end-user messaging technology that this requirement refers to.</t>
    </r>
  </si>
  <si>
    <r>
      <rPr>
        <sz val="11"/>
        <color rgb="FF000000"/>
        <rFont val="Calibri"/>
      </rPr>
      <t>Cleartext PAN cannot be read or intercepted from transmissions using end-user messaging technologies.</t>
    </r>
  </si>
  <si>
    <r>
      <rPr>
        <sz val="11"/>
        <color rgb="FF000000"/>
        <rFont val="Calibri"/>
      </rPr>
      <t>This requirement also applies if a customer, or other third party, requests that PAN is sent to them via end-user messaging technologies.</t>
    </r>
    <r>
      <rPr>
        <sz val="11"/>
        <color rgb="FF000000"/>
        <rFont val="Calibri"/>
      </rPr>
      <t xml:space="preserve">
</t>
    </r>
    <r>
      <rPr>
        <sz val="11"/>
        <color rgb="FF000000"/>
        <rFont val="Calibri"/>
      </rPr>
      <t>There could be occurrences where an entity receives unsolicited cardholder data via an insecure communication channel that was not intended for transmissions of sensitive data. In this situation, the entity can choose to either include the channel in the scope of their CDE and secure it according to PCI DSS or delete the cardholder data and implement measures to prevent the channel from being used for cardholder data.</t>
    </r>
  </si>
  <si>
    <r>
      <rPr>
        <b/>
        <sz val="11"/>
        <color rgb="FF000000"/>
        <rFont val="Calibri"/>
      </rPr>
      <t>a.</t>
    </r>
    <r>
      <rPr>
        <sz val="11"/>
        <color rgb="FF000000"/>
        <rFont val="Calibri"/>
      </rPr>
      <t xml:space="preserve"> Examine documented policies and procedures to verify that processes are defined to secure PAN with strong cryptography whenever sent over end-user messaging technologies.</t>
    </r>
    <r>
      <rPr>
        <sz val="11"/>
        <color rgb="FF000000"/>
        <rFont val="Calibri"/>
      </rPr>
      <t xml:space="preserve">
</t>
    </r>
    <r>
      <rPr>
        <b/>
        <sz val="11"/>
        <color rgb="FF000000"/>
        <rFont val="Calibri"/>
      </rPr>
      <t>b.</t>
    </r>
    <r>
      <rPr>
        <sz val="11"/>
        <color rgb="FF000000"/>
        <rFont val="Calibri"/>
      </rPr>
      <t xml:space="preserve"> Examine system configurations and vendor documentation to verify that PAN is secured with strong cryptography whenever it is sent via end-user messaging technologies.</t>
    </r>
  </si>
  <si>
    <t>5</t>
  </si>
  <si>
    <t>Requirement 5: Protect All Systems and Networks from Malicious Software</t>
  </si>
  <si>
    <t>Processes and mechanisms for protecting all systems and networks from malicious software are defined and understood.</t>
  </si>
  <si>
    <t>5.1.1</t>
  </si>
  <si>
    <r>
      <rPr>
        <sz val="11"/>
        <color rgb="FF000000"/>
        <rFont val="Calibri"/>
      </rPr>
      <t>All security policies and operational procedures that are identified in Requirement 5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</si>
  <si>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5.1.1 is about effectively managing and maintaining the various policies and procedures specified throughout Requirement 5. While it is important to define the specific policies or procedures called out in Requirement 5, it is equally important to ensure they are properly documented, maintained, and disseminated.</t>
    </r>
  </si>
  <si>
    <r>
      <rPr>
        <sz val="11"/>
        <color rgb="FF000000"/>
        <rFont val="Calibri"/>
      </rPr>
      <t>Expectations, controls, and oversight for meeting activities within Requirement 5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</si>
  <si>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5 are managed in accordance with all elements specified in this requirement.</t>
    </r>
  </si>
  <si>
    <t>5.1.2</t>
  </si>
  <si>
    <r>
      <rPr>
        <sz val="11"/>
        <color rgb="FF000000"/>
        <rFont val="Calibri"/>
      </rPr>
      <t>Roles and responsibilities for performing activities in Requirement 5 are documented, assigned, and understood.</t>
    </r>
  </si>
  <si>
    <r>
      <rPr>
        <sz val="11"/>
        <color rgb="FF000000"/>
        <rFont val="Calibri"/>
      </rPr>
      <t>If roles and responsibilities are not formally assigned, networks and systems may not be properly protected from malware.</t>
    </r>
  </si>
  <si>
    <r>
      <rPr>
        <sz val="11"/>
        <color rgb="FF000000"/>
        <rFont val="Calibri"/>
      </rPr>
      <t>Day-to-day responsibilities for performing all the activities in Requirement 5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</si>
  <si>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5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5 to verify that roles and responsibilities are assigned as documented and are understood.</t>
    </r>
  </si>
  <si>
    <t>Malicious software (malware) is prevented, or detected and addressed.</t>
  </si>
  <si>
    <t>5.2.1</t>
  </si>
  <si>
    <r>
      <rPr>
        <sz val="11"/>
        <color rgb="FF000000"/>
        <rFont val="Calibri"/>
      </rPr>
      <t>An anti-malware solution(s) is deployed on all system components, except for those system components identified in periodic evaluations per Requirement 5.2.3 that concludes the system components are not at risk from malware.</t>
    </r>
  </si>
  <si>
    <r>
      <rPr>
        <sz val="11"/>
        <color rgb="FF000000"/>
        <rFont val="Calibri"/>
      </rPr>
      <t>There is a constant stream of attacks targeting newly discovered vulnerabilities in systems previously regarded as secure. Without an anti-malware solution that is updated regularly, new forms of malware can be used to attack systems, disable a network, or compromise data.</t>
    </r>
  </si>
  <si>
    <r>
      <rPr>
        <sz val="11"/>
        <color rgb="FF000000"/>
        <rFont val="Calibri"/>
      </rPr>
      <t>It is beneficial for entities to be aware of "zero-day" attacks (those that exploit a previously unknown vulnerability) and consider solutions that focus on behavioral characteristics and will alert and react to unexpected behavior.</t>
    </r>
  </si>
  <si>
    <r>
      <rPr>
        <sz val="11"/>
        <color rgb="FF000000"/>
        <rFont val="Calibri"/>
      </rPr>
      <t>System components known to be affected by malware have active malware exploits available in the real world (not only theoretical exploits).</t>
    </r>
  </si>
  <si>
    <r>
      <rPr>
        <sz val="11"/>
        <color rgb="FF000000"/>
        <rFont val="Calibri"/>
      </rPr>
      <t>Automated mechanisms are implemented to prevent systems from becoming an attack vector for malware.</t>
    </r>
  </si>
  <si>
    <r>
      <rPr>
        <b/>
        <sz val="11"/>
        <color rgb="FF000000"/>
        <rFont val="Calibri"/>
      </rPr>
      <t>a.</t>
    </r>
    <r>
      <rPr>
        <sz val="11"/>
        <color rgb="FF000000"/>
        <rFont val="Calibri"/>
      </rPr>
      <t xml:space="preserve"> Examine system components to verify that an anti-malware solution(s) is deployed on all system components, except for those determined to not be at risk from malware based on periodic evaluations per Requirement 5.2.3.</t>
    </r>
    <r>
      <rPr>
        <sz val="11"/>
        <color rgb="FF000000"/>
        <rFont val="Calibri"/>
      </rPr>
      <t xml:space="preserve">
</t>
    </r>
    <r>
      <rPr>
        <b/>
        <sz val="11"/>
        <color rgb="FF000000"/>
        <rFont val="Calibri"/>
      </rPr>
      <t>b.</t>
    </r>
    <r>
      <rPr>
        <sz val="11"/>
        <color rgb="FF000000"/>
        <rFont val="Calibri"/>
      </rPr>
      <t xml:space="preserve"> For any system components without an anti-malware solution, examine the periodic evaluations to verify the component was evaluated and the evaluation concludes that the component is not at risk from malware.</t>
    </r>
  </si>
  <si>
    <t>5.2.2</t>
  </si>
  <si>
    <r>
      <rPr>
        <sz val="11"/>
        <color rgb="FF000000"/>
        <rFont val="Calibri"/>
      </rPr>
      <t>The deployed anti-malware solution(s):</t>
    </r>
  </si>
  <si>
    <r>
      <rPr>
        <sz val="11"/>
        <color rgb="FF000000"/>
        <rFont val="Calibri"/>
      </rPr>
      <t>It is important to protect against all types and forms of malware to prevent unauthorized access.</t>
    </r>
  </si>
  <si>
    <r>
      <rPr>
        <sz val="11"/>
        <color rgb="FF000000"/>
        <rFont val="Calibri"/>
      </rPr>
      <t>Anti-malware solutions may include a combination of network-based controls, host-based controls, and endpoint security solutions. In addition to signature-based tools, capabilities used by modern anti-malware solutions include sandboxing, privilege escalation controls, and machine learning.</t>
    </r>
    <r>
      <rPr>
        <sz val="11"/>
        <color rgb="FF000000"/>
        <rFont val="Calibri"/>
      </rPr>
      <t xml:space="preserve">
</t>
    </r>
    <r>
      <rPr>
        <sz val="11"/>
        <color rgb="FF000000"/>
        <rFont val="Calibri"/>
      </rPr>
      <t>Solution techniques include preventing malware from getting into the network and removing or containing malware that does get into the network.</t>
    </r>
  </si>
  <si>
    <r>
      <rPr>
        <sz val="11"/>
        <color rgb="FF000000"/>
        <rFont val="Calibri"/>
      </rPr>
      <t>Types of malware include, but are not limited to, viruses, Trojans, worms, spyware, ransomware, keyloggers, rootkits, malicious code, scripts, and links.</t>
    </r>
    <r>
      <rPr>
        <sz val="11"/>
        <color rgb="FF000000"/>
        <rFont val="Calibri"/>
      </rPr>
      <t xml:space="preserve">
</t>
    </r>
    <r>
      <rPr>
        <sz val="11"/>
        <color rgb="FF000000"/>
        <rFont val="Calibri"/>
      </rPr>
      <t>5.2.2 The deployed anti-malware solution(s):</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</si>
  <si>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</si>
  <si>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t>5.2.3</t>
  </si>
  <si>
    <r>
      <rPr>
        <sz val="11"/>
        <color rgb="FF000000"/>
        <rFont val="Calibri"/>
      </rPr>
      <t>Any system components that are not at risk for malware are evaluated periodically to include the following:</t>
    </r>
    <r>
      <rPr>
        <sz val="11"/>
        <color rgb="FF000000"/>
        <rFont val="Calibri"/>
      </rPr>
      <t xml:space="preserve">
</t>
    </r>
    <r>
      <rPr>
        <b/>
        <sz val="11"/>
        <color rgb="FF000000"/>
        <rFont val="Calibri"/>
      </rPr>
      <t>•</t>
    </r>
    <r>
      <rPr>
        <sz val="11"/>
        <color rgb="FF000000"/>
        <rFont val="Calibri"/>
      </rPr>
      <t xml:space="preserve">    A documented list of all system components not at risk for malware.</t>
    </r>
    <r>
      <rPr>
        <sz val="11"/>
        <color rgb="FF000000"/>
        <rFont val="Calibri"/>
      </rPr>
      <t xml:space="preserve">
</t>
    </r>
    <r>
      <rPr>
        <b/>
        <sz val="11"/>
        <color rgb="FF000000"/>
        <rFont val="Calibri"/>
      </rPr>
      <t>•</t>
    </r>
    <r>
      <rPr>
        <sz val="11"/>
        <color rgb="FF000000"/>
        <rFont val="Calibri"/>
      </rPr>
      <t xml:space="preserve">    Identification and evaluation of evolving malware threats for those system components.</t>
    </r>
    <r>
      <rPr>
        <sz val="11"/>
        <color rgb="FF000000"/>
        <rFont val="Calibri"/>
      </rPr>
      <t xml:space="preserve">
</t>
    </r>
    <r>
      <rPr>
        <b/>
        <sz val="11"/>
        <color rgb="FF000000"/>
        <rFont val="Calibri"/>
      </rPr>
      <t>•</t>
    </r>
    <r>
      <rPr>
        <sz val="11"/>
        <color rgb="FF000000"/>
        <rFont val="Calibri"/>
      </rPr>
      <t xml:space="preserve">    Confirmation whether such system components continue to not require anti-malware protection.</t>
    </r>
  </si>
  <si>
    <r>
      <rPr>
        <sz val="11"/>
        <color rgb="FF000000"/>
        <rFont val="Calibri"/>
      </rPr>
      <t>Certain systems, at a given point in time, may not currently be commonly targeted or affected by malware. However, industry trends for malware can change quickly, so it is important for organizations to be aware of new malware that might affect their systems—for example, by monitoring vendor security notices and anti-malware forums to determine whether its systems might be coming under threat from new and evolving malware.</t>
    </r>
  </si>
  <si>
    <r>
      <rPr>
        <sz val="11"/>
        <color rgb="FF000000"/>
        <rFont val="Calibri"/>
      </rPr>
      <t>If an entity determines that a particular system is not susceptible to any malware, the determination should be supported by industry evidence, vendor resources, and best practices.</t>
    </r>
    <r>
      <rPr>
        <sz val="11"/>
        <color rgb="FF000000"/>
        <rFont val="Calibri"/>
      </rPr>
      <t xml:space="preserve">
</t>
    </r>
    <r>
      <rPr>
        <sz val="11"/>
        <color rgb="FF000000"/>
        <rFont val="Calibri"/>
      </rPr>
      <t>The following steps can help entities during their periodic evaluations:</t>
    </r>
    <r>
      <rPr>
        <sz val="11"/>
        <color rgb="FF000000"/>
        <rFont val="Calibri"/>
      </rPr>
      <t xml:space="preserve">
</t>
    </r>
    <r>
      <rPr>
        <sz val="11"/>
        <color rgb="FF000000"/>
        <rFont val="Calibri"/>
      </rPr>
      <t>Identification of all system types previously determined to not require malware protection.</t>
    </r>
    <r>
      <rPr>
        <sz val="11"/>
        <color rgb="FF000000"/>
        <rFont val="Calibri"/>
      </rPr>
      <t xml:space="preserve">
</t>
    </r>
    <r>
      <rPr>
        <sz val="11"/>
        <color rgb="FF000000"/>
        <rFont val="Calibri"/>
      </rPr>
      <t>Review of industry vulnerability alerts and notices to determine if new threats exist for any identified system.</t>
    </r>
    <r>
      <rPr>
        <sz val="11"/>
        <color rgb="FF000000"/>
        <rFont val="Calibri"/>
      </rPr>
      <t xml:space="preserve">
</t>
    </r>
    <r>
      <rPr>
        <sz val="11"/>
        <color rgb="FF000000"/>
        <rFont val="Calibri"/>
      </rPr>
      <t>A documented conclusion about whether the system types remain not susceptible to malware.</t>
    </r>
    <r>
      <rPr>
        <sz val="11"/>
        <color rgb="FF000000"/>
        <rFont val="Calibri"/>
      </rPr>
      <t xml:space="preserve">
</t>
    </r>
    <r>
      <rPr>
        <sz val="11"/>
        <color rgb="FF000000"/>
        <rFont val="Calibri"/>
      </rPr>
      <t>A strategy to add malware protection for any system types for which malware protection has become necessary.</t>
    </r>
    <r>
      <rPr>
        <sz val="11"/>
        <color rgb="FF000000"/>
        <rFont val="Calibri"/>
      </rPr>
      <t xml:space="preserve">
</t>
    </r>
    <r>
      <rPr>
        <sz val="11"/>
        <color rgb="FF000000"/>
        <rFont val="Calibri"/>
      </rPr>
      <t>Trends in malware should be included in the identification of new security vulnerabilities at Requirement 6.3.1, and methods to address new trends should be incorporated into the entity’s configuration standards and protection mechanisms as needed.</t>
    </r>
  </si>
  <si>
    <r>
      <rPr>
        <sz val="11"/>
        <color rgb="FF000000"/>
        <rFont val="Calibri"/>
      </rPr>
      <t>The entity maintains awareness of evolving malware threats to ensure that any systems not protected from malware are not at risk of infection.</t>
    </r>
  </si>
  <si>
    <r>
      <rPr>
        <sz val="11"/>
        <color rgb="FF000000"/>
        <rFont val="Calibri"/>
      </rPr>
      <t>System components covered by this requirement are those for which there is no anti-malware solution deployed per Requirement 5.2.1.</t>
    </r>
  </si>
  <si>
    <r>
      <rPr>
        <b/>
        <sz val="11"/>
        <color rgb="FF000000"/>
        <rFont val="Calibri"/>
      </rPr>
      <t>a.</t>
    </r>
    <r>
      <rPr>
        <sz val="11"/>
        <color rgb="FF000000"/>
        <rFont val="Calibri"/>
      </rPr>
      <t xml:space="preserve"> Examine documented policies and procedures to verify that a process is defined for periodic evaluations of any system components that are not at risk for malware that includes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evaluations include all elements specified in this requirement.</t>
    </r>
    <r>
      <rPr>
        <sz val="11"/>
        <color rgb="FF000000"/>
        <rFont val="Calibri"/>
      </rPr>
      <t xml:space="preserve">
</t>
    </r>
    <r>
      <rPr>
        <b/>
        <sz val="11"/>
        <color rgb="FF000000"/>
        <rFont val="Calibri"/>
      </rPr>
      <t>c.</t>
    </r>
    <r>
      <rPr>
        <sz val="11"/>
        <color rgb="FF000000"/>
        <rFont val="Calibri"/>
      </rPr>
      <t xml:space="preserve"> Examine the list of system components identified as not at risk of malware and compare to the system components without an anti-malware solution deployed per Requirement 5.2.1 to verify that the system components match for both requirements.</t>
    </r>
  </si>
  <si>
    <t>5.2.3.1</t>
  </si>
  <si>
    <r>
      <rPr>
        <sz val="11"/>
        <color rgb="FF000000"/>
        <rFont val="Calibri"/>
      </rPr>
      <t>The frequency of periodic evaluations of system components identified as not at risk for malware is defined in the entity’s targeted risk analysis, which is performed according to all elements specified in Requirement 12.3.1.</t>
    </r>
  </si>
  <si>
    <r>
      <rPr>
        <sz val="11"/>
        <color rgb="FF000000"/>
        <rFont val="Calibri"/>
      </rPr>
      <t>Entities determine the optimum period to undertake the evaluation based on criteria such as the complexity of each entity’s environment and the number of types of systems that are required to be evaluated.</t>
    </r>
  </si>
  <si>
    <r>
      <rPr>
        <sz val="11"/>
        <color rgb="FF000000"/>
        <rFont val="Calibri"/>
      </rPr>
      <t>Systems not known to be at risk from malware are re-evaluated at a frequency that addresses the entity’s risk.</t>
    </r>
  </si>
  <si>
    <r>
      <rPr>
        <b/>
        <sz val="11"/>
        <color rgb="FF000000"/>
        <rFont val="Calibri"/>
      </rPr>
      <t>a.</t>
    </r>
    <r>
      <rPr>
        <sz val="11"/>
        <color rgb="FF000000"/>
        <rFont val="Calibri"/>
      </rPr>
      <t xml:space="preserve"> Examine the entity’s targeted risk analysis for the frequency of periodic evaluations of system components identified as not at risk for malware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evaluations of system components identified as not at risk for malware and interview personnel to verify that evaluations are performed at the frequency defined in the entity’s targeted risk analysis performed for this requirement.</t>
    </r>
  </si>
  <si>
    <t>Anti-malware mechanisms and processes are active, maintained, and monitored.</t>
  </si>
  <si>
    <t>5.3.1</t>
  </si>
  <si>
    <r>
      <rPr>
        <sz val="11"/>
        <color rgb="FF000000"/>
        <rFont val="Calibri"/>
      </rPr>
      <t>The anti-malware solution(s) is kept current via automatic updates.</t>
    </r>
  </si>
  <si>
    <r>
      <rPr>
        <sz val="11"/>
        <color rgb="FF000000"/>
        <rFont val="Calibri"/>
      </rPr>
      <t>For an anti-malware solution to remain effective, it needs to have the latest security updates, signatures, threat analysis engines, and any other malware protections on which the solution relies.</t>
    </r>
    <r>
      <rPr>
        <sz val="11"/>
        <color rgb="FF000000"/>
        <rFont val="Calibri"/>
      </rPr>
      <t xml:space="preserve">
</t>
    </r>
    <r>
      <rPr>
        <sz val="11"/>
        <color rgb="FF000000"/>
        <rFont val="Calibri"/>
      </rPr>
      <t>Having an automated update process avoids burdening end users with responsibility for manually installing updates and provides greater assurance that anti-malware protection mechanisms are updated as quickly as possible after an update is released.</t>
    </r>
  </si>
  <si>
    <r>
      <rPr>
        <sz val="11"/>
        <color rgb="FF000000"/>
        <rFont val="Calibri"/>
      </rPr>
      <t>Anti-malware mechanisms should be updated via a trusted source as soon as possible after an update is available. Using a trusted common source to distribute updates to end-user systems helps ensure the integrity and consistency of the solution architecture.</t>
    </r>
    <r>
      <rPr>
        <sz val="11"/>
        <color rgb="FF000000"/>
        <rFont val="Calibri"/>
      </rPr>
      <t xml:space="preserve">
</t>
    </r>
    <r>
      <rPr>
        <sz val="11"/>
        <color rgb="FF000000"/>
        <rFont val="Calibri"/>
      </rPr>
      <t>Updates may be automatically downloaded to a central location—for example, to allow for testing—prior to being deployed to individual system components.</t>
    </r>
  </si>
  <si>
    <r>
      <rPr>
        <sz val="11"/>
        <color rgb="FF000000"/>
        <rFont val="Calibri"/>
      </rPr>
      <t>Anti-malware mechanisms can detect and address the latest malware threats.</t>
    </r>
  </si>
  <si>
    <r>
      <rPr>
        <b/>
        <sz val="11"/>
        <color rgb="FF000000"/>
        <rFont val="Calibri"/>
      </rPr>
      <t>a.</t>
    </r>
    <r>
      <rPr>
        <sz val="11"/>
        <color rgb="FF000000"/>
        <rFont val="Calibri"/>
      </rPr>
      <t xml:space="preserve"> Examine anti-malware solution(s) configurations, including any master installation of the software, to verify the solution is configured to perform automatic updates.</t>
    </r>
    <r>
      <rPr>
        <sz val="11"/>
        <color rgb="FF000000"/>
        <rFont val="Calibri"/>
      </rPr>
      <t xml:space="preserve">
</t>
    </r>
    <r>
      <rPr>
        <b/>
        <sz val="11"/>
        <color rgb="FF000000"/>
        <rFont val="Calibri"/>
      </rPr>
      <t>b.</t>
    </r>
    <r>
      <rPr>
        <sz val="11"/>
        <color rgb="FF000000"/>
        <rFont val="Calibri"/>
      </rPr>
      <t xml:space="preserve"> Examine system components and logs, to verify that the anti-malware solution(s) and definitions are current and have been promptly deployed</t>
    </r>
  </si>
  <si>
    <t>5.3.2</t>
  </si>
  <si>
    <r>
      <rPr>
        <sz val="11"/>
        <color rgb="FF000000"/>
        <rFont val="Calibri"/>
      </rPr>
      <t>The anti-malware solution(s):</t>
    </r>
    <r>
      <rPr>
        <sz val="11"/>
        <color rgb="FF000000"/>
        <rFont val="Calibri"/>
      </rPr>
      <t xml:space="preserve">
</t>
    </r>
    <r>
      <rPr>
        <b/>
        <sz val="11"/>
        <color rgb="FF000000"/>
        <rFont val="Calibri"/>
      </rPr>
      <t>•</t>
    </r>
    <r>
      <rPr>
        <sz val="11"/>
        <color rgb="FF000000"/>
        <rFont val="Calibri"/>
      </rPr>
      <t xml:space="preserve">    Performs periodic scans and active or real-time scans.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t>
    </r>
  </si>
  <si>
    <r>
      <rPr>
        <sz val="11"/>
        <color rgb="FF000000"/>
        <rFont val="Calibri"/>
      </rPr>
      <t>Periodic scans can identify malware that is present, but currently inactive, within the environment. Some malware, such as zero-day malware, can enter an environment before the scan solution is capable of detecting it. Performing regular periodic scans or continuous behavioral analysis of systems or processes helps ensure that previously undetectable malware can be identified, removed, and investigated to determine how it gained access to the environment.</t>
    </r>
  </si>
  <si>
    <r>
      <rPr>
        <sz val="11"/>
        <color rgb="FF000000"/>
        <rFont val="Calibri"/>
      </rPr>
      <t>Using a combination of periodic scans (scheduled and on-demand) and active, real-time (on-access) scanning helps ensure that malware residing in both static and dynamic elements of the CDE is addressed. Users should also be able to run on-demand scans on their systems if suspicious activity is detected – this can be useful in the early detection of malware.</t>
    </r>
    <r>
      <rPr>
        <sz val="11"/>
        <color rgb="FF000000"/>
        <rFont val="Calibri"/>
      </rPr>
      <t xml:space="preserve">
</t>
    </r>
    <r>
      <rPr>
        <sz val="11"/>
        <color rgb="FF000000"/>
        <rFont val="Calibri"/>
      </rPr>
      <t>Scans should include the entire file system, including all disks, memory, and start-up files and boot records (at system restart) to detect all malware upon file execution, including any software that may be resident on a system but not currently active. Scan scope should include all systems and software in the CDE, including those that are often overlooked such as email servers, web browsers, and instant messaging software.</t>
    </r>
  </si>
  <si>
    <r>
      <rPr>
        <sz val="11"/>
        <color rgb="FF000000"/>
        <rFont val="Calibri"/>
      </rPr>
      <t>Active, or real-time, scanning checks files for malware upon any attempt to open, close, rename, or otherwise interact with a file, preventing the malware from being activated.</t>
    </r>
  </si>
  <si>
    <r>
      <rPr>
        <sz val="11"/>
        <color rgb="FF000000"/>
        <rFont val="Calibri"/>
      </rPr>
      <t>Malware cannot complete execution.</t>
    </r>
  </si>
  <si>
    <r>
      <rPr>
        <b/>
        <sz val="11"/>
        <color rgb="FF000000"/>
        <rFont val="Calibri"/>
      </rPr>
      <t>a.</t>
    </r>
    <r>
      <rPr>
        <sz val="11"/>
        <color rgb="FF000000"/>
        <rFont val="Calibri"/>
      </rPr>
      <t xml:space="preserve"> Examine anti-malware solution(s) configurations, including any master installation of the software, to verify the solution(s)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including all operating system types identified as at risk for malware, to verify the solution(s) is enabled in accordance with at least one of the elements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</si>
  <si>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5.3.2.1</t>
  </si>
  <si>
    <r>
      <rPr>
        <sz val="11"/>
        <color rgb="FF000000"/>
        <rFont val="Calibri"/>
      </rPr>
      <t>If periodic malware scans are performed to meet Requirement 5.3.2, the frequency of scans is defined in the entity’s targeted risk analysis, which is performed according to all elements specified in Requirement 12.3.1.</t>
    </r>
  </si>
  <si>
    <r>
      <rPr>
        <sz val="11"/>
        <color rgb="FF000000"/>
        <rFont val="Calibri"/>
      </rPr>
      <t>Entities can determine the optimum period to undertake periodic scans based on their own assessment of the risks posed to their environments.</t>
    </r>
  </si>
  <si>
    <r>
      <rPr>
        <sz val="11"/>
        <color rgb="FF000000"/>
        <rFont val="Calibri"/>
      </rPr>
      <t>Scans by the malware solution are performed at a frequency that addresses the entity’s risk.</t>
    </r>
  </si>
  <si>
    <r>
      <rPr>
        <sz val="11"/>
        <color rgb="FF000000"/>
        <rFont val="Calibri"/>
      </rPr>
      <t>This requirement applies to entities conducting periodic malware scans to meet Requirement 5.3.2.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</si>
  <si>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for the frequency of periodic malware scans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malware scans and interview personnel to verify scans are performed at the frequency defined in the entity’s targeted risk analysis performed for this requirement.</t>
    </r>
  </si>
  <si>
    <t>5.3.3</t>
  </si>
  <si>
    <r>
      <rPr>
        <sz val="11"/>
        <color rgb="FF000000"/>
        <rFont val="Calibri"/>
      </rPr>
      <t>For removable electronic media, the anti-malware solution(s):</t>
    </r>
    <r>
      <rPr>
        <sz val="11"/>
        <color rgb="FF000000"/>
        <rFont val="Calibri"/>
      </rPr>
      <t xml:space="preserve">
</t>
    </r>
    <r>
      <rPr>
        <b/>
        <sz val="11"/>
        <color rgb="FF000000"/>
        <rFont val="Calibri"/>
      </rPr>
      <t>•</t>
    </r>
    <r>
      <rPr>
        <sz val="11"/>
        <color rgb="FF000000"/>
        <rFont val="Calibri"/>
      </rPr>
      <t xml:space="preserve">    Performs automatic scans of when the media is inserted, connected, or logically mounted,</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 when the media is inserted, connected, or logically mounted.</t>
    </r>
  </si>
  <si>
    <r>
      <rPr>
        <sz val="11"/>
        <color rgb="FF000000"/>
        <rFont val="Calibri"/>
      </rPr>
      <t>Portable media devices are often overlooked as an entry method for malware. Attackers will often pre-load malware onto portable devices such as USB and flash drives; connecting an infected device to a computer then triggers the malware, introducing new threats within the environment.</t>
    </r>
  </si>
  <si>
    <r>
      <rPr>
        <sz val="11"/>
        <color rgb="FF000000"/>
        <rFont val="Calibri"/>
      </rPr>
      <t>Malware cannot be introduced to system components via external removable media.</t>
    </r>
  </si>
  <si>
    <r>
      <rPr>
        <b/>
        <sz val="11"/>
        <color rgb="FF000000"/>
        <rFont val="Calibri"/>
      </rPr>
      <t>a.</t>
    </r>
    <r>
      <rPr>
        <sz val="11"/>
        <color rgb="FF000000"/>
        <rFont val="Calibri"/>
      </rPr>
      <t xml:space="preserve"> Examine anti-malware solution(s) configurations to verify that, for removable electronic media, the solution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with removable electronic media connected to verify that the solution(s) is enabled in accordance with at least one of the elements as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</si>
  <si>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5.3.4</t>
  </si>
  <si>
    <r>
      <rPr>
        <sz val="11"/>
        <color rgb="FF000000"/>
        <rFont val="Calibri"/>
      </rPr>
      <t>Audit logs for the anti-malware solution(s) are enabled and retained in accordance with Requirement 10.5.1.</t>
    </r>
  </si>
  <si>
    <r>
      <rPr>
        <sz val="11"/>
        <color rgb="FF000000"/>
        <rFont val="Calibri"/>
      </rPr>
      <t>It is important to track the effectiveness of the anti-malware mechanisms—for example, by confirming that updates and scans are being performed as expected, and that malware is identified and addressed. Audit logs also allow an entity to determine how malware entered the environment and track its activity when inside the entity’s network.</t>
    </r>
  </si>
  <si>
    <r>
      <rPr>
        <sz val="11"/>
        <color rgb="FF000000"/>
        <rFont val="Calibri"/>
      </rPr>
      <t>Where there is a legitimate need to temporarily disable a system’s anti-malware protection—for example, to support a specific maintenance activity or investigation of a technical problem—the reason for taking such action should be understood and approved by an appropriate management representative. Any disabling or altering of anti-malware mechanisms, including on administrators’ own devices, should be performed by authorized personnel. It is recognized that administrators have privileges that may allow them to disable anti-malware on their own computers, but there should be alerting mechanisms in place when such software is disabled and then follow up that occurs to ensure correct processes were followed.</t>
    </r>
  </si>
  <si>
    <r>
      <rPr>
        <sz val="11"/>
        <color rgb="FF000000"/>
        <rFont val="Calibri"/>
      </rPr>
      <t>Historical records of anti-malware actions are immediately available and retained for at least 12 months.</t>
    </r>
  </si>
  <si>
    <r>
      <rPr>
        <sz val="11"/>
        <color rgb="FF000000"/>
        <rFont val="Calibri"/>
      </rPr>
      <t>Examine anti-malware solution(s) configurations to verify logs are enabled and retained in accordance with Requirement 10.5.1.</t>
    </r>
  </si>
  <si>
    <t>5.3.5</t>
  </si>
  <si>
    <r>
      <rPr>
        <sz val="11"/>
        <color rgb="FF000000"/>
        <rFont val="Calibri"/>
      </rPr>
      <t>Anti-malware mechanisms cannot be disabled or altered by users, unless specifically documented, and authorized by management on a case-by-case basis for a limited time period.</t>
    </r>
  </si>
  <si>
    <r>
      <rPr>
        <sz val="11"/>
        <color rgb="FF000000"/>
        <rFont val="Calibri"/>
      </rPr>
      <t>It is important that defensive mechanisms are always running so that malware is detected in real time. Ad-hoc starting and stopping of anti-malware solutions could allow malware to propagate unchecked and undetected.</t>
    </r>
  </si>
  <si>
    <r>
      <rPr>
        <sz val="11"/>
        <color rgb="FF000000"/>
        <rFont val="Calibri"/>
      </rPr>
      <t>Additional security measures that may need to be implemented for the period during which anti-malware protection is not active include disconnecting the unprotected system from the Internet while the anti-malware protection is disabled and running a full scan once it is re-enabled.</t>
    </r>
  </si>
  <si>
    <r>
      <rPr>
        <sz val="11"/>
        <color rgb="FF000000"/>
        <rFont val="Calibri"/>
      </rPr>
      <t>Anti-malware mechanisms cannot be modified by unauthorized personnel.</t>
    </r>
  </si>
  <si>
    <r>
      <rPr>
        <sz val="11"/>
        <color rgb="FF000000"/>
        <rFont val="Calibri"/>
      </rPr>
      <t>Anti-malware solutions may be temporarily disabled only if there is a legitimate technical need, as authorized by management on a case-by-case basis. If anti-malware protection needs to be disabled for a specific purpose, it must be formally authorized.</t>
    </r>
    <r>
      <rPr>
        <sz val="11"/>
        <color rgb="FF000000"/>
        <rFont val="Calibri"/>
      </rPr>
      <t xml:space="preserve">
</t>
    </r>
    <r>
      <rPr>
        <sz val="11"/>
        <color rgb="FF000000"/>
        <rFont val="Calibri"/>
      </rPr>
      <t>Additional security measures may also need to be implemented for the period during which anti-malware protection is not active.</t>
    </r>
  </si>
  <si>
    <r>
      <rPr>
        <b/>
        <sz val="11"/>
        <color rgb="FF000000"/>
        <rFont val="Calibri"/>
      </rPr>
      <t>a.</t>
    </r>
    <r>
      <rPr>
        <sz val="11"/>
        <color rgb="FF000000"/>
        <rFont val="Calibri"/>
      </rPr>
      <t xml:space="preserve"> Examine anti-malware configurations, to verify that the anti-malware mechanisms cannot be disabled or altered by users.</t>
    </r>
    <r>
      <rPr>
        <sz val="11"/>
        <color rgb="FF000000"/>
        <rFont val="Calibri"/>
      </rPr>
      <t xml:space="preserve">
</t>
    </r>
    <r>
      <rPr>
        <b/>
        <sz val="11"/>
        <color rgb="FF000000"/>
        <rFont val="Calibri"/>
      </rPr>
      <t>b.</t>
    </r>
    <r>
      <rPr>
        <sz val="11"/>
        <color rgb="FF000000"/>
        <rFont val="Calibri"/>
      </rPr>
      <t xml:space="preserve"> Interview responsible personnel and observe processes to verify that any requests to disable or alter anti-malware mechanisms are specifically documented and authorized by management on a case-by-case basis for a limited time period.</t>
    </r>
  </si>
  <si>
    <t>Anti-phishing mechanisms protect users against phishing attacks.</t>
  </si>
  <si>
    <t>5.4.1</t>
  </si>
  <si>
    <r>
      <rPr>
        <sz val="11"/>
        <color rgb="FF000000"/>
        <rFont val="Calibri"/>
      </rPr>
      <t>Processes and automated mechanisms are in place to detect and protect personnel against phishing attacks.</t>
    </r>
  </si>
  <si>
    <r>
      <rPr>
        <sz val="11"/>
        <color rgb="FF000000"/>
        <rFont val="Calibri"/>
      </rPr>
      <t>Technical controls can limit the number of occasions personnel have to evaluate the veracity of a communication and can also limit the effects of individual responses to phishing.</t>
    </r>
  </si>
  <si>
    <r>
      <rPr>
        <sz val="11"/>
        <color rgb="FF000000"/>
        <rFont val="Calibri"/>
      </rPr>
      <t>When developing anti-phishing controls, entities are encouraged to consider a combination of approaches. For example, using anti-spoofing controls such as Domain-based Message Authentication, Reporting &amp; Conformance (DMARC), Sender Policy Framework (SPF), and Domain Keys Identified Mail (DKIM) will help stop phishers from spoofing the entity’s domain and impersonating personnel.</t>
    </r>
    <r>
      <rPr>
        <sz val="11"/>
        <color rgb="FF000000"/>
        <rFont val="Calibri"/>
      </rPr>
      <t xml:space="preserve">
</t>
    </r>
    <r>
      <rPr>
        <sz val="11"/>
        <color rgb="FF000000"/>
        <rFont val="Calibri"/>
      </rPr>
      <t>The deployment of technologies for blocking phishing emails and malware before they reach personnel, such as link scrubbers and server-side anti-malware, can reduce incidents and decrease the time required by personnel to check and report phishing attacks. Additionally, training personnel to recognize and report phishing emails can allow similar emails to be identified and permit them to be removed before being opened.</t>
    </r>
    <r>
      <rPr>
        <sz val="11"/>
        <color rgb="FF000000"/>
        <rFont val="Calibri"/>
      </rPr>
      <t xml:space="preserve">
</t>
    </r>
    <r>
      <rPr>
        <sz val="11"/>
        <color rgb="FF000000"/>
        <rFont val="Calibri"/>
      </rPr>
      <t>It is recommended (but not required) that anti-phishing controls are applied across an entity’s entire organization.</t>
    </r>
    <r>
      <rPr>
        <sz val="11"/>
        <color rgb="FF000000"/>
        <rFont val="Calibri"/>
      </rPr>
      <t xml:space="preserve">
</t>
    </r>
    <r>
      <rPr>
        <sz val="11"/>
        <color rgb="FF000000"/>
        <rFont val="Calibri"/>
      </rPr>
      <t>(continued on next page)</t>
    </r>
  </si>
  <si>
    <r>
      <rPr>
        <sz val="11"/>
        <color rgb="FF000000"/>
        <rFont val="Calibri"/>
      </rPr>
      <t>Phishing is a form of social engineering and describes the different methods used by attackers to trick personnel into disclosing sensitive information, such as user account names and passwords, and account data. Attackers will typically disguise themselves and attempt to appear as a genuine or trusted source, directing personnel to send an email response, click on a web link, or enter data into a compromised website. Mechanisms that can detect and prevent phishing attempts are often included in anti-malware solutions.</t>
    </r>
  </si>
  <si>
    <r>
      <rPr>
        <sz val="11"/>
        <color rgb="FF000000"/>
        <rFont val="Calibri"/>
      </rPr>
      <t>Mechanisms are in place to protect against and mitigate risk posed by phishing attacks.</t>
    </r>
  </si>
  <si>
    <r>
      <rPr>
        <sz val="11"/>
        <color rgb="FF000000"/>
        <rFont val="Calibri"/>
      </rPr>
      <t>The focus of this requirement is on protecting personnel with access to system components in-scope for PCI DSS.</t>
    </r>
    <r>
      <rPr>
        <sz val="11"/>
        <color rgb="FF000000"/>
        <rFont val="Calibri"/>
      </rPr>
      <t xml:space="preserve">
</t>
    </r>
    <r>
      <rPr>
        <sz val="11"/>
        <color rgb="FF000000"/>
        <rFont val="Calibri"/>
      </rPr>
      <t>Meeting this requirement for technical and automated controls to detect and protect personnel against phishing is not the same as Requirement</t>
    </r>
    <r>
      <rPr>
        <sz val="11"/>
        <color rgb="FF000000"/>
        <rFont val="Calibri"/>
      </rPr>
      <t xml:space="preserve">
</t>
    </r>
    <r>
      <rPr>
        <sz val="11"/>
        <color rgb="FF000000"/>
        <rFont val="Calibri"/>
      </rPr>
      <t>12.6.3.1 for security awareness training. Meeting this requirement does not also meet the requirement for providing personnel with security awareness training, and vice versa.</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</si>
  <si>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Observe implemented processes and examine mechanisms to verify controls are in place to detect and protect personnel against phishing attacks.</t>
    </r>
  </si>
  <si>
    <t>6</t>
  </si>
  <si>
    <t>Requirement 6: Develop and Maintain Secure Systems and Software</t>
  </si>
  <si>
    <t>Processes and mechanisms for developing and maintaining secure systems and software are defined and understood.</t>
  </si>
  <si>
    <t>6.1.1</t>
  </si>
  <si>
    <r>
      <rPr>
        <sz val="11"/>
        <color rgb="FF000000"/>
        <rFont val="Calibri"/>
      </rPr>
      <t>All security policies and operational procedures that are identified in Requirement 6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</si>
  <si>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6.1.1 is about effectively managing and maintaining the various policies and procedures specified throughout Requirement 6. While it is important to define the specific policies or procedures called out in Requirement 6, it is equally important to ensure they are properly documented, maintained, and disseminated.</t>
    </r>
  </si>
  <si>
    <r>
      <rPr>
        <sz val="11"/>
        <color rgb="FF000000"/>
        <rFont val="Calibri"/>
      </rPr>
      <t>Expectations, controls, and oversight for meeting activities within Requirement 6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</si>
  <si>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6 are managed in accordance with all elements specified in this requirement.</t>
    </r>
  </si>
  <si>
    <t>6.1.2</t>
  </si>
  <si>
    <r>
      <rPr>
        <sz val="11"/>
        <color rgb="FF000000"/>
        <rFont val="Calibri"/>
      </rPr>
      <t>Roles and responsibilities for performing activities in Requirement 6 are documented, assigned, and understood.</t>
    </r>
  </si>
  <si>
    <r>
      <rPr>
        <sz val="11"/>
        <color rgb="FF000000"/>
        <rFont val="Calibri"/>
      </rPr>
      <t>If roles and responsibilities are not formally assigned, systems will not be securely maintained, and their security level will be reduced.</t>
    </r>
  </si>
  <si>
    <r>
      <rPr>
        <sz val="11"/>
        <color rgb="FF000000"/>
        <rFont val="Calibri"/>
      </rPr>
      <t>Day-to-day responsibilities for performing all the activities in Requirement 6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</si>
  <si>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6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6 to verify that roles and responsibilities are assigned as documented and are understood.</t>
    </r>
  </si>
  <si>
    <t>Bespoke and custom software are developed securely.</t>
  </si>
  <si>
    <t>6.2.1</t>
  </si>
  <si>
    <r>
      <rPr>
        <sz val="11"/>
        <color rgb="FF000000"/>
        <rFont val="Calibri"/>
      </rPr>
      <t>Bespoke and custom software are developed securely, as follows:</t>
    </r>
    <r>
      <rPr>
        <sz val="11"/>
        <color rgb="FF000000"/>
        <rFont val="Calibri"/>
      </rPr>
      <t xml:space="preserve">
</t>
    </r>
    <r>
      <rPr>
        <b/>
        <sz val="11"/>
        <color rgb="FF000000"/>
        <rFont val="Calibri"/>
      </rPr>
      <t>•</t>
    </r>
    <r>
      <rPr>
        <sz val="11"/>
        <color rgb="FF000000"/>
        <rFont val="Calibri"/>
      </rPr>
      <t xml:space="preserve">    Based on industry standards and/or best practices for secure development.</t>
    </r>
    <r>
      <rPr>
        <sz val="11"/>
        <color rgb="FF000000"/>
        <rFont val="Calibri"/>
      </rPr>
      <t xml:space="preserve">
</t>
    </r>
    <r>
      <rPr>
        <b/>
        <sz val="11"/>
        <color rgb="FF000000"/>
        <rFont val="Calibri"/>
      </rPr>
      <t>•</t>
    </r>
    <r>
      <rPr>
        <sz val="11"/>
        <color rgb="FF000000"/>
        <rFont val="Calibri"/>
      </rPr>
      <t xml:space="preserve">    In accordance with PCI DSS (for example, secure authentication and logging).</t>
    </r>
    <r>
      <rPr>
        <sz val="11"/>
        <color rgb="FF000000"/>
        <rFont val="Calibri"/>
      </rPr>
      <t xml:space="preserve">
</t>
    </r>
    <r>
      <rPr>
        <b/>
        <sz val="11"/>
        <color rgb="FF000000"/>
        <rFont val="Calibri"/>
      </rPr>
      <t>•</t>
    </r>
    <r>
      <rPr>
        <sz val="11"/>
        <color rgb="FF000000"/>
        <rFont val="Calibri"/>
      </rPr>
      <t xml:space="preserve">    Incorporating consideration of information security issues during each stage of the software development lifecycle.</t>
    </r>
  </si>
  <si>
    <r>
      <rPr>
        <sz val="11"/>
        <color rgb="FF000000"/>
        <rFont val="Calibri"/>
      </rPr>
      <t>Without the inclusion of security during the requirements definition, design, analysis, and testing phases of software development, security vulnerabilities can be inadvertently or maliciously introduced into the production environment.</t>
    </r>
  </si>
  <si>
    <r>
      <rPr>
        <sz val="11"/>
        <color rgb="FF000000"/>
        <rFont val="Calibri"/>
      </rPr>
      <t>Understanding how sensitive data is handled by the application—including when stored, transmitted, and in memory—can help identify where data needs to be protected.</t>
    </r>
    <r>
      <rPr>
        <sz val="11"/>
        <color rgb="FF000000"/>
        <rFont val="Calibri"/>
      </rPr>
      <t xml:space="preserve">
</t>
    </r>
    <r>
      <rPr>
        <sz val="11"/>
        <color rgb="FF000000"/>
        <rFont val="Calibri"/>
      </rPr>
      <t>PCI DSS requirements must be considered when developing software to meet those requirements by design, rather than trying to retrofit the software later.</t>
    </r>
  </si>
  <si>
    <r>
      <rPr>
        <sz val="11"/>
        <color rgb="FF000000"/>
        <rFont val="Calibri"/>
      </rPr>
      <t>Secure software lifecycle management methodologies and frameworks include PCI Software Security Framework, BSIMM, OPENSAMM, and works from NIST, ISO, and SAFECode.</t>
    </r>
  </si>
  <si>
    <r>
      <rPr>
        <sz val="11"/>
        <color rgb="FF000000"/>
        <rFont val="Calibri"/>
      </rPr>
      <t>Bespoke and custom software is developed in accordance with PCI DSS and secure development processes throughout the software lifecycle.</t>
    </r>
  </si>
  <si>
    <r>
      <rPr>
        <sz val="11"/>
        <color rgb="FF000000"/>
        <rFont val="Calibri"/>
      </rPr>
      <t>This applies to all software developed for or by the entity for the entity’s own use. This includes both bespoke and custom software. This does not apply to third-party software.</t>
    </r>
  </si>
  <si>
    <r>
      <rPr>
        <sz val="11"/>
        <color rgb="FF000000"/>
        <rFont val="Calibri"/>
      </rPr>
      <t>Examine documented software development procedures to verify that processes are defined that include all elements specified in this requirement.</t>
    </r>
  </si>
  <si>
    <t>6.2.2</t>
  </si>
  <si>
    <r>
      <rPr>
        <sz val="11"/>
        <color rgb="FF000000"/>
        <rFont val="Calibri"/>
      </rPr>
      <t>Software development personnel working on bespoke and custom software are trained at least once every 12 months as follows:</t>
    </r>
    <r>
      <rPr>
        <sz val="11"/>
        <color rgb="FF000000"/>
        <rFont val="Calibri"/>
      </rPr>
      <t xml:space="preserve">
</t>
    </r>
    <r>
      <rPr>
        <b/>
        <sz val="11"/>
        <color rgb="FF000000"/>
        <rFont val="Calibri"/>
      </rPr>
      <t>•</t>
    </r>
    <r>
      <rPr>
        <sz val="11"/>
        <color rgb="FF000000"/>
        <rFont val="Calibri"/>
      </rPr>
      <t xml:space="preserve">    On software security relevant to their job function and development languages.</t>
    </r>
    <r>
      <rPr>
        <sz val="11"/>
        <color rgb="FF000000"/>
        <rFont val="Calibri"/>
      </rPr>
      <t xml:space="preserve">
</t>
    </r>
    <r>
      <rPr>
        <b/>
        <sz val="11"/>
        <color rgb="FF000000"/>
        <rFont val="Calibri"/>
      </rPr>
      <t>•</t>
    </r>
    <r>
      <rPr>
        <sz val="11"/>
        <color rgb="FF000000"/>
        <rFont val="Calibri"/>
      </rPr>
      <t xml:space="preserve">    Including secure software design and secure coding techniques.</t>
    </r>
    <r>
      <rPr>
        <sz val="11"/>
        <color rgb="FF000000"/>
        <rFont val="Calibri"/>
      </rPr>
      <t xml:space="preserve">
</t>
    </r>
    <r>
      <rPr>
        <b/>
        <sz val="11"/>
        <color rgb="FF000000"/>
        <rFont val="Calibri"/>
      </rPr>
      <t>•</t>
    </r>
    <r>
      <rPr>
        <sz val="11"/>
        <color rgb="FF000000"/>
        <rFont val="Calibri"/>
      </rPr>
      <t xml:space="preserve">    Including, if security testing tools are used, how to use the tools for detecting vulnerabilities in software.</t>
    </r>
  </si>
  <si>
    <r>
      <rPr>
        <sz val="11"/>
        <color rgb="FF000000"/>
        <rFont val="Calibri"/>
      </rPr>
      <t>Having staff knowledgeable in secure coding methods, including techniques defined in Requirement 6.2.4, will help minimize the number of security vulnerabilities introduced through poor coding practices.</t>
    </r>
  </si>
  <si>
    <r>
      <rPr>
        <sz val="11"/>
        <color rgb="FF000000"/>
        <rFont val="Calibri"/>
      </rPr>
      <t>Training for developers may be provided in-house or by third parties.</t>
    </r>
    <r>
      <rPr>
        <sz val="11"/>
        <color rgb="FF000000"/>
        <rFont val="Calibri"/>
      </rPr>
      <t xml:space="preserve">
</t>
    </r>
    <r>
      <rPr>
        <sz val="11"/>
        <color rgb="FF000000"/>
        <rFont val="Calibri"/>
      </rPr>
      <t>Training should include, but is not limited to, development languages in use, secure software design, secure coding techniques, use of techniques/methods for finding vulnerabilities in code, processes to prevent reintroducing previously resolved vulnerabilities, and how to use any automated security testing tools for detecting vulnerabilities in software.</t>
    </r>
    <r>
      <rPr>
        <sz val="11"/>
        <color rgb="FF000000"/>
        <rFont val="Calibri"/>
      </rPr>
      <t xml:space="preserve">
</t>
    </r>
    <r>
      <rPr>
        <sz val="11"/>
        <color rgb="FF000000"/>
        <rFont val="Calibri"/>
      </rPr>
      <t>As industry-accepted secure coding practices change, organizational coding practices and developer training may need to be updated to address new threats.</t>
    </r>
  </si>
  <si>
    <r>
      <rPr>
        <sz val="11"/>
        <color rgb="FF000000"/>
        <rFont val="Calibri"/>
      </rPr>
      <t>Software development personnel remain knowledgeable about secure development practices; software security; and attacks against the languages, frameworks, or applications they develop. Personnel are able to access assistance and guidance when required.</t>
    </r>
  </si>
  <si>
    <r>
      <rPr>
        <b/>
        <sz val="11"/>
        <color rgb="FF000000"/>
        <rFont val="Calibri"/>
      </rPr>
      <t>a.</t>
    </r>
    <r>
      <rPr>
        <sz val="11"/>
        <color rgb="FF000000"/>
        <rFont val="Calibri"/>
      </rPr>
      <t xml:space="preserve"> Examine software development procedures to verify that processes are defined for training of software development personnel developing bespoke and custom software that includes all elements specified in this requirement.</t>
    </r>
    <r>
      <rPr>
        <sz val="11"/>
        <color rgb="FF000000"/>
        <rFont val="Calibri"/>
      </rPr>
      <t xml:space="preserve">
</t>
    </r>
    <r>
      <rPr>
        <b/>
        <sz val="11"/>
        <color rgb="FF000000"/>
        <rFont val="Calibri"/>
      </rPr>
      <t>b.</t>
    </r>
    <r>
      <rPr>
        <sz val="11"/>
        <color rgb="FF000000"/>
        <rFont val="Calibri"/>
      </rPr>
      <t xml:space="preserve"> Examine training records and interview personnel to verify that software development personnel working on bespoke and custom software received software security training that is relevant to their job function and development languages in accordance with all elements specified in this requirement.</t>
    </r>
  </si>
  <si>
    <t>6.2.3</t>
  </si>
  <si>
    <r>
      <rPr>
        <sz val="11"/>
        <color rgb="FF000000"/>
        <rFont val="Calibri"/>
      </rPr>
      <t>Bespoke and custom software is reviewed prior to being released into production or to customers, to identify and correct potential coding vulnerabilities, as follows:</t>
    </r>
    <r>
      <rPr>
        <sz val="11"/>
        <color rgb="FF000000"/>
        <rFont val="Calibri"/>
      </rPr>
      <t xml:space="preserve">
</t>
    </r>
    <r>
      <rPr>
        <b/>
        <sz val="11"/>
        <color rgb="FF000000"/>
        <rFont val="Calibri"/>
      </rPr>
      <t>•</t>
    </r>
    <r>
      <rPr>
        <sz val="11"/>
        <color rgb="FF000000"/>
        <rFont val="Calibri"/>
      </rPr>
      <t xml:space="preserve">    Code reviews ensure code is developed according to secure coding guidelines.</t>
    </r>
    <r>
      <rPr>
        <sz val="11"/>
        <color rgb="FF000000"/>
        <rFont val="Calibri"/>
      </rPr>
      <t xml:space="preserve">
</t>
    </r>
    <r>
      <rPr>
        <b/>
        <sz val="11"/>
        <color rgb="FF000000"/>
        <rFont val="Calibri"/>
      </rPr>
      <t>•</t>
    </r>
    <r>
      <rPr>
        <sz val="11"/>
        <color rgb="FF000000"/>
        <rFont val="Calibri"/>
      </rPr>
      <t xml:space="preserve">    Code reviews look for both existing and emerging software vulnerabilities.</t>
    </r>
    <r>
      <rPr>
        <sz val="11"/>
        <color rgb="FF000000"/>
        <rFont val="Calibri"/>
      </rPr>
      <t xml:space="preserve">
</t>
    </r>
    <r>
      <rPr>
        <b/>
        <sz val="11"/>
        <color rgb="FF000000"/>
        <rFont val="Calibri"/>
      </rPr>
      <t>•</t>
    </r>
    <r>
      <rPr>
        <sz val="11"/>
        <color rgb="FF000000"/>
        <rFont val="Calibri"/>
      </rPr>
      <t xml:space="preserve">    Appropriate corrections are implemented prior to release.</t>
    </r>
  </si>
  <si>
    <r>
      <rPr>
        <sz val="11"/>
        <color rgb="FF000000"/>
        <rFont val="Calibri"/>
      </rPr>
      <t>Security vulnerabilities in bespoke and custom software are commonly exploited by malicious individuals to gain access to a network and compromise account data.</t>
    </r>
    <r>
      <rPr>
        <sz val="11"/>
        <color rgb="FF000000"/>
        <rFont val="Calibri"/>
      </rPr>
      <t xml:space="preserve">
</t>
    </r>
    <r>
      <rPr>
        <sz val="11"/>
        <color rgb="FF000000"/>
        <rFont val="Calibri"/>
      </rPr>
      <t>Vulnerable code is far more difficult and expensive to address after it has been deployed or released into production environments. Requiring a formal review and signoff by management prior to release helps to ensure that code is approved and has been developed in accordance with policies and procedures.</t>
    </r>
  </si>
  <si>
    <r>
      <rPr>
        <sz val="11"/>
        <color rgb="FF000000"/>
        <rFont val="Calibri"/>
      </rPr>
      <t>The following items should be considered for inclusion in code reviews:</t>
    </r>
    <r>
      <rPr>
        <sz val="11"/>
        <color rgb="FF000000"/>
        <rFont val="Calibri"/>
      </rPr>
      <t xml:space="preserve">
</t>
    </r>
    <r>
      <rPr>
        <sz val="11"/>
        <color rgb="FF000000"/>
        <rFont val="Calibri"/>
      </rPr>
      <t>Searching for undocumented features (implant tools, backdoors).</t>
    </r>
    <r>
      <rPr>
        <sz val="11"/>
        <color rgb="FF000000"/>
        <rFont val="Calibri"/>
      </rPr>
      <t xml:space="preserve">
</t>
    </r>
    <r>
      <rPr>
        <sz val="11"/>
        <color rgb="FF000000"/>
        <rFont val="Calibri"/>
      </rPr>
      <t>Confirming that software securely uses external components’ functions (libraries, frameworks, APIs, etc.). For example, if a third-party library providing cryptographic functions is used, verify that it was integrated securely.</t>
    </r>
    <r>
      <rPr>
        <sz val="11"/>
        <color rgb="FF000000"/>
        <rFont val="Calibri"/>
      </rPr>
      <t xml:space="preserve">
</t>
    </r>
    <r>
      <rPr>
        <sz val="11"/>
        <color rgb="FF000000"/>
        <rFont val="Calibri"/>
      </rPr>
      <t>Checking for correct use of logging to prevent sensitive data from getting into logs.</t>
    </r>
    <r>
      <rPr>
        <sz val="11"/>
        <color rgb="FF000000"/>
        <rFont val="Calibri"/>
      </rPr>
      <t xml:space="preserve">
</t>
    </r>
    <r>
      <rPr>
        <sz val="11"/>
        <color rgb="FF000000"/>
        <rFont val="Calibri"/>
      </rPr>
      <t>Analysis of insecure code structures that may contain potential vulnerabilities related to common software attacks identified in Requirement 6.2.4.</t>
    </r>
    <r>
      <rPr>
        <sz val="11"/>
        <color rgb="FF000000"/>
        <rFont val="Calibri"/>
      </rPr>
      <t xml:space="preserve">
</t>
    </r>
    <r>
      <rPr>
        <sz val="11"/>
        <color rgb="FF000000"/>
        <rFont val="Calibri"/>
      </rPr>
      <t>Checking the application’s behavior to detect logical vulnerabilities.</t>
    </r>
  </si>
  <si>
    <r>
      <rPr>
        <sz val="11"/>
        <color rgb="FF000000"/>
        <rFont val="Calibri"/>
      </rPr>
      <t>Bespoke and custom software cannot be exploited via coding vulnerabilities.</t>
    </r>
  </si>
  <si>
    <r>
      <rPr>
        <sz val="11"/>
        <color rgb="FF000000"/>
        <rFont val="Calibri"/>
      </rPr>
      <t>This requirement for code reviews applies to all bespoke and custom software (both internal and public facing), as part of the system development lifecycle.</t>
    </r>
    <r>
      <rPr>
        <sz val="11"/>
        <color rgb="FF000000"/>
        <rFont val="Calibri"/>
      </rPr>
      <t xml:space="preserve">
</t>
    </r>
    <r>
      <rPr>
        <sz val="11"/>
        <color rgb="FF000000"/>
        <rFont val="Calibri"/>
      </rPr>
      <t>Public-facing web applications are also subject to additional controls, to address ongoing threats and vulnerabilities after implementation, as defined at PCI DSS Requirement 6.4.</t>
    </r>
    <r>
      <rPr>
        <sz val="11"/>
        <color rgb="FF000000"/>
        <rFont val="Calibri"/>
      </rPr>
      <t xml:space="preserve">
</t>
    </r>
    <r>
      <rPr>
        <sz val="11"/>
        <color rgb="FF000000"/>
        <rFont val="Calibri"/>
      </rPr>
      <t>Code reviews may be performed using either manual or automated processes, or a combination of both.</t>
    </r>
  </si>
  <si>
    <r>
      <rPr>
        <b/>
        <sz val="11"/>
        <color rgb="FF000000"/>
        <rFont val="Calibri"/>
      </rPr>
      <t>a.</t>
    </r>
    <r>
      <rPr>
        <sz val="11"/>
        <color rgb="FF000000"/>
        <rFont val="Calibri"/>
      </rPr>
      <t xml:space="preserve"> Examine documented software development procedures and interview responsible personnel to verify that processes are defined that require all bespoke and custom software to be reviewed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to verify that the code changes were reviewed in accordance with all elements specified in this requirement.</t>
    </r>
  </si>
  <si>
    <t>6.2.3.1</t>
  </si>
  <si>
    <r>
      <rPr>
        <sz val="11"/>
        <color rgb="FF000000"/>
        <rFont val="Calibri"/>
      </rPr>
      <t>If manual code reviews are performed for bespoke and custom software prior to release to production, code changes are:</t>
    </r>
    <r>
      <rPr>
        <sz val="11"/>
        <color rgb="FF000000"/>
        <rFont val="Calibri"/>
      </rPr>
      <t xml:space="preserve">
</t>
    </r>
    <r>
      <rPr>
        <b/>
        <sz val="11"/>
        <color rgb="FF000000"/>
        <rFont val="Calibri"/>
      </rPr>
      <t>•</t>
    </r>
    <r>
      <rPr>
        <sz val="11"/>
        <color rgb="FF000000"/>
        <rFont val="Calibri"/>
      </rPr>
      <t xml:space="preserve">    Reviewed by individuals other than the originating code author, and who are knowledgeable about code-review techniques and secure coding practices.</t>
    </r>
    <r>
      <rPr>
        <sz val="11"/>
        <color rgb="FF000000"/>
        <rFont val="Calibri"/>
      </rPr>
      <t xml:space="preserve">
</t>
    </r>
    <r>
      <rPr>
        <b/>
        <sz val="11"/>
        <color rgb="FF000000"/>
        <rFont val="Calibri"/>
      </rPr>
      <t>•</t>
    </r>
    <r>
      <rPr>
        <sz val="11"/>
        <color rgb="FF000000"/>
        <rFont val="Calibri"/>
      </rPr>
      <t xml:space="preserve">    Reviewed and approved by management prior to release.</t>
    </r>
  </si>
  <si>
    <r>
      <rPr>
        <sz val="11"/>
        <color rgb="FF000000"/>
        <rFont val="Calibri"/>
      </rPr>
      <t>Having code reviewed by someone other than the original author, who is both experienced in code reviews and knowledgeable about secure coding practices, minimizes the possibility that code containing security or logic errors that could affect the security of cardholder data is released into a production environment. Requiring management approval that the code was reviewed limits the ability for the process to be bypassed.</t>
    </r>
  </si>
  <si>
    <r>
      <rPr>
        <sz val="11"/>
        <color rgb="FF000000"/>
        <rFont val="Calibri"/>
      </rPr>
      <t>Having a formal review methodology and review checklists has been found to improve the quality of the code review process.</t>
    </r>
    <r>
      <rPr>
        <sz val="11"/>
        <color rgb="FF000000"/>
        <rFont val="Calibri"/>
      </rPr>
      <t xml:space="preserve">
</t>
    </r>
    <r>
      <rPr>
        <sz val="11"/>
        <color rgb="FF000000"/>
        <rFont val="Calibri"/>
      </rPr>
      <t>Code review is a tiring process, and for this reason, it is most effective when reviewers only review small amounts of code at a time.</t>
    </r>
    <r>
      <rPr>
        <sz val="11"/>
        <color rgb="FF000000"/>
        <rFont val="Calibri"/>
      </rPr>
      <t xml:space="preserve">
</t>
    </r>
    <r>
      <rPr>
        <sz val="11"/>
        <color rgb="FF000000"/>
        <rFont val="Calibri"/>
      </rPr>
      <t>To maintain the effectiveness of code reviews, it is beneficial to monitor the general workload of reviewers and to have them review applications they are familiar with.</t>
    </r>
    <r>
      <rPr>
        <sz val="11"/>
        <color rgb="FF000000"/>
        <rFont val="Calibri"/>
      </rPr>
      <t xml:space="preserve">
</t>
    </r>
    <r>
      <rPr>
        <sz val="11"/>
        <color rgb="FF000000"/>
        <rFont val="Calibri"/>
      </rPr>
      <t>Code reviews may be performed using either manual or automated processes, or a combination of both.</t>
    </r>
    <r>
      <rPr>
        <sz val="11"/>
        <color rgb="FF000000"/>
        <rFont val="Calibri"/>
      </rPr>
      <t xml:space="preserve">
</t>
    </r>
    <r>
      <rPr>
        <sz val="11"/>
        <color rgb="FF000000"/>
        <rFont val="Calibri"/>
      </rPr>
      <t>Entitles that rely solely on manual code review should ensure that reviewers maintain their skills through regular training as new vulnerabilities are found, and new secure coding methods are recommended.</t>
    </r>
  </si>
  <si>
    <r>
      <rPr>
        <sz val="11"/>
        <color rgb="FF000000"/>
        <rFont val="Calibri"/>
      </rPr>
      <t>See the OWASP Code Review Guide.</t>
    </r>
  </si>
  <si>
    <r>
      <rPr>
        <sz val="11"/>
        <color rgb="FF000000"/>
        <rFont val="Calibri"/>
      </rPr>
      <t>The manual code review process cannot be bypassed and is effective at discovering security vulnerabilities.</t>
    </r>
  </si>
  <si>
    <r>
      <rPr>
        <sz val="11"/>
        <color rgb="FF000000"/>
        <rFont val="Calibri"/>
      </rPr>
      <t>Manual code reviews can be conducted by knowledgeable internal personnel or knowledgeable third-party personnel.</t>
    </r>
    <r>
      <rPr>
        <sz val="11"/>
        <color rgb="FF000000"/>
        <rFont val="Calibri"/>
      </rPr>
      <t xml:space="preserve">
</t>
    </r>
    <r>
      <rPr>
        <sz val="11"/>
        <color rgb="FF000000"/>
        <rFont val="Calibri"/>
      </rPr>
      <t>An individual that has been formally granted accountability for release control and who is neither the original code author nor the code reviewer fulfills the criteria of being management.</t>
    </r>
  </si>
  <si>
    <r>
      <rPr>
        <b/>
        <sz val="11"/>
        <color rgb="FF000000"/>
        <rFont val="Calibri"/>
      </rPr>
      <t>a.</t>
    </r>
    <r>
      <rPr>
        <sz val="11"/>
        <color rgb="FF000000"/>
        <rFont val="Calibri"/>
      </rPr>
      <t xml:space="preserve"> If manual code reviews are performed for bespoke and custom software prior to release to production, examine documented software development procedures and interview responsible personnel to verify that processes are defined for manual code reviews to be conducted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and interview personnel to verify that manual code reviews were conducted in accordance with all elements specified in this requirement.</t>
    </r>
  </si>
  <si>
    <t>6.2.4</t>
  </si>
  <si>
    <r>
      <rPr>
        <sz val="11"/>
        <color rgb="FF000000"/>
        <rFont val="Calibri"/>
      </rPr>
      <t>Software engineering techniques or other methods are defined and in use by software development personnel to prevent or mitigate common software attacks and related vulnerabilities in bespoke and custom software, including but not limited to the following:</t>
    </r>
    <r>
      <rPr>
        <sz val="11"/>
        <color rgb="FF000000"/>
        <rFont val="Calibri"/>
      </rPr>
      <t xml:space="preserve">
</t>
    </r>
    <r>
      <rPr>
        <b/>
        <sz val="11"/>
        <color rgb="FF000000"/>
        <rFont val="Calibri"/>
      </rPr>
      <t>•</t>
    </r>
    <r>
      <rPr>
        <sz val="11"/>
        <color rgb="FF000000"/>
        <rFont val="Calibri"/>
      </rPr>
      <t xml:space="preserve">    Injection attacks, including SQL, LDAP, XPath, or other command, parameter, object, fault, or injection-type flaws.</t>
    </r>
    <r>
      <rPr>
        <sz val="11"/>
        <color rgb="FF000000"/>
        <rFont val="Calibri"/>
      </rPr>
      <t xml:space="preserve">
</t>
    </r>
    <r>
      <rPr>
        <b/>
        <sz val="11"/>
        <color rgb="FF000000"/>
        <rFont val="Calibri"/>
      </rPr>
      <t>•</t>
    </r>
    <r>
      <rPr>
        <sz val="11"/>
        <color rgb="FF000000"/>
        <rFont val="Calibri"/>
      </rPr>
      <t xml:space="preserve">    Attacks on data and data structures, including attempts to manipulate buffers, pointers, input data, or shared data.</t>
    </r>
    <r>
      <rPr>
        <sz val="11"/>
        <color rgb="FF000000"/>
        <rFont val="Calibri"/>
      </rPr>
      <t xml:space="preserve">
</t>
    </r>
    <r>
      <rPr>
        <b/>
        <sz val="11"/>
        <color rgb="FF000000"/>
        <rFont val="Calibri"/>
      </rPr>
      <t>•</t>
    </r>
    <r>
      <rPr>
        <sz val="11"/>
        <color rgb="FF000000"/>
        <rFont val="Calibri"/>
      </rPr>
      <t xml:space="preserve">    Attacks on cryptography usage, including attempts to exploit weak, insecure, or inappropriate cryptographic implementations, algorithms, cipher suites, or modes of operation.</t>
    </r>
    <r>
      <rPr>
        <sz val="11"/>
        <color rgb="FF000000"/>
        <rFont val="Calibri"/>
      </rPr>
      <t xml:space="preserve">
</t>
    </r>
    <r>
      <rPr>
        <b/>
        <sz val="11"/>
        <color rgb="FF000000"/>
        <rFont val="Calibri"/>
      </rPr>
      <t>•</t>
    </r>
    <r>
      <rPr>
        <sz val="11"/>
        <color rgb="FF000000"/>
        <rFont val="Calibri"/>
      </rPr>
      <t xml:space="preserve">    Attacks on business logic, including attempts to abuse or bypass application features and functionalities through the manipulation of APIs, communication protocols and channels, client-side functionality, or other system/application functions and resources. This includes cross-site scripting (XSS) and cross-site request forgery (CSRF).</t>
    </r>
    <r>
      <rPr>
        <sz val="11"/>
        <color rgb="FF000000"/>
        <rFont val="Calibri"/>
      </rPr>
      <t xml:space="preserve">
</t>
    </r>
    <r>
      <rPr>
        <b/>
        <sz val="11"/>
        <color rgb="FF000000"/>
        <rFont val="Calibri"/>
      </rPr>
      <t>•</t>
    </r>
    <r>
      <rPr>
        <sz val="11"/>
        <color rgb="FF000000"/>
        <rFont val="Calibri"/>
      </rPr>
      <t xml:space="preserve">    Attacks on access control mechanisms, including attempts to bypass or abuse identification, authentication, or authorization mechanisms, or attempts to exploit weaknesses in the implementation of such mechanisms.</t>
    </r>
    <r>
      <rPr>
        <sz val="11"/>
        <color rgb="FF000000"/>
        <rFont val="Calibri"/>
      </rPr>
      <t xml:space="preserve">
</t>
    </r>
    <r>
      <rPr>
        <b/>
        <sz val="11"/>
        <color rgb="FF000000"/>
        <rFont val="Calibri"/>
      </rPr>
      <t>•</t>
    </r>
    <r>
      <rPr>
        <sz val="11"/>
        <color rgb="FF000000"/>
        <rFont val="Calibri"/>
      </rPr>
      <t xml:space="preserve">    Attacks via any “high-risk” vulnerabilities identified in the vulnerability identification process, as defined in Requirement 6.3.1.</t>
    </r>
  </si>
  <si>
    <r>
      <rPr>
        <sz val="11"/>
        <color rgb="FF000000"/>
        <rFont val="Calibri"/>
      </rPr>
      <t>Detecting or preventing common errors that result in vulnerable code as early as possible in the software development process lowers the probability that such errors make it through to production and lead to a compromise. Having formal engineering techniques and tools embedded in the development process will catch these errors early. This philosophy is sometimes called “shifting security left.”</t>
    </r>
  </si>
  <si>
    <r>
      <rPr>
        <sz val="11"/>
        <color rgb="FF000000"/>
        <rFont val="Calibri"/>
      </rPr>
      <t>For both bespoke and custom software, the entity must ensure that code is developed focusing on the prevention or mitigation of common software attacks, including:</t>
    </r>
    <r>
      <rPr>
        <sz val="11"/>
        <color rgb="FF000000"/>
        <rFont val="Calibri"/>
      </rPr>
      <t xml:space="preserve">
</t>
    </r>
    <r>
      <rPr>
        <sz val="11"/>
        <color rgb="FF000000"/>
        <rFont val="Calibri"/>
      </rPr>
      <t>Attempts to exploit common coding vulnerabilities (bugs).</t>
    </r>
    <r>
      <rPr>
        <sz val="11"/>
        <color rgb="FF000000"/>
        <rFont val="Calibri"/>
      </rPr>
      <t xml:space="preserve">
</t>
    </r>
    <r>
      <rPr>
        <sz val="11"/>
        <color rgb="FF000000"/>
        <rFont val="Calibri"/>
      </rPr>
      <t>Attempts to exploit software design flaws.</t>
    </r>
    <r>
      <rPr>
        <sz val="11"/>
        <color rgb="FF000000"/>
        <rFont val="Calibri"/>
      </rPr>
      <t xml:space="preserve">
</t>
    </r>
    <r>
      <rPr>
        <sz val="11"/>
        <color rgb="FF000000"/>
        <rFont val="Calibri"/>
      </rPr>
      <t>Attempts to exploit implementation/configuration flaws.</t>
    </r>
    <r>
      <rPr>
        <sz val="11"/>
        <color rgb="FF000000"/>
        <rFont val="Calibri"/>
      </rPr>
      <t xml:space="preserve">
</t>
    </r>
    <r>
      <rPr>
        <sz val="11"/>
        <color rgb="FF000000"/>
        <rFont val="Calibri"/>
      </rPr>
      <t>Enumeration attacks – automated attacks that are actively exploited in payments and abuse identification, authentication, or authorization mechanisms. See the PCI Perspectives blog article “Beware of Account Testing Attacks.”</t>
    </r>
    <r>
      <rPr>
        <sz val="11"/>
        <color rgb="FF000000"/>
        <rFont val="Calibri"/>
      </rPr>
      <t xml:space="preserve">
</t>
    </r>
    <r>
      <rPr>
        <sz val="11"/>
        <color rgb="FF000000"/>
        <rFont val="Calibri"/>
      </rPr>
      <t>(continued on next page)</t>
    </r>
  </si>
  <si>
    <r>
      <rPr>
        <sz val="11"/>
        <color rgb="FF000000"/>
        <rFont val="Calibri"/>
      </rPr>
      <t>Techniques include automated processes and practices that scan code early in the development cycle when code is checked in to confirm the vulnerabilities are not present.</t>
    </r>
    <r>
      <rPr>
        <sz val="11"/>
        <color rgb="FF000000"/>
        <rFont val="Calibri"/>
      </rPr>
      <t xml:space="preserve">
</t>
    </r>
    <r>
      <rPr>
        <sz val="11"/>
        <color rgb="FF000000"/>
        <rFont val="Calibri"/>
      </rPr>
      <t>Bespoke and custom software cannot be exploited via common attacks and related vulnerabilities.</t>
    </r>
    <r>
      <rPr>
        <sz val="11"/>
        <color rgb="FF000000"/>
        <rFont val="Calibri"/>
      </rPr>
      <t xml:space="preserve">
</t>
    </r>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</si>
  <si>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</si>
  <si>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Examine documented procedures and interview responsible software development personnel to verify that software engineering techniques or other methods are defined and in use by developers of bespoke and custom software to prevent or mitigate all common software attacks as specified in this requirement.</t>
    </r>
  </si>
  <si>
    <t>Security vulnerabilities are identified and addressed.</t>
  </si>
  <si>
    <t>6.3.1</t>
  </si>
  <si>
    <r>
      <rPr>
        <sz val="11"/>
        <color rgb="FF000000"/>
        <rFont val="Calibri"/>
      </rPr>
      <t>Security vulnerabilities are identified and managed as follows:</t>
    </r>
    <r>
      <rPr>
        <sz val="11"/>
        <color rgb="FF000000"/>
        <rFont val="Calibri"/>
      </rPr>
      <t xml:space="preserve">
</t>
    </r>
    <r>
      <rPr>
        <b/>
        <sz val="11"/>
        <color rgb="FF000000"/>
        <rFont val="Calibri"/>
      </rPr>
      <t>•</t>
    </r>
    <r>
      <rPr>
        <sz val="11"/>
        <color rgb="FF000000"/>
        <rFont val="Calibri"/>
      </rPr>
      <t xml:space="preserve">    New security vulnerabilities are identified using industry-recognized sources for security vulnerability information, including alerts from international and national computer emergency response teams (CERTs).</t>
    </r>
    <r>
      <rPr>
        <sz val="11"/>
        <color rgb="FF000000"/>
        <rFont val="Calibri"/>
      </rPr>
      <t xml:space="preserve">
</t>
    </r>
    <r>
      <rPr>
        <b/>
        <sz val="11"/>
        <color rgb="FF000000"/>
        <rFont val="Calibri"/>
      </rPr>
      <t>•</t>
    </r>
    <r>
      <rPr>
        <sz val="11"/>
        <color rgb="FF000000"/>
        <rFont val="Calibri"/>
      </rPr>
      <t xml:space="preserve">    Vulnerabilities are assigned a risk ranking based on industry best practices and consideration of potential impact.</t>
    </r>
    <r>
      <rPr>
        <sz val="11"/>
        <color rgb="FF000000"/>
        <rFont val="Calibri"/>
      </rPr>
      <t xml:space="preserve">
</t>
    </r>
    <r>
      <rPr>
        <b/>
        <sz val="11"/>
        <color rgb="FF000000"/>
        <rFont val="Calibri"/>
      </rPr>
      <t>•</t>
    </r>
    <r>
      <rPr>
        <sz val="11"/>
        <color rgb="FF000000"/>
        <rFont val="Calibri"/>
      </rPr>
      <t xml:space="preserve">    Risk rankings identify, at a minimum, all vulnerabilities considered to be a high-risk or critical to the environment.</t>
    </r>
    <r>
      <rPr>
        <sz val="11"/>
        <color rgb="FF000000"/>
        <rFont val="Calibri"/>
      </rPr>
      <t xml:space="preserve">
</t>
    </r>
    <r>
      <rPr>
        <b/>
        <sz val="11"/>
        <color rgb="FF000000"/>
        <rFont val="Calibri"/>
      </rPr>
      <t>•</t>
    </r>
    <r>
      <rPr>
        <sz val="11"/>
        <color rgb="FF000000"/>
        <rFont val="Calibri"/>
      </rPr>
      <t xml:space="preserve">    Vulnerabilities for bespoke and custom, and third-party software (for example operating systems and databases) are covered.</t>
    </r>
  </si>
  <si>
    <r>
      <rPr>
        <sz val="11"/>
        <color rgb="FF000000"/>
        <rFont val="Calibri"/>
      </rPr>
      <t>Classifying the risks (for example, as critical, high, medium, or low) allows organizations to identify, prioritize, and address the highest risk items more quickly and reduce the likelihood that vulnerabilities posing the greatest risk will be exploited.</t>
    </r>
  </si>
  <si>
    <r>
      <rPr>
        <sz val="11"/>
        <color rgb="FF000000"/>
        <rFont val="Calibri"/>
      </rPr>
      <t>Methods for evaluating vulnerabilities and assigning risk ratings will vary based on an organization’s environment and risk-assessment strategy.</t>
    </r>
    <r>
      <rPr>
        <sz val="11"/>
        <color rgb="FF000000"/>
        <rFont val="Calibri"/>
      </rPr>
      <t xml:space="preserve">
</t>
    </r>
    <r>
      <rPr>
        <sz val="11"/>
        <color rgb="FF000000"/>
        <rFont val="Calibri"/>
      </rPr>
      <t>When an entity is assigning its risk rankings, it should consider using a formal, objective, justifiable methodology that accurately portrays the risks of the vulnerabilities pertinent to the organization and translates to an appropriate entity-assigned priority for resolution.</t>
    </r>
    <r>
      <rPr>
        <sz val="11"/>
        <color rgb="FF000000"/>
        <rFont val="Calibri"/>
      </rPr>
      <t xml:space="preserve">
</t>
    </r>
    <r>
      <rPr>
        <sz val="11"/>
        <color rgb="FF000000"/>
        <rFont val="Calibri"/>
      </rPr>
      <t>Risk rankings should, at a minimum, identify all vulnerabilities considered to be a “high risk” to the environment. In addition to the risk ranking, vulnerabilities may be considered “critical” if they pose an imminent threat to the environment, impact critical systems, and/or would result in a potential compromise if not addressed. Examples of critical systems may include security systems, public-facing devices and systems, databases, and other systems that store, process, or transmit cardholder data.</t>
    </r>
    <r>
      <rPr>
        <sz val="11"/>
        <color rgb="FF000000"/>
        <rFont val="Calibri"/>
      </rPr>
      <t xml:space="preserve">
</t>
    </r>
    <r>
      <rPr>
        <sz val="11"/>
        <color rgb="FF000000"/>
        <rFont val="Calibri"/>
      </rPr>
      <t>(continued on next page)</t>
    </r>
  </si>
  <si>
    <r>
      <rPr>
        <sz val="11"/>
        <color rgb="FF000000"/>
        <rFont val="Calibri"/>
      </rPr>
      <t>Some organizations that issue alerts to advise entities about urgent vulnerabilities requiring immediate patches/updates are national Computer Emergency Readiness/Response Teams (CERTs) and vendors.</t>
    </r>
    <r>
      <rPr>
        <sz val="11"/>
        <color rgb="FF000000"/>
        <rFont val="Calibri"/>
      </rPr>
      <t xml:space="preserve">
</t>
    </r>
    <r>
      <rPr>
        <sz val="11"/>
        <color rgb="FF000000"/>
        <rFont val="Calibri"/>
      </rPr>
      <t>Criteria for ranking vulnerabilities may include criticality of a vulnerability identified in an alert from Forum of Incident Response and Security Teams (FIRST) or a CERT, consideration of the CVSS score, the classification by the vendor, and/or type of systems affected.</t>
    </r>
  </si>
  <si>
    <r>
      <rPr>
        <sz val="11"/>
        <color rgb="FF000000"/>
        <rFont val="Calibri"/>
      </rPr>
      <t>Trustworthy sources for vulnerability information include vendor websites, industry newsgroups, mailing lists, etc. If software is developed in-house, the internal development team should also consider sources of information about new vulnerabilities that may affect internally developed applications. Other methods to ensure new vulnerabilities are identified include solutions that automatically recognize and alert upon detection of unusual behavior. Processes should account for widely published exploits as well as “zero-day” attacks, which target previously unknown vulnerabilities.</t>
    </r>
    <r>
      <rPr>
        <sz val="11"/>
        <color rgb="FF000000"/>
        <rFont val="Calibri"/>
      </rPr>
      <t xml:space="preserve">
</t>
    </r>
    <r>
      <rPr>
        <sz val="11"/>
        <color rgb="FF000000"/>
        <rFont val="Calibri"/>
      </rPr>
      <t>For bespoke and custom software, the organization may obtain information about libraries, frameworks, compilers, programming languages, etc. from public trusted sources (for example, special resources and resources from component developers). The organization may also independently analyze third-party components and identify vulnerabilities.</t>
    </r>
    <r>
      <rPr>
        <sz val="11"/>
        <color rgb="FF000000"/>
        <rFont val="Calibri"/>
      </rPr>
      <t xml:space="preserve">
</t>
    </r>
    <r>
      <rPr>
        <sz val="11"/>
        <color rgb="FF000000"/>
        <rFont val="Calibri"/>
      </rPr>
      <t>(continued on next page)</t>
    </r>
  </si>
  <si>
    <r>
      <rPr>
        <sz val="11"/>
        <color rgb="FF000000"/>
        <rFont val="Calibri"/>
      </rPr>
      <t>New system and software vulnerabilities that may impact the security of cardholder data and/or sensitive authentication data are monitored, cataloged, and risk assessed.</t>
    </r>
  </si>
  <si>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This requirement is not achieved by, and is in addition to, performing vulnerability scans according to Requirements 11.3.1 and 11.3.2. This requirement is for a process to actively monitor industry sources for vulnerability information and for the entity to determine the risk ranking to be associated with each vulnerability.</t>
    </r>
    <r>
      <rPr>
        <sz val="11"/>
        <color rgb="FF000000"/>
        <rFont val="Calibri"/>
      </rPr>
      <t xml:space="preserve">
</t>
    </r>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</si>
  <si>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policies and procedures for identifying and managing security vulnerabilities to verify that processes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examine documentation, and observe processes to verify that security vulnerabilities are identified and managed in accordance with all elements specified in this requirement.</t>
    </r>
  </si>
  <si>
    <t>6.3.2</t>
  </si>
  <si>
    <r>
      <rPr>
        <sz val="11"/>
        <color rgb="FF000000"/>
        <rFont val="Calibri"/>
      </rPr>
      <t>An inventory of bespoke and custom software, and third-party software components incorporated into bespoke and custom software is maintained to facilitate vulnerability and patch management.</t>
    </r>
  </si>
  <si>
    <r>
      <rPr>
        <sz val="11"/>
        <color rgb="FF000000"/>
        <rFont val="Calibri"/>
      </rPr>
      <t>Identifying and listing all the entity’s bespoke and custom software, and any third-party software that is incorporated into the entity’s bespoke and custom software enables the entity to manage vulnerabilities and patches.</t>
    </r>
    <r>
      <rPr>
        <sz val="11"/>
        <color rgb="FF000000"/>
        <rFont val="Calibri"/>
      </rPr>
      <t xml:space="preserve">
</t>
    </r>
    <r>
      <rPr>
        <sz val="11"/>
        <color rgb="FF000000"/>
        <rFont val="Calibri"/>
      </rPr>
      <t>Vulnerabilities in third-party components (including libraries, APIs, etc.) embedded in an entity’s software also renders those applications vulnerable to attacks. Knowing which third-party components are used in the entity’s software and monitoring the availability of security patches to address known vulnerabilities is critical to ensuring the security of the software.</t>
    </r>
  </si>
  <si>
    <r>
      <rPr>
        <sz val="11"/>
        <color rgb="FF000000"/>
        <rFont val="Calibri"/>
      </rPr>
      <t>An entity’s inventory should cover all payment software components and dependencies, including supported execution platforms or environments, third-party libraries, services, and other required functionalities.</t>
    </r>
    <r>
      <rPr>
        <sz val="11"/>
        <color rgb="FF000000"/>
        <rFont val="Calibri"/>
      </rPr>
      <t xml:space="preserve">
</t>
    </r>
    <r>
      <rPr>
        <sz val="11"/>
        <color rgb="FF000000"/>
        <rFont val="Calibri"/>
      </rPr>
      <t>There are many different types of solutions that can help with managing software inventories, such as software composition analysis tools, application discovery tools, and mobile device management.</t>
    </r>
  </si>
  <si>
    <r>
      <rPr>
        <sz val="11"/>
        <color rgb="FF000000"/>
        <rFont val="Calibri"/>
      </rPr>
      <t>Known vulnerabilities in third-party software components cannot be exploited in bespoke and custom software.</t>
    </r>
  </si>
  <si>
    <r>
      <rPr>
        <b/>
        <sz val="11"/>
        <color rgb="FF000000"/>
        <rFont val="Calibri"/>
      </rPr>
      <t>a.</t>
    </r>
    <r>
      <rPr>
        <sz val="11"/>
        <color rgb="FF000000"/>
        <rFont val="Calibri"/>
      </rPr>
      <t xml:space="preserve"> Examine documentation and interview personnel to verify that an inventory of bespoke and custom software and third-party software components incorporated into bespoke and custom software is maintained, and that the inventory is used to identify and address vulnerabilities.</t>
    </r>
    <r>
      <rPr>
        <sz val="11"/>
        <color rgb="FF000000"/>
        <rFont val="Calibri"/>
      </rPr>
      <t xml:space="preserve">
</t>
    </r>
    <r>
      <rPr>
        <b/>
        <sz val="11"/>
        <color rgb="FF000000"/>
        <rFont val="Calibri"/>
      </rPr>
      <t>b.</t>
    </r>
    <r>
      <rPr>
        <sz val="11"/>
        <color rgb="FF000000"/>
        <rFont val="Calibri"/>
      </rPr>
      <t xml:space="preserve"> Examine software documentation, including for bespoke and custom software that integrates third-party software components, and compare it to the inventory to verify that the inventory includes the bespoke and custom software and third-party software components.</t>
    </r>
  </si>
  <si>
    <t>6.3.3</t>
  </si>
  <si>
    <r>
      <rPr>
        <sz val="11"/>
        <color rgb="FF000000"/>
        <rFont val="Calibri"/>
      </rPr>
      <t>All system components are protected from known vulnerabilities by installing applicable security patches/updates as follows:</t>
    </r>
    <r>
      <rPr>
        <sz val="11"/>
        <color rgb="FF000000"/>
        <rFont val="Calibri"/>
      </rPr>
      <t xml:space="preserve">
</t>
    </r>
    <r>
      <rPr>
        <b/>
        <sz val="11"/>
        <color rgb="FF000000"/>
        <rFont val="Calibri"/>
      </rPr>
      <t>•</t>
    </r>
    <r>
      <rPr>
        <sz val="11"/>
        <color rgb="FF000000"/>
        <rFont val="Calibri"/>
      </rPr>
      <t xml:space="preserve">    Patches/updates for critical vulnerabilities (identified according to the risk ranking process at Requirement 6.3.1) are installed within one month of release.</t>
    </r>
    <r>
      <rPr>
        <sz val="11"/>
        <color rgb="FF000000"/>
        <rFont val="Calibri"/>
      </rPr>
      <t xml:space="preserve">
</t>
    </r>
    <r>
      <rPr>
        <b/>
        <sz val="11"/>
        <color rgb="FF000000"/>
        <rFont val="Calibri"/>
      </rPr>
      <t>•</t>
    </r>
    <r>
      <rPr>
        <sz val="11"/>
        <color rgb="FF000000"/>
        <rFont val="Calibri"/>
      </rPr>
      <t xml:space="preserve">    All other applicable security patches/updates are installed within an appropriate time frame as determined by the entity’s assessment of the criticality of the risk to the environment as identified according to the risk ranking process at Requirement 6.3.1.</t>
    </r>
  </si>
  <si>
    <r>
      <rPr>
        <sz val="11"/>
        <color rgb="FF000000"/>
        <rFont val="Calibri"/>
      </rPr>
      <t>New exploits are constantly being discovered, and these can permit attacks against systems that have previously been considered secure. If the most recent security patches/updates are not implemented on critical systems as soon as possible, a malicious actor can use these exploits to attack or disable a system or gain access to sensitive data.</t>
    </r>
  </si>
  <si>
    <r>
      <rPr>
        <sz val="11"/>
        <color rgb="FF000000"/>
        <rFont val="Calibri"/>
      </rPr>
      <t>Prioritizing security patches/updates for critical infrastructure ensures that high-priority systems and devices are protected from vulnerabilities as soon as possible after a patch is released.</t>
    </r>
    <r>
      <rPr>
        <sz val="11"/>
        <color rgb="FF000000"/>
        <rFont val="Calibri"/>
      </rPr>
      <t xml:space="preserve">
</t>
    </r>
    <r>
      <rPr>
        <sz val="11"/>
        <color rgb="FF000000"/>
        <rFont val="Calibri"/>
      </rPr>
      <t>An entity’s patching cadence should factor in any re-evaluation of vulnerabilities and subsequent changes in the criticality of a vulnerability per Requirement</t>
    </r>
    <r>
      <rPr>
        <sz val="11"/>
        <color rgb="FF000000"/>
        <rFont val="Calibri"/>
      </rPr>
      <t xml:space="preserve">
</t>
    </r>
    <r>
      <rPr>
        <sz val="11"/>
        <color rgb="FF000000"/>
        <rFont val="Calibri"/>
      </rPr>
      <t>6.3.1.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</si>
  <si>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sz val="11"/>
        <color rgb="FF000000"/>
        <rFont val="Calibri"/>
      </rPr>
      <t>An example time frame for installation of patches/updates could be 60 days for high-risk vulnerabilities and 90 days for others, as determined by the entity’s assessment of risk.</t>
    </r>
  </si>
  <si>
    <r>
      <rPr>
        <sz val="11"/>
        <color rgb="FF000000"/>
        <rFont val="Calibri"/>
      </rPr>
      <t>System components cannot be compromised via the exploitation of a known vulnerability.</t>
    </r>
  </si>
  <si>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r>
      <rPr>
        <sz val="11"/>
        <color rgb="FF000000"/>
        <rFont val="Calibri"/>
      </rPr>
      <t xml:space="preserve">
</t>
    </r>
    <r>
      <rPr>
        <sz val="11"/>
        <color rgb="FF000000"/>
        <rFont val="Calibri"/>
      </rPr>
      <t>This assessment is not the same as the vulnerability scans performed for Requirement 11.3.1 and 11.3.2.</t>
    </r>
    <r>
      <rPr>
        <sz val="11"/>
        <color rgb="FF000000"/>
        <rFont val="Calibri"/>
      </rPr>
      <t xml:space="preserve">
</t>
    </r>
    <r>
      <rPr>
        <sz val="11"/>
        <color rgb="FF000000"/>
        <rFont val="Calibri"/>
      </rPr>
      <t>This requirement will be superseded by Requirement 6.4.2 after 31 March 2025 when Requirement 6.4.2 becomes effective.</t>
    </r>
    <r>
      <rPr>
        <sz val="11"/>
        <color rgb="FF000000"/>
        <rFont val="Calibri"/>
      </rPr>
      <t xml:space="preserve">
</t>
    </r>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</si>
  <si>
    <r>
      <rPr>
        <b/>
        <sz val="11"/>
        <color rgb="FF000000"/>
        <rFont val="Calibri"/>
      </rPr>
      <t>a.</t>
    </r>
    <r>
      <rPr>
        <sz val="11"/>
        <color rgb="FF000000"/>
        <rFont val="Calibri"/>
      </rPr>
      <t xml:space="preserve"> Examine policies and procedures to verify processes are defined for addressing vulnerabilities by installing applicable security patches/updates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and related software and compare the list of installed security patches/updates to the most recent security patch/update information to verify vulnerabilities are addressed in accordance with all elements specified in this requirement.</t>
    </r>
  </si>
  <si>
    <t>Public-facing web applications are protected against attacks.</t>
  </si>
  <si>
    <t>6.4.1</t>
  </si>
  <si>
    <r>
      <rPr>
        <sz val="11"/>
        <color rgb="FF000000"/>
        <rFont val="Calibri"/>
      </rPr>
      <t>once its effective date is reached.</t>
    </r>
  </si>
  <si>
    <t>6.4.2</t>
  </si>
  <si>
    <r>
      <rPr>
        <sz val="11"/>
        <color rgb="FF000000"/>
        <rFont val="Calibri"/>
      </rPr>
      <t>For public-facing web applications, an automated technical solution is deployed that continually detects and prevents web-based attacks, with at least the following:</t>
    </r>
    <r>
      <rPr>
        <sz val="11"/>
        <color rgb="FF000000"/>
        <rFont val="Calibri"/>
      </rPr>
      <t xml:space="preserve">
</t>
    </r>
    <r>
      <rPr>
        <b/>
        <sz val="11"/>
        <color rgb="FF000000"/>
        <rFont val="Calibri"/>
      </rPr>
      <t>•</t>
    </r>
    <r>
      <rPr>
        <sz val="11"/>
        <color rgb="FF000000"/>
        <rFont val="Calibri"/>
      </rPr>
      <t xml:space="preserve">    Is installed in front of public-facing web applications and is configured to detect and prevent web-based attacks.</t>
    </r>
    <r>
      <rPr>
        <sz val="11"/>
        <color rgb="FF000000"/>
        <rFont val="Calibri"/>
      </rPr>
      <t xml:space="preserve">
</t>
    </r>
    <r>
      <rPr>
        <b/>
        <sz val="11"/>
        <color rgb="FF000000"/>
        <rFont val="Calibri"/>
      </rPr>
      <t>•</t>
    </r>
    <r>
      <rPr>
        <sz val="11"/>
        <color rgb="FF000000"/>
        <rFont val="Calibri"/>
      </rPr>
      <t xml:space="preserve">    Actively running and up to date as applicable.</t>
    </r>
    <r>
      <rPr>
        <sz val="11"/>
        <color rgb="FF000000"/>
        <rFont val="Calibri"/>
      </rPr>
      <t xml:space="preserve">
</t>
    </r>
    <r>
      <rPr>
        <b/>
        <sz val="11"/>
        <color rgb="FF000000"/>
        <rFont val="Calibri"/>
      </rPr>
      <t>•</t>
    </r>
    <r>
      <rPr>
        <sz val="11"/>
        <color rgb="FF000000"/>
        <rFont val="Calibri"/>
      </rPr>
      <t xml:space="preserve">    Generating audit logs.</t>
    </r>
    <r>
      <rPr>
        <sz val="11"/>
        <color rgb="FF000000"/>
        <rFont val="Calibri"/>
      </rPr>
      <t xml:space="preserve">
</t>
    </r>
    <r>
      <rPr>
        <b/>
        <sz val="11"/>
        <color rgb="FF000000"/>
        <rFont val="Calibri"/>
      </rPr>
      <t>•</t>
    </r>
    <r>
      <rPr>
        <sz val="11"/>
        <color rgb="FF000000"/>
        <rFont val="Calibri"/>
      </rPr>
      <t xml:space="preserve">    Configured to either block web-based attacks or generate an alert that is immediately investigated.</t>
    </r>
  </si>
  <si>
    <r>
      <rPr>
        <sz val="11"/>
        <color rgb="FF000000"/>
        <rFont val="Calibri"/>
      </rPr>
      <t>Public-facing web applications are primary targets for attackers, and poorly coded web applications provide an easy path for attackers to gain access to sensitive data and systems.</t>
    </r>
  </si>
  <si>
    <r>
      <rPr>
        <sz val="11"/>
        <color rgb="FF000000"/>
        <rFont val="Calibri"/>
      </rPr>
      <t>When using automated technical solutions, it is important to include processes that facilitate timely responses to alerts generated by the solutions so that any detected attacks can be mitigated. Such solutions may also be used to automate mitigation, for example rate-limiting controls, which can be implemented to mitigate against brute-force attacks and enumeration attacks.</t>
    </r>
  </si>
  <si>
    <r>
      <rPr>
        <sz val="11"/>
        <color rgb="FF000000"/>
        <rFont val="Calibri"/>
      </rPr>
      <t>A web application firewall (WAF), which can be either on-premise or cloud-based, installed in front of</t>
    </r>
    <r>
      <rPr>
        <sz val="11"/>
        <color rgb="FF000000"/>
        <rFont val="Calibri"/>
      </rPr>
      <t xml:space="preserve">
</t>
    </r>
    <r>
      <rPr>
        <sz val="11"/>
        <color rgb="FF000000"/>
        <rFont val="Calibri"/>
      </rPr>
      <t>public-facing web applications to check all traffic, is an example of an automated technical solution that detects and prevents web-based attacks (for example, the attacks included in Requirement 6.2.4). WAFs filter and block non-essential traffic at the application layer. A properly configured WAF helps to prevent application-layer attacks on applications that are improperly coded or configured.</t>
    </r>
  </si>
  <si>
    <r>
      <rPr>
        <sz val="11"/>
        <color rgb="FF000000"/>
        <rFont val="Calibri"/>
      </rPr>
      <t>Public-facing web applications are protected in real time against malicious attacks.</t>
    </r>
  </si>
  <si>
    <r>
      <rPr>
        <sz val="11"/>
        <color rgb="FF000000"/>
        <rFont val="Calibri"/>
      </rPr>
      <t>This new requirement will replace Requirement</t>
    </r>
    <r>
      <rPr>
        <sz val="11"/>
        <color rgb="FF000000"/>
        <rFont val="Calibri"/>
      </rPr>
      <t xml:space="preserve">
</t>
    </r>
    <r>
      <rPr>
        <sz val="11"/>
        <color rgb="FF000000"/>
        <rFont val="Calibri"/>
      </rPr>
      <t>6.4.1 once its effective date is reached.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</si>
  <si>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For public-facing web applications, examine the system configuration settings and audit logs, and interview responsible personnel to verify that an automated technical solution that detects and prevents web-based attacks is in place in accordance with all elements specified in this requirement.</t>
    </r>
  </si>
  <si>
    <t>6.4.3</t>
  </si>
  <si>
    <r>
      <rPr>
        <sz val="11"/>
        <color rgb="FF000000"/>
        <rFont val="Calibri"/>
      </rPr>
      <t>All payment page scripts that are loaded and executed in the consumer’s browser are managed as follows:</t>
    </r>
    <r>
      <rPr>
        <sz val="11"/>
        <color rgb="FF000000"/>
        <rFont val="Calibri"/>
      </rPr>
      <t xml:space="preserve">
</t>
    </r>
    <r>
      <rPr>
        <b/>
        <sz val="11"/>
        <color rgb="FF000000"/>
        <rFont val="Calibri"/>
      </rPr>
      <t>•</t>
    </r>
    <r>
      <rPr>
        <sz val="11"/>
        <color rgb="FF000000"/>
        <rFont val="Calibri"/>
      </rPr>
      <t xml:space="preserve">    A method is implemented to confirm that each script is authorized.</t>
    </r>
    <r>
      <rPr>
        <sz val="11"/>
        <color rgb="FF000000"/>
        <rFont val="Calibri"/>
      </rPr>
      <t xml:space="preserve">
</t>
    </r>
    <r>
      <rPr>
        <b/>
        <sz val="11"/>
        <color rgb="FF000000"/>
        <rFont val="Calibri"/>
      </rPr>
      <t>•</t>
    </r>
    <r>
      <rPr>
        <sz val="11"/>
        <color rgb="FF000000"/>
        <rFont val="Calibri"/>
      </rPr>
      <t xml:space="preserve">    A method is implemented to assure the integrity of each script.</t>
    </r>
    <r>
      <rPr>
        <sz val="11"/>
        <color rgb="FF000000"/>
        <rFont val="Calibri"/>
      </rPr>
      <t xml:space="preserve">
</t>
    </r>
    <r>
      <rPr>
        <b/>
        <sz val="11"/>
        <color rgb="FF000000"/>
        <rFont val="Calibri"/>
      </rPr>
      <t>•</t>
    </r>
    <r>
      <rPr>
        <sz val="11"/>
        <color rgb="FF000000"/>
        <rFont val="Calibri"/>
      </rPr>
      <t xml:space="preserve">    An inventory of all scripts is maintained with written business or technical justification as to why each is necessary.</t>
    </r>
  </si>
  <si>
    <r>
      <rPr>
        <sz val="11"/>
        <color rgb="FF000000"/>
        <rFont val="Calibri"/>
      </rPr>
      <t>Scripts loaded and executed in the payment page can have their functionality altered without the entity’s knowledge and can also have the functionality to load additional external scripts (for example, advertising and tracking, tag management systems).</t>
    </r>
    <r>
      <rPr>
        <sz val="11"/>
        <color rgb="FF000000"/>
        <rFont val="Calibri"/>
      </rPr>
      <t xml:space="preserve">
</t>
    </r>
    <r>
      <rPr>
        <sz val="11"/>
        <color rgb="FF000000"/>
        <rFont val="Calibri"/>
      </rPr>
      <t>Such seemingly harmless scripts can be used by potential attackers to upload malicious scripts that can read and exfiltrate cardholder data from the consumer browser.</t>
    </r>
    <r>
      <rPr>
        <sz val="11"/>
        <color rgb="FF000000"/>
        <rFont val="Calibri"/>
      </rPr>
      <t xml:space="preserve">
</t>
    </r>
    <r>
      <rPr>
        <sz val="11"/>
        <color rgb="FF000000"/>
        <rFont val="Calibri"/>
      </rPr>
      <t>Ensuring that the functionality of all such scripts is understood to be necessary for the operation of the payment page minimizes the number of scripts that could be tampered with.</t>
    </r>
    <r>
      <rPr>
        <sz val="11"/>
        <color rgb="FF000000"/>
        <rFont val="Calibri"/>
      </rPr>
      <t xml:space="preserve">
</t>
    </r>
    <r>
      <rPr>
        <sz val="11"/>
        <color rgb="FF000000"/>
        <rFont val="Calibri"/>
      </rPr>
      <t>Ensuring that scripts have been explicitly authorized reduces the probability of unnecessary scripts being added to the payment page without appropriate management approval. Where it is impractical for such authorization to occur before a script is changed or a new script is added to the page, the authorization should be confirmed as soon as possible after a change is made.</t>
    </r>
    <r>
      <rPr>
        <sz val="11"/>
        <color rgb="FF000000"/>
        <rFont val="Calibri"/>
      </rPr>
      <t xml:space="preserve">
</t>
    </r>
    <r>
      <rPr>
        <sz val="11"/>
        <color rgb="FF000000"/>
        <rFont val="Calibri"/>
      </rPr>
      <t>Using techniques to prevent tampering with the script will minimize the probability of the script being modified to carry out unauthorized behavior, such as skimming the cardholder data from the payment page.</t>
    </r>
    <r>
      <rPr>
        <sz val="11"/>
        <color rgb="FF000000"/>
        <rFont val="Calibri"/>
      </rPr>
      <t xml:space="preserve">
</t>
    </r>
    <r>
      <rPr>
        <sz val="11"/>
        <color rgb="FF000000"/>
        <rFont val="Calibri"/>
      </rPr>
      <t>(continued on next page)</t>
    </r>
  </si>
  <si>
    <r>
      <rPr>
        <sz val="11"/>
        <color rgb="FF000000"/>
        <rFont val="Calibri"/>
      </rPr>
      <t>Scripts may be authorized by manual or automated (e.g., workflow) processes.</t>
    </r>
    <r>
      <rPr>
        <sz val="11"/>
        <color rgb="FF000000"/>
        <rFont val="Calibri"/>
      </rPr>
      <t xml:space="preserve">
</t>
    </r>
    <r>
      <rPr>
        <sz val="11"/>
        <color rgb="FF000000"/>
        <rFont val="Calibri"/>
      </rPr>
      <t>Where the payment page will be loaded into an inline frame (iframe), restricting the location that the payment page can be loaded from, using the parent page’s Content Security Policy (CSP) can help prevent unauthorized content being substituted for the payment page.</t>
    </r>
    <r>
      <rPr>
        <sz val="11"/>
        <color rgb="FF000000"/>
        <rFont val="Calibri"/>
      </rPr>
      <t xml:space="preserve">
</t>
    </r>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</si>
  <si>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The integrity of scripts can be enforced by several different mechanisms including, but not limited to:</t>
    </r>
    <r>
      <rPr>
        <sz val="11"/>
        <color rgb="FF000000"/>
        <rFont val="Calibri"/>
      </rPr>
      <t xml:space="preserve">
</t>
    </r>
    <r>
      <rPr>
        <sz val="11"/>
        <color rgb="FF000000"/>
        <rFont val="Calibri"/>
      </rPr>
      <t>Sub-resource integrity (SRI), which allows the consumer browser to validate that a script has not been tampered with.</t>
    </r>
    <r>
      <rPr>
        <sz val="11"/>
        <color rgb="FF000000"/>
        <rFont val="Calibri"/>
      </rPr>
      <t xml:space="preserve">
</t>
    </r>
    <r>
      <rPr>
        <sz val="11"/>
        <color rgb="FF000000"/>
        <rFont val="Calibri"/>
      </rPr>
      <t>A CSP, which limits the locations the consumer browser can load a script from and transmit account data to.</t>
    </r>
    <r>
      <rPr>
        <sz val="11"/>
        <color rgb="FF000000"/>
        <rFont val="Calibri"/>
      </rPr>
      <t xml:space="preserve">
</t>
    </r>
    <r>
      <rPr>
        <sz val="11"/>
        <color rgb="FF000000"/>
        <rFont val="Calibri"/>
      </rPr>
      <t>Proprietary script or tag-management systems, which can prevent malicious script execution.</t>
    </r>
    <r>
      <rPr>
        <sz val="11"/>
        <color rgb="FF000000"/>
        <rFont val="Calibri"/>
      </rPr>
      <t xml:space="preserve">
</t>
    </r>
    <r>
      <rPr>
        <sz val="11"/>
        <color rgb="FF000000"/>
        <rFont val="Calibri"/>
      </rPr>
      <t>This requirement applies to all scripts loaded from the entity’s environment and scripts loaded from third and fourth parties.</t>
    </r>
    <r>
      <rPr>
        <sz val="11"/>
        <color rgb="FF000000"/>
        <rFont val="Calibri"/>
      </rPr>
      <t xml:space="preserve">
</t>
    </r>
    <r>
      <rPr>
        <sz val="11"/>
        <color rgb="FF000000"/>
        <rFont val="Calibri"/>
      </rPr>
      <t>This requirement also applies to scripts in the entity’s webpage(s) that includes a TPSP’s/ 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</si>
  <si>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Unauthorized code cannot be executed in the payment page as it is rendered in the consumer’s browser.</t>
    </r>
  </si>
  <si>
    <r>
      <rPr>
        <b/>
        <sz val="11"/>
        <color rgb="FF000000"/>
        <rFont val="Calibri"/>
      </rPr>
      <t>a.</t>
    </r>
    <r>
      <rPr>
        <sz val="11"/>
        <color rgb="FF000000"/>
        <rFont val="Calibri"/>
      </rPr>
      <t xml:space="preserve"> Examine policies and procedures to verify that processes are defined for managing all payment page scripts that are loaded and executed in the consumer’s browser,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inventory records and system configurations to verify that all payment page scripts that are loaded and executed in the consumer’s browser are managed in accordance with all elements specified in this requirement.</t>
    </r>
  </si>
  <si>
    <t>Changes to all system components are managed securely.</t>
  </si>
  <si>
    <t>6.5.1</t>
  </si>
  <si>
    <r>
      <rPr>
        <sz val="11"/>
        <color rgb="FF000000"/>
        <rFont val="Calibri"/>
      </rPr>
      <t>Changes to all system components in the production environment are made according to established procedures that include:</t>
    </r>
    <r>
      <rPr>
        <sz val="11"/>
        <color rgb="FF000000"/>
        <rFont val="Calibri"/>
      </rPr>
      <t xml:space="preserve">
</t>
    </r>
    <r>
      <rPr>
        <b/>
        <sz val="11"/>
        <color rgb="FF000000"/>
        <rFont val="Calibri"/>
      </rPr>
      <t>•</t>
    </r>
    <r>
      <rPr>
        <sz val="11"/>
        <color rgb="FF000000"/>
        <rFont val="Calibri"/>
      </rPr>
      <t xml:space="preserve">    Reason for, and description of, the change.</t>
    </r>
    <r>
      <rPr>
        <sz val="11"/>
        <color rgb="FF000000"/>
        <rFont val="Calibri"/>
      </rPr>
      <t xml:space="preserve">
</t>
    </r>
    <r>
      <rPr>
        <b/>
        <sz val="11"/>
        <color rgb="FF000000"/>
        <rFont val="Calibri"/>
      </rPr>
      <t>•</t>
    </r>
    <r>
      <rPr>
        <sz val="11"/>
        <color rgb="FF000000"/>
        <rFont val="Calibri"/>
      </rPr>
      <t xml:space="preserve">    Documentation of security impact.</t>
    </r>
    <r>
      <rPr>
        <sz val="11"/>
        <color rgb="FF000000"/>
        <rFont val="Calibri"/>
      </rPr>
      <t xml:space="preserve">
</t>
    </r>
    <r>
      <rPr>
        <b/>
        <sz val="11"/>
        <color rgb="FF000000"/>
        <rFont val="Calibri"/>
      </rPr>
      <t>•</t>
    </r>
    <r>
      <rPr>
        <sz val="11"/>
        <color rgb="FF000000"/>
        <rFont val="Calibri"/>
      </rPr>
      <t xml:space="preserve">    Documented change approval by authorized parties.</t>
    </r>
    <r>
      <rPr>
        <sz val="11"/>
        <color rgb="FF000000"/>
        <rFont val="Calibri"/>
      </rPr>
      <t xml:space="preserve">
</t>
    </r>
    <r>
      <rPr>
        <b/>
        <sz val="11"/>
        <color rgb="FF000000"/>
        <rFont val="Calibri"/>
      </rPr>
      <t>•</t>
    </r>
    <r>
      <rPr>
        <sz val="11"/>
        <color rgb="FF000000"/>
        <rFont val="Calibri"/>
      </rPr>
      <t xml:space="preserve">    Testing to verify that the change does not adversely impact system security.</t>
    </r>
    <r>
      <rPr>
        <sz val="11"/>
        <color rgb="FF000000"/>
        <rFont val="Calibri"/>
      </rPr>
      <t xml:space="preserve">
</t>
    </r>
    <r>
      <rPr>
        <b/>
        <sz val="11"/>
        <color rgb="FF000000"/>
        <rFont val="Calibri"/>
      </rPr>
      <t>•</t>
    </r>
    <r>
      <rPr>
        <sz val="11"/>
        <color rgb="FF000000"/>
        <rFont val="Calibri"/>
      </rPr>
      <t xml:space="preserve">    For bespoke and custom software changes, all updates are tested for compliance with Requirement 6.2.4 before being deployed into production.</t>
    </r>
    <r>
      <rPr>
        <sz val="11"/>
        <color rgb="FF000000"/>
        <rFont val="Calibri"/>
      </rPr>
      <t xml:space="preserve">
</t>
    </r>
    <r>
      <rPr>
        <b/>
        <sz val="11"/>
        <color rgb="FF000000"/>
        <rFont val="Calibri"/>
      </rPr>
      <t>•</t>
    </r>
    <r>
      <rPr>
        <sz val="11"/>
        <color rgb="FF000000"/>
        <rFont val="Calibri"/>
      </rPr>
      <t xml:space="preserve">    Procedures to address failures and return to a secure state.</t>
    </r>
  </si>
  <si>
    <r>
      <rPr>
        <sz val="11"/>
        <color rgb="FF000000"/>
        <rFont val="Calibri"/>
      </rPr>
      <t>Change management procedures must be applied to all changes—including the addition, removal, or modification of any system component—in the production environment. It is important to document the reason for a change and the change description so that relevant parties understand and agree the change is needed. Likewise, documenting the impacts of the change allows all affected parties to plan appropriately for any processing changes.</t>
    </r>
  </si>
  <si>
    <r>
      <rPr>
        <sz val="11"/>
        <color rgb="FF000000"/>
        <rFont val="Calibri"/>
      </rPr>
      <t>Approval by authorized parties confirms that the change is legitimate and that the change is sanctioned by the organization. Changes should be approved by individuals with the appropriate authority and knowledge to understand the impact of the change.</t>
    </r>
    <r>
      <rPr>
        <sz val="11"/>
        <color rgb="FF000000"/>
        <rFont val="Calibri"/>
      </rPr>
      <t xml:space="preserve">
</t>
    </r>
    <r>
      <rPr>
        <sz val="11"/>
        <color rgb="FF000000"/>
        <rFont val="Calibri"/>
      </rPr>
      <t>Thorough testing by the entity confirms that the security of the environment is not reduced by implementing a change and that all existing security controls either remain in place or are replaced with equal or stronger security controls after the change. The specific testing to be performed will vary according to the type of change and system component(s) affected.</t>
    </r>
    <r>
      <rPr>
        <sz val="11"/>
        <color rgb="FF000000"/>
        <rFont val="Calibri"/>
      </rPr>
      <t xml:space="preserve">
</t>
    </r>
    <r>
      <rPr>
        <sz val="11"/>
        <color rgb="FF000000"/>
        <rFont val="Calibri"/>
      </rPr>
      <t>For each change, it is important to have documented procedures that address any failures and provide instructions on how to return to a secure state in case the change fails or adversely affects the security of an application or system. These procedures will allow the application or system to be restored to its previous secure state.</t>
    </r>
  </si>
  <si>
    <r>
      <rPr>
        <sz val="11"/>
        <color rgb="FF000000"/>
        <rFont val="Calibri"/>
      </rPr>
      <t>All changes are tracked, authorized, and evaluated for impact and security, and changes are managed to avoid unintended effects to the security of system components.</t>
    </r>
  </si>
  <si>
    <r>
      <rPr>
        <b/>
        <sz val="11"/>
        <color rgb="FF000000"/>
        <rFont val="Calibri"/>
      </rPr>
      <t>a.</t>
    </r>
    <r>
      <rPr>
        <sz val="11"/>
        <color rgb="FF000000"/>
        <rFont val="Calibri"/>
      </rPr>
      <t xml:space="preserve"> Examine documented change control procedures to verify procedures are defined for changes to all system components in the production environment to include all elements specified in this requirement.</t>
    </r>
    <r>
      <rPr>
        <sz val="11"/>
        <color rgb="FF000000"/>
        <rFont val="Calibri"/>
      </rPr>
      <t xml:space="preserve">
</t>
    </r>
    <r>
      <rPr>
        <b/>
        <sz val="11"/>
        <color rgb="FF000000"/>
        <rFont val="Calibri"/>
      </rPr>
      <t>b.</t>
    </r>
    <r>
      <rPr>
        <sz val="11"/>
        <color rgb="FF000000"/>
        <rFont val="Calibri"/>
      </rPr>
      <t xml:space="preserve"> Examine recent changes to system components and trace those changes back to related change control documentation. For each change examined, verify the change is implemented in accordance with all elements specified in this requirement.</t>
    </r>
  </si>
  <si>
    <t>6.5.2</t>
  </si>
  <si>
    <r>
      <rPr>
        <sz val="11"/>
        <color rgb="FF000000"/>
        <rFont val="Calibri"/>
      </rPr>
      <t>Upon completion of a significant change, all applicable PCI DSS requirements are confirmed to be in place on all new or changed systems and networks, and documentation is updated as applicable.</t>
    </r>
  </si>
  <si>
    <r>
      <rPr>
        <sz val="11"/>
        <color rgb="FF000000"/>
        <rFont val="Calibri"/>
      </rPr>
      <t>Having processes to analyze significant changes helps ensure that all appropriate PCI DSS controls are applied to any systems or networks added or changed within the in-scope environment, and that PCI DSS requirements continue to be met to secure the environment.</t>
    </r>
  </si>
  <si>
    <r>
      <rPr>
        <sz val="11"/>
        <color rgb="FF000000"/>
        <rFont val="Calibri"/>
      </rPr>
      <t>Building this validation into change management processes helps ensure that device inventories and configuration standards are kept up to date and security controls are applied where needed.</t>
    </r>
  </si>
  <si>
    <r>
      <rPr>
        <sz val="11"/>
        <color rgb="FF000000"/>
        <rFont val="Calibri"/>
      </rPr>
      <t>Applicable PCI DSS requirements that could be impacted include, but are not limited to:</t>
    </r>
    <r>
      <rPr>
        <sz val="11"/>
        <color rgb="FF000000"/>
        <rFont val="Calibri"/>
      </rPr>
      <t xml:space="preserve">
</t>
    </r>
    <r>
      <rPr>
        <sz val="11"/>
        <color rgb="FF000000"/>
        <rFont val="Calibri"/>
      </rPr>
      <t>Network and data-flow diagrams are updated to reflect changes.</t>
    </r>
    <r>
      <rPr>
        <sz val="11"/>
        <color rgb="FF000000"/>
        <rFont val="Calibri"/>
      </rPr>
      <t xml:space="preserve">
</t>
    </r>
    <r>
      <rPr>
        <sz val="11"/>
        <color rgb="FF000000"/>
        <rFont val="Calibri"/>
      </rPr>
      <t>Systems are configured per configuration standards, with all default passwords changed and unnecessary services disabled.</t>
    </r>
    <r>
      <rPr>
        <sz val="11"/>
        <color rgb="FF000000"/>
        <rFont val="Calibri"/>
      </rPr>
      <t xml:space="preserve">
</t>
    </r>
    <r>
      <rPr>
        <sz val="11"/>
        <color rgb="FF000000"/>
        <rFont val="Calibri"/>
      </rPr>
      <t>Systems are protected with required controls—for example, file integrity monitoring (FIM), anti-malware, patches, and audit logging.</t>
    </r>
    <r>
      <rPr>
        <sz val="11"/>
        <color rgb="FF000000"/>
        <rFont val="Calibri"/>
      </rPr>
      <t xml:space="preserve">
</t>
    </r>
    <r>
      <rPr>
        <sz val="11"/>
        <color rgb="FF000000"/>
        <rFont val="Calibri"/>
      </rPr>
      <t>Sensitive authentication data is not stored, and all account data storage is documented and incorporated into data retention policy and procedures.</t>
    </r>
    <r>
      <rPr>
        <sz val="11"/>
        <color rgb="FF000000"/>
        <rFont val="Calibri"/>
      </rPr>
      <t xml:space="preserve">
</t>
    </r>
    <r>
      <rPr>
        <sz val="11"/>
        <color rgb="FF000000"/>
        <rFont val="Calibri"/>
      </rPr>
      <t>New systems are included in the quarterly vulnerability scanning process.</t>
    </r>
    <r>
      <rPr>
        <sz val="11"/>
        <color rgb="FF000000"/>
        <rFont val="Calibri"/>
      </rPr>
      <t xml:space="preserve">
</t>
    </r>
    <r>
      <rPr>
        <sz val="11"/>
        <color rgb="FF000000"/>
        <rFont val="Calibri"/>
      </rPr>
      <t>Systems are scanned for internal and external vulnerabilities after significant changes per Requirements 11.3.1.3 and 11.3.2.1.</t>
    </r>
  </si>
  <si>
    <r>
      <rPr>
        <sz val="11"/>
        <color rgb="FF000000"/>
        <rFont val="Calibri"/>
      </rPr>
      <t>All system components are verified after a significant change to be compliant with the applicable PCI DSS requirements.</t>
    </r>
  </si>
  <si>
    <r>
      <rPr>
        <sz val="11"/>
        <color rgb="FF000000"/>
        <rFont val="Calibri"/>
      </rPr>
      <t>These significant changes should also be captured and reflected in the entity’s annual PCI DSS scope confirmation activity per Requirement 12.5.2.</t>
    </r>
  </si>
  <si>
    <r>
      <rPr>
        <sz val="11"/>
        <color rgb="FF000000"/>
        <rFont val="Calibri"/>
      </rPr>
      <t>Examine documentation for significant changes, interview personnel, and observe the affected systems/networks to verify that the entity confirmed applicable PCI DSS requirements were in place on all new or changed systems and networks and that documentation was updated as applicable.</t>
    </r>
  </si>
  <si>
    <t>6.5.3</t>
  </si>
  <si>
    <r>
      <rPr>
        <sz val="11"/>
        <color rgb="FF000000"/>
        <rFont val="Calibri"/>
      </rPr>
      <t>Pre-production environments are separated from production environments and the separation is enforced with access controls.</t>
    </r>
  </si>
  <si>
    <r>
      <rPr>
        <sz val="11"/>
        <color rgb="FF000000"/>
        <rFont val="Calibri"/>
      </rPr>
      <t>Due to the constantly changing state of pre-production environments, they are often less secure than the production environment.</t>
    </r>
  </si>
  <si>
    <r>
      <rPr>
        <sz val="11"/>
        <color rgb="FF000000"/>
        <rFont val="Calibri"/>
      </rPr>
      <t>Organizations must clearly understand which environments are test environments or development environments and how these environments interact on the level of networks and applications.</t>
    </r>
  </si>
  <si>
    <r>
      <rPr>
        <sz val="11"/>
        <color rgb="FF000000"/>
        <rFont val="Calibri"/>
      </rPr>
      <t>Pre-production environments include development, testing, user acceptance testing (UAT), etc. Even where production infrastructure is used to facilitate testing or development, production environments still need to be separated (logically or physically) from pre-production functionality such that vulnerabilities introduced as a result of pre-production activities do not adversely affect production systems.</t>
    </r>
  </si>
  <si>
    <r>
      <rPr>
        <sz val="11"/>
        <color rgb="FF000000"/>
        <rFont val="Calibri"/>
      </rPr>
      <t>Pre-production environments cannot introduce risks and vulnerabilities into production environments.</t>
    </r>
  </si>
  <si>
    <r>
      <rPr>
        <b/>
        <sz val="11"/>
        <color rgb="FF000000"/>
        <rFont val="Calibri"/>
      </rPr>
      <t>a.</t>
    </r>
    <r>
      <rPr>
        <sz val="11"/>
        <color rgb="FF000000"/>
        <rFont val="Calibri"/>
      </rPr>
      <t xml:space="preserve"> Examine policies and procedures to verify that processes are defined for separating the pre-production environment from the production environment via access controls that enforce the separation.</t>
    </r>
    <r>
      <rPr>
        <sz val="11"/>
        <color rgb="FF000000"/>
        <rFont val="Calibri"/>
      </rPr>
      <t xml:space="preserve">
</t>
    </r>
    <r>
      <rPr>
        <b/>
        <sz val="11"/>
        <color rgb="FF000000"/>
        <rFont val="Calibri"/>
      </rPr>
      <t>b.</t>
    </r>
    <r>
      <rPr>
        <sz val="11"/>
        <color rgb="FF000000"/>
        <rFont val="Calibri"/>
      </rPr>
      <t xml:space="preserve"> Examine network documentation and configurations of network security controls to verify that the pre-production environment is separate from the production environment(s).</t>
    </r>
    <r>
      <rPr>
        <sz val="11"/>
        <color rgb="FF000000"/>
        <rFont val="Calibri"/>
      </rPr>
      <t xml:space="preserve">
</t>
    </r>
    <r>
      <rPr>
        <b/>
        <sz val="11"/>
        <color rgb="FF000000"/>
        <rFont val="Calibri"/>
      </rPr>
      <t>c.</t>
    </r>
    <r>
      <rPr>
        <sz val="11"/>
        <color rgb="FF000000"/>
        <rFont val="Calibri"/>
      </rPr>
      <t xml:space="preserve"> Examine access control settings to verify that access controls are in place to enforce separation between the pre-production and production environment(s).</t>
    </r>
  </si>
  <si>
    <t>6.5.4</t>
  </si>
  <si>
    <r>
      <rPr>
        <sz val="11"/>
        <color rgb="FF000000"/>
        <rFont val="Calibri"/>
      </rPr>
      <t>Roles and functions are separated between production and pre-production environments to provide accountability such that only reviewed and approved changes are deployed.</t>
    </r>
  </si>
  <si>
    <r>
      <rPr>
        <sz val="11"/>
        <color rgb="FF000000"/>
        <rFont val="Calibri"/>
      </rPr>
      <t>The goal of separating roles and functions between production and pre-production environments is to reduce the number of personnel with access to the production environment and account data and thereby minimize risk of unauthorized, unintentional, or inappropriate access to data and system components and help ensure that access is limited to those individuals with a business need for such access.</t>
    </r>
    <r>
      <rPr>
        <sz val="11"/>
        <color rgb="FF000000"/>
        <rFont val="Calibri"/>
      </rPr>
      <t xml:space="preserve">
</t>
    </r>
    <r>
      <rPr>
        <sz val="11"/>
        <color rgb="FF000000"/>
        <rFont val="Calibri"/>
      </rPr>
      <t>The intent of this control is to separate critical activities to provide oversight and review to catch errors and minimize the chances of fraud or theft (since two people would need to collude in order to hide an activity).</t>
    </r>
    <r>
      <rPr>
        <sz val="11"/>
        <color rgb="FF000000"/>
        <rFont val="Calibri"/>
      </rPr>
      <t xml:space="preserve">
</t>
    </r>
    <r>
      <rPr>
        <sz val="11"/>
        <color rgb="FF000000"/>
        <rFont val="Calibri"/>
      </rPr>
      <t>Separating roles and functions, also referred to as separation or segregation of duties, is a key internal control concept to protect an entity’s assets.</t>
    </r>
  </si>
  <si>
    <r>
      <rPr>
        <sz val="11"/>
        <color rgb="FF000000"/>
        <rFont val="Calibri"/>
      </rPr>
      <t>Job roles and accountability that differentiate between pre-production and production activities are defined and managed to minimize the risk of unauthorized, unintentional, or inappropriate actions.</t>
    </r>
  </si>
  <si>
    <r>
      <rPr>
        <sz val="11"/>
        <color rgb="FF000000"/>
        <rFont val="Calibri"/>
      </rPr>
      <t>In environments with limited personnel where individuals perform multiple roles or functions, this same goal can be achieved with additional procedural controls that provide accountability. For example, a developer may also be an administrator that uses an administrator-level account with elevated privileges in the development environment and, for their developer role, they use a separate account with user-level access to the production environment.</t>
    </r>
  </si>
  <si>
    <r>
      <rPr>
        <b/>
        <sz val="11"/>
        <color rgb="FF000000"/>
        <rFont val="Calibri"/>
      </rPr>
      <t>a.</t>
    </r>
    <r>
      <rPr>
        <sz val="11"/>
        <color rgb="FF000000"/>
        <rFont val="Calibri"/>
      </rPr>
      <t xml:space="preserve"> Examine policies and procedures to verify that processes are defined for separating roles and functions to provide accountability such that only reviewed and approved changes are deployed.</t>
    </r>
    <r>
      <rPr>
        <sz val="11"/>
        <color rgb="FF000000"/>
        <rFont val="Calibri"/>
      </rPr>
      <t xml:space="preserve">
</t>
    </r>
    <r>
      <rPr>
        <b/>
        <sz val="11"/>
        <color rgb="FF000000"/>
        <rFont val="Calibri"/>
      </rPr>
      <t>b.</t>
    </r>
    <r>
      <rPr>
        <sz val="11"/>
        <color rgb="FF000000"/>
        <rFont val="Calibri"/>
      </rPr>
      <t xml:space="preserve"> Observe processes and interview personnel to verify implemented controls separate roles and functions and provide accountability such that only reviewed and approved changes are deployed.</t>
    </r>
  </si>
  <si>
    <t>6.5.5</t>
  </si>
  <si>
    <r>
      <rPr>
        <sz val="11"/>
        <color rgb="FF000000"/>
        <rFont val="Calibri"/>
      </rPr>
      <t>Live PANs are not used in pre-production environments, except where those environments are included in the CDE and protected in accordance with all applicable PCI DSS requirements.</t>
    </r>
  </si>
  <si>
    <r>
      <rPr>
        <sz val="11"/>
        <color rgb="FF000000"/>
        <rFont val="Calibri"/>
      </rPr>
      <t>Use of live PANs outside of protected CDEs provides malicious individuals with the opportunity to gain unauthorized access to cardholder data.</t>
    </r>
  </si>
  <si>
    <r>
      <rPr>
        <sz val="11"/>
        <color rgb="FF000000"/>
        <rFont val="Calibri"/>
      </rPr>
      <t>Live PANs refer to valid PANs (not test PANs) issued by, or on behalf of, a payment brand. Additionally, when payment cards expire, the same PAN is often reused with a different expiry date. All PANs must be verified as being unable to conduct payment transactions or pose fraud risk to the payment system before they are excluded from PCI DSS scope. It is the responsibility of the entity to confirm that PANs are not live.</t>
    </r>
  </si>
  <si>
    <r>
      <rPr>
        <sz val="11"/>
        <color rgb="FF000000"/>
        <rFont val="Calibri"/>
      </rPr>
      <t>Live PANs cannot be present in pre-production environments outside the CDE.</t>
    </r>
  </si>
  <si>
    <r>
      <rPr>
        <b/>
        <sz val="11"/>
        <color rgb="FF000000"/>
        <rFont val="Calibri"/>
      </rPr>
      <t>a.</t>
    </r>
    <r>
      <rPr>
        <sz val="11"/>
        <color rgb="FF000000"/>
        <rFont val="Calibri"/>
      </rPr>
      <t xml:space="preserve"> Examine policies and procedures to verify that processes are defined for not using live PANs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b.</t>
    </r>
    <r>
      <rPr>
        <sz val="11"/>
        <color rgb="FF000000"/>
        <rFont val="Calibri"/>
      </rPr>
      <t xml:space="preserve"> Observe testing processes and interview personnel to verify procedures are in place to ensure live PANs are not used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c.</t>
    </r>
    <r>
      <rPr>
        <sz val="11"/>
        <color rgb="FF000000"/>
        <rFont val="Calibri"/>
      </rPr>
      <t xml:space="preserve"> Examine pre-production test data to verify live PANs are not used in pre-production environments, except where those environments are in a CDE and protected in accordance with all applicable PCI DSS requirements.</t>
    </r>
  </si>
  <si>
    <t>6.5.6</t>
  </si>
  <si>
    <r>
      <rPr>
        <sz val="11"/>
        <color rgb="FF000000"/>
        <rFont val="Calibri"/>
      </rPr>
      <t>Test data and test accounts are removed from system components before the system goes into production.</t>
    </r>
  </si>
  <si>
    <r>
      <rPr>
        <sz val="11"/>
        <color rgb="FF000000"/>
        <rFont val="Calibri"/>
      </rPr>
      <t>This data may give away information about the functioning of an application or system and is an easy target for unauthorized individuals to exploit to gain access to systems. Possession of such information could facilitate compromise of the system and related account data.</t>
    </r>
  </si>
  <si>
    <r>
      <rPr>
        <sz val="11"/>
        <color rgb="FF000000"/>
        <rFont val="Calibri"/>
      </rPr>
      <t>Test data and test accounts cannot exist in production environments.</t>
    </r>
  </si>
  <si>
    <r>
      <rPr>
        <b/>
        <sz val="11"/>
        <color rgb="FF000000"/>
        <rFont val="Calibri"/>
      </rPr>
      <t>a.</t>
    </r>
    <r>
      <rPr>
        <sz val="11"/>
        <color rgb="FF000000"/>
        <rFont val="Calibri"/>
      </rPr>
      <t xml:space="preserve"> Examine policies and procedures to verify that processes are defined for removal of test data and test accounts from system components before the system goes into production.</t>
    </r>
    <r>
      <rPr>
        <sz val="11"/>
        <color rgb="FF000000"/>
        <rFont val="Calibri"/>
      </rPr>
      <t xml:space="preserve">
</t>
    </r>
    <r>
      <rPr>
        <b/>
        <sz val="11"/>
        <color rgb="FF000000"/>
        <rFont val="Calibri"/>
      </rPr>
      <t>b.</t>
    </r>
    <r>
      <rPr>
        <sz val="11"/>
        <color rgb="FF000000"/>
        <rFont val="Calibri"/>
      </rPr>
      <t xml:space="preserve"> Observe testing processes for both off-the-shelf software and in-house applications, and interview personnel to verify test data and test accounts are removed before a system goes into production.</t>
    </r>
    <r>
      <rPr>
        <sz val="11"/>
        <color rgb="FF000000"/>
        <rFont val="Calibri"/>
      </rPr>
      <t xml:space="preserve">
</t>
    </r>
    <r>
      <rPr>
        <b/>
        <sz val="11"/>
        <color rgb="FF000000"/>
        <rFont val="Calibri"/>
      </rPr>
      <t>c.</t>
    </r>
    <r>
      <rPr>
        <sz val="11"/>
        <color rgb="FF000000"/>
        <rFont val="Calibri"/>
      </rPr>
      <t xml:space="preserve"> Examine data and accounts for recently installed or updated off-the-shelf software and in-house applications to verify there is no test data or test accounts on systems in production.</t>
    </r>
  </si>
  <si>
    <t>7</t>
  </si>
  <si>
    <t>Requirement 7: Restrict Access to System Components and Cardholder Data by Business Need to Know</t>
  </si>
  <si>
    <t>Processes and mechanisms for restricting access to system components and cardholder data by business need to know are defined and understood.</t>
  </si>
  <si>
    <t>7.1.1</t>
  </si>
  <si>
    <r>
      <rPr>
        <sz val="11"/>
        <color rgb="FF000000"/>
        <rFont val="Calibri"/>
      </rPr>
      <t>All security policies and operational procedures that are identified in Requirement 7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</si>
  <si>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7.1.1 is about effectively managing and maintaining the various policies and procedures specified throughout Requirement 7. While it is important to define the specific policies or procedures called out in Requirement 7, it is equally important to ensure they are properly documented, maintained, and disseminated.</t>
    </r>
  </si>
  <si>
    <r>
      <rPr>
        <sz val="11"/>
        <color rgb="FF000000"/>
        <rFont val="Calibri"/>
      </rPr>
      <t>Expectations, controls, and oversight for meeting activities within Requirement 7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</si>
  <si>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7 are managed in accordance with all elements specified in this requirement.</t>
    </r>
  </si>
  <si>
    <t>7.1.2</t>
  </si>
  <si>
    <r>
      <rPr>
        <sz val="11"/>
        <color rgb="FF000000"/>
        <rFont val="Calibri"/>
      </rPr>
      <t>Roles and responsibilities for performing activities in Requirement 7 are documented, assigned, and understood.</t>
    </r>
  </si>
  <si>
    <r>
      <rPr>
        <sz val="11"/>
        <color rgb="FF000000"/>
        <rFont val="Calibri"/>
      </rPr>
      <t>Day-to-day responsibilities for performing all the activities in Requirement 7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</si>
  <si>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7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7 to verify that roles and responsibilities are assigned as and are understood.</t>
    </r>
  </si>
  <si>
    <t>Access to system components and data is appropriately defined and assigned.</t>
  </si>
  <si>
    <t>7.2.1</t>
  </si>
  <si>
    <r>
      <rPr>
        <sz val="11"/>
        <color rgb="FF000000"/>
        <rFont val="Calibri"/>
      </rPr>
      <t>An access control model is defined and includes granting access as follows:</t>
    </r>
    <r>
      <rPr>
        <sz val="11"/>
        <color rgb="FF000000"/>
        <rFont val="Calibri"/>
      </rPr>
      <t xml:space="preserve">
</t>
    </r>
    <r>
      <rPr>
        <b/>
        <sz val="11"/>
        <color rgb="FF000000"/>
        <rFont val="Calibri"/>
      </rPr>
      <t>•</t>
    </r>
    <r>
      <rPr>
        <sz val="11"/>
        <color rgb="FF000000"/>
        <rFont val="Calibri"/>
      </rPr>
      <t xml:space="preserve">    Appropriate access depending on the entity’s business and access needs.</t>
    </r>
    <r>
      <rPr>
        <sz val="11"/>
        <color rgb="FF000000"/>
        <rFont val="Calibri"/>
      </rPr>
      <t xml:space="preserve">
</t>
    </r>
    <r>
      <rPr>
        <b/>
        <sz val="11"/>
        <color rgb="FF000000"/>
        <rFont val="Calibri"/>
      </rPr>
      <t>•</t>
    </r>
    <r>
      <rPr>
        <sz val="11"/>
        <color rgb="FF000000"/>
        <rFont val="Calibri"/>
      </rPr>
      <t xml:space="preserve">    Access to system components and data resources that is based on users’ job classification and functions.</t>
    </r>
    <r>
      <rPr>
        <sz val="11"/>
        <color rgb="FF000000"/>
        <rFont val="Calibri"/>
      </rPr>
      <t xml:space="preserve">
</t>
    </r>
    <r>
      <rPr>
        <b/>
        <sz val="11"/>
        <color rgb="FF000000"/>
        <rFont val="Calibri"/>
      </rPr>
      <t>•</t>
    </r>
    <r>
      <rPr>
        <sz val="11"/>
        <color rgb="FF000000"/>
        <rFont val="Calibri"/>
      </rPr>
      <t xml:space="preserve">    The least privileges required (for example, user, administrator) to perform a job function.</t>
    </r>
  </si>
  <si>
    <r>
      <rPr>
        <sz val="11"/>
        <color rgb="FF000000"/>
        <rFont val="Calibri"/>
      </rPr>
      <t>Defining an access control model that is appropriate for the entity’s technology and access control philosophy supports a consistent and uniform way of allocating access and reduces the possibility of errors such as the granting of excessive rights.</t>
    </r>
  </si>
  <si>
    <r>
      <rPr>
        <sz val="11"/>
        <color rgb="FF000000"/>
        <rFont val="Calibri"/>
      </rPr>
      <t>A factor to consider when defining access needs is the separation of duties principle. This principle is intended to prevent fraud and misuse or theft of resources. For example, 1) dividing mission-critical functions and information system support functions among different individuals and/or functions, 2) establishing roles such that information system support activities are performed by different functions/individuals (for example, system management, programming, configuration management, quality assurance and testing, and network security), and 3) ensuring security personnel administering access control functions do not also administer audit functions.</t>
    </r>
    <r>
      <rPr>
        <sz val="11"/>
        <color rgb="FF000000"/>
        <rFont val="Calibri"/>
      </rPr>
      <t xml:space="preserve">
</t>
    </r>
    <r>
      <rPr>
        <sz val="11"/>
        <color rgb="FF000000"/>
        <rFont val="Calibri"/>
      </rPr>
      <t>In environments where one individual performs multiple functions, such as administration and security operations, duties may be assigned so that no single individual has end-to-end control of a process without an independent checkpoint. For example, responsibility for configuration and responsibility for approving changes could be assigned to separate individuals.</t>
    </r>
    <r>
      <rPr>
        <sz val="11"/>
        <color rgb="FF000000"/>
        <rFont val="Calibri"/>
      </rPr>
      <t xml:space="preserve">
</t>
    </r>
    <r>
      <rPr>
        <sz val="11"/>
        <color rgb="FF000000"/>
        <rFont val="Calibri"/>
      </rPr>
      <t>(continued on next page)</t>
    </r>
  </si>
  <si>
    <r>
      <rPr>
        <sz val="11"/>
        <color rgb="FF000000"/>
        <rFont val="Calibri"/>
      </rPr>
      <t>Key elements of an access control model include:</t>
    </r>
    <r>
      <rPr>
        <sz val="11"/>
        <color rgb="FF000000"/>
        <rFont val="Calibri"/>
      </rPr>
      <t xml:space="preserve">
</t>
    </r>
    <r>
      <rPr>
        <sz val="11"/>
        <color rgb="FF000000"/>
        <rFont val="Calibri"/>
      </rPr>
      <t>Resources to be protected (the systems/devices/data to which access is needed),</t>
    </r>
    <r>
      <rPr>
        <sz val="11"/>
        <color rgb="FF000000"/>
        <rFont val="Calibri"/>
      </rPr>
      <t xml:space="preserve">
</t>
    </r>
    <r>
      <rPr>
        <sz val="11"/>
        <color rgb="FF000000"/>
        <rFont val="Calibri"/>
      </rPr>
      <t>Job functions that need access to the resource (for example, system administrator, call-center personnel, store clerk), and</t>
    </r>
    <r>
      <rPr>
        <sz val="11"/>
        <color rgb="FF000000"/>
        <rFont val="Calibri"/>
      </rPr>
      <t xml:space="preserve">
</t>
    </r>
    <r>
      <rPr>
        <sz val="11"/>
        <color rgb="FF000000"/>
        <rFont val="Calibri"/>
      </rPr>
      <t>Which activities each job function needs to perform (for example, read/write or query).</t>
    </r>
    <r>
      <rPr>
        <sz val="11"/>
        <color rgb="FF000000"/>
        <rFont val="Calibri"/>
      </rPr>
      <t xml:space="preserve">
</t>
    </r>
    <r>
      <rPr>
        <sz val="11"/>
        <color rgb="FF000000"/>
        <rFont val="Calibri"/>
      </rPr>
      <t>Once job functions, resources, and activities per job functions are defined, individuals can be granted access accordingly.</t>
    </r>
  </si>
  <si>
    <r>
      <rPr>
        <sz val="11"/>
        <color rgb="FF000000"/>
        <rFont val="Calibri"/>
      </rPr>
      <t>Access control models that entities can consider include role-based access control (RBAC) and attribute-based access control (ABAC). The access control model used by a given entity depends on their business and access needs.</t>
    </r>
  </si>
  <si>
    <r>
      <rPr>
        <sz val="11"/>
        <color rgb="FF000000"/>
        <rFont val="Calibri"/>
      </rPr>
      <t>Access requirements are established according to job functions following least-privilege and need-to-know principles.</t>
    </r>
  </si>
  <si>
    <r>
      <rPr>
        <b/>
        <sz val="11"/>
        <color rgb="FF000000"/>
        <rFont val="Calibri"/>
      </rPr>
      <t>a.</t>
    </r>
    <r>
      <rPr>
        <sz val="11"/>
        <color rgb="FF000000"/>
        <rFont val="Calibri"/>
      </rPr>
      <t xml:space="preserve"> Examine documented policies and procedures and interview personnel to verify the access control model is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access control model settings and verify that access needs are appropriately defined in accordance with all elements specified in this requirement.</t>
    </r>
  </si>
  <si>
    <t>7.2.2</t>
  </si>
  <si>
    <r>
      <rPr>
        <sz val="11"/>
        <color rgb="FF000000"/>
        <rFont val="Calibri"/>
      </rPr>
      <t>Access is assigned to users, including privileged users, based on:</t>
    </r>
    <r>
      <rPr>
        <sz val="11"/>
        <color rgb="FF000000"/>
        <rFont val="Calibri"/>
      </rPr>
      <t xml:space="preserve">
</t>
    </r>
    <r>
      <rPr>
        <b/>
        <sz val="11"/>
        <color rgb="FF000000"/>
        <rFont val="Calibri"/>
      </rPr>
      <t>•</t>
    </r>
    <r>
      <rPr>
        <sz val="11"/>
        <color rgb="FF000000"/>
        <rFont val="Calibri"/>
      </rPr>
      <t xml:space="preserve">    Job classification and function.</t>
    </r>
    <r>
      <rPr>
        <sz val="11"/>
        <color rgb="FF000000"/>
        <rFont val="Calibri"/>
      </rPr>
      <t xml:space="preserve">
</t>
    </r>
    <r>
      <rPr>
        <b/>
        <sz val="11"/>
        <color rgb="FF000000"/>
        <rFont val="Calibri"/>
      </rPr>
      <t>•</t>
    </r>
    <r>
      <rPr>
        <sz val="11"/>
        <color rgb="FF000000"/>
        <rFont val="Calibri"/>
      </rPr>
      <t xml:space="preserve">    Least privileges necessary to perform job responsibilities.</t>
    </r>
  </si>
  <si>
    <r>
      <rPr>
        <sz val="11"/>
        <color rgb="FF000000"/>
        <rFont val="Calibri"/>
      </rPr>
      <t>Assigning least privileges helps prevent users without sufficient knowledge about the application from incorrectly or accidentally changing application configuration or altering its security settings. Enforcing least privilege also helps to minimize the scope of damage if an unauthorized person gains access to a user ID.</t>
    </r>
  </si>
  <si>
    <r>
      <rPr>
        <sz val="11"/>
        <color rgb="FF000000"/>
        <rFont val="Calibri"/>
      </rPr>
      <t>Access rights are granted to a user by assignment to one or several functions. Access is assigned depending on the specific user functions and with the minimum scope required for the job.</t>
    </r>
    <r>
      <rPr>
        <sz val="11"/>
        <color rgb="FF000000"/>
        <rFont val="Calibri"/>
      </rPr>
      <t xml:space="preserve">
</t>
    </r>
    <r>
      <rPr>
        <sz val="11"/>
        <color rgb="FF000000"/>
        <rFont val="Calibri"/>
      </rPr>
      <t>When assigning privileged access, it is important to assign individuals only the privileges they need to perform their job (the “least privileges”). For example, the database administrator or backup administrator should not be assigned the same privileges as the overall systems administrator.</t>
    </r>
    <r>
      <rPr>
        <sz val="11"/>
        <color rgb="FF000000"/>
        <rFont val="Calibri"/>
      </rPr>
      <t xml:space="preserve">
</t>
    </r>
    <r>
      <rPr>
        <sz val="11"/>
        <color rgb="FF000000"/>
        <rFont val="Calibri"/>
      </rPr>
      <t>Once needs are defined for user functions (per PCI DSS requirement 7.2.1), it is easy to grant individuals access according to their job classification and function by using the already-created roles.</t>
    </r>
    <r>
      <rPr>
        <sz val="11"/>
        <color rgb="FF000000"/>
        <rFont val="Calibri"/>
      </rPr>
      <t xml:space="preserve">
</t>
    </r>
    <r>
      <rPr>
        <sz val="11"/>
        <color rgb="FF000000"/>
        <rFont val="Calibri"/>
      </rPr>
      <t>Entities may wish to consider use of Privileged Access Management (PAM), which is a method to grant access to privileged accounts only when those privileges are required, immediately revoking that access once they are no longer needed.</t>
    </r>
  </si>
  <si>
    <r>
      <rPr>
        <sz val="11"/>
        <color rgb="FF000000"/>
        <rFont val="Calibri"/>
      </rPr>
      <t>Access to systems and data is limited to only the access needed to perform job functions, as defined in the related access roles.</t>
    </r>
  </si>
  <si>
    <r>
      <rPr>
        <b/>
        <sz val="11"/>
        <color rgb="FF000000"/>
        <rFont val="Calibri"/>
      </rPr>
      <t>a.</t>
    </r>
    <r>
      <rPr>
        <sz val="11"/>
        <color rgb="FF000000"/>
        <rFont val="Calibri"/>
      </rPr>
      <t xml:space="preserve"> Examine policies and procedures to verify they cover assigning access to users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user access settings, including for privileged users, and interview responsible management personnel to verify that privileges assigned are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personnel responsible for assigning access to verify that privileged user access is assigned in accordance with all elements specified in this requirement.</t>
    </r>
  </si>
  <si>
    <t>7.2.3</t>
  </si>
  <si>
    <r>
      <rPr>
        <sz val="11"/>
        <color rgb="FF000000"/>
        <rFont val="Calibri"/>
      </rPr>
      <t>Required privileges are approved by authorized personnel.</t>
    </r>
  </si>
  <si>
    <r>
      <rPr>
        <sz val="11"/>
        <color rgb="FF000000"/>
        <rFont val="Calibri"/>
      </rPr>
      <t>Documented approval (for example, in writing or electronically) assures that those with access and privileges are known and authorized by management, and that their access is necessary for their job function.</t>
    </r>
  </si>
  <si>
    <r>
      <rPr>
        <sz val="11"/>
        <color rgb="FF000000"/>
        <rFont val="Calibri"/>
      </rPr>
      <t>Access privileges cannot be granted to users without appropriate, documented authorization.</t>
    </r>
  </si>
  <si>
    <r>
      <rPr>
        <b/>
        <sz val="11"/>
        <color rgb="FF000000"/>
        <rFont val="Calibri"/>
      </rPr>
      <t>a.</t>
    </r>
    <r>
      <rPr>
        <sz val="11"/>
        <color rgb="FF000000"/>
        <rFont val="Calibri"/>
      </rPr>
      <t xml:space="preserve"> Examine policies and procedures to verify they define processes for approval of all privileges by authorized personnel.</t>
    </r>
  </si>
  <si>
    <t>7.2.4</t>
  </si>
  <si>
    <r>
      <rPr>
        <sz val="11"/>
        <color rgb="FF000000"/>
        <rFont val="Calibri"/>
      </rPr>
      <t>All user accounts and related access privileges, including third-party/vendor accounts, are reviewed as follows:</t>
    </r>
    <r>
      <rPr>
        <sz val="11"/>
        <color rgb="FF000000"/>
        <rFont val="Calibri"/>
      </rPr>
      <t xml:space="preserve">
</t>
    </r>
    <r>
      <rPr>
        <b/>
        <sz val="11"/>
        <color rgb="FF000000"/>
        <rFont val="Calibri"/>
      </rPr>
      <t>•</t>
    </r>
    <r>
      <rPr>
        <sz val="11"/>
        <color rgb="FF000000"/>
        <rFont val="Calibri"/>
      </rPr>
      <t xml:space="preserve">    At least once every six months.</t>
    </r>
    <r>
      <rPr>
        <sz val="11"/>
        <color rgb="FF000000"/>
        <rFont val="Calibri"/>
      </rPr>
      <t xml:space="preserve">
</t>
    </r>
    <r>
      <rPr>
        <b/>
        <sz val="11"/>
        <color rgb="FF000000"/>
        <rFont val="Calibri"/>
      </rPr>
      <t>•</t>
    </r>
    <r>
      <rPr>
        <sz val="11"/>
        <color rgb="FF000000"/>
        <rFont val="Calibri"/>
      </rPr>
      <t xml:space="preserve">    To ensure user accounts and access remain appropriate based on job function.</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</si>
  <si>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user job responsibilities change, system functions change, or other modifications. If excessive user rights are not revoked in due time, they may be used by malicious users for unauthorized access.</t>
    </r>
    <r>
      <rPr>
        <sz val="11"/>
        <color rgb="FF000000"/>
        <rFont val="Calibri"/>
      </rPr>
      <t xml:space="preserve">
</t>
    </r>
    <r>
      <rPr>
        <sz val="11"/>
        <color rgb="FF000000"/>
        <rFont val="Calibri"/>
      </rPr>
      <t>This review provides another opportunity to ensure that accounts for all terminated users have been removed (if any were missed at the time of termination), as well as to ensure that any third parties that no longer need access have had their access terminated.</t>
    </r>
  </si>
  <si>
    <r>
      <rPr>
        <sz val="11"/>
        <color rgb="FF000000"/>
        <rFont val="Calibri"/>
      </rPr>
      <t>When a user transfers into a new role or a new department, typically the privileges and access associated with their former role are no longer required. Continued access to privileges or functions that are no longer required may introduce the risk of misuse or errors. Therefore, when responsibilities change, processes that revalidate access help to ensure user access is appropriate for the user’s new responsibilities.</t>
    </r>
    <r>
      <rPr>
        <sz val="11"/>
        <color rgb="FF000000"/>
        <rFont val="Calibri"/>
      </rPr>
      <t xml:space="preserve">
</t>
    </r>
    <r>
      <rPr>
        <sz val="11"/>
        <color rgb="FF000000"/>
        <rFont val="Calibri"/>
      </rPr>
      <t>Entities can consider implementing a regular, repeatable process for conducting reviews of access rights, and assigning “data owners” that are responsible for managing and monitoring access to data related to their job function and that also ensure user access remains current and appropriate. As an example, a direct manager could review team access monthly, while the senior manager reviews their groups’ access quarterly, both making updates to access as needed. The intent of these best practices is to support and facilitate conducting the reviews at least once every 6 months.</t>
    </r>
  </si>
  <si>
    <r>
      <rPr>
        <sz val="11"/>
        <color rgb="FF000000"/>
        <rFont val="Calibri"/>
      </rPr>
      <t>Account privilege assignments are verified periodically by management as correct, and nonconformities are remediated.</t>
    </r>
  </si>
  <si>
    <r>
      <rPr>
        <sz val="11"/>
        <color rgb="FF000000"/>
        <rFont val="Calibri"/>
      </rPr>
      <t>This requirement applies to all user accounts and related access privileges, including those used by personnel and third parties/vendors, and accounts used to access third-party cloud services.</t>
    </r>
    <r>
      <rPr>
        <sz val="11"/>
        <color rgb="FF000000"/>
        <rFont val="Calibri"/>
      </rPr>
      <t xml:space="preserve">
</t>
    </r>
    <r>
      <rPr>
        <sz val="11"/>
        <color rgb="FF000000"/>
        <rFont val="Calibri"/>
      </rPr>
      <t>See Requirements 7.2.5 and 7.2.5.1 and 8.6.1 through 8.6.3 for controls for application and system accounts.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</si>
  <si>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policies and procedures to verify they define processes to review all user accounts and related access privileges, including third-party/vendor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documented results of periodic reviews of user accounts to verify that all the results are in accordance with all elements specified in this requirement.</t>
    </r>
  </si>
  <si>
    <t>7.2.5</t>
  </si>
  <si>
    <r>
      <rPr>
        <sz val="11"/>
        <color rgb="FF000000"/>
        <rFont val="Calibri"/>
      </rPr>
      <t>All application and system accounts and related access privileges are assigned and managed as follows:</t>
    </r>
    <r>
      <rPr>
        <sz val="11"/>
        <color rgb="FF000000"/>
        <rFont val="Calibri"/>
      </rPr>
      <t xml:space="preserve">
</t>
    </r>
    <r>
      <rPr>
        <b/>
        <sz val="11"/>
        <color rgb="FF000000"/>
        <rFont val="Calibri"/>
      </rPr>
      <t>•</t>
    </r>
    <r>
      <rPr>
        <sz val="11"/>
        <color rgb="FF000000"/>
        <rFont val="Calibri"/>
      </rPr>
      <t xml:space="preserve">    Based on the least privileges necessary for the operability of the system or application.</t>
    </r>
    <r>
      <rPr>
        <sz val="11"/>
        <color rgb="FF000000"/>
        <rFont val="Calibri"/>
      </rPr>
      <t xml:space="preserve">
</t>
    </r>
    <r>
      <rPr>
        <b/>
        <sz val="11"/>
        <color rgb="FF000000"/>
        <rFont val="Calibri"/>
      </rPr>
      <t>•</t>
    </r>
    <r>
      <rPr>
        <sz val="11"/>
        <color rgb="FF000000"/>
        <rFont val="Calibri"/>
      </rPr>
      <t xml:space="preserve">    Access is limited to the systems, applications, or processes that specifically require their use.</t>
    </r>
  </si>
  <si>
    <r>
      <rPr>
        <sz val="11"/>
        <color rgb="FF000000"/>
        <rFont val="Calibri"/>
      </rPr>
      <t>It is important to establish the appropriate access level for application or system accounts. If such accounts are compromised, malicious users will receive the same access level as that granted to the application or system. Therefore, it is important to ensure limited access is granted to system and application accounts on the same basis as to user accounts.</t>
    </r>
  </si>
  <si>
    <r>
      <rPr>
        <sz val="11"/>
        <color rgb="FF000000"/>
        <rFont val="Calibri"/>
      </rPr>
      <t>Entities may want to consider establishing a baseline when setting up these application and system accounts including the following as applicable to the organization:</t>
    </r>
    <r>
      <rPr>
        <sz val="11"/>
        <color rgb="FF000000"/>
        <rFont val="Calibri"/>
      </rPr>
      <t xml:space="preserve">
</t>
    </r>
    <r>
      <rPr>
        <sz val="11"/>
        <color rgb="FF000000"/>
        <rFont val="Calibri"/>
      </rPr>
      <t>Making sure that the account is not a member of a privileged group such as domain administrators, local administrators, or root.</t>
    </r>
    <r>
      <rPr>
        <sz val="11"/>
        <color rgb="FF000000"/>
        <rFont val="Calibri"/>
      </rPr>
      <t xml:space="preserve">
</t>
    </r>
    <r>
      <rPr>
        <sz val="11"/>
        <color rgb="FF000000"/>
        <rFont val="Calibri"/>
      </rPr>
      <t>Restricting which computers the account can be used on.</t>
    </r>
    <r>
      <rPr>
        <sz val="11"/>
        <color rgb="FF000000"/>
        <rFont val="Calibri"/>
      </rPr>
      <t xml:space="preserve">
</t>
    </r>
    <r>
      <rPr>
        <sz val="11"/>
        <color rgb="FF000000"/>
        <rFont val="Calibri"/>
      </rPr>
      <t>Restricting hours of use.</t>
    </r>
    <r>
      <rPr>
        <sz val="11"/>
        <color rgb="FF000000"/>
        <rFont val="Calibri"/>
      </rPr>
      <t xml:space="preserve">
</t>
    </r>
    <r>
      <rPr>
        <sz val="11"/>
        <color rgb="FF000000"/>
        <rFont val="Calibri"/>
      </rPr>
      <t>Removing any additional settings like VPN access and remote access.</t>
    </r>
  </si>
  <si>
    <r>
      <rPr>
        <sz val="11"/>
        <color rgb="FF000000"/>
        <rFont val="Calibri"/>
      </rPr>
      <t>Access rights granted to application and system accounts are limited to only the access needed for the operability of that application or system.</t>
    </r>
  </si>
  <si>
    <r>
      <rPr>
        <b/>
        <sz val="11"/>
        <color rgb="FF000000"/>
        <rFont val="Calibri"/>
      </rPr>
      <t>a.</t>
    </r>
    <r>
      <rPr>
        <sz val="11"/>
        <color rgb="FF000000"/>
        <rFont val="Calibri"/>
      </rPr>
      <t xml:space="preserve"> Examine policies and procedures to verify they define processes to manage and assign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privileges associated with system and application accounts and interview responsible personnel to verify that application and system accounts and related access privileges are assigned and managed in accordance with all elements specified in this requirement.</t>
    </r>
  </si>
  <si>
    <t>7.2.5.1</t>
  </si>
  <si>
    <r>
      <rPr>
        <sz val="11"/>
        <color rgb="FF000000"/>
        <rFont val="Calibri"/>
      </rPr>
      <t>All access by application and system accounts and related access privileges are reviewed as follows:</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The application/system access remains appropriate for the function being performed.</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</si>
  <si>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system functions change, or other application or system modifications occur. If excessive rights are not removed when no longer needed, they may be used by malicious users for unauthorized access.</t>
    </r>
  </si>
  <si>
    <r>
      <rPr>
        <sz val="11"/>
        <color rgb="FF000000"/>
        <rFont val="Calibri"/>
      </rPr>
      <t>“Programmatic methods” means granting access through means such as database stored procedures that allow users to perform controlled actions to data in a table, rather than via direct, unfiltered access to the data repository by end users (except for the responsible administrator(s), who need direct access to the database for their administrative duties).</t>
    </r>
  </si>
  <si>
    <r>
      <rPr>
        <sz val="11"/>
        <color rgb="FF000000"/>
        <rFont val="Calibri"/>
      </rPr>
      <t>Application and system account privilege assignments are verified periodically by management as correct, and nonconformities are remediated.</t>
    </r>
  </si>
  <si>
    <r>
      <rPr>
        <b/>
        <sz val="11"/>
        <color rgb="FF000000"/>
        <rFont val="Calibri"/>
      </rPr>
      <t>a.</t>
    </r>
    <r>
      <rPr>
        <sz val="11"/>
        <color rgb="FF000000"/>
        <rFont val="Calibri"/>
      </rPr>
      <t xml:space="preserve"> Examine policies and procedures to verify they define processes to review all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entity’s targeted risk analysis for the frequency of periodic reviews of application and system accounts and related access privileges to verify the risk analysis was performed in accordance with all elements specified in Requirement 12.3.1.</t>
    </r>
    <r>
      <rPr>
        <sz val="11"/>
        <color rgb="FF000000"/>
        <rFont val="Calibri"/>
      </rPr>
      <t xml:space="preserve">
</t>
    </r>
    <r>
      <rPr>
        <b/>
        <sz val="11"/>
        <color rgb="FF000000"/>
        <rFont val="Calibri"/>
      </rPr>
      <t>c.</t>
    </r>
    <r>
      <rPr>
        <sz val="11"/>
        <color rgb="FF000000"/>
        <rFont val="Calibri"/>
      </rPr>
      <t xml:space="preserve"> Interview responsible personnel and examine documented results of periodic reviews of system and application accounts and related privileges to verify that the reviews occur in accordance with all elements specified in this requirement.</t>
    </r>
  </si>
  <si>
    <t>7.2.6</t>
  </si>
  <si>
    <r>
      <rPr>
        <sz val="11"/>
        <color rgb="FF000000"/>
        <rFont val="Calibri"/>
      </rPr>
      <t>All user access to query repositories of stored cardholder data is restricted as follows:</t>
    </r>
    <r>
      <rPr>
        <sz val="11"/>
        <color rgb="FF000000"/>
        <rFont val="Calibri"/>
      </rPr>
      <t xml:space="preserve">
</t>
    </r>
    <r>
      <rPr>
        <b/>
        <sz val="11"/>
        <color rgb="FF000000"/>
        <rFont val="Calibri"/>
      </rPr>
      <t>•</t>
    </r>
    <r>
      <rPr>
        <sz val="11"/>
        <color rgb="FF000000"/>
        <rFont val="Calibri"/>
      </rPr>
      <t xml:space="preserve">    Via applications or other programmatic methods, with access and allowed actions based on user roles and least privileges.</t>
    </r>
    <r>
      <rPr>
        <sz val="11"/>
        <color rgb="FF000000"/>
        <rFont val="Calibri"/>
      </rPr>
      <t xml:space="preserve">
</t>
    </r>
    <r>
      <rPr>
        <b/>
        <sz val="11"/>
        <color rgb="FF000000"/>
        <rFont val="Calibri"/>
      </rPr>
      <t>•</t>
    </r>
    <r>
      <rPr>
        <sz val="11"/>
        <color rgb="FF000000"/>
        <rFont val="Calibri"/>
      </rPr>
      <t xml:space="preserve">    Only the responsible administrator(s) can directly access or query repositories of stored CHD.</t>
    </r>
  </si>
  <si>
    <r>
      <rPr>
        <sz val="11"/>
        <color rgb="FF000000"/>
        <rFont val="Calibri"/>
      </rPr>
      <t>The misuse of query access to repositories of cardholder data has been a regular cause of data breaches. Limiting such access to administrators reduces the risk of such access being abused by unauthorized users.</t>
    </r>
  </si>
  <si>
    <r>
      <rPr>
        <sz val="11"/>
        <color rgb="FF000000"/>
        <rFont val="Calibri"/>
      </rPr>
      <t>Typical user actions include moving, copying, and deleting data. Also consider the scope of privilege needed when granting access. For example, access can be granted to specific objects such as data elements, files, tables, indexes, views, and stored routines. Granting access to repositories of cardholder data should follow the same process as all other granted access, meaning that it is based on roles, with only the privileges assigned to each user that are needed to perform their job functions.</t>
    </r>
  </si>
  <si>
    <r>
      <rPr>
        <sz val="11"/>
        <color rgb="FF000000"/>
        <rFont val="Calibri"/>
      </rPr>
      <t>Direct unfiltered (ad hoc) query access to cardholder data repositories is prohibited, unless performed by an authorized administrator.</t>
    </r>
  </si>
  <si>
    <r>
      <rPr>
        <sz val="11"/>
        <color rgb="FF000000"/>
        <rFont val="Calibri"/>
      </rPr>
      <t>This requirement applies to controls for user access to query repositories of stored cardholder data.</t>
    </r>
    <r>
      <rPr>
        <sz val="11"/>
        <color rgb="FF000000"/>
        <rFont val="Calibri"/>
      </rPr>
      <t xml:space="preserve">
</t>
    </r>
    <r>
      <rPr>
        <sz val="11"/>
        <color rgb="FF000000"/>
        <rFont val="Calibri"/>
      </rPr>
      <t>See Requirements 7.2.5 and 7.2.5.1 and 8.6.1 through 8.6.3 for controls for application and system accounts.</t>
    </r>
  </si>
  <si>
    <r>
      <rPr>
        <b/>
        <sz val="11"/>
        <color rgb="FF000000"/>
        <rFont val="Calibri"/>
      </rPr>
      <t>a.</t>
    </r>
    <r>
      <rPr>
        <sz val="11"/>
        <color rgb="FF000000"/>
        <rFont val="Calibri"/>
      </rPr>
      <t xml:space="preserve"> Examine policies and procedures and interview personnel to verify processes are defined for granting user access to query repositories of stored cardholder data,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querying repositories of stored cardholder data to verify they are in accordance with all elements specified in this requirement.</t>
    </r>
  </si>
  <si>
    <t>Access to system components and data is managed via an access control system(s).</t>
  </si>
  <si>
    <t>7.3.1</t>
  </si>
  <si>
    <r>
      <rPr>
        <sz val="11"/>
        <color rgb="FF000000"/>
        <rFont val="Calibri"/>
      </rPr>
      <t>An access control system(s) is in place that restricts access based on a user’s need to know and covers all system components.</t>
    </r>
  </si>
  <si>
    <r>
      <rPr>
        <sz val="11"/>
        <color rgb="FF000000"/>
        <rFont val="Calibri"/>
      </rPr>
      <t>Without a mechanism to restrict access based on user’s need to know, a user may unknowingly be granted access to cardholder data. Access control systems automate the process of restricting access and assigning privileges.</t>
    </r>
  </si>
  <si>
    <r>
      <rPr>
        <sz val="11"/>
        <color rgb="FF000000"/>
        <rFont val="Calibri"/>
      </rPr>
      <t>Access rights and privileges are managed via mechanisms intended for that purpose.</t>
    </r>
  </si>
  <si>
    <r>
      <rPr>
        <sz val="11"/>
        <color rgb="FF000000"/>
        <rFont val="Calibri"/>
      </rPr>
      <t>Examine vendor documentation and system settings to verify that access is managed for each system component via an access control system(s) that restricts access based on a user’s need to know and covers all system components.</t>
    </r>
  </si>
  <si>
    <t>7.3.2</t>
  </si>
  <si>
    <r>
      <rPr>
        <sz val="11"/>
        <color rgb="FF000000"/>
        <rFont val="Calibri"/>
      </rPr>
      <t>The access control system(s) is configured to enforce permissions assigned to individuals, applications, and systems based on job classification and function.</t>
    </r>
  </si>
  <si>
    <r>
      <rPr>
        <sz val="11"/>
        <color rgb="FF000000"/>
        <rFont val="Calibri"/>
      </rPr>
      <t>Restricting privileged access with an access control system reduces the opportunity for errors in the assignment of permissions to individuals, applications, and systems.</t>
    </r>
  </si>
  <si>
    <r>
      <rPr>
        <sz val="11"/>
        <color rgb="FF000000"/>
        <rFont val="Calibri"/>
      </rPr>
      <t>Individual account access rights and privileges to systems, applications, and data are only inherited from group membership.</t>
    </r>
  </si>
  <si>
    <r>
      <rPr>
        <sz val="11"/>
        <color rgb="FF000000"/>
        <rFont val="Calibri"/>
      </rPr>
      <t>Examine vendor documentation and system settings to verify that the access control system(s) is configured to enforce permissions assigned to individuals, applications, and systems based on job classification and function.</t>
    </r>
  </si>
  <si>
    <t>7.3.3</t>
  </si>
  <si>
    <r>
      <rPr>
        <sz val="11"/>
        <color rgb="FF000000"/>
        <rFont val="Calibri"/>
      </rPr>
      <t>The access control system(s) is set to “deny all” by default.</t>
    </r>
  </si>
  <si>
    <r>
      <rPr>
        <sz val="11"/>
        <color rgb="FF000000"/>
        <rFont val="Calibri"/>
      </rPr>
      <t>A default setting of “deny all” ensures no one is granted access unless a rule is established specifically granting such access.</t>
    </r>
  </si>
  <si>
    <r>
      <rPr>
        <sz val="11"/>
        <color rgb="FF000000"/>
        <rFont val="Calibri"/>
      </rPr>
      <t>It is important to check the default configuration of access control systems because some are set by default to “allow all,” thereby permitting access unless/until a rule is written to specifically deny it.</t>
    </r>
  </si>
  <si>
    <r>
      <rPr>
        <sz val="11"/>
        <color rgb="FF000000"/>
        <rFont val="Calibri"/>
      </rPr>
      <t>Access rights and privileges are prohibited unless expressly permitted.</t>
    </r>
  </si>
  <si>
    <r>
      <rPr>
        <sz val="11"/>
        <color rgb="FF000000"/>
        <rFont val="Calibri"/>
      </rPr>
      <t>Examine vendor documentation and system settings to verify that the access control system(s) is set to “deny all” by default.</t>
    </r>
  </si>
  <si>
    <t>8</t>
  </si>
  <si>
    <t>Requirement 8: Identify Users and Authenticate Access to System Components</t>
  </si>
  <si>
    <t>Processes and mechanisms for identifying users and authenticating access to system components are defined and understood.</t>
  </si>
  <si>
    <t>8.1.1</t>
  </si>
  <si>
    <r>
      <rPr>
        <sz val="11"/>
        <color rgb="FF000000"/>
        <rFont val="Calibri"/>
      </rPr>
      <t>All security policies and operational procedures that are identified in Requirement 8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</si>
  <si>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8.1.1 is about effectively managing and maintaining the various policies and procedures specified throughout Requirement 8. While it is important to define the specific policies or procedures called out in Requirement 8, it is equally important to ensure they are properly documented, maintained, and disseminated.</t>
    </r>
  </si>
  <si>
    <r>
      <rPr>
        <sz val="11"/>
        <color rgb="FF000000"/>
        <rFont val="Calibri"/>
      </rPr>
      <t>Expectations, controls, and oversight for meeting activities within Requirement 8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</si>
  <si>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that are identified in Requirement 8 are managed in accordance with all elements specified in this requirement.</t>
    </r>
  </si>
  <si>
    <t>8.1.2</t>
  </si>
  <si>
    <r>
      <rPr>
        <sz val="11"/>
        <color rgb="FF000000"/>
        <rFont val="Calibri"/>
      </rPr>
      <t>Roles and responsibilities for performing activities in Requirement 8 are documented, assigned, and understood.</t>
    </r>
  </si>
  <si>
    <r>
      <rPr>
        <sz val="11"/>
        <color rgb="FF000000"/>
        <rFont val="Calibri"/>
      </rPr>
      <t>Day-to-day responsibilities for performing all the activities in Requirement 8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</si>
  <si>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8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8 to verify that roles and responsibilities are assigned as documented and are understood.</t>
    </r>
  </si>
  <si>
    <t>User identification and related accounts for users and administrators are strictly managed throughout an account’s lifecycle.</t>
  </si>
  <si>
    <t>8.2.1</t>
  </si>
  <si>
    <r>
      <rPr>
        <sz val="11"/>
        <color rgb="FF000000"/>
        <rFont val="Calibri"/>
      </rPr>
      <t>All users are assigned a unique ID before access to system components or cardholder data is allowed.</t>
    </r>
  </si>
  <si>
    <r>
      <rPr>
        <sz val="11"/>
        <color rgb="FF000000"/>
        <rFont val="Calibri"/>
      </rPr>
      <t>The ability to trace actions performed on a computer system to an individual establishes accountability and traceability and is fundamental to establishing effective access controls.</t>
    </r>
    <r>
      <rPr>
        <sz val="11"/>
        <color rgb="FF000000"/>
        <rFont val="Calibri"/>
      </rPr>
      <t xml:space="preserve">
</t>
    </r>
    <r>
      <rPr>
        <sz val="11"/>
        <color rgb="FF000000"/>
        <rFont val="Calibri"/>
      </rPr>
      <t>By ensuring each user is uniquely identified, instead of using one ID for several employees, an organization can maintain individual responsibility for actions and an effective record in the audit log per employee. In addition, this will assist with issue resolution and containment when misuse or malicious intent occurs.</t>
    </r>
  </si>
  <si>
    <r>
      <rPr>
        <sz val="11"/>
        <color rgb="FF000000"/>
        <rFont val="Calibri"/>
      </rPr>
      <t>All actions by all users are attributable to an individual.</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</si>
  <si>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</si>
  <si>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Interview responsible personnel to verify that all users are assigned a unique ID for access to system components and cardholder data.</t>
    </r>
    <r>
      <rPr>
        <sz val="11"/>
        <color rgb="FF000000"/>
        <rFont val="Calibri"/>
      </rPr>
      <t xml:space="preserve">
</t>
    </r>
    <r>
      <rPr>
        <b/>
        <sz val="11"/>
        <color rgb="FF000000"/>
        <rFont val="Calibri"/>
      </rPr>
      <t>b.</t>
    </r>
    <r>
      <rPr>
        <sz val="11"/>
        <color rgb="FF000000"/>
        <rFont val="Calibri"/>
      </rPr>
      <t xml:space="preserve"> Examine audit logs and other evidence to verify that access to system components and cardholder data can be uniquely identified and associated with individuals.</t>
    </r>
  </si>
  <si>
    <t>8.2.2</t>
  </si>
  <si>
    <r>
      <rPr>
        <sz val="11"/>
        <color rgb="FF000000"/>
        <rFont val="Calibri"/>
      </rPr>
      <t>Group, shared, or generic IDs, or other shared authentication credentials are only used when necessary on an exception basis, and are managed as follows:</t>
    </r>
    <r>
      <rPr>
        <sz val="11"/>
        <color rgb="FF000000"/>
        <rFont val="Calibri"/>
      </rPr>
      <t xml:space="preserve">
</t>
    </r>
    <r>
      <rPr>
        <b/>
        <sz val="11"/>
        <color rgb="FF000000"/>
        <rFont val="Calibri"/>
      </rPr>
      <t>•</t>
    </r>
    <r>
      <rPr>
        <sz val="11"/>
        <color rgb="FF000000"/>
        <rFont val="Calibri"/>
      </rPr>
      <t xml:space="preserve">    ID use is prevented unless needed for an exceptional circumstance.</t>
    </r>
    <r>
      <rPr>
        <sz val="11"/>
        <color rgb="FF000000"/>
        <rFont val="Calibri"/>
      </rPr>
      <t xml:space="preserve">
</t>
    </r>
    <r>
      <rPr>
        <b/>
        <sz val="11"/>
        <color rgb="FF000000"/>
        <rFont val="Calibri"/>
      </rPr>
      <t>•</t>
    </r>
    <r>
      <rPr>
        <sz val="11"/>
        <color rgb="FF000000"/>
        <rFont val="Calibri"/>
      </rPr>
      <t xml:space="preser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use is documented.</t>
    </r>
    <r>
      <rPr>
        <sz val="11"/>
        <color rgb="FF000000"/>
        <rFont val="Calibri"/>
      </rPr>
      <t xml:space="preserve">
</t>
    </r>
    <r>
      <rPr>
        <b/>
        <sz val="11"/>
        <color rgb="FF000000"/>
        <rFont val="Calibri"/>
      </rPr>
      <t>•</t>
    </r>
    <r>
      <rPr>
        <sz val="11"/>
        <color rgb="FF000000"/>
        <rFont val="Calibri"/>
      </rPr>
      <t xml:space="preser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an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</si>
  <si>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Group, shared, or generic (or default) IDs are typically delivered with software or operating systems—for example, root or with privileges associated with a specific function, such as an administrator.</t>
    </r>
    <r>
      <rPr>
        <sz val="11"/>
        <color rgb="FF000000"/>
        <rFont val="Calibri"/>
      </rPr>
      <t xml:space="preserve">
</t>
    </r>
    <r>
      <rPr>
        <sz val="11"/>
        <color rgb="FF000000"/>
        <rFont val="Calibri"/>
      </rPr>
      <t>If multiple users share the same authentication credentials (for example, user ID and password), it becomes impossible to trace system access and activities to an individual. In turn, this prevents an entity from assigning accountability for, or having effective logging of, an individual’s actions since a given action could have been performed by anyone in the group with knowledge of the user ID and associated authentication factors.</t>
    </r>
    <r>
      <rPr>
        <sz val="11"/>
        <color rgb="FF000000"/>
        <rFont val="Calibri"/>
      </rPr>
      <t xml:space="preserve">
</t>
    </r>
    <r>
      <rPr>
        <sz val="11"/>
        <color rgb="FF000000"/>
        <rFont val="Calibri"/>
      </rPr>
      <t>The ability to associate individuals to the actions performed with an ID is essential to provide individual accountability and traceability regarding who performed an action, what action was performed, and when that action occurred.</t>
    </r>
  </si>
  <si>
    <r>
      <rPr>
        <sz val="11"/>
        <color rgb="FF000000"/>
        <rFont val="Calibri"/>
      </rPr>
      <t>If shared IDs are used for any reason, strong management controls need to be established to maintain individual accountability and traceability.</t>
    </r>
    <r>
      <rPr>
        <sz val="11"/>
        <color rgb="FF000000"/>
        <rFont val="Calibri"/>
      </rPr>
      <t xml:space="preserve">
</t>
    </r>
    <r>
      <rPr>
        <sz val="11"/>
        <color rgb="FF000000"/>
        <rFont val="Calibri"/>
      </rPr>
      <t>(continued on next page)</t>
    </r>
  </si>
  <si>
    <r>
      <rPr>
        <sz val="11"/>
        <color rgb="FF000000"/>
        <rFont val="Calibri"/>
      </rPr>
      <t>Tools and techniques can facilitate both management and security of these types of accounts and confirm individual user identity before access to an account is granted. Entities can consider password vaults or other system-managed controls such as the sudo command.</t>
    </r>
    <r>
      <rPr>
        <sz val="11"/>
        <color rgb="FF000000"/>
        <rFont val="Calibri"/>
      </rPr>
      <t xml:space="preserve">
</t>
    </r>
    <r>
      <rPr>
        <sz val="11"/>
        <color rgb="FF000000"/>
        <rFont val="Calibri"/>
      </rPr>
      <t>An example of an exceptional circumstance is where all other authentication methods have failed, and a shared ID is needed for emergency use or “break the glass” administrator access.</t>
    </r>
  </si>
  <si>
    <r>
      <rPr>
        <sz val="11"/>
        <color rgb="FF000000"/>
        <rFont val="Calibri"/>
      </rPr>
      <t>All actions performed by users with group, shared, or generic IDs are attributable to an individual person.</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</si>
  <si>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</si>
  <si>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Examine user account lists on system components and applicable documentation to verify that shared authentication credentials are only used when necessary, on an exception basis, and are managed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authentication policies and procedures to verify processes are defined for shared authentication credentials such that they are only used when necessary, on an exception basis, and are managed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system administrators to verify that shared authentication credentials are only used when necessary, on an exception basis, and are managed in accordance with all elements specified in this requirement.</t>
    </r>
  </si>
  <si>
    <t>8.2.3</t>
  </si>
  <si>
    <r>
      <rPr>
        <sz val="11"/>
        <color rgb="FF000000"/>
        <rFont val="Calibri"/>
      </rPr>
      <t>Additional requirement for service providers only: Service providers with remote access to customer premises use unique authentication factors for each customer premises.</t>
    </r>
  </si>
  <si>
    <r>
      <rPr>
        <sz val="11"/>
        <color rgb="FF000000"/>
        <rFont val="Calibri"/>
      </rPr>
      <t>Service providers with remote access to customer premises typically use this access to support POS POI systems or provide other remote services.</t>
    </r>
    <r>
      <rPr>
        <sz val="11"/>
        <color rgb="FF000000"/>
        <rFont val="Calibri"/>
      </rPr>
      <t xml:space="preserve">
</t>
    </r>
    <r>
      <rPr>
        <sz val="11"/>
        <color rgb="FF000000"/>
        <rFont val="Calibri"/>
      </rPr>
      <t>If a service provider uses the same authentication factors to access multiple customers, all the service provider’s customers can easily be compromised if an attacker compromises that one factor.</t>
    </r>
    <r>
      <rPr>
        <sz val="11"/>
        <color rgb="FF000000"/>
        <rFont val="Calibri"/>
      </rPr>
      <t xml:space="preserve">
</t>
    </r>
    <r>
      <rPr>
        <sz val="11"/>
        <color rgb="FF000000"/>
        <rFont val="Calibri"/>
      </rPr>
      <t>Criminals know this and deliberately target service providers looking for a shared authentication factor that gives them remote access to many merchants via that single factor.</t>
    </r>
    <r>
      <rPr>
        <sz val="11"/>
        <color rgb="FF000000"/>
        <rFont val="Calibri"/>
      </rPr>
      <t xml:space="preserve">
</t>
    </r>
    <r>
      <rPr>
        <sz val="11"/>
        <color rgb="FF000000"/>
        <rFont val="Calibri"/>
      </rPr>
      <t>(continued on next page)</t>
    </r>
  </si>
  <si>
    <r>
      <rPr>
        <sz val="11"/>
        <color rgb="FF000000"/>
        <rFont val="Calibri"/>
      </rPr>
      <t>Technologies such as multi-factor mechanisms that provide a unique credential for each connection (such as a single-use password) could also meet the intent of this requirement.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not intended to apply to service providers accessing their own shared services environments, where multiple customer environments are hosted.</t>
    </r>
    <r>
      <rPr>
        <sz val="11"/>
        <color rgb="FF000000"/>
        <rFont val="Calibri"/>
      </rPr>
      <t xml:space="preserve">
</t>
    </r>
    <r>
      <rPr>
        <sz val="11"/>
        <color rgb="FF000000"/>
        <rFont val="Calibri"/>
      </rPr>
      <t>If service provider employees use shared authentication factors to remotely access customer premises, these factors must be unique per customer and managed in accordance with Requirement 8.2.2.</t>
    </r>
  </si>
  <si>
    <r>
      <rPr>
        <sz val="11"/>
        <color rgb="FF000000"/>
        <rFont val="Calibri"/>
      </rPr>
      <t>A service provider’s credential used for one customer cannot be used for any other customer.</t>
    </r>
  </si>
  <si>
    <r>
      <rPr>
        <sz val="11"/>
        <color rgb="FF000000"/>
        <rFont val="Calibri"/>
      </rPr>
      <t>Additional testing procedure for service provider assessments only: Examine authentication policies and procedures and interview personnel to verify that service providers with remote access to customer premises use unique authentication factors for remote access to each customer premises.</t>
    </r>
  </si>
  <si>
    <t>8.2.4</t>
  </si>
  <si>
    <r>
      <rPr>
        <sz val="11"/>
        <color rgb="FF000000"/>
        <rFont val="Calibri"/>
      </rPr>
      <t>Addition, deletion, and modification of user IDs, authentication factors, and other identifier objects are managed as follows:</t>
    </r>
    <r>
      <rPr>
        <sz val="11"/>
        <color rgb="FF000000"/>
        <rFont val="Calibri"/>
      </rPr>
      <t xml:space="preserve">
</t>
    </r>
    <r>
      <rPr>
        <b/>
        <sz val="11"/>
        <color rgb="FF000000"/>
        <rFont val="Calibri"/>
      </rPr>
      <t>•</t>
    </r>
    <r>
      <rPr>
        <sz val="11"/>
        <color rgb="FF000000"/>
        <rFont val="Calibri"/>
      </rPr>
      <t xml:space="preserve">    Authorized with the appropriate approval.</t>
    </r>
    <r>
      <rPr>
        <sz val="11"/>
        <color rgb="FF000000"/>
        <rFont val="Calibri"/>
      </rPr>
      <t xml:space="preserve">
</t>
    </r>
    <r>
      <rPr>
        <b/>
        <sz val="11"/>
        <color rgb="FF000000"/>
        <rFont val="Calibri"/>
      </rPr>
      <t>•</t>
    </r>
    <r>
      <rPr>
        <sz val="11"/>
        <color rgb="FF000000"/>
        <rFont val="Calibri"/>
      </rPr>
      <t xml:space="preserve">    Implemented with only the privileges specified on the documented approval.</t>
    </r>
  </si>
  <si>
    <r>
      <rPr>
        <sz val="11"/>
        <color rgb="FF000000"/>
        <rFont val="Calibri"/>
      </rPr>
      <t>It is imperative that the lifecycle of a user ID (additions, deletions, and modifications) is controlled so that only authorized accounts can perform functions, actions are auditable, and privileges are limited to only what is required.</t>
    </r>
    <r>
      <rPr>
        <sz val="11"/>
        <color rgb="FF000000"/>
        <rFont val="Calibri"/>
      </rPr>
      <t xml:space="preserve">
</t>
    </r>
    <r>
      <rPr>
        <sz val="11"/>
        <color rgb="FF000000"/>
        <rFont val="Calibri"/>
      </rPr>
      <t>Attackers often compromise an existing account and then escalate the privileges of that account to perform unauthorized acts, or they may create new IDs to continue their activity in the background. It is essential to detect and respond when user IDs are created or changed outside the normal change process or without corresponding authorization.</t>
    </r>
  </si>
  <si>
    <r>
      <rPr>
        <sz val="11"/>
        <color rgb="FF000000"/>
        <rFont val="Calibri"/>
      </rPr>
      <t>Lifecycle events for user IDs and authentication factors cannot occur without appropriate authorization.</t>
    </r>
  </si>
  <si>
    <r>
      <rPr>
        <sz val="11"/>
        <color rgb="FF000000"/>
        <rFont val="Calibri"/>
      </rPr>
      <t>This requirement applies to all user accounts, including employees, contractors, consultants, temporary workers, and third-party vendors.</t>
    </r>
    <r>
      <rPr>
        <sz val="11"/>
        <color rgb="FF000000"/>
        <rFont val="Calibri"/>
      </rPr>
      <t xml:space="preserve">
</t>
    </r>
    <r>
      <rPr>
        <sz val="11"/>
        <color rgb="FF000000"/>
        <rFont val="Calibri"/>
      </rPr>
      <t>8.2.5 Access for terminated users is immediately revoked.</t>
    </r>
    <r>
      <rPr>
        <sz val="11"/>
        <color rgb="FF000000"/>
        <rFont val="Calibri"/>
      </rPr>
      <t xml:space="preserve">
</t>
    </r>
    <r>
      <rPr>
        <sz val="11"/>
        <color rgb="FF000000"/>
        <rFont val="Calibri"/>
      </rPr>
      <t>The accounts of terminated users cannot be used.</t>
    </r>
  </si>
  <si>
    <r>
      <rPr>
        <sz val="11"/>
        <color rgb="FF000000"/>
        <rFont val="Calibri"/>
      </rPr>
      <t>Examine documented authorizations across various phases of the account lifecycle (additions, modifications, and deletions) and examine system settings to verify the activity has been managed in accordance with all elements specified in this requirement.</t>
    </r>
  </si>
  <si>
    <t>8.2.5</t>
  </si>
  <si>
    <r>
      <rPr>
        <sz val="11"/>
        <color rgb="FF000000"/>
        <rFont val="Calibri"/>
      </rPr>
      <t>Access for terminated users is immediately revoked.</t>
    </r>
  </si>
  <si>
    <r>
      <rPr>
        <sz val="11"/>
        <color rgb="FF000000"/>
        <rFont val="Calibri"/>
      </rPr>
      <t>If an employee or third party/vendor has left the company and still has access to the network via their user account, unnecessary or malicious access to cardholder data could occur—either by the former employee or by a malicious user who exploits the old and/or unused account.</t>
    </r>
  </si>
  <si>
    <r>
      <rPr>
        <sz val="11"/>
        <color rgb="FF000000"/>
        <rFont val="Calibri"/>
      </rPr>
      <t>The accounts of terminated users cannot be used.</t>
    </r>
  </si>
  <si>
    <r>
      <rPr>
        <b/>
        <sz val="11"/>
        <color rgb="FF000000"/>
        <rFont val="Calibri"/>
      </rPr>
      <t>a.</t>
    </r>
    <r>
      <rPr>
        <sz val="11"/>
        <color rgb="FF000000"/>
        <rFont val="Calibri"/>
      </rPr>
      <t xml:space="preserve"> Examine information sources for terminated users and review current user access lists—for both local and remote access—to verify that terminated user IDs have been deactivated or removed from the access lists.</t>
    </r>
    <r>
      <rPr>
        <sz val="11"/>
        <color rgb="FF000000"/>
        <rFont val="Calibri"/>
      </rPr>
      <t xml:space="preserve">
</t>
    </r>
    <r>
      <rPr>
        <b/>
        <sz val="11"/>
        <color rgb="FF000000"/>
        <rFont val="Calibri"/>
      </rPr>
      <t>b.</t>
    </r>
    <r>
      <rPr>
        <sz val="11"/>
        <color rgb="FF000000"/>
        <rFont val="Calibri"/>
      </rPr>
      <t xml:space="preserve"> Interview responsible personnel to verify that all physical authentication factors—such as, smart cards, tokens, etc.—have been returned or deactivated for terminated users.</t>
    </r>
  </si>
  <si>
    <t>8.2.6</t>
  </si>
  <si>
    <r>
      <rPr>
        <sz val="11"/>
        <color rgb="FF000000"/>
        <rFont val="Calibri"/>
      </rPr>
      <t>Inactive user accounts are removed or disabled within 90 days of inactivity.</t>
    </r>
  </si>
  <si>
    <r>
      <rPr>
        <sz val="11"/>
        <color rgb="FF000000"/>
        <rFont val="Calibri"/>
      </rPr>
      <t>Accounts that are not used regularly are often targets of attack since it is less likely that any changes, such as a changed password, will be noticed. As such, these accounts may be more easily exploited and used to access cardholder data.</t>
    </r>
  </si>
  <si>
    <r>
      <rPr>
        <sz val="11"/>
        <color rgb="FF000000"/>
        <rFont val="Calibri"/>
      </rPr>
      <t>Where it may be reasonably anticipated that an account will not be used for an extended period of time, such as an extended leave of absence, the account should be disabled as soon as the leave begins, rather than waiting 90 days.</t>
    </r>
  </si>
  <si>
    <r>
      <rPr>
        <sz val="11"/>
        <color rgb="FF000000"/>
        <rFont val="Calibri"/>
      </rPr>
      <t>Inactive user accounts cannot be used.</t>
    </r>
  </si>
  <si>
    <r>
      <rPr>
        <sz val="11"/>
        <color rgb="FF000000"/>
        <rFont val="Calibri"/>
      </rPr>
      <t>Examine user accounts and last logon information, and interview personnel to verify that any inactive user accounts are removed or disabled within 90 days of inactivity.</t>
    </r>
  </si>
  <si>
    <t>8.2.7</t>
  </si>
  <si>
    <r>
      <rPr>
        <sz val="11"/>
        <color rgb="FF000000"/>
        <rFont val="Calibri"/>
      </rPr>
      <t>Accounts used by third parties to access, support, or maintain system components via remote access are managed as follows:</t>
    </r>
    <r>
      <rPr>
        <sz val="11"/>
        <color rgb="FF000000"/>
        <rFont val="Calibri"/>
      </rPr>
      <t xml:space="preserve">
</t>
    </r>
    <r>
      <rPr>
        <b/>
        <sz val="11"/>
        <color rgb="FF000000"/>
        <rFont val="Calibri"/>
      </rPr>
      <t>•</t>
    </r>
    <r>
      <rPr>
        <sz val="11"/>
        <color rgb="FF000000"/>
        <rFont val="Calibri"/>
      </rPr>
      <t xml:space="preserve">    Enabled only during the time period needed and disabled when not in use.</t>
    </r>
    <r>
      <rPr>
        <sz val="11"/>
        <color rgb="FF000000"/>
        <rFont val="Calibri"/>
      </rPr>
      <t xml:space="preserve">
</t>
    </r>
    <r>
      <rPr>
        <b/>
        <sz val="11"/>
        <color rgb="FF000000"/>
        <rFont val="Calibri"/>
      </rPr>
      <t>•</t>
    </r>
    <r>
      <rPr>
        <sz val="11"/>
        <color rgb="FF000000"/>
        <rFont val="Calibri"/>
      </rPr>
      <t xml:space="preserve">    Use is monitored for unexpected activity.</t>
    </r>
  </si>
  <si>
    <r>
      <rPr>
        <sz val="11"/>
        <color rgb="FF000000"/>
        <rFont val="Calibri"/>
      </rPr>
      <t>Allowing third parties to have 24/7 access into an entity’s systems and networks in case they need to provide support increases the chances of unauthorized access. This access could result in an unauthorized user in the third party’s environment or a malicious individual using the always-available external entry point into an entity’s network. Where third parties do need access 24/7, it should be documented, justified, monitored, and tied to specific service reasons.</t>
    </r>
    <r>
      <rPr>
        <sz val="11"/>
        <color rgb="FF000000"/>
        <rFont val="Calibri"/>
      </rPr>
      <t xml:space="preserve">
</t>
    </r>
    <r>
      <rPr>
        <sz val="11"/>
        <color rgb="FF000000"/>
        <rFont val="Calibri"/>
      </rPr>
      <t>(continued on next page)</t>
    </r>
  </si>
  <si>
    <r>
      <rPr>
        <sz val="11"/>
        <color rgb="FF000000"/>
        <rFont val="Calibri"/>
      </rPr>
      <t>Enabling access only for the time periods needed and disabling it as soon as it is no longer required helps prevent misuse of these connections.</t>
    </r>
    <r>
      <rPr>
        <sz val="11"/>
        <color rgb="FF000000"/>
        <rFont val="Calibri"/>
      </rPr>
      <t xml:space="preserve">
</t>
    </r>
    <r>
      <rPr>
        <sz val="11"/>
        <color rgb="FF000000"/>
        <rFont val="Calibri"/>
      </rPr>
      <t>Additionally, consider assigning third parties a start and stop date for their access in accordance with their service contract.</t>
    </r>
    <r>
      <rPr>
        <sz val="11"/>
        <color rgb="FF000000"/>
        <rFont val="Calibri"/>
      </rPr>
      <t xml:space="preserve">
</t>
    </r>
    <r>
      <rPr>
        <sz val="11"/>
        <color rgb="FF000000"/>
        <rFont val="Calibri"/>
      </rPr>
      <t>Monitoring third-party access helps ensure that third parties are accessing only the systems necessary and only during approved time frames. Any unusual activity using third-party accounts should be followed up and resolved.</t>
    </r>
    <r>
      <rPr>
        <sz val="11"/>
        <color rgb="FF000000"/>
        <rFont val="Calibri"/>
      </rPr>
      <t xml:space="preserve">
</t>
    </r>
    <r>
      <rPr>
        <sz val="11"/>
        <color rgb="FF000000"/>
        <rFont val="Calibri"/>
      </rPr>
      <t>Third-party remote access cannot be used except where specifically authorized and use is overseen by management.</t>
    </r>
  </si>
  <si>
    <r>
      <rPr>
        <sz val="11"/>
        <color rgb="FF000000"/>
        <rFont val="Calibri"/>
      </rPr>
      <t>Interview personnel, examine documentation for managing accounts, and examine evidence to verify that accounts used by third parties for remote access are managed according to all elements specified in this requirement.</t>
    </r>
  </si>
  <si>
    <t>8.2.8</t>
  </si>
  <si>
    <r>
      <rPr>
        <sz val="11"/>
        <color rgb="FF000000"/>
        <rFont val="Calibri"/>
      </rPr>
      <t>If a user session has been idle for more than 15 minutes, the user is required to re-authenticate to re-activate the terminal or session.</t>
    </r>
  </si>
  <si>
    <r>
      <rPr>
        <sz val="11"/>
        <color rgb="FF000000"/>
        <rFont val="Calibri"/>
      </rPr>
      <t>When users walk away from an open machine with access to system components or cardholder data, there is a risk that the machine may be used by others in the user’s absence, resulting in unauthorized account access and/or misuse.</t>
    </r>
  </si>
  <si>
    <r>
      <rPr>
        <sz val="11"/>
        <color rgb="FF000000"/>
        <rFont val="Calibri"/>
      </rPr>
      <t>The re-authentication can be applied either at the system level to protect all sessions running on that machine or at the application level.</t>
    </r>
    <r>
      <rPr>
        <sz val="11"/>
        <color rgb="FF000000"/>
        <rFont val="Calibri"/>
      </rPr>
      <t xml:space="preserve">
</t>
    </r>
    <r>
      <rPr>
        <sz val="11"/>
        <color rgb="FF000000"/>
        <rFont val="Calibri"/>
      </rPr>
      <t>Entities may also want to consider staging controls in succession to further restrict the access of an unattended session as time passes. For example, the screensaver may activate after 15 minutes and log off the user after an hour.</t>
    </r>
    <r>
      <rPr>
        <sz val="11"/>
        <color rgb="FF000000"/>
        <rFont val="Calibri"/>
      </rPr>
      <t xml:space="preserve">
</t>
    </r>
    <r>
      <rPr>
        <sz val="11"/>
        <color rgb="FF000000"/>
        <rFont val="Calibri"/>
      </rPr>
      <t>However, timeout controls must balance the risk of access and exposure with the impact to the user and purpose of the access.</t>
    </r>
    <r>
      <rPr>
        <sz val="11"/>
        <color rgb="FF000000"/>
        <rFont val="Calibri"/>
      </rPr>
      <t xml:space="preserve">
</t>
    </r>
    <r>
      <rPr>
        <sz val="11"/>
        <color rgb="FF000000"/>
        <rFont val="Calibri"/>
      </rPr>
      <t>If a user needs to run a program from an unattended computer, the user can log in to the computer to initiate the program, and then “lock” the computer so that no one else can use the user’s login while the computer is unattended.</t>
    </r>
  </si>
  <si>
    <r>
      <rPr>
        <sz val="11"/>
        <color rgb="FF000000"/>
        <rFont val="Calibri"/>
      </rPr>
      <t>One way to meet this requirement is to configure an automated screensaver to launch whenever the console is idle for 15 minutes and requiring the logged-in user to enter their password to unlock the screen.</t>
    </r>
  </si>
  <si>
    <r>
      <rPr>
        <sz val="11"/>
        <color rgb="FF000000"/>
        <rFont val="Calibri"/>
      </rPr>
      <t>A user session cannot be used except by the authorized user.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</si>
  <si>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is not meant to prevent legitimate activities from being performed while the console/PC is unattended.</t>
    </r>
  </si>
  <si>
    <r>
      <rPr>
        <sz val="11"/>
        <color rgb="FF000000"/>
        <rFont val="Calibri"/>
      </rPr>
      <t>Examine system configuration settings to verify that system/session idle timeout features for user sessions have been set to 15 minutes or less.</t>
    </r>
  </si>
  <si>
    <t>Strong authentication for users and administrators is established and managed.</t>
  </si>
  <si>
    <t>8.3.1</t>
  </si>
  <si>
    <r>
      <rPr>
        <sz val="11"/>
        <color rgb="FF000000"/>
        <rFont val="Calibri"/>
      </rPr>
      <t>All user access to system components for users and administrators is authenticated via at least one of the following authentication factors:</t>
    </r>
    <r>
      <rPr>
        <sz val="11"/>
        <color rgb="FF000000"/>
        <rFont val="Calibri"/>
      </rPr>
      <t xml:space="preserve">
</t>
    </r>
    <r>
      <rPr>
        <b/>
        <sz val="11"/>
        <color rgb="FF000000"/>
        <rFont val="Calibri"/>
      </rPr>
      <t>•</t>
    </r>
    <r>
      <rPr>
        <sz val="11"/>
        <color rgb="FF000000"/>
        <rFont val="Calibri"/>
      </rPr>
      <t xml:space="preserve">    Something you know, such as a password or passphrase.</t>
    </r>
    <r>
      <rPr>
        <sz val="11"/>
        <color rgb="FF000000"/>
        <rFont val="Calibri"/>
      </rPr>
      <t xml:space="preserve">
</t>
    </r>
    <r>
      <rPr>
        <b/>
        <sz val="11"/>
        <color rgb="FF000000"/>
        <rFont val="Calibri"/>
      </rPr>
      <t>•</t>
    </r>
    <r>
      <rPr>
        <sz val="11"/>
        <color rgb="FF000000"/>
        <rFont val="Calibri"/>
      </rPr>
      <t xml:space="preserve">    Something you have, such as a token device or smart card.</t>
    </r>
    <r>
      <rPr>
        <sz val="11"/>
        <color rgb="FF000000"/>
        <rFont val="Calibri"/>
      </rPr>
      <t xml:space="preserve">
</t>
    </r>
    <r>
      <rPr>
        <b/>
        <sz val="11"/>
        <color rgb="FF000000"/>
        <rFont val="Calibri"/>
      </rPr>
      <t>•</t>
    </r>
    <r>
      <rPr>
        <sz val="11"/>
        <color rgb="FF000000"/>
        <rFont val="Calibri"/>
      </rPr>
      <t xml:space="preserve">    Something you are, such as a biometric element.</t>
    </r>
  </si>
  <si>
    <r>
      <rPr>
        <sz val="11"/>
        <color rgb="FF000000"/>
        <rFont val="Calibri"/>
      </rPr>
      <t>When used in addition to unique IDs, an authentication factor helps protect user IDs from being compromised, since the attacker needs to have the unique ID and compromise the associated authentication factor(s).</t>
    </r>
  </si>
  <si>
    <r>
      <rPr>
        <sz val="11"/>
        <color rgb="FF000000"/>
        <rFont val="Calibri"/>
      </rPr>
      <t>A common approach for a malicious individual to compromise a system is to exploit weak or nonexistent authentication factors (for example, passwords/passphrases). Requiring strong authentication factors helps protect against this attack.</t>
    </r>
  </si>
  <si>
    <r>
      <rPr>
        <sz val="11"/>
        <color rgb="FF000000"/>
        <rFont val="Calibri"/>
      </rPr>
      <t>See fidoalliance.org for more information about using tokens, smart cards, or biometrics as authentication factors.</t>
    </r>
  </si>
  <si>
    <r>
      <rPr>
        <sz val="11"/>
        <color rgb="FF000000"/>
        <rFont val="Calibri"/>
      </rPr>
      <t>An account cannot be accessed except with a combination of user identity and an authentication factor.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</si>
  <si>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supersede multi-factor authentication (MFA) requirements but applies to those in-scope systems not otherwise subject to MFA requirements.</t>
    </r>
    <r>
      <rPr>
        <sz val="11"/>
        <color rgb="FF000000"/>
        <rFont val="Calibri"/>
      </rPr>
      <t xml:space="preserve">
</t>
    </r>
    <r>
      <rPr>
        <sz val="11"/>
        <color rgb="FF000000"/>
        <rFont val="Calibri"/>
      </rPr>
      <t>A digital certificate is a valid option for “something you have” if it is unique for a particular user.</t>
    </r>
  </si>
  <si>
    <r>
      <rPr>
        <b/>
        <sz val="11"/>
        <color rgb="FF000000"/>
        <rFont val="Calibri"/>
      </rPr>
      <t>a.</t>
    </r>
    <r>
      <rPr>
        <sz val="11"/>
        <color rgb="FF000000"/>
        <rFont val="Calibri"/>
      </rPr>
      <t xml:space="preserve"> Examine documentation describing the authentication factor(s) used to verify that user access to system components is authenticated via at least one authentication factor specified in this requirement.</t>
    </r>
    <r>
      <rPr>
        <sz val="11"/>
        <color rgb="FF000000"/>
        <rFont val="Calibri"/>
      </rPr>
      <t xml:space="preserve">
</t>
    </r>
    <r>
      <rPr>
        <b/>
        <sz val="11"/>
        <color rgb="FF000000"/>
        <rFont val="Calibri"/>
      </rPr>
      <t>b.</t>
    </r>
    <r>
      <rPr>
        <sz val="11"/>
        <color rgb="FF000000"/>
        <rFont val="Calibri"/>
      </rPr>
      <t xml:space="preserve"> For each type of authentication factor used with each type of system component, observe an authentication to verify that authentication is functioning consistently with documented authentication factor(s).</t>
    </r>
  </si>
  <si>
    <t>8.3.2</t>
  </si>
  <si>
    <r>
      <rPr>
        <sz val="11"/>
        <color rgb="FF000000"/>
        <rFont val="Calibri"/>
      </rPr>
      <t>Strong cryptography is used to render all authentication factors unreadable during transmission and storage on all system components.</t>
    </r>
  </si>
  <si>
    <r>
      <rPr>
        <sz val="11"/>
        <color rgb="FF000000"/>
        <rFont val="Calibri"/>
      </rPr>
      <t>Network devices and applications have been known to transmit unencrypted, readable authentication factors (such as passwords and passphrases) across the network and/or store these values without encryption. As a result, a malicious individual can easily intercept this information during transmission using a “sniffer,” or directly access unencrypted authentication factors in files where they are stored, and then use this data to gain unauthorized access.</t>
    </r>
  </si>
  <si>
    <r>
      <rPr>
        <sz val="11"/>
        <color rgb="FF000000"/>
        <rFont val="Calibri"/>
      </rPr>
      <t>Modifications to authentication factors for which user identity should be verified include but are not limited to performing password resets, provisioning new hardware or software tokens, and generating new keys.</t>
    </r>
  </si>
  <si>
    <r>
      <rPr>
        <sz val="11"/>
        <color rgb="FF000000"/>
        <rFont val="Calibri"/>
      </rPr>
      <t>Cleartext authentication factors cannot be obtained, derived, or reused from the interception of communications or from stored data.</t>
    </r>
  </si>
  <si>
    <r>
      <rPr>
        <b/>
        <sz val="11"/>
        <color rgb="FF000000"/>
        <rFont val="Calibri"/>
      </rPr>
      <t>a.</t>
    </r>
    <r>
      <rPr>
        <sz val="11"/>
        <color rgb="FF000000"/>
        <rFont val="Calibri"/>
      </rPr>
      <t xml:space="preserve"> Examine vendor documentation and system configuration settings to verify that authentication factors are rendered unreadable with strong cryptography during transmission and storage.</t>
    </r>
    <r>
      <rPr>
        <sz val="11"/>
        <color rgb="FF000000"/>
        <rFont val="Calibri"/>
      </rPr>
      <t xml:space="preserve">
</t>
    </r>
    <r>
      <rPr>
        <b/>
        <sz val="11"/>
        <color rgb="FF000000"/>
        <rFont val="Calibri"/>
      </rPr>
      <t>b.</t>
    </r>
    <r>
      <rPr>
        <sz val="11"/>
        <color rgb="FF000000"/>
        <rFont val="Calibri"/>
      </rPr>
      <t xml:space="preserve"> Examine repositories of authentication factors to verify that they are unreadable during storage.</t>
    </r>
    <r>
      <rPr>
        <sz val="11"/>
        <color rgb="FF000000"/>
        <rFont val="Calibri"/>
      </rPr>
      <t xml:space="preserve">
</t>
    </r>
    <r>
      <rPr>
        <b/>
        <sz val="11"/>
        <color rgb="FF000000"/>
        <rFont val="Calibri"/>
      </rPr>
      <t>c.</t>
    </r>
    <r>
      <rPr>
        <sz val="11"/>
        <color rgb="FF000000"/>
        <rFont val="Calibri"/>
      </rPr>
      <t xml:space="preserve"> Examine data transmissions to verify that authentication factors are unreadable during transmission.</t>
    </r>
  </si>
  <si>
    <t>8.3.3</t>
  </si>
  <si>
    <r>
      <rPr>
        <sz val="11"/>
        <color rgb="FF000000"/>
        <rFont val="Calibri"/>
      </rPr>
      <t>User identity is verified before modifying any authentication factor.</t>
    </r>
  </si>
  <si>
    <r>
      <rPr>
        <sz val="11"/>
        <color rgb="FF000000"/>
        <rFont val="Calibri"/>
      </rPr>
      <t>Malicious individuals use "social engineering” techniques to impersonate a user of a system — for example, calling a help desk and acting as a legitimate user—to have an authentication factor changed so they can use a valid user ID.</t>
    </r>
    <r>
      <rPr>
        <sz val="11"/>
        <color rgb="FF000000"/>
        <rFont val="Calibri"/>
      </rPr>
      <t xml:space="preserve">
</t>
    </r>
    <r>
      <rPr>
        <sz val="11"/>
        <color rgb="FF000000"/>
        <rFont val="Calibri"/>
      </rPr>
      <t>Requiring positive identification of a user reduces the probability of this type of attack succeeding.</t>
    </r>
  </si>
  <si>
    <r>
      <rPr>
        <sz val="11"/>
        <color rgb="FF000000"/>
        <rFont val="Calibri"/>
      </rPr>
      <t>Methods to verify a user’s identity include a secret question/answer, knowledge-based information, and calling the user back at a known and previously established phone number.</t>
    </r>
  </si>
  <si>
    <r>
      <rPr>
        <sz val="11"/>
        <color rgb="FF000000"/>
        <rFont val="Calibri"/>
      </rPr>
      <t>Unauthorized individuals cannot gain system access by impersonating the identity of an authorized user.</t>
    </r>
  </si>
  <si>
    <r>
      <rPr>
        <sz val="11"/>
        <color rgb="FF000000"/>
        <rFont val="Calibri"/>
      </rPr>
      <t>Examine procedures for modifying authentication factors and observe security personnel to verify that when a user requests a modification of an authentication factor, the user’s identity is verified before the authentication factor is modified.</t>
    </r>
  </si>
  <si>
    <t>8.3.4</t>
  </si>
  <si>
    <r>
      <rPr>
        <sz val="11"/>
        <color rgb="FF000000"/>
        <rFont val="Calibri"/>
      </rPr>
      <t>Invalid authentication attempts are limited by:</t>
    </r>
    <r>
      <rPr>
        <sz val="11"/>
        <color rgb="FF000000"/>
        <rFont val="Calibri"/>
      </rPr>
      <t xml:space="preserve">
</t>
    </r>
    <r>
      <rPr>
        <b/>
        <sz val="11"/>
        <color rgb="FF000000"/>
        <rFont val="Calibri"/>
      </rPr>
      <t>•</t>
    </r>
    <r>
      <rPr>
        <sz val="11"/>
        <color rgb="FF000000"/>
        <rFont val="Calibri"/>
      </rPr>
      <t xml:space="preserve">    Locking out the user ID after not more than 10 attempts.</t>
    </r>
    <r>
      <rPr>
        <sz val="11"/>
        <color rgb="FF000000"/>
        <rFont val="Calibri"/>
      </rPr>
      <t xml:space="preserve">
</t>
    </r>
    <r>
      <rPr>
        <b/>
        <sz val="11"/>
        <color rgb="FF000000"/>
        <rFont val="Calibri"/>
      </rPr>
      <t>•</t>
    </r>
    <r>
      <rPr>
        <sz val="11"/>
        <color rgb="FF000000"/>
        <rFont val="Calibri"/>
      </rPr>
      <t xml:space="preserve">    Setting the lockout duration to a minimum of 30 minutes or until the user’s identity is confirmed.</t>
    </r>
  </si>
  <si>
    <r>
      <rPr>
        <sz val="11"/>
        <color rgb="FF000000"/>
        <rFont val="Calibri"/>
      </rPr>
      <t>Without account-lockout mechanisms in place, an attacker can continually try to guess a password through manual or automated tools (for example, password cracking) until the attacker succeeds and gains access to a user’s account.</t>
    </r>
    <r>
      <rPr>
        <sz val="11"/>
        <color rgb="FF000000"/>
        <rFont val="Calibri"/>
      </rPr>
      <t xml:space="preserve">
</t>
    </r>
    <r>
      <rPr>
        <sz val="11"/>
        <color rgb="FF000000"/>
        <rFont val="Calibri"/>
      </rPr>
      <t>If an account is locked out due to someone continually trying to guess a password, controls to delay reactivation of the locked account stop the malicious individual from guessing the password, as they will have to stop for a minimum of 30 minutes until the account is reactivated.</t>
    </r>
  </si>
  <si>
    <r>
      <rPr>
        <sz val="11"/>
        <color rgb="FF000000"/>
        <rFont val="Calibri"/>
      </rPr>
      <t>Before reactivating a locked account, the user’s identity should be confirmed. For example, the administrator or help desk personnel can validate that the actual account owner is requesting reactivation, or there may be password reset self-service mechanisms that the account owner uses to verify their identity.</t>
    </r>
  </si>
  <si>
    <r>
      <rPr>
        <sz val="11"/>
        <color rgb="FF000000"/>
        <rFont val="Calibri"/>
      </rPr>
      <t>An authentication factor cannot be guessed in a brute force, online attack.</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</si>
  <si>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8.3.5 If passwords/passphrases are used as authentication factors to meet Requirement 8.3.1, they are set and reset for each user as follows:</t>
    </r>
    <r>
      <rPr>
        <sz val="11"/>
        <color rgb="FF000000"/>
        <rFont val="Calibri"/>
      </rPr>
      <t xml:space="preserve">
</t>
    </r>
    <r>
      <rPr>
        <sz val="11"/>
        <color rgb="FF000000"/>
        <rFont val="Calibri"/>
      </rPr>
      <t>Set to a unique value for first-time use and upon reset.</t>
    </r>
    <r>
      <rPr>
        <sz val="11"/>
        <color rgb="FF000000"/>
        <rFont val="Calibri"/>
      </rPr>
      <t xml:space="preserve">
</t>
    </r>
    <r>
      <rPr>
        <sz val="11"/>
        <color rgb="FF000000"/>
        <rFont val="Calibri"/>
      </rPr>
      <t>Forced to be changed immediately after the first use.</t>
    </r>
    <r>
      <rPr>
        <sz val="11"/>
        <color rgb="FF000000"/>
        <rFont val="Calibri"/>
      </rPr>
      <t xml:space="preserve">
</t>
    </r>
    <r>
      <rPr>
        <sz val="11"/>
        <color rgb="FF000000"/>
        <rFont val="Calibri"/>
      </rPr>
      <t>An initial or reset password/passphrase assigned to a user cannot be used by an unauthorized user.</t>
    </r>
  </si>
  <si>
    <r>
      <rPr>
        <b/>
        <sz val="11"/>
        <color rgb="FF000000"/>
        <rFont val="Calibri"/>
      </rPr>
      <t>a.</t>
    </r>
    <r>
      <rPr>
        <sz val="11"/>
        <color rgb="FF000000"/>
        <rFont val="Calibri"/>
      </rPr>
      <t xml:space="preserve"> Examine system configuration settings to verify that authentication parameters are set to require that user accounts be locked out after not more than 10 invalid logon attempts.</t>
    </r>
    <r>
      <rPr>
        <sz val="11"/>
        <color rgb="FF000000"/>
        <rFont val="Calibri"/>
      </rPr>
      <t xml:space="preserve">
</t>
    </r>
    <r>
      <rPr>
        <b/>
        <sz val="11"/>
        <color rgb="FF000000"/>
        <rFont val="Calibri"/>
      </rPr>
      <t>b.</t>
    </r>
    <r>
      <rPr>
        <sz val="11"/>
        <color rgb="FF000000"/>
        <rFont val="Calibri"/>
      </rPr>
      <t xml:space="preserve"> Examine system configuration settings to verify that password parameters are set to require that once a user account is locked out, it remains locked for a minimum of 30 minutes or until the user’s identity is confirmed.</t>
    </r>
  </si>
  <si>
    <t>8.3.5</t>
  </si>
  <si>
    <r>
      <rPr>
        <sz val="11"/>
        <color rgb="FF000000"/>
        <rFont val="Calibri"/>
      </rPr>
      <t>If passwords/passphrases are used as authentication factors to meet Requirement 8.3.1, they are set and reset for each user as follows:</t>
    </r>
  </si>
  <si>
    <r>
      <rPr>
        <sz val="11"/>
        <color rgb="FF000000"/>
        <rFont val="Calibri"/>
      </rPr>
      <t>If the same password/passphrase is used for every new user, an internal user, former employee, or malicious individual may know or easily discover the value and use it to gain access to accounts before the authorized user attempts to use the password.</t>
    </r>
  </si>
  <si>
    <r>
      <rPr>
        <sz val="11"/>
        <color rgb="FF000000"/>
        <rFont val="Calibri"/>
      </rPr>
      <t>An initial or reset password/passphrase assigned to a user cannot be used by an unauthorized user.</t>
    </r>
  </si>
  <si>
    <r>
      <rPr>
        <sz val="11"/>
        <color rgb="FF000000"/>
        <rFont val="Calibri"/>
      </rPr>
      <t>Examine procedures for setting and resetting passwords/passphrases (if used as authentication factors to meet Requirement 8.3.1) and observe security personnel to verify that passwords/passphrases are set and reset in accordance with all elements specified in this requirement.</t>
    </r>
  </si>
  <si>
    <t>8.3.6</t>
  </si>
  <si>
    <r>
      <rPr>
        <sz val="11"/>
        <color rgb="FF000000"/>
        <rFont val="Calibri"/>
      </rPr>
      <t>If passwords/passphrases are used as authentication factors to meet Requirement 8.3.1, they meet the following minimum level of complexity:</t>
    </r>
    <r>
      <rPr>
        <sz val="11"/>
        <color rgb="FF000000"/>
        <rFont val="Calibri"/>
      </rPr>
      <t xml:space="preserve">
</t>
    </r>
    <r>
      <rPr>
        <b/>
        <sz val="11"/>
        <color rgb="FF000000"/>
        <rFont val="Calibri"/>
      </rPr>
      <t>•</t>
    </r>
    <r>
      <rPr>
        <sz val="11"/>
        <color rgb="FF000000"/>
        <rFont val="Calibri"/>
      </rPr>
      <t xml:space="preserve">    A minimum length of 12 characters (or IF the system does not support 12 characters, a minimum length of eight characters).</t>
    </r>
    <r>
      <rPr>
        <sz val="11"/>
        <color rgb="FF000000"/>
        <rFont val="Calibri"/>
      </rPr>
      <t xml:space="preserve">
</t>
    </r>
    <r>
      <rPr>
        <b/>
        <sz val="11"/>
        <color rgb="FF000000"/>
        <rFont val="Calibri"/>
      </rPr>
      <t>•</t>
    </r>
    <r>
      <rPr>
        <sz val="11"/>
        <color rgb="FF000000"/>
        <rFont val="Calibri"/>
      </rPr>
      <t xml:space="preserve">    Contain both numeric and alphabetic characters.</t>
    </r>
  </si>
  <si>
    <r>
      <rPr>
        <sz val="11"/>
        <color rgb="FF000000"/>
        <rFont val="Calibri"/>
      </rPr>
      <t>Strong passwords/passphrases may be the first line of defense into a network since a malicious individual will often first try to find accounts with weak, static, or non-existent passwords. If passwords are short or easily guessable, it is relatively easy for a malicious individual to find these weak accounts and compromise a network under the guise of a valid user ID.</t>
    </r>
  </si>
  <si>
    <r>
      <rPr>
        <sz val="11"/>
        <color rgb="FF000000"/>
        <rFont val="Calibri"/>
      </rPr>
      <t>Password/passphrase strength is dependent on password/passphrase complexity, length, and randomness. Passwords/passphrases should be sufficiently complex, so they are impractical for an attacker to guess or otherwise discover its value. Entities can consider adding increased complexity by requiring the use of special characters and upper- and lower-case characters, in addition to the minimum standards outlined by this requirement. Additional complexity increases the time required for offline brute force attacks of hashed passwords/passphrases.</t>
    </r>
    <r>
      <rPr>
        <sz val="11"/>
        <color rgb="FF000000"/>
        <rFont val="Calibri"/>
      </rPr>
      <t xml:space="preserve">
</t>
    </r>
    <r>
      <rPr>
        <sz val="11"/>
        <color rgb="FF000000"/>
        <rFont val="Calibri"/>
      </rPr>
      <t>Another option for increasing the resistance of passwords to guessing attacks is by comparing proposed password/passphrases to a bad password list and having users provide new passwords for any passwords found on the list.</t>
    </r>
  </si>
  <si>
    <r>
      <rPr>
        <sz val="11"/>
        <color rgb="FF000000"/>
        <rFont val="Calibri"/>
      </rPr>
      <t>A guessed password/passphrase cannot be verified by either an online or offline brute force attack.</t>
    </r>
  </si>
  <si>
    <r>
      <rPr>
        <sz val="11"/>
        <color rgb="FF000000"/>
        <rFont val="Calibri"/>
      </rPr>
      <t>This requirement is not intended to apply to:</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Application or system accounts, which are governed by requirements in section 8.6.</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31 March 2025, passwords must be a minimum length of seven characters in accordance with PCI DSS v3.2.1 Requirement 8.2.3.</t>
    </r>
  </si>
  <si>
    <r>
      <rPr>
        <sz val="11"/>
        <color rgb="FF000000"/>
        <rFont val="Calibri"/>
      </rPr>
      <t>Examine system configuration settings to verify that user password/passphrase complexity parameters are set in accordance with all elements specified in this requirement.</t>
    </r>
  </si>
  <si>
    <t>8.3.7</t>
  </si>
  <si>
    <r>
      <rPr>
        <sz val="11"/>
        <color rgb="FF000000"/>
        <rFont val="Calibri"/>
      </rPr>
      <t>Individuals are not allowed to submit a new password/passphrase that is the same as any of the last four passwords/passphrases used.</t>
    </r>
  </si>
  <si>
    <r>
      <rPr>
        <sz val="11"/>
        <color rgb="FF000000"/>
        <rFont val="Calibri"/>
      </rPr>
      <t>If password history is not maintained, the effectiveness of changing passwords is reduced, as previous passwords can be reused over and over. Requiring that passwords cannot be reused for a period reduces the likelihood that passwords that have been guessed or brute-forced will be re-used in the future.</t>
    </r>
    <r>
      <rPr>
        <sz val="11"/>
        <color rgb="FF000000"/>
        <rFont val="Calibri"/>
      </rPr>
      <t xml:space="preserve">
</t>
    </r>
    <r>
      <rPr>
        <sz val="11"/>
        <color rgb="FF000000"/>
        <rFont val="Calibri"/>
      </rPr>
      <t>Passwords or passphrases may have previously been changed due to suspicion of compromise or because the password or passphrase exceeded its effective use period, both of which are reasons why previously used passwords should not be reused.</t>
    </r>
  </si>
  <si>
    <r>
      <rPr>
        <sz val="11"/>
        <color rgb="FF000000"/>
        <rFont val="Calibri"/>
      </rPr>
      <t>A previously used password cannot be used to gain access to an account for at least 12 months.</t>
    </r>
  </si>
  <si>
    <r>
      <rPr>
        <sz val="11"/>
        <color rgb="FF000000"/>
        <rFont val="Calibri"/>
      </rPr>
      <t>This requirement is not intended to apply to user accounts on point-of-sale terminals that have access to only one card number at a time to facilitate a single transaction.</t>
    </r>
  </si>
  <si>
    <r>
      <rPr>
        <sz val="11"/>
        <color rgb="FF000000"/>
        <rFont val="Calibri"/>
      </rPr>
      <t>Examine system configuration settings to verify that password parameters are set to require that new passwords/passphrases cannot be the same as the four previously used passwords/passphrases.</t>
    </r>
  </si>
  <si>
    <t>8.3.8</t>
  </si>
  <si>
    <r>
      <rPr>
        <sz val="11"/>
        <color rgb="FF000000"/>
        <rFont val="Calibri"/>
      </rPr>
      <t>Authentication policies and procedures are documented and communicated to all users including:</t>
    </r>
    <r>
      <rPr>
        <sz val="11"/>
        <color rgb="FF000000"/>
        <rFont val="Calibri"/>
      </rPr>
      <t xml:space="preserve">
</t>
    </r>
    <r>
      <rPr>
        <b/>
        <sz val="11"/>
        <color rgb="FF000000"/>
        <rFont val="Calibri"/>
      </rPr>
      <t>•</t>
    </r>
    <r>
      <rPr>
        <sz val="11"/>
        <color rgb="FF000000"/>
        <rFont val="Calibri"/>
      </rPr>
      <t xml:space="preserve">    Guidance on selecting strong authentication factors.</t>
    </r>
    <r>
      <rPr>
        <sz val="11"/>
        <color rgb="FF000000"/>
        <rFont val="Calibri"/>
      </rPr>
      <t xml:space="preserve">
</t>
    </r>
    <r>
      <rPr>
        <b/>
        <sz val="11"/>
        <color rgb="FF000000"/>
        <rFont val="Calibri"/>
      </rPr>
      <t>•</t>
    </r>
    <r>
      <rPr>
        <sz val="11"/>
        <color rgb="FF000000"/>
        <rFont val="Calibri"/>
      </rPr>
      <t xml:space="preserve">    Guidance for how users should protect their authentication factors.</t>
    </r>
    <r>
      <rPr>
        <sz val="11"/>
        <color rgb="FF000000"/>
        <rFont val="Calibri"/>
      </rPr>
      <t xml:space="preserve">
</t>
    </r>
    <r>
      <rPr>
        <b/>
        <sz val="11"/>
        <color rgb="FF000000"/>
        <rFont val="Calibri"/>
      </rPr>
      <t>•</t>
    </r>
    <r>
      <rPr>
        <sz val="11"/>
        <color rgb="FF000000"/>
        <rFont val="Calibri"/>
      </rPr>
      <t xml:space="preserve">    Instructions not to reuse previously used passwords/passphrases.</t>
    </r>
    <r>
      <rPr>
        <sz val="11"/>
        <color rgb="FF000000"/>
        <rFont val="Calibri"/>
      </rPr>
      <t xml:space="preserve">
</t>
    </r>
    <r>
      <rPr>
        <b/>
        <sz val="11"/>
        <color rgb="FF000000"/>
        <rFont val="Calibri"/>
      </rPr>
      <t>•</t>
    </r>
    <r>
      <rPr>
        <sz val="11"/>
        <color rgb="FF000000"/>
        <rFont val="Calibri"/>
      </rPr>
      <t xml:space="preserve">    Instructions to change passwords/passphrases if there is any suspicion or knowledge that the password/passphrases have been compromised and how to report the incident.</t>
    </r>
  </si>
  <si>
    <r>
      <rPr>
        <sz val="11"/>
        <color rgb="FF000000"/>
        <rFont val="Calibri"/>
      </rPr>
      <t>Communicating authentication policies and procedures to all users helps them to understand and abide by the policies.</t>
    </r>
  </si>
  <si>
    <r>
      <rPr>
        <sz val="11"/>
        <color rgb="FF000000"/>
        <rFont val="Calibri"/>
      </rPr>
      <t>Guidance on selecting strong passwords may include suggestions to help personnel select hard-to-guess passwords that do not contain dictionary words or information about the user, such as the user ID, names of family members, date of birth, etc.</t>
    </r>
    <r>
      <rPr>
        <sz val="11"/>
        <color rgb="FF000000"/>
        <rFont val="Calibri"/>
      </rPr>
      <t xml:space="preserve">
</t>
    </r>
    <r>
      <rPr>
        <sz val="11"/>
        <color rgb="FF000000"/>
        <rFont val="Calibri"/>
      </rPr>
      <t>Guidance for protecting authentication factors may include not writing down passwords or not saving them in insecure files, and being alert to malicious individuals who may try to exploit their passwords (for example, by calling an employee and asking for their password so the caller can “troubleshoot a problem”).</t>
    </r>
    <r>
      <rPr>
        <sz val="11"/>
        <color rgb="FF000000"/>
        <rFont val="Calibri"/>
      </rPr>
      <t xml:space="preserve">
</t>
    </r>
    <r>
      <rPr>
        <sz val="11"/>
        <color rgb="FF000000"/>
        <rFont val="Calibri"/>
      </rPr>
      <t>Alternatively, entities can implement processes to confirm passwords meet password policy, for example, by comparing password choices to a list of unacceptable passwords and having users choose a new password for any that match with one on the list. Instructing users to change passwords if there is a chance the password is no longer secure can prevent malicious users from using a legitimate password to gain unauthorized access.</t>
    </r>
  </si>
  <si>
    <r>
      <rPr>
        <sz val="11"/>
        <color rgb="FF000000"/>
        <rFont val="Calibri"/>
      </rPr>
      <t>Users are knowledgeable about the correct use of authentication factors and can access assistance and guidance when required.</t>
    </r>
  </si>
  <si>
    <r>
      <rPr>
        <b/>
        <sz val="11"/>
        <color rgb="FF000000"/>
        <rFont val="Calibri"/>
      </rPr>
      <t>a.</t>
    </r>
    <r>
      <rPr>
        <sz val="11"/>
        <color rgb="FF000000"/>
        <rFont val="Calibri"/>
      </rPr>
      <t xml:space="preserve"> Examine procedures and interview personnel to verify that authentication policies and procedures are distributed to all users.</t>
    </r>
    <r>
      <rPr>
        <sz val="11"/>
        <color rgb="FF000000"/>
        <rFont val="Calibri"/>
      </rPr>
      <t xml:space="preserve">
</t>
    </r>
    <r>
      <rPr>
        <b/>
        <sz val="11"/>
        <color rgb="FF000000"/>
        <rFont val="Calibri"/>
      </rPr>
      <t>b.</t>
    </r>
    <r>
      <rPr>
        <sz val="11"/>
        <color rgb="FF000000"/>
        <rFont val="Calibri"/>
      </rPr>
      <t xml:space="preserve"> Review authentication policies and procedures that are distributed to users and verify they include the elements specified in this requirement.</t>
    </r>
    <r>
      <rPr>
        <sz val="11"/>
        <color rgb="FF000000"/>
        <rFont val="Calibri"/>
      </rPr>
      <t xml:space="preserve">
</t>
    </r>
    <r>
      <rPr>
        <b/>
        <sz val="11"/>
        <color rgb="FF000000"/>
        <rFont val="Calibri"/>
      </rPr>
      <t>c.</t>
    </r>
    <r>
      <rPr>
        <sz val="11"/>
        <color rgb="FF000000"/>
        <rFont val="Calibri"/>
      </rPr>
      <t xml:space="preserve"> Interview users to verify that they are familiar with authentication policies and procedures.</t>
    </r>
  </si>
  <si>
    <t>8.3.9</t>
  </si>
  <si>
    <r>
      <rPr>
        <sz val="11"/>
        <color rgb="FF000000"/>
        <rFont val="Calibri"/>
      </rPr>
      <t>If passwords/passphrases are used as the only authentication factor for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</si>
  <si>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Access to in-scope system components that are not in the CDE may be provided using a single authentication factor, such as a password/passphrase, token device or smart card, or biometric attribute. Where passwords/passphrases are employed as the only authentication factor for such access, additional controls are required to protect the integrity of the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</si>
  <si>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r>
      <rPr>
        <sz val="11"/>
        <color rgb="FF000000"/>
        <rFont val="Calibri"/>
      </rPr>
      <t xml:space="preserve">
</t>
    </r>
    <r>
      <rPr>
        <sz val="11"/>
        <color rgb="FF000000"/>
        <rFont val="Calibri"/>
      </rPr>
      <t>(continued on next page)</t>
    </r>
  </si>
  <si>
    <r>
      <rPr>
        <sz val="11"/>
        <color rgb="FF000000"/>
        <rFont val="Calibri"/>
      </rPr>
      <t>For information about using dynamic analysis to manage user access to resources, see NIST SP 800-207 Zero Trust Architecture.</t>
    </r>
  </si>
  <si>
    <r>
      <rPr>
        <sz val="11"/>
        <color rgb="FF000000"/>
        <rFont val="Calibri"/>
      </rPr>
      <t>An undetected compromised password/passphrase cannot be used indefinitely.</t>
    </r>
  </si>
  <si>
    <r>
      <rPr>
        <sz val="11"/>
        <color rgb="FF000000"/>
        <rFont val="Calibri"/>
      </rPr>
      <t>This requirement does not apply to in-scope system components where MFA is used.</t>
    </r>
    <r>
      <rPr>
        <sz val="11"/>
        <color rgb="FF000000"/>
        <rFont val="Calibri"/>
      </rPr>
      <t xml:space="preserve">
</t>
    </r>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apply to service providers’ customer accounts but does apply to accounts for service provider personnel.</t>
    </r>
  </si>
  <si>
    <r>
      <rPr>
        <sz val="11"/>
        <color rgb="FF000000"/>
        <rFont val="Calibri"/>
      </rPr>
      <t>If passwords/passphrases are used as the only authentication factor for user access, inspect system configuration settings to verify that passwords/passphrases are managed in accordance with ONE of the elements specified in this requirement.</t>
    </r>
  </si>
  <si>
    <t>8.3.10</t>
  </si>
  <si>
    <r>
      <rPr>
        <sz val="11"/>
        <color rgb="FF000000"/>
        <rFont val="Calibri"/>
      </rPr>
      <t>Additional requirement for service providers only: If passwords/passphrases are used as the only authentication factor for customer user access to cardholder data (i.e., in any single-factor authentication implementation), then guidance is provided to customer users including:</t>
    </r>
    <r>
      <rPr>
        <sz val="11"/>
        <color rgb="FF000000"/>
        <rFont val="Calibri"/>
      </rPr>
      <t xml:space="preserve">
</t>
    </r>
    <r>
      <rPr>
        <b/>
        <sz val="11"/>
        <color rgb="FF000000"/>
        <rFont val="Calibri"/>
      </rPr>
      <t>•</t>
    </r>
    <r>
      <rPr>
        <sz val="11"/>
        <color rgb="FF000000"/>
        <rFont val="Calibri"/>
      </rPr>
      <t xml:space="preserve">    Guidance for customers to change their user passwords/passphrases periodically.</t>
    </r>
    <r>
      <rPr>
        <sz val="11"/>
        <color rgb="FF000000"/>
        <rFont val="Calibri"/>
      </rPr>
      <t xml:space="preserve">
</t>
    </r>
    <r>
      <rPr>
        <b/>
        <sz val="11"/>
        <color rgb="FF000000"/>
        <rFont val="Calibri"/>
      </rPr>
      <t>•</t>
    </r>
    <r>
      <rPr>
        <sz val="11"/>
        <color rgb="FF000000"/>
        <rFont val="Calibri"/>
      </rPr>
      <t xml:space="preserve">    Guidance as to when, and under what circumstances, passwords/passphrases are to be changed.</t>
    </r>
  </si>
  <si>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</si>
  <si>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</si>
  <si>
    <r>
      <rPr>
        <sz val="11"/>
        <color rgb="FF000000"/>
        <rFont val="Calibri"/>
      </rPr>
      <t>Passwords/passphrases for service providers’ customers cannot be used indefinitely.</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</si>
  <si>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for service providers will be superseded by Requirement 8.3.10.1 once 8.3.10.1 becomes effective.</t>
    </r>
  </si>
  <si>
    <r>
      <rPr>
        <sz val="11"/>
        <color rgb="FF000000"/>
        <rFont val="Calibri"/>
      </rPr>
      <t>Additional testing procedure for service provider assessments only: If passwords/passphrases are used as the only authentication factor for customer user access to cardholder data, examine guidance provided to customer users to verify that the guidance includes all elements specified in this requirement.</t>
    </r>
  </si>
  <si>
    <t>8.3.10.1</t>
  </si>
  <si>
    <r>
      <rPr>
        <sz val="11"/>
        <color rgb="FF000000"/>
        <rFont val="Calibri"/>
      </rPr>
      <t>Additional requirement for service providers only: If passwords/passphrases are used as the only authentication factor for customer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</si>
  <si>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Dynamically analyzing an account’s security posture is another option that allows for more rapid detection and response to address potentially compromised credentials. Such analysis takes a number of data points which may include device integrity, location, access times, and the resources accessed to determine in real time whether an account can be granted access to a requested resource. In this way, access can be denied and accounts blocked if it is suspected that account credentials have been compromised.</t>
    </r>
  </si>
  <si>
    <r>
      <rPr>
        <sz val="11"/>
        <color rgb="FF000000"/>
        <rFont val="Calibri"/>
      </rPr>
      <t>For information about using dynamic analysis to manage user access to resources, refer to NIST SP 800-207 Zero Trust Architecture.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</si>
  <si>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this requirement is effective on 31 March 2025, service providers may meet either Requirement</t>
    </r>
    <r>
      <rPr>
        <sz val="11"/>
        <color rgb="FF000000"/>
        <rFont val="Calibri"/>
      </rPr>
      <t xml:space="preserve">
</t>
    </r>
    <r>
      <rPr>
        <sz val="11"/>
        <color rgb="FF000000"/>
        <rFont val="Calibri"/>
      </rPr>
      <t>8.3.10 or 8.3.10.1.</t>
    </r>
  </si>
  <si>
    <r>
      <rPr>
        <sz val="11"/>
        <color rgb="FF000000"/>
        <rFont val="Calibri"/>
      </rPr>
      <t>Additional testing procedure for service provider assessments only: If passwords/passphrases are used as the only authentication factor for customer user access, inspect system configuration settings to verify that passwords/passphrases are managed in accordance with ONE of the elements specified in this requirement.</t>
    </r>
  </si>
  <si>
    <t>8.3.11</t>
  </si>
  <si>
    <r>
      <rPr>
        <sz val="11"/>
        <color rgb="FF000000"/>
        <rFont val="Calibri"/>
      </rPr>
      <t>Where authentication factors such as physical or logical security tokens, smart cards, or certificates are used:</t>
    </r>
    <r>
      <rPr>
        <sz val="11"/>
        <color rgb="FF000000"/>
        <rFont val="Calibri"/>
      </rPr>
      <t xml:space="preserve">
</t>
    </r>
    <r>
      <rPr>
        <b/>
        <sz val="11"/>
        <color rgb="FF000000"/>
        <rFont val="Calibri"/>
      </rPr>
      <t>•</t>
    </r>
    <r>
      <rPr>
        <sz val="11"/>
        <color rgb="FF000000"/>
        <rFont val="Calibri"/>
      </rPr>
      <t xml:space="preserve">    Factors are assigned to an individual user and not shared among multiple users.</t>
    </r>
    <r>
      <rPr>
        <sz val="11"/>
        <color rgb="FF000000"/>
        <rFont val="Calibri"/>
      </rPr>
      <t xml:space="preserve">
</t>
    </r>
    <r>
      <rPr>
        <b/>
        <sz val="11"/>
        <color rgb="FF000000"/>
        <rFont val="Calibri"/>
      </rPr>
      <t>•</t>
    </r>
    <r>
      <rPr>
        <sz val="11"/>
        <color rgb="FF000000"/>
        <rFont val="Calibri"/>
      </rPr>
      <t xml:space="preserve">    Physical and/or logical controls ensure only the intended user can use that factor to gain access.</t>
    </r>
  </si>
  <si>
    <r>
      <rPr>
        <sz val="11"/>
        <color rgb="FF000000"/>
        <rFont val="Calibri"/>
      </rPr>
      <t>If multiple users can use authentication factors such as tokens, smart cards, and certificates, it may be impossible to identify the individual using the authentication mechanism.</t>
    </r>
  </si>
  <si>
    <r>
      <rPr>
        <sz val="11"/>
        <color rgb="FF000000"/>
        <rFont val="Calibri"/>
      </rPr>
      <t>Having physical and/or logical controls (for example, a PIN, biometric data, or a password) to uniquely authenticate the user of the account will prevent unauthorized users from gaining access to the user account through use of a shared authentication factor.</t>
    </r>
  </si>
  <si>
    <r>
      <rPr>
        <sz val="11"/>
        <color rgb="FF000000"/>
        <rFont val="Calibri"/>
      </rPr>
      <t>An authentication factor cannot be used by anyone other than the user to which it is assigned.</t>
    </r>
  </si>
  <si>
    <r>
      <rPr>
        <b/>
        <sz val="11"/>
        <color rgb="FF000000"/>
        <rFont val="Calibri"/>
      </rPr>
      <t>a.</t>
    </r>
    <r>
      <rPr>
        <sz val="11"/>
        <color rgb="FF000000"/>
        <rFont val="Calibri"/>
      </rPr>
      <t xml:space="preserve"> Examine authentication policies and procedures to verify that procedures for using authentication factors such as physical security tokens, smart cards, and certificates are defined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security personnel to verify authentication factors are assigned to an individual user and not shared among multiple users.</t>
    </r>
    <r>
      <rPr>
        <sz val="11"/>
        <color rgb="FF000000"/>
        <rFont val="Calibri"/>
      </rPr>
      <t xml:space="preserve">
</t>
    </r>
    <r>
      <rPr>
        <b/>
        <sz val="11"/>
        <color rgb="FF000000"/>
        <rFont val="Calibri"/>
      </rPr>
      <t>c.</t>
    </r>
    <r>
      <rPr>
        <sz val="11"/>
        <color rgb="FF000000"/>
        <rFont val="Calibri"/>
      </rPr>
      <t xml:space="preserve"> Examine system configuration settings and/or observe physical controls, as applicable, to verify that controls are implemented to ensure only the intended user can use that factor to gain access.</t>
    </r>
  </si>
  <si>
    <t>Multi-factor authentication (MFA) is implemented to secure access into the CDE.</t>
  </si>
  <si>
    <t>8.4.1</t>
  </si>
  <si>
    <r>
      <rPr>
        <sz val="11"/>
        <color rgb="FF000000"/>
        <rFont val="Calibri"/>
      </rPr>
      <t>MFA is implemented for all non-console access into the CDE for personnel with administrative access.</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</si>
  <si>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</si>
  <si>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Implementing MFA for non-console administrative access to in-scope system components that are not part of the CDE will help prevent unauthorized users from using a single factor to gain access and compromise in-scope system components.</t>
    </r>
  </si>
  <si>
    <r>
      <rPr>
        <sz val="11"/>
        <color rgb="FF000000"/>
        <rFont val="Calibri"/>
      </rPr>
      <t>Using one factor twice (for example, using two separate passwords) is not considered multi-factor authentication.</t>
    </r>
  </si>
  <si>
    <r>
      <rPr>
        <sz val="11"/>
        <color rgb="FF000000"/>
        <rFont val="Calibri"/>
      </rPr>
      <t>Administrative access to the CDE cannot be obtained by the use of a single authentication factor.</t>
    </r>
  </si>
  <si>
    <r>
      <rPr>
        <sz val="11"/>
        <color rgb="FF000000"/>
        <rFont val="Calibri"/>
      </rPr>
      <t>The requirement for MFA for non-console administrative access applies to all personnel with elevated or increased privileges accessing the CDE via a non-console connection—that is, via logical access occurring over a network interface rather than via a direct, physical connection.</t>
    </r>
  </si>
  <si>
    <r>
      <rPr>
        <b/>
        <sz val="11"/>
        <color rgb="FF000000"/>
        <rFont val="Calibri"/>
      </rPr>
      <t>a.</t>
    </r>
    <r>
      <rPr>
        <sz val="11"/>
        <color rgb="FF000000"/>
        <rFont val="Calibri"/>
      </rPr>
      <t xml:space="preserve"> Examine network and/or system configurations to verify MFA is required for all non-console into the CDE for personnel with administrative access.</t>
    </r>
    <r>
      <rPr>
        <sz val="11"/>
        <color rgb="FF000000"/>
        <rFont val="Calibri"/>
      </rPr>
      <t xml:space="preserve">
</t>
    </r>
    <r>
      <rPr>
        <b/>
        <sz val="11"/>
        <color rgb="FF000000"/>
        <rFont val="Calibri"/>
      </rPr>
      <t>b.</t>
    </r>
    <r>
      <rPr>
        <sz val="11"/>
        <color rgb="FF000000"/>
        <rFont val="Calibri"/>
      </rPr>
      <t xml:space="preserve"> Observe administrator personnel logging into the CDE and verify that MFA is required.</t>
    </r>
  </si>
  <si>
    <t>8.4.2</t>
  </si>
  <si>
    <r>
      <rPr>
        <sz val="11"/>
        <color rgb="FF000000"/>
        <rFont val="Calibri"/>
      </rPr>
      <t>MFA is implemented for all non-console access into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</si>
  <si>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r>
      <rPr>
        <sz val="11"/>
        <color rgb="FF000000"/>
        <rFont val="Calibri"/>
      </rPr>
      <t xml:space="preserve">
</t>
    </r>
    <r>
      <rPr>
        <sz val="11"/>
        <color rgb="FF000000"/>
        <rFont val="Calibri"/>
      </rPr>
      <t>(continued on next page)</t>
    </r>
  </si>
  <si>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Refer to Appendix G for the definition of “phishing resistant authentication.”</t>
    </r>
    <r>
      <rPr>
        <sz val="11"/>
        <color rgb="FF000000"/>
        <rFont val="Calibri"/>
      </rPr>
      <t xml:space="preserve">
</t>
    </r>
    <r>
      <rPr>
        <sz val="11"/>
        <color rgb="FF000000"/>
        <rFont val="Calibri"/>
      </rPr>
      <t>This requirement does not apply to:</t>
    </r>
    <r>
      <rPr>
        <sz val="11"/>
        <color rgb="FF000000"/>
        <rFont val="Calibri"/>
      </rPr>
      <t xml:space="preserve">
</t>
    </r>
    <r>
      <rPr>
        <sz val="11"/>
        <color rgb="FF000000"/>
        <rFont val="Calibri"/>
      </rPr>
      <t>Application or system accounts performing automated functions.</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User accounts that are only authenticated with phishing-resistant authentication factors.</t>
    </r>
    <r>
      <rPr>
        <sz val="11"/>
        <color rgb="FF000000"/>
        <rFont val="Calibri"/>
      </rPr>
      <t xml:space="preserve">
</t>
    </r>
    <r>
      <rPr>
        <sz val="11"/>
        <color rgb="FF000000"/>
        <rFont val="Calibri"/>
      </rPr>
      <t>MFA is required for both types of access specified in Requirements 8.4.2 and 8.4.3. Therefore, applying MFA to one type of access does not replace the need to apply another instance of MFA to the other type of access. If an individual first connects to the entity’s network via remote access, and then later initiates a connection into the CDE from within the network, per this requirement the individual would authenticate using MFA twice, once when connecting via remote access to the entity’s network and once when connecting from the entity’s network into the CDE.</t>
    </r>
    <r>
      <rPr>
        <sz val="11"/>
        <color rgb="FF000000"/>
        <rFont val="Calibri"/>
      </rPr>
      <t xml:space="preserve">
</t>
    </r>
    <r>
      <rPr>
        <sz val="11"/>
        <color rgb="FF000000"/>
        <rFont val="Calibri"/>
      </rPr>
      <t>(continued on next page)</t>
    </r>
  </si>
  <si>
    <r>
      <rPr>
        <sz val="11"/>
        <color rgb="FF000000"/>
        <rFont val="Calibri"/>
      </rPr>
      <t>Access into the CDE cannot be obtained by the use of a single authentication factor.</t>
    </r>
  </si>
  <si>
    <r>
      <rPr>
        <b/>
        <sz val="11"/>
        <color rgb="FF000000"/>
        <rFont val="Calibri"/>
      </rPr>
      <t>a.</t>
    </r>
    <r>
      <rPr>
        <sz val="11"/>
        <color rgb="FF000000"/>
        <rFont val="Calibri"/>
      </rPr>
      <t xml:space="preserve"> Examine network and/or system configurations to verify MFA is implemented for all non-console access into the CDE.</t>
    </r>
    <r>
      <rPr>
        <sz val="11"/>
        <color rgb="FF000000"/>
        <rFont val="Calibri"/>
      </rPr>
      <t xml:space="preserve">
</t>
    </r>
    <r>
      <rPr>
        <b/>
        <sz val="11"/>
        <color rgb="FF000000"/>
        <rFont val="Calibri"/>
      </rPr>
      <t>b.</t>
    </r>
    <r>
      <rPr>
        <sz val="11"/>
        <color rgb="FF000000"/>
        <rFont val="Calibri"/>
      </rPr>
      <t xml:space="preserve"> Observe personnel logging in to the CDE and examine evidence to verify that MFA is required.</t>
    </r>
  </si>
  <si>
    <t>8.4.3</t>
  </si>
  <si>
    <r>
      <rPr>
        <sz val="11"/>
        <color rgb="FF000000"/>
        <rFont val="Calibri"/>
      </rPr>
      <t>MFA is implemented for all remote access originating from outside the entity’s network that could access or impact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</si>
  <si>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</si>
  <si>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Multi-factor authentication (MFA) requires an individual to present a minimum of two of the three authentication factors specified in Requirement 8.3.1 before access is granted.</t>
    </r>
    <r>
      <rPr>
        <sz val="11"/>
        <color rgb="FF000000"/>
        <rFont val="Calibri"/>
      </rPr>
      <t xml:space="preserve">
</t>
    </r>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(continued on next page)</t>
    </r>
  </si>
  <si>
    <r>
      <rPr>
        <sz val="11"/>
        <color rgb="FF000000"/>
        <rFont val="Calibri"/>
      </rPr>
      <t>Remote access to the entity’s network cannot be obtained by using a single authentication factor.</t>
    </r>
  </si>
  <si>
    <r>
      <rPr>
        <sz val="11"/>
        <color rgb="FF000000"/>
        <rFont val="Calibri"/>
      </rPr>
      <t>The requirement for MFA for remote access originating from outside the entity’s network applies to all user accounts that can access the network remotely, where that remote access leads to or could lead to access into the CDE. This includes all remote access by personnel (users and administrators), and third parties (including, but not limited to, vendors, suppliers, service providers, and customers).</t>
    </r>
    <r>
      <rPr>
        <sz val="11"/>
        <color rgb="FF000000"/>
        <rFont val="Calibri"/>
      </rPr>
      <t xml:space="preserve">
</t>
    </r>
    <r>
      <rPr>
        <sz val="11"/>
        <color rgb="FF000000"/>
        <rFont val="Calibri"/>
      </rPr>
      <t>If remote access is to a part of the entity’s network that is properly segmented from the CDE, such that remote users cannot access or impact the CDE, MFA for remote access to that part of the network is not required. However, MFA is required for any remote access to networks with access to the CDE and is recommended for all remote access to the entity’s networks.</t>
    </r>
    <r>
      <rPr>
        <sz val="11"/>
        <color rgb="FF000000"/>
        <rFont val="Calibri"/>
      </rPr>
      <t xml:space="preserve">
</t>
    </r>
    <r>
      <rPr>
        <sz val="11"/>
        <color rgb="FF000000"/>
        <rFont val="Calibri"/>
      </rPr>
      <t>The MFA requirements apply for all types of system components, including cloud, hosted systems, and on-premises applications, network security devices, workstations, servers, and endpoints, and includes access directly to an entity’s networks or systems as well as web-based access to an application or function.</t>
    </r>
  </si>
  <si>
    <r>
      <rPr>
        <b/>
        <sz val="11"/>
        <color rgb="FF000000"/>
        <rFont val="Calibri"/>
      </rPr>
      <t>a.</t>
    </r>
    <r>
      <rPr>
        <sz val="11"/>
        <color rgb="FF000000"/>
        <rFont val="Calibri"/>
      </rPr>
      <t xml:space="preserve"> Examine network and/or system configurations for remote access servers and systems to verify MFA is required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personnel (for example, users and administrators) and third parties connecting remotely to the network and verify that multi-factor authentication is required.</t>
    </r>
  </si>
  <si>
    <t>Multi-factor authentication (MFA) systems are configured to prevent misuse.</t>
  </si>
  <si>
    <t>8.5.1</t>
  </si>
  <si>
    <r>
      <rPr>
        <sz val="11"/>
        <color rgb="FF000000"/>
        <rFont val="Calibri"/>
      </rPr>
      <t>MFA systems are implemented as follows:</t>
    </r>
    <r>
      <rPr>
        <sz val="11"/>
        <color rgb="FF000000"/>
        <rFont val="Calibri"/>
      </rPr>
      <t xml:space="preserve">
</t>
    </r>
    <r>
      <rPr>
        <b/>
        <sz val="11"/>
        <color rgb="FF000000"/>
        <rFont val="Calibri"/>
      </rPr>
      <t>•</t>
    </r>
    <r>
      <rPr>
        <sz val="11"/>
        <color rgb="FF000000"/>
        <rFont val="Calibri"/>
      </rPr>
      <t xml:space="preserve">    The MFA system is not susceptible to replay attacks.</t>
    </r>
    <r>
      <rPr>
        <sz val="11"/>
        <color rgb="FF000000"/>
        <rFont val="Calibri"/>
      </rPr>
      <t xml:space="preserve">
</t>
    </r>
    <r>
      <rPr>
        <b/>
        <sz val="11"/>
        <color rgb="FF000000"/>
        <rFont val="Calibri"/>
      </rPr>
      <t>•</t>
    </r>
    <r>
      <rPr>
        <sz val="11"/>
        <color rgb="FF000000"/>
        <rFont val="Calibri"/>
      </rPr>
      <t xml:space="preserve">    MFA systems cannot be bypassed by any users, including administrative users unless specifically documented, and authorized by management on an exception basis, for a limited time period.</t>
    </r>
    <r>
      <rPr>
        <sz val="11"/>
        <color rgb="FF000000"/>
        <rFont val="Calibri"/>
      </rPr>
      <t xml:space="preserve">
</t>
    </r>
    <r>
      <rPr>
        <b/>
        <sz val="11"/>
        <color rgb="FF000000"/>
        <rFont val="Calibri"/>
      </rPr>
      <t>•</t>
    </r>
    <r>
      <rPr>
        <sz val="11"/>
        <color rgb="FF000000"/>
        <rFont val="Calibri"/>
      </rPr>
      <t xml:space="preserve">    At least two different types of authentication factors are used.</t>
    </r>
    <r>
      <rPr>
        <sz val="11"/>
        <color rgb="FF000000"/>
        <rFont val="Calibri"/>
      </rPr>
      <t xml:space="preserve">
</t>
    </r>
    <r>
      <rPr>
        <b/>
        <sz val="11"/>
        <color rgb="FF000000"/>
        <rFont val="Calibri"/>
      </rPr>
      <t>•</t>
    </r>
    <r>
      <rPr>
        <sz val="11"/>
        <color rgb="FF000000"/>
        <rFont val="Calibri"/>
      </rPr>
      <t xml:space="preserve">    Success of all authentication factors is required before access is granted.</t>
    </r>
  </si>
  <si>
    <r>
      <rPr>
        <sz val="11"/>
        <color rgb="FF000000"/>
        <rFont val="Calibri"/>
      </rPr>
      <t>Poorly configured MFA systems can be bypassed by attackers. This requirement therefore addresses configuration of MFA system(s) that provide MFA for users accessing system components in the CDE.</t>
    </r>
  </si>
  <si>
    <r>
      <rPr>
        <sz val="11"/>
        <color rgb="FF000000"/>
        <rFont val="Calibri"/>
      </rPr>
      <t>Where possible, configure system and application accounts to disallow interactive login to prevent unauthorized individuals from logging in and using the account with its associated system privileges, and to limit the machines and devices on which the account can be used.</t>
    </r>
  </si>
  <si>
    <r>
      <rPr>
        <sz val="11"/>
        <color rgb="FF000000"/>
        <rFont val="Calibri"/>
      </rPr>
      <t>Using one type of factor twice (for example, using two separate passwords) is not considered multi-factor authentication.</t>
    </r>
    <r>
      <rPr>
        <sz val="11"/>
        <color rgb="FF000000"/>
        <rFont val="Calibri"/>
      </rPr>
      <t xml:space="preserve">
</t>
    </r>
    <r>
      <rPr>
        <sz val="11"/>
        <color rgb="FF000000"/>
        <rFont val="Calibri"/>
      </rPr>
      <t>A replay attack is when an attacker intercepts a valid transmission of data and then resends or redirects this communication for malicious purposes. In MFA implementations, replay attacks are typically used to gain unauthorized access by leveraging legitimate credentials.</t>
    </r>
  </si>
  <si>
    <r>
      <rPr>
        <sz val="11"/>
        <color rgb="FF000000"/>
        <rFont val="Calibri"/>
      </rPr>
      <t>Examples of methods to help protect against replay attacks include, but are not limited to:</t>
    </r>
    <r>
      <rPr>
        <sz val="11"/>
        <color rgb="FF000000"/>
        <rFont val="Calibri"/>
      </rPr>
      <t xml:space="preserve">
</t>
    </r>
    <r>
      <rPr>
        <sz val="11"/>
        <color rgb="FF000000"/>
        <rFont val="Calibri"/>
      </rPr>
      <t>Unique session identifiers and session keys</t>
    </r>
    <r>
      <rPr>
        <sz val="11"/>
        <color rgb="FF000000"/>
        <rFont val="Calibri"/>
      </rPr>
      <t xml:space="preserve">
</t>
    </r>
    <r>
      <rPr>
        <sz val="11"/>
        <color rgb="FF000000"/>
        <rFont val="Calibri"/>
      </rPr>
      <t>Timestamps</t>
    </r>
    <r>
      <rPr>
        <sz val="11"/>
        <color rgb="FF000000"/>
        <rFont val="Calibri"/>
      </rPr>
      <t xml:space="preserve">
</t>
    </r>
    <r>
      <rPr>
        <sz val="11"/>
        <color rgb="FF000000"/>
        <rFont val="Calibri"/>
      </rPr>
      <t>Time-based, one-time passwords or passcodes</t>
    </r>
    <r>
      <rPr>
        <sz val="11"/>
        <color rgb="FF000000"/>
        <rFont val="Calibri"/>
      </rPr>
      <t xml:space="preserve">
</t>
    </r>
    <r>
      <rPr>
        <sz val="11"/>
        <color rgb="FF000000"/>
        <rFont val="Calibri"/>
      </rPr>
      <t>Anti-replay mechanisms that detect and reject duplicated authentication attempts.</t>
    </r>
    <r>
      <rPr>
        <sz val="11"/>
        <color rgb="FF000000"/>
        <rFont val="Calibri"/>
      </rPr>
      <t xml:space="preserve">
</t>
    </r>
    <r>
      <rPr>
        <sz val="11"/>
        <color rgb="FF000000"/>
        <rFont val="Calibri"/>
      </rPr>
      <t>(continued on next page)</t>
    </r>
  </si>
  <si>
    <r>
      <rPr>
        <sz val="11"/>
        <color rgb="FF000000"/>
        <rFont val="Calibri"/>
      </rPr>
      <t>MFA systems are resistant to attack and strictly control any administrative overrides.</t>
    </r>
  </si>
  <si>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PCI SSC’s Frequently Asked Questions (FAQs) on this topic.</t>
    </r>
  </si>
  <si>
    <r>
      <rPr>
        <b/>
        <sz val="11"/>
        <color rgb="FF000000"/>
        <rFont val="Calibri"/>
      </rPr>
      <t>a.</t>
    </r>
    <r>
      <rPr>
        <sz val="11"/>
        <color rgb="FF000000"/>
        <rFont val="Calibri"/>
      </rPr>
      <t xml:space="preserve"> Examine vendor system documentation to verify that the MFA system is not susceptible to replay attacks.</t>
    </r>
    <r>
      <rPr>
        <sz val="11"/>
        <color rgb="FF000000"/>
        <rFont val="Calibri"/>
      </rPr>
      <t xml:space="preserve">
</t>
    </r>
    <r>
      <rPr>
        <b/>
        <sz val="11"/>
        <color rgb="FF000000"/>
        <rFont val="Calibri"/>
      </rPr>
      <t>b.</t>
    </r>
    <r>
      <rPr>
        <sz val="11"/>
        <color rgb="FF000000"/>
        <rFont val="Calibri"/>
      </rPr>
      <t xml:space="preserve"> Examine system configurations for the MFA implementation to verify it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observe processes to verify that any requests to bypass MFA are specifically documented and authorized by management on an exception basis, for a limited time period.</t>
    </r>
    <r>
      <rPr>
        <sz val="11"/>
        <color rgb="FF000000"/>
        <rFont val="Calibri"/>
      </rPr>
      <t xml:space="preserve">
</t>
    </r>
    <r>
      <rPr>
        <b/>
        <sz val="11"/>
        <color rgb="FF000000"/>
        <rFont val="Calibri"/>
      </rPr>
      <t>d.</t>
    </r>
    <r>
      <rPr>
        <sz val="11"/>
        <color rgb="FF000000"/>
        <rFont val="Calibri"/>
      </rPr>
      <t xml:space="preserve"> Observe personnel logging into system components in the CDE to verify that access is granted only after all authentication factors are successful.</t>
    </r>
    <r>
      <rPr>
        <sz val="11"/>
        <color rgb="FF000000"/>
        <rFont val="Calibri"/>
      </rPr>
      <t xml:space="preserve">
</t>
    </r>
    <r>
      <rPr>
        <b/>
        <sz val="11"/>
        <color rgb="FF000000"/>
        <rFont val="Calibri"/>
      </rPr>
      <t>e.</t>
    </r>
    <r>
      <rPr>
        <sz val="11"/>
        <color rgb="FF000000"/>
        <rFont val="Calibri"/>
      </rPr>
      <t xml:space="preserve"> Observe personnel connecting remotely from outside the entity’s network to verify that access is granted only after all authentication factors are successful.</t>
    </r>
  </si>
  <si>
    <t>Use of application and system accounts and associated authentication factors is strictly managed.</t>
  </si>
  <si>
    <t>8.6.1</t>
  </si>
  <si>
    <r>
      <rPr>
        <sz val="11"/>
        <color rgb="FF000000"/>
        <rFont val="Calibri"/>
      </rPr>
      <t>If accounts used by systems or applications can be used for interactive login, they are managed as follows:</t>
    </r>
    <r>
      <rPr>
        <sz val="11"/>
        <color rgb="FF000000"/>
        <rFont val="Calibri"/>
      </rPr>
      <t xml:space="preserve">
</t>
    </r>
    <r>
      <rPr>
        <b/>
        <sz val="11"/>
        <color rgb="FF000000"/>
        <rFont val="Calibri"/>
      </rPr>
      <t>•</t>
    </r>
    <r>
      <rPr>
        <sz val="11"/>
        <color rgb="FF000000"/>
        <rFont val="Calibri"/>
      </rPr>
      <t xml:space="preserve">    Interactive use is prevented unless needed for an exceptional circumstance.</t>
    </r>
    <r>
      <rPr>
        <sz val="11"/>
        <color rgb="FF000000"/>
        <rFont val="Calibri"/>
      </rPr>
      <t xml:space="preserve">
</t>
    </r>
    <r>
      <rPr>
        <b/>
        <sz val="11"/>
        <color rgb="FF000000"/>
        <rFont val="Calibri"/>
      </rPr>
      <t>•</t>
    </r>
    <r>
      <rPr>
        <sz val="11"/>
        <color rgb="FF000000"/>
        <rFont val="Calibri"/>
      </rPr>
      <t xml:space="preserve">    Interactive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interactive use is documented.</t>
    </r>
    <r>
      <rPr>
        <sz val="11"/>
        <color rgb="FF000000"/>
        <rFont val="Calibri"/>
      </rPr>
      <t xml:space="preserve">
</t>
    </r>
    <r>
      <rPr>
        <b/>
        <sz val="11"/>
        <color rgb="FF000000"/>
        <rFont val="Calibri"/>
      </rPr>
      <t>•</t>
    </r>
    <r>
      <rPr>
        <sz val="11"/>
        <color rgb="FF000000"/>
        <rFont val="Calibri"/>
      </rPr>
      <t xml:space="preserve">    Interactive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</si>
  <si>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Like individual user accounts, system and application accounts require accountability and strict management to ensure they are used only for the intended purpose and are not misused.</t>
    </r>
    <r>
      <rPr>
        <sz val="11"/>
        <color rgb="FF000000"/>
        <rFont val="Calibri"/>
      </rPr>
      <t xml:space="preserve">
</t>
    </r>
    <r>
      <rPr>
        <sz val="11"/>
        <color rgb="FF000000"/>
        <rFont val="Calibri"/>
      </rPr>
      <t>Attackers often compromise system or application accounts to gain access to cardholder data.</t>
    </r>
  </si>
  <si>
    <r>
      <rPr>
        <sz val="11"/>
        <color rgb="FF000000"/>
        <rFont val="Calibri"/>
      </rPr>
      <t>Interactive login is the ability for a person to log into a system or application account in the same manner as a normal user account. Using system and application accounts this way means there is no accountability and traceability of actions taken by the user.</t>
    </r>
    <r>
      <rPr>
        <sz val="11"/>
        <color rgb="FF000000"/>
        <rFont val="Calibri"/>
      </rPr>
      <t xml:space="preserve">
</t>
    </r>
    <r>
      <rPr>
        <sz val="11"/>
        <color rgb="FF000000"/>
        <rFont val="Calibri"/>
      </rPr>
      <t>Refer to Appendix G for the definition of “application and system accounts.”</t>
    </r>
  </si>
  <si>
    <r>
      <rPr>
        <sz val="11"/>
        <color rgb="FF000000"/>
        <rFont val="Calibri"/>
      </rPr>
      <t>When used interactively, all actions with accounts designated as system or application accounts are authorized and attributable to an individual person.</t>
    </r>
  </si>
  <si>
    <r>
      <rPr>
        <sz val="11"/>
        <color rgb="FF000000"/>
        <rFont val="Calibri"/>
      </rPr>
      <t>Examine application and system accounts that can be used interactively and interview administrative personnel to verify that application and system accounts are managed in accordance with all elements specified in this requirement.</t>
    </r>
  </si>
  <si>
    <t>8.6.2</t>
  </si>
  <si>
    <r>
      <rPr>
        <sz val="11"/>
        <color rgb="FF000000"/>
        <rFont val="Calibri"/>
      </rPr>
      <t>Passwords/passphrases for any application and system accounts that can be used for interactive login are not hard coded in scripts, configuration/property files, or bespoke and custom source code.</t>
    </r>
  </si>
  <si>
    <r>
      <rPr>
        <sz val="11"/>
        <color rgb="FF000000"/>
        <rFont val="Calibri"/>
      </rPr>
      <t>Not properly protecting passwords/passphrases used by application and system accounts, especially if those accounts can be used for interactive login, increases the risk and success of unauthorized use of those privileged accounts.</t>
    </r>
  </si>
  <si>
    <r>
      <rPr>
        <sz val="11"/>
        <color rgb="FF000000"/>
        <rFont val="Calibri"/>
      </rPr>
      <t>Changing these values due to suspected or confirmed disclosure can be particularly difficult to implement.</t>
    </r>
    <r>
      <rPr>
        <sz val="11"/>
        <color rgb="FF000000"/>
        <rFont val="Calibri"/>
      </rPr>
      <t xml:space="preserve">
</t>
    </r>
    <r>
      <rPr>
        <sz val="11"/>
        <color rgb="FF000000"/>
        <rFont val="Calibri"/>
      </rPr>
      <t>Tools can facilitate both management and security of authentication factors for application and system accounts. For example, consider password vaults or other system-managed controls.</t>
    </r>
  </si>
  <si>
    <r>
      <rPr>
        <sz val="11"/>
        <color rgb="FF000000"/>
        <rFont val="Calibri"/>
      </rPr>
      <t>Passwords/passphrases used by application and system accounts cannot be used by unauthorized personnel.</t>
    </r>
  </si>
  <si>
    <r>
      <rPr>
        <sz val="11"/>
        <color rgb="FF000000"/>
        <rFont val="Calibri"/>
      </rPr>
      <t>Stored passwords/passphrases are required to be encrypted in accordance with PCI DSS Requirement 8.3.2.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</si>
  <si>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Interview personnel and examine system development procedures to verify that processes are defined for application and system accounts that can be used for interactive login, specifying that passwords/passphrases are not hard coded in scripts, configuration/property files, or bespoke and custom source code.</t>
    </r>
    <r>
      <rPr>
        <sz val="11"/>
        <color rgb="FF000000"/>
        <rFont val="Calibri"/>
      </rPr>
      <t xml:space="preserve">
</t>
    </r>
    <r>
      <rPr>
        <b/>
        <sz val="11"/>
        <color rgb="FF000000"/>
        <rFont val="Calibri"/>
      </rPr>
      <t>b.</t>
    </r>
    <r>
      <rPr>
        <sz val="11"/>
        <color rgb="FF000000"/>
        <rFont val="Calibri"/>
      </rPr>
      <t xml:space="preserve"> Examine scripts, configuration/property files, and bespoke and custom source code for application and system accounts that can be used for interactive login, to verify passwords/passphrases for those accounts are not present.</t>
    </r>
  </si>
  <si>
    <t>8.6.3</t>
  </si>
  <si>
    <r>
      <rPr>
        <sz val="11"/>
        <color rgb="FF000000"/>
        <rFont val="Calibri"/>
      </rPr>
      <t>Passwords/passphrases for any application and system accounts are protected against misuse as follows:</t>
    </r>
    <r>
      <rPr>
        <sz val="11"/>
        <color rgb="FF000000"/>
        <rFont val="Calibri"/>
      </rPr>
      <t xml:space="preserve">
</t>
    </r>
    <r>
      <rPr>
        <b/>
        <sz val="11"/>
        <color rgb="FF000000"/>
        <rFont val="Calibri"/>
      </rPr>
      <t>•</t>
    </r>
    <r>
      <rPr>
        <sz val="11"/>
        <color rgb="FF000000"/>
        <rFont val="Calibri"/>
      </rPr>
      <t xml:space="preserve">    Passwords/passphrases are changed periodically (at the frequency defined in the entity’s targeted risk analysis, which is performed according to all elements specified in Requirement 12.3.1) and upon suspicion or confirmation of compromise.</t>
    </r>
    <r>
      <rPr>
        <sz val="11"/>
        <color rgb="FF000000"/>
        <rFont val="Calibri"/>
      </rPr>
      <t xml:space="preserve">
</t>
    </r>
    <r>
      <rPr>
        <b/>
        <sz val="11"/>
        <color rgb="FF000000"/>
        <rFont val="Calibri"/>
      </rPr>
      <t>•</t>
    </r>
    <r>
      <rPr>
        <sz val="11"/>
        <color rgb="FF000000"/>
        <rFont val="Calibri"/>
      </rPr>
      <t xml:space="preserve">    Passwords/passphrases are constructed with sufficient complexity appropriate for how frequently the entity changes the passwords/passphrases.</t>
    </r>
  </si>
  <si>
    <r>
      <rPr>
        <sz val="11"/>
        <color rgb="FF000000"/>
        <rFont val="Calibri"/>
      </rPr>
      <t>Systems and application accounts pose more inherent security risk than user accounts because they often run in an elevated security context, with access to systems that may not be typically granted to user accounts, such as programmatic access to databases, etc. As a result, special consideration must be made to protect passwords/passphrases used for application and system accounts.</t>
    </r>
  </si>
  <si>
    <r>
      <rPr>
        <sz val="11"/>
        <color rgb="FF000000"/>
        <rFont val="Calibri"/>
      </rPr>
      <t>Entities should consider the following risk factors when determining how to protect application and system passwords/passphrases against misuse:</t>
    </r>
    <r>
      <rPr>
        <sz val="11"/>
        <color rgb="FF000000"/>
        <rFont val="Calibri"/>
      </rPr>
      <t xml:space="preserve">
</t>
    </r>
    <r>
      <rPr>
        <sz val="11"/>
        <color rgb="FF000000"/>
        <rFont val="Calibri"/>
      </rPr>
      <t>How securely the passwords/passphrases are stored (for example, whether they are stored in a password vault).</t>
    </r>
    <r>
      <rPr>
        <sz val="11"/>
        <color rgb="FF000000"/>
        <rFont val="Calibri"/>
      </rPr>
      <t xml:space="preserve">
</t>
    </r>
    <r>
      <rPr>
        <sz val="11"/>
        <color rgb="FF000000"/>
        <rFont val="Calibri"/>
      </rPr>
      <t>Staff turnover.</t>
    </r>
    <r>
      <rPr>
        <sz val="11"/>
        <color rgb="FF000000"/>
        <rFont val="Calibri"/>
      </rPr>
      <t xml:space="preserve">
</t>
    </r>
    <r>
      <rPr>
        <sz val="11"/>
        <color rgb="FF000000"/>
        <rFont val="Calibri"/>
      </rPr>
      <t>The number of people with access to the authentication factor.</t>
    </r>
    <r>
      <rPr>
        <sz val="11"/>
        <color rgb="FF000000"/>
        <rFont val="Calibri"/>
      </rPr>
      <t xml:space="preserve">
</t>
    </r>
    <r>
      <rPr>
        <sz val="11"/>
        <color rgb="FF000000"/>
        <rFont val="Calibri"/>
      </rPr>
      <t>Whether the account can be used for interactive login.</t>
    </r>
    <r>
      <rPr>
        <sz val="11"/>
        <color rgb="FF000000"/>
        <rFont val="Calibri"/>
      </rPr>
      <t xml:space="preserve">
</t>
    </r>
    <r>
      <rPr>
        <sz val="11"/>
        <color rgb="FF000000"/>
        <rFont val="Calibri"/>
      </rPr>
      <t>Whether the security posture of accounts is dynamically analyzed, and real-time access to resources is automatically determined accordingly (see Requirement 8.3.9).</t>
    </r>
    <r>
      <rPr>
        <sz val="11"/>
        <color rgb="FF000000"/>
        <rFont val="Calibri"/>
      </rPr>
      <t xml:space="preserve">
</t>
    </r>
    <r>
      <rPr>
        <sz val="11"/>
        <color rgb="FF000000"/>
        <rFont val="Calibri"/>
      </rPr>
      <t>All these elements affect the level of risk for application and system accounts and might impact the security of systems accessed by the system and application accounts.</t>
    </r>
    <r>
      <rPr>
        <sz val="11"/>
        <color rgb="FF000000"/>
        <rFont val="Calibri"/>
      </rPr>
      <t xml:space="preserve">
</t>
    </r>
    <r>
      <rPr>
        <sz val="11"/>
        <color rgb="FF000000"/>
        <rFont val="Calibri"/>
      </rPr>
      <t>(continued on next page)</t>
    </r>
  </si>
  <si>
    <r>
      <rPr>
        <sz val="11"/>
        <color rgb="FF000000"/>
        <rFont val="Calibri"/>
      </rPr>
      <t>Passwords/passphrases used by application and system accounts cannot be used indefinitely and are structured to resist brute-force and guessing attacks.</t>
    </r>
  </si>
  <si>
    <r>
      <rPr>
        <b/>
        <sz val="11"/>
        <color rgb="FF000000"/>
        <rFont val="Calibri"/>
      </rPr>
      <t>a.</t>
    </r>
    <r>
      <rPr>
        <sz val="11"/>
        <color rgb="FF000000"/>
        <rFont val="Calibri"/>
      </rPr>
      <t xml:space="preserve"> Examine policies and procedures to verify that procedures are defined to protect passwords/passphrases for application or system accounts against misuse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examine system configuration settings to verify that passwords/passphrases for any application and system accounts are protected against misuse in accordance with all elements specified in this requirement.</t>
    </r>
  </si>
  <si>
    <t>9</t>
  </si>
  <si>
    <t>Requirement 9: Restrict Physical Access to Cardholder Data</t>
  </si>
  <si>
    <t>Processes and mechanisms for restricting physical access to cardholder data are defined and understood.</t>
  </si>
  <si>
    <t>9.1.1</t>
  </si>
  <si>
    <r>
      <rPr>
        <sz val="11"/>
        <color rgb="FF000000"/>
        <rFont val="Calibri"/>
      </rPr>
      <t>All security policies and operational procedures that are identified in Requirement 9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</si>
  <si>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9.1.1 is about effectively managing and maintaining the various policies and procedures specified throughout Requirement 9. While it is important to define the specific policies or procedures called out in Requirement 9,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</si>
  <si>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r>
      <rPr>
        <sz val="11"/>
        <color rgb="FF000000"/>
        <rFont val="Calibri"/>
      </rPr>
      <t xml:space="preserve">
</t>
    </r>
    <r>
      <rPr>
        <sz val="11"/>
        <color rgb="FF000000"/>
        <rFont val="Calibri"/>
      </rPr>
      <t>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</si>
  <si>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9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</si>
  <si>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9 are managed in accordance with all elements specified in this requirement.</t>
    </r>
  </si>
  <si>
    <t>9.1.2</t>
  </si>
  <si>
    <r>
      <rPr>
        <sz val="11"/>
        <color rgb="FF000000"/>
        <rFont val="Calibri"/>
      </rPr>
      <t>Roles and responsibilities for performing activities in Requirement 9 are documented, assigned, and understood.</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</si>
  <si>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r>
      <rPr>
        <sz val="11"/>
        <color rgb="FF000000"/>
        <rFont val="Calibri"/>
      </rPr>
      <t xml:space="preserve">
</t>
    </r>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</si>
  <si>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9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</si>
  <si>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9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9 to verify that roles and responsibilities are assigned as documented and are understood.</t>
    </r>
  </si>
  <si>
    <t>Physical access controls manage entry into facilities and systems containing cardholder data.</t>
  </si>
  <si>
    <t>9.2.1</t>
  </si>
  <si>
    <r>
      <rPr>
        <sz val="11"/>
        <color rgb="FF000000"/>
        <rFont val="Calibri"/>
      </rPr>
      <t>Appropriate facility entry controls are in place to restrict physical access to systems in the CDE.</t>
    </r>
  </si>
  <si>
    <r>
      <rPr>
        <sz val="11"/>
        <color rgb="FF000000"/>
        <rFont val="Calibri"/>
      </rPr>
      <t>Without physical access controls, unauthorized persons could potentially gain access to the CDE and sensitive information, or could alter system configurations, introduce vulnerabilities into the network, or destroy or steal equipment. Therefore, the purpose of this requirement is that physical access to the CDE is controlled via physical security controls such as badge readers or other mechanisms such as lock and key.</t>
    </r>
  </si>
  <si>
    <r>
      <rPr>
        <sz val="11"/>
        <color rgb="FF000000"/>
        <rFont val="Calibri"/>
      </rPr>
      <t>Whichever mechanism meets this requirement, it must be sufficient for the organization to verify that only authorized personnel are granted access.</t>
    </r>
  </si>
  <si>
    <r>
      <rPr>
        <sz val="11"/>
        <color rgb="FF000000"/>
        <rFont val="Calibri"/>
      </rPr>
      <t>Facility entry controls include physical security controls at each computer room, data center, and other physical areas with systems in the CDE. It can also include badge readers or other devices that manage physical access controls, such as lock and key with a current list of all individuals holding the keys.</t>
    </r>
  </si>
  <si>
    <r>
      <rPr>
        <sz val="11"/>
        <color rgb="FF000000"/>
        <rFont val="Calibri"/>
      </rPr>
      <t>System components in the CDE cannot be physically accessed by unauthorized personnel.</t>
    </r>
  </si>
  <si>
    <r>
      <rPr>
        <sz val="11"/>
        <color rgb="FF000000"/>
        <rFont val="Calibri"/>
      </rPr>
      <t>This requirement does not apply to locations that are publicly accessible by consumers (cardholders).</t>
    </r>
  </si>
  <si>
    <r>
      <rPr>
        <sz val="11"/>
        <color rgb="FF000000"/>
        <rFont val="Calibri"/>
      </rPr>
      <t>Observe entry controls and interview responsible personnel to verify that physical security controls are in place to restrict access to systems in the CDE.</t>
    </r>
  </si>
  <si>
    <t>9.2.1.1</t>
  </si>
  <si>
    <r>
      <rPr>
        <sz val="11"/>
        <color rgb="FF000000"/>
        <rFont val="Calibri"/>
      </rPr>
      <t>Individual physical access to sensitive areas within the CDE is monitored with either video cameras or physical access control mechanisms (or both) as follows:</t>
    </r>
    <r>
      <rPr>
        <sz val="11"/>
        <color rgb="FF000000"/>
        <rFont val="Calibri"/>
      </rPr>
      <t xml:space="preserve">
</t>
    </r>
    <r>
      <rPr>
        <b/>
        <sz val="11"/>
        <color rgb="FF000000"/>
        <rFont val="Calibri"/>
      </rPr>
      <t>•</t>
    </r>
    <r>
      <rPr>
        <sz val="11"/>
        <color rgb="FF000000"/>
        <rFont val="Calibri"/>
      </rPr>
      <t xml:space="preserve">    Entry and exit points to/from sensitive areas within the CDE are monitored.</t>
    </r>
    <r>
      <rPr>
        <sz val="11"/>
        <color rgb="FF000000"/>
        <rFont val="Calibri"/>
      </rPr>
      <t xml:space="preserve">
</t>
    </r>
    <r>
      <rPr>
        <b/>
        <sz val="11"/>
        <color rgb="FF000000"/>
        <rFont val="Calibri"/>
      </rPr>
      <t>•</t>
    </r>
    <r>
      <rPr>
        <sz val="11"/>
        <color rgb="FF000000"/>
        <rFont val="Calibri"/>
      </rPr>
      <t xml:space="preserve">    Monitoring devices or mechanisms are protected from tampering or disabling.</t>
    </r>
    <r>
      <rPr>
        <sz val="11"/>
        <color rgb="FF000000"/>
        <rFont val="Calibri"/>
      </rPr>
      <t xml:space="preserve">
</t>
    </r>
    <r>
      <rPr>
        <b/>
        <sz val="11"/>
        <color rgb="FF000000"/>
        <rFont val="Calibri"/>
      </rPr>
      <t>•</t>
    </r>
    <r>
      <rPr>
        <sz val="11"/>
        <color rgb="FF000000"/>
        <rFont val="Calibri"/>
      </rPr>
      <t xml:space="preserve">    Collected data is reviewed and correlated with other entries.</t>
    </r>
    <r>
      <rPr>
        <sz val="11"/>
        <color rgb="FF000000"/>
        <rFont val="Calibri"/>
      </rPr>
      <t xml:space="preserve">
</t>
    </r>
    <r>
      <rPr>
        <b/>
        <sz val="11"/>
        <color rgb="FF000000"/>
        <rFont val="Calibri"/>
      </rPr>
      <t>•</t>
    </r>
    <r>
      <rPr>
        <sz val="11"/>
        <color rgb="FF000000"/>
        <rFont val="Calibri"/>
      </rPr>
      <t xml:space="preserve">    Collected data is stored for at least three months, unless otherwise restricted by law.</t>
    </r>
  </si>
  <si>
    <r>
      <rPr>
        <sz val="11"/>
        <color rgb="FF000000"/>
        <rFont val="Calibri"/>
      </rPr>
      <t>Maintaining details of individuals entering and exiting the sensitive areas can help with investigations of physical breaches by identifying individuals that physically accessed the sensitive areas, as well as when they entered and exited.</t>
    </r>
  </si>
  <si>
    <r>
      <rPr>
        <sz val="11"/>
        <color rgb="FF000000"/>
        <rFont val="Calibri"/>
      </rPr>
      <t>Whichever mechanism meets this requirement, it should effectively monitor all entry and exit points to sensitive areas.</t>
    </r>
    <r>
      <rPr>
        <sz val="11"/>
        <color rgb="FF000000"/>
        <rFont val="Calibri"/>
      </rPr>
      <t xml:space="preserve">
</t>
    </r>
    <r>
      <rPr>
        <sz val="11"/>
        <color rgb="FF000000"/>
        <rFont val="Calibri"/>
      </rPr>
      <t>Criminals attempting to gain physical access to sensitive areas will often try to disable or bypass the monitoring controls. To protect these controls from tampering, video cameras could be positioned so they are out of reach and/or be monitored to detect tampering. Similarly, physical access control mechanisms could be monitored or have physical protections installed to prevent them from being damaged or disabled by malicious individuals.</t>
    </r>
  </si>
  <si>
    <r>
      <rPr>
        <sz val="11"/>
        <color rgb="FF000000"/>
        <rFont val="Calibri"/>
      </rPr>
      <t>Trusted, verifiable records are maintained of individual physical entry to, and exit from, sensitive areas.</t>
    </r>
  </si>
  <si>
    <r>
      <rPr>
        <b/>
        <sz val="11"/>
        <color rgb="FF000000"/>
        <rFont val="Calibri"/>
      </rPr>
      <t>a.</t>
    </r>
    <r>
      <rPr>
        <sz val="11"/>
        <color rgb="FF000000"/>
        <rFont val="Calibri"/>
      </rPr>
      <t xml:space="preserve"> Observe locations where individual physical access to sensitive areas within the CDE occurs to verify that either video cameras or physical access control mechanisms (or both) are in place to monitor the entry and exit points.</t>
    </r>
    <r>
      <rPr>
        <sz val="11"/>
        <color rgb="FF000000"/>
        <rFont val="Calibri"/>
      </rPr>
      <t xml:space="preserve">
</t>
    </r>
    <r>
      <rPr>
        <b/>
        <sz val="11"/>
        <color rgb="FF000000"/>
        <rFont val="Calibri"/>
      </rPr>
      <t>b.</t>
    </r>
    <r>
      <rPr>
        <sz val="11"/>
        <color rgb="FF000000"/>
        <rFont val="Calibri"/>
      </rPr>
      <t xml:space="preserve"> Observe locations where individual physical access to sensitive areas within the CDE occurs to verify that either video cameras or physical access control mechanisms (or both) are protected from tampering or disabling.</t>
    </r>
  </si>
  <si>
    <t>9.2.2</t>
  </si>
  <si>
    <r>
      <rPr>
        <sz val="11"/>
        <color rgb="FF000000"/>
        <rFont val="Calibri"/>
      </rPr>
      <t>Physical and/or logical controls are implemented to restrict use of publicly accessible network jacks within the facility.</t>
    </r>
  </si>
  <si>
    <r>
      <rPr>
        <sz val="11"/>
        <color rgb="FF000000"/>
        <rFont val="Calibri"/>
      </rPr>
      <t>Restricting access to network jacks (or network ports) will prevent malicious individuals from plugging into readily available network jacks and gaining access to the CDE or systems connected to the CDE.</t>
    </r>
  </si>
  <si>
    <r>
      <rPr>
        <sz val="11"/>
        <color rgb="FF000000"/>
        <rFont val="Calibri"/>
      </rPr>
      <t>Whether logical or physical controls, or a combination of both, are used, they should prevent an individual or device that is not explicitly authorized from being able to connect to the network.</t>
    </r>
  </si>
  <si>
    <r>
      <rPr>
        <sz val="11"/>
        <color rgb="FF000000"/>
        <rFont val="Calibri"/>
      </rPr>
      <t>Methods to meet this requirement include network jacks located in public areas and areas accessible to visitors could be disabled and only enabled when network access is explicitly authorized.</t>
    </r>
    <r>
      <rPr>
        <sz val="11"/>
        <color rgb="FF000000"/>
        <rFont val="Calibri"/>
      </rPr>
      <t xml:space="preserve">
</t>
    </r>
    <r>
      <rPr>
        <sz val="11"/>
        <color rgb="FF000000"/>
        <rFont val="Calibri"/>
      </rPr>
      <t>Alternatively, processes could be implemented to ensure that visitors are escorted at all times in areas with active network jacks.</t>
    </r>
  </si>
  <si>
    <r>
      <rPr>
        <sz val="11"/>
        <color rgb="FF000000"/>
        <rFont val="Calibri"/>
      </rPr>
      <t>Unauthorized devices cannot connect to the entity’s network from public areas within the facility.</t>
    </r>
  </si>
  <si>
    <r>
      <rPr>
        <sz val="11"/>
        <color rgb="FF000000"/>
        <rFont val="Calibri"/>
      </rPr>
      <t>Interview responsible personnel and observe locations of publicly accessible network jacks to verify that physical and/or logical controls are in place to restrict access to publicly accessible network jacks within the facility.</t>
    </r>
  </si>
  <si>
    <t>9.2.3</t>
  </si>
  <si>
    <r>
      <rPr>
        <sz val="11"/>
        <color rgb="FF000000"/>
        <rFont val="Calibri"/>
      </rPr>
      <t>Physical access to wireless access points, gateways, networking/communications hardware, and telecommunication lines within the facility is restricted.</t>
    </r>
  </si>
  <si>
    <r>
      <rPr>
        <sz val="11"/>
        <color rgb="FF000000"/>
        <rFont val="Calibri"/>
      </rPr>
      <t>Without appropriate physical security over access to wireless components and devices, and computer networking and telecommunications equipment and lines, malicious users could gain access to the entity’s network resources.</t>
    </r>
    <r>
      <rPr>
        <sz val="11"/>
        <color rgb="FF000000"/>
        <rFont val="Calibri"/>
      </rPr>
      <t xml:space="preserve">
</t>
    </r>
    <r>
      <rPr>
        <sz val="11"/>
        <color rgb="FF000000"/>
        <rFont val="Calibri"/>
      </rPr>
      <t>Additionally, they could connect their own devices to the network to gain unauthorized access to the CDE or systems connected to the CDE.</t>
    </r>
    <r>
      <rPr>
        <sz val="11"/>
        <color rgb="FF000000"/>
        <rFont val="Calibri"/>
      </rPr>
      <t xml:space="preserve">
</t>
    </r>
    <r>
      <rPr>
        <sz val="11"/>
        <color rgb="FF000000"/>
        <rFont val="Calibri"/>
      </rPr>
      <t>Additionally, securing networking and communications hardware prevents malicious users from intercepting network traffic or physically connecting their own devices to wired network resources.</t>
    </r>
  </si>
  <si>
    <r>
      <rPr>
        <sz val="11"/>
        <color rgb="FF000000"/>
        <rFont val="Calibri"/>
      </rPr>
      <t>Physical networking equipment cannot be accessed by unauthorized personnel.</t>
    </r>
  </si>
  <si>
    <r>
      <rPr>
        <sz val="11"/>
        <color rgb="FF000000"/>
        <rFont val="Calibri"/>
      </rPr>
      <t>Interview responsible personnel and observe locations of hardware and lines to verify that physical access to wireless access points, gateways, networking/communications hardware, and telecommunication lines within the facility is restricted.</t>
    </r>
  </si>
  <si>
    <t>9.2.4</t>
  </si>
  <si>
    <r>
      <rPr>
        <sz val="11"/>
        <color rgb="FF000000"/>
        <rFont val="Calibri"/>
      </rPr>
      <t>Access to consoles in sensitive areas is restricted via locking when not in use.</t>
    </r>
  </si>
  <si>
    <r>
      <rPr>
        <sz val="11"/>
        <color rgb="FF000000"/>
        <rFont val="Calibri"/>
      </rPr>
      <t>Locking console login screens prevents unauthorized persons from gaining access to sensitive information, altering system configurations, introducing vulnerabilities into the network, or destroying records.</t>
    </r>
  </si>
  <si>
    <r>
      <rPr>
        <sz val="11"/>
        <color rgb="FF000000"/>
        <rFont val="Calibri"/>
      </rPr>
      <t>It is important to visually identify the personnel that are physically present, and whether the individual is a visitor or an employee.</t>
    </r>
  </si>
  <si>
    <r>
      <rPr>
        <sz val="11"/>
        <color rgb="FF000000"/>
        <rFont val="Calibri"/>
      </rPr>
      <t>Refer to Appendix G for the definition of “personnel.”</t>
    </r>
  </si>
  <si>
    <r>
      <rPr>
        <sz val="11"/>
        <color rgb="FF000000"/>
        <rFont val="Calibri"/>
      </rPr>
      <t>Physical consoles within sensitive areas cannot be used by unauthorized personnel.</t>
    </r>
  </si>
  <si>
    <r>
      <rPr>
        <sz val="11"/>
        <color rgb="FF000000"/>
        <rFont val="Calibri"/>
      </rPr>
      <t>Observe a system administrator’s attempt to log into consoles in sensitive areas and verify that they are “locked” to prevent unauthorized use.</t>
    </r>
  </si>
  <si>
    <t>Physical access for personnel and visitors is authorized and managed.</t>
  </si>
  <si>
    <t>9.3.1</t>
  </si>
  <si>
    <r>
      <rPr>
        <sz val="11"/>
        <color rgb="FF000000"/>
        <rFont val="Calibri"/>
      </rPr>
      <t>Procedures are implemented for authorizing and managing physical access of personnel to the CDE, including:</t>
    </r>
    <r>
      <rPr>
        <sz val="11"/>
        <color rgb="FF000000"/>
        <rFont val="Calibri"/>
      </rPr>
      <t xml:space="preserve">
</t>
    </r>
    <r>
      <rPr>
        <b/>
        <sz val="11"/>
        <color rgb="FF000000"/>
        <rFont val="Calibri"/>
      </rPr>
      <t>•</t>
    </r>
    <r>
      <rPr>
        <sz val="11"/>
        <color rgb="FF000000"/>
        <rFont val="Calibri"/>
      </rPr>
      <t xml:space="preserve">    Identifying personnel.</t>
    </r>
    <r>
      <rPr>
        <sz val="11"/>
        <color rgb="FF000000"/>
        <rFont val="Calibri"/>
      </rPr>
      <t xml:space="preserve">
</t>
    </r>
    <r>
      <rPr>
        <b/>
        <sz val="11"/>
        <color rgb="FF000000"/>
        <rFont val="Calibri"/>
      </rPr>
      <t>•</t>
    </r>
    <r>
      <rPr>
        <sz val="11"/>
        <color rgb="FF000000"/>
        <rFont val="Calibri"/>
      </rPr>
      <t xml:space="preserve">    Managing changes to an individual’s physical access requirements.</t>
    </r>
    <r>
      <rPr>
        <sz val="11"/>
        <color rgb="FF000000"/>
        <rFont val="Calibri"/>
      </rPr>
      <t xml:space="preserve">
</t>
    </r>
    <r>
      <rPr>
        <b/>
        <sz val="11"/>
        <color rgb="FF000000"/>
        <rFont val="Calibri"/>
      </rPr>
      <t>•</t>
    </r>
    <r>
      <rPr>
        <sz val="11"/>
        <color rgb="FF000000"/>
        <rFont val="Calibri"/>
      </rPr>
      <t xml:space="preserve">    Revoking or terminating personnel identification.</t>
    </r>
    <r>
      <rPr>
        <sz val="11"/>
        <color rgb="FF000000"/>
        <rFont val="Calibri"/>
      </rPr>
      <t xml:space="preserve">
</t>
    </r>
    <r>
      <rPr>
        <b/>
        <sz val="11"/>
        <color rgb="FF000000"/>
        <rFont val="Calibri"/>
      </rPr>
      <t>•</t>
    </r>
    <r>
      <rPr>
        <sz val="11"/>
        <color rgb="FF000000"/>
        <rFont val="Calibri"/>
      </rPr>
      <t xml:space="preserve">    Limiting access to the identification process or system to authorized personnel.</t>
    </r>
  </si>
  <si>
    <r>
      <rPr>
        <sz val="11"/>
        <color rgb="FF000000"/>
        <rFont val="Calibri"/>
      </rPr>
      <t>Establishing procedures for granting, managing, and removing access when it is no longer needed ensures non-authorized individuals are prevented from gaining access to areas containing cardholder data. In addition, it is important to limit access to the actual badging system and badging materials to prevent unauthorized personnel from making their own badges and/or setting up their own access rules.</t>
    </r>
  </si>
  <si>
    <r>
      <rPr>
        <sz val="11"/>
        <color rgb="FF000000"/>
        <rFont val="Calibri"/>
      </rPr>
      <t>One way to identify personnel is to assign them badges.</t>
    </r>
  </si>
  <si>
    <r>
      <rPr>
        <sz val="11"/>
        <color rgb="FF000000"/>
        <rFont val="Calibri"/>
      </rPr>
      <t>Requirements for access to the physical CDE are defined and enforced to identify and authorize personnel.</t>
    </r>
  </si>
  <si>
    <r>
      <rPr>
        <b/>
        <sz val="11"/>
        <color rgb="FF000000"/>
        <rFont val="Calibri"/>
      </rPr>
      <t>a.</t>
    </r>
    <r>
      <rPr>
        <sz val="11"/>
        <color rgb="FF000000"/>
        <rFont val="Calibri"/>
      </rPr>
      <t xml:space="preserve"> Examine documented procedures to verify that procedures to authorize and manage physical access of personnel to the CDE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identification methods, such as ID badges, and processes to verify that personnel in the CDE are clearly identified.</t>
    </r>
    <r>
      <rPr>
        <sz val="11"/>
        <color rgb="FF000000"/>
        <rFont val="Calibri"/>
      </rPr>
      <t xml:space="preserve">
</t>
    </r>
    <r>
      <rPr>
        <b/>
        <sz val="11"/>
        <color rgb="FF000000"/>
        <rFont val="Calibri"/>
      </rPr>
      <t>c.</t>
    </r>
    <r>
      <rPr>
        <sz val="11"/>
        <color rgb="FF000000"/>
        <rFont val="Calibri"/>
      </rPr>
      <t xml:space="preserve"> Observe processes to verify that access to the identification process, such as a badge system, is limited to authorized personnel.</t>
    </r>
  </si>
  <si>
    <t>9.3.1.1</t>
  </si>
  <si>
    <r>
      <rPr>
        <sz val="11"/>
        <color rgb="FF000000"/>
        <rFont val="Calibri"/>
      </rPr>
      <t>Physical access to sensitive areas within the CDE for personnel is controlled as follows:</t>
    </r>
    <r>
      <rPr>
        <sz val="11"/>
        <color rgb="FF000000"/>
        <rFont val="Calibri"/>
      </rPr>
      <t xml:space="preserve">
</t>
    </r>
    <r>
      <rPr>
        <b/>
        <sz val="11"/>
        <color rgb="FF000000"/>
        <rFont val="Calibri"/>
      </rPr>
      <t>•</t>
    </r>
    <r>
      <rPr>
        <sz val="11"/>
        <color rgb="FF000000"/>
        <rFont val="Calibri"/>
      </rPr>
      <t xml:space="preserve">    Access is authorized and based on individual job function.</t>
    </r>
    <r>
      <rPr>
        <sz val="11"/>
        <color rgb="FF000000"/>
        <rFont val="Calibri"/>
      </rPr>
      <t xml:space="preserve">
</t>
    </r>
    <r>
      <rPr>
        <b/>
        <sz val="11"/>
        <color rgb="FF000000"/>
        <rFont val="Calibri"/>
      </rPr>
      <t>•</t>
    </r>
    <r>
      <rPr>
        <sz val="11"/>
        <color rgb="FF000000"/>
        <rFont val="Calibri"/>
      </rPr>
      <t xml:space="preserve">    Access is revoked immediately upon termination.</t>
    </r>
    <r>
      <rPr>
        <sz val="11"/>
        <color rgb="FF000000"/>
        <rFont val="Calibri"/>
      </rPr>
      <t xml:space="preserve">
</t>
    </r>
    <r>
      <rPr>
        <b/>
        <sz val="11"/>
        <color rgb="FF000000"/>
        <rFont val="Calibri"/>
      </rPr>
      <t>•</t>
    </r>
    <r>
      <rPr>
        <sz val="11"/>
        <color rgb="FF000000"/>
        <rFont val="Calibri"/>
      </rPr>
      <t xml:space="preserve">    All physical access mechanisms, such as keys, access cards, etc., are returned or disabled upon termination.</t>
    </r>
  </si>
  <si>
    <r>
      <rPr>
        <sz val="11"/>
        <color rgb="FF000000"/>
        <rFont val="Calibri"/>
      </rPr>
      <t>Controlling physical access to sensitive areas helps ensure that only authorized personnel with a legitimate business need are granted access.</t>
    </r>
  </si>
  <si>
    <r>
      <rPr>
        <sz val="11"/>
        <color rgb="FF000000"/>
        <rFont val="Calibri"/>
      </rPr>
      <t>Where possible, organizations should have policies and procedures to ensure that before personnel leaving the organization, all physical access mechanisms are returned, or disabled as soon as possible upon their departure. This will ensure personnel cannot gain physical access to sensitive areas once their employment has ended.</t>
    </r>
  </si>
  <si>
    <r>
      <rPr>
        <sz val="11"/>
        <color rgb="FF000000"/>
        <rFont val="Calibri"/>
      </rPr>
      <t>Sensitive areas cannot be accessed by unauthorized personnel.</t>
    </r>
  </si>
  <si>
    <r>
      <rPr>
        <b/>
        <sz val="11"/>
        <color rgb="FF000000"/>
        <rFont val="Calibri"/>
      </rPr>
      <t>b.</t>
    </r>
    <r>
      <rPr>
        <sz val="11"/>
        <color rgb="FF000000"/>
        <rFont val="Calibri"/>
      </rPr>
      <t xml:space="preserve"> Observe processes and interview personnel to verify that access of all personnel is revoked immediately upon termination.</t>
    </r>
    <r>
      <rPr>
        <sz val="11"/>
        <color rgb="FF000000"/>
        <rFont val="Calibri"/>
      </rPr>
      <t xml:space="preserve">
</t>
    </r>
    <r>
      <rPr>
        <b/>
        <sz val="11"/>
        <color rgb="FF000000"/>
        <rFont val="Calibri"/>
      </rPr>
      <t>c.</t>
    </r>
    <r>
      <rPr>
        <sz val="11"/>
        <color rgb="FF000000"/>
        <rFont val="Calibri"/>
      </rPr>
      <t xml:space="preserve"> For terminated personnel, examine physical access controls lists and interview responsible personnel to verify that all physical access mechanisms (such as keys, access cards, etc.) were returned or disabled.</t>
    </r>
  </si>
  <si>
    <t>9.3.2</t>
  </si>
  <si>
    <r>
      <rPr>
        <sz val="11"/>
        <color rgb="FF000000"/>
        <rFont val="Calibri"/>
      </rPr>
      <t>Procedures are implemented for authorizing and managing visitor access to the CDE, including:</t>
    </r>
    <r>
      <rPr>
        <sz val="11"/>
        <color rgb="FF000000"/>
        <rFont val="Calibri"/>
      </rPr>
      <t xml:space="preserve">
</t>
    </r>
    <r>
      <rPr>
        <b/>
        <sz val="11"/>
        <color rgb="FF000000"/>
        <rFont val="Calibri"/>
      </rPr>
      <t>•</t>
    </r>
    <r>
      <rPr>
        <sz val="11"/>
        <color rgb="FF000000"/>
        <rFont val="Calibri"/>
      </rPr>
      <t xml:space="preserve">    Visitors are authorized before entering.</t>
    </r>
    <r>
      <rPr>
        <sz val="11"/>
        <color rgb="FF000000"/>
        <rFont val="Calibri"/>
      </rPr>
      <t xml:space="preserve">
</t>
    </r>
    <r>
      <rPr>
        <b/>
        <sz val="11"/>
        <color rgb="FF000000"/>
        <rFont val="Calibri"/>
      </rPr>
      <t>•</t>
    </r>
    <r>
      <rPr>
        <sz val="11"/>
        <color rgb="FF000000"/>
        <rFont val="Calibri"/>
      </rPr>
      <t xml:space="preserve">    Visitors are escorted at all times.</t>
    </r>
    <r>
      <rPr>
        <sz val="11"/>
        <color rgb="FF000000"/>
        <rFont val="Calibri"/>
      </rPr>
      <t xml:space="preserve">
</t>
    </r>
    <r>
      <rPr>
        <b/>
        <sz val="11"/>
        <color rgb="FF000000"/>
        <rFont val="Calibri"/>
      </rPr>
      <t>•</t>
    </r>
    <r>
      <rPr>
        <sz val="11"/>
        <color rgb="FF000000"/>
        <rFont val="Calibri"/>
      </rPr>
      <t xml:space="preserve">    Visitors are clearly identified and given a badge or other identification that expires.</t>
    </r>
    <r>
      <rPr>
        <sz val="11"/>
        <color rgb="FF000000"/>
        <rFont val="Calibri"/>
      </rPr>
      <t xml:space="preserve">
</t>
    </r>
    <r>
      <rPr>
        <b/>
        <sz val="11"/>
        <color rgb="FF000000"/>
        <rFont val="Calibri"/>
      </rPr>
      <t>•</t>
    </r>
    <r>
      <rPr>
        <sz val="11"/>
        <color rgb="FF000000"/>
        <rFont val="Calibri"/>
      </rPr>
      <t xml:space="preserve">    Visitor badges or other identification visibly distinguishes visitors from personnel.</t>
    </r>
  </si>
  <si>
    <r>
      <rPr>
        <sz val="11"/>
        <color rgb="FF000000"/>
        <rFont val="Calibri"/>
      </rPr>
      <t>Visitor controls are important to reduce the ability of unauthorized and malicious persons to gain access to facilities and potentially to cardholder data.</t>
    </r>
    <r>
      <rPr>
        <sz val="11"/>
        <color rgb="FF000000"/>
        <rFont val="Calibri"/>
      </rPr>
      <t xml:space="preserve">
</t>
    </r>
    <r>
      <rPr>
        <sz val="11"/>
        <color rgb="FF000000"/>
        <rFont val="Calibri"/>
      </rPr>
      <t>Visitor controls ensure visitors are identifiable as visitors so personnel can monitor their activities, and that their access is restricted to just the duration of their legitimate visit.</t>
    </r>
  </si>
  <si>
    <r>
      <rPr>
        <sz val="11"/>
        <color rgb="FF000000"/>
        <rFont val="Calibri"/>
      </rPr>
      <t>Refer to Appendix G for the definition of “visitor.”</t>
    </r>
  </si>
  <si>
    <r>
      <rPr>
        <sz val="11"/>
        <color rgb="FF000000"/>
        <rFont val="Calibri"/>
      </rPr>
      <t>Requirements for visitor access to the CDE are defined and enforced. Visitors cannot exceed any authorized physical access allowed while in the CDE.</t>
    </r>
  </si>
  <si>
    <r>
      <rPr>
        <b/>
        <sz val="11"/>
        <color rgb="FF000000"/>
        <rFont val="Calibri"/>
      </rPr>
      <t>a.</t>
    </r>
    <r>
      <rPr>
        <sz val="11"/>
        <color rgb="FF000000"/>
        <rFont val="Calibri"/>
      </rPr>
      <t xml:space="preserve"> Examine documented procedures and interview personnel to verify procedures are defined for authorizing and managing visitor access to the CDE in accordance with all elements specified in this requirement.</t>
    </r>
    <r>
      <rPr>
        <sz val="11"/>
        <color rgb="FF000000"/>
        <rFont val="Calibri"/>
      </rPr>
      <t xml:space="preserve">
</t>
    </r>
    <r>
      <rPr>
        <b/>
        <sz val="11"/>
        <color rgb="FF000000"/>
        <rFont val="Calibri"/>
      </rPr>
      <t>c.</t>
    </r>
    <r>
      <rPr>
        <sz val="11"/>
        <color rgb="FF000000"/>
        <rFont val="Calibri"/>
      </rPr>
      <t xml:space="preserve"> Observe the use of visitor badges or other identification to verify that the badge or other identification does not permit unescorted access to the CDE.</t>
    </r>
    <r>
      <rPr>
        <sz val="11"/>
        <color rgb="FF000000"/>
        <rFont val="Calibri"/>
      </rPr>
      <t xml:space="preserve">
</t>
    </r>
    <r>
      <rPr>
        <b/>
        <sz val="11"/>
        <color rgb="FF000000"/>
        <rFont val="Calibri"/>
      </rPr>
      <t>e.</t>
    </r>
    <r>
      <rPr>
        <sz val="11"/>
        <color rgb="FF000000"/>
        <rFont val="Calibri"/>
      </rPr>
      <t xml:space="preserve"> Examine visitor badges or other identification and observe evidence in the badging system to verify visitor badges or other identification expires.</t>
    </r>
  </si>
  <si>
    <t>9.3.3</t>
  </si>
  <si>
    <r>
      <rPr>
        <sz val="11"/>
        <color rgb="FF000000"/>
        <rFont val="Calibri"/>
      </rPr>
      <t>Visitor badges or identification are surrendered or deactivated before visitors leave the facility or at the date of expiration.</t>
    </r>
  </si>
  <si>
    <r>
      <rPr>
        <sz val="11"/>
        <color rgb="FF000000"/>
        <rFont val="Calibri"/>
      </rPr>
      <t>Ensuring that visitor badges are returned or deactivated upon expiry or completion of the visit prevents malicious persons from using a previously authorized pass to gain physical access into the building after the visit has ended.</t>
    </r>
  </si>
  <si>
    <r>
      <rPr>
        <sz val="11"/>
        <color rgb="FF000000"/>
        <rFont val="Calibri"/>
      </rPr>
      <t>Visitor identification or badges cannot be reused after expiration.</t>
    </r>
  </si>
  <si>
    <r>
      <rPr>
        <sz val="11"/>
        <color rgb="FF000000"/>
        <rFont val="Calibri"/>
      </rPr>
      <t>Observe visitors leaving the facility and interview personnel to verify visitor badges or other identification are surrendered or deactivated before visitors leave the facility or at the date of expiration. upon departure or expiration.</t>
    </r>
  </si>
  <si>
    <t>9.3.4</t>
  </si>
  <si>
    <r>
      <rPr>
        <sz val="11"/>
        <color rgb="FF000000"/>
        <rFont val="Calibri"/>
      </rPr>
      <t>Visitor logs are used to maintain a physical record of visitor activity both within the facility and within sensitive areas, including:</t>
    </r>
    <r>
      <rPr>
        <sz val="11"/>
        <color rgb="FF000000"/>
        <rFont val="Calibri"/>
      </rPr>
      <t xml:space="preserve">
</t>
    </r>
    <r>
      <rPr>
        <b/>
        <sz val="11"/>
        <color rgb="FF000000"/>
        <rFont val="Calibri"/>
      </rPr>
      <t>•</t>
    </r>
    <r>
      <rPr>
        <sz val="11"/>
        <color rgb="FF000000"/>
        <rFont val="Calibri"/>
      </rPr>
      <t xml:space="preserve">    The visitor’s name and the organization represented.</t>
    </r>
    <r>
      <rPr>
        <sz val="11"/>
        <color rgb="FF000000"/>
        <rFont val="Calibri"/>
      </rPr>
      <t xml:space="preserve">
</t>
    </r>
    <r>
      <rPr>
        <b/>
        <sz val="11"/>
        <color rgb="FF000000"/>
        <rFont val="Calibri"/>
      </rPr>
      <t>•</t>
    </r>
    <r>
      <rPr>
        <sz val="11"/>
        <color rgb="FF000000"/>
        <rFont val="Calibri"/>
      </rPr>
      <t xml:space="preserve">    The date and time of the visit.</t>
    </r>
    <r>
      <rPr>
        <sz val="11"/>
        <color rgb="FF000000"/>
        <rFont val="Calibri"/>
      </rPr>
      <t xml:space="preserve">
</t>
    </r>
    <r>
      <rPr>
        <b/>
        <sz val="11"/>
        <color rgb="FF000000"/>
        <rFont val="Calibri"/>
      </rPr>
      <t>•</t>
    </r>
    <r>
      <rPr>
        <sz val="11"/>
        <color rgb="FF000000"/>
        <rFont val="Calibri"/>
      </rPr>
      <t xml:space="preserve">    The name of the personnel authorizing physical access.</t>
    </r>
    <r>
      <rPr>
        <sz val="11"/>
        <color rgb="FF000000"/>
        <rFont val="Calibri"/>
      </rPr>
      <t xml:space="preserve">
</t>
    </r>
    <r>
      <rPr>
        <b/>
        <sz val="11"/>
        <color rgb="FF000000"/>
        <rFont val="Calibri"/>
      </rPr>
      <t>•</t>
    </r>
    <r>
      <rPr>
        <sz val="11"/>
        <color rgb="FF000000"/>
        <rFont val="Calibri"/>
      </rPr>
      <t xml:space="preserve">    Retaining the log for at least three months, unless otherwise restricted by law.</t>
    </r>
  </si>
  <si>
    <r>
      <rPr>
        <sz val="11"/>
        <color rgb="FF000000"/>
        <rFont val="Calibri"/>
      </rPr>
      <t>A visitor log documenting minimum information about the visitor is easy and inexpensive to maintain. It will assist in identifying historical physical access to a building or room and potential access to cardholder data.</t>
    </r>
  </si>
  <si>
    <r>
      <rPr>
        <sz val="11"/>
        <color rgb="FF000000"/>
        <rFont val="Calibri"/>
      </rPr>
      <t>When logging the date and time of visit, including both in and out times is considered a best practice, since it provides helpful tracking information and provides assurance that a visitor has left at the end of the day. It is also good to verify that a visitor’s ID (driver’s license, etc.) matches the name they put on the visitor log.</t>
    </r>
  </si>
  <si>
    <r>
      <rPr>
        <sz val="11"/>
        <color rgb="FF000000"/>
        <rFont val="Calibri"/>
      </rPr>
      <t>Records of visitor access that enable the identification of individuals are maintained.</t>
    </r>
  </si>
  <si>
    <r>
      <rPr>
        <b/>
        <sz val="11"/>
        <color rgb="FF000000"/>
        <rFont val="Calibri"/>
      </rPr>
      <t>a.</t>
    </r>
    <r>
      <rPr>
        <sz val="11"/>
        <color rgb="FF000000"/>
        <rFont val="Calibri"/>
      </rPr>
      <t xml:space="preserve"> Examine the visitor logs and interview responsible personnel to verify that visitor logs are used to record physical access to both the facility and sensitive areas.</t>
    </r>
    <r>
      <rPr>
        <sz val="11"/>
        <color rgb="FF000000"/>
        <rFont val="Calibri"/>
      </rPr>
      <t xml:space="preserve">
</t>
    </r>
    <r>
      <rPr>
        <b/>
        <sz val="11"/>
        <color rgb="FF000000"/>
        <rFont val="Calibri"/>
      </rPr>
      <t>c.</t>
    </r>
    <r>
      <rPr>
        <sz val="11"/>
        <color rgb="FF000000"/>
        <rFont val="Calibri"/>
      </rPr>
      <t xml:space="preserve"> Examine visitor log storage locations and interview responsible personnel to verify that the log is retained for at least three months, unless otherwise restricted by law.</t>
    </r>
  </si>
  <si>
    <t>Media with cardholder data is securely stored, accessed, distributed, and destroyed.</t>
  </si>
  <si>
    <t>9.4.1</t>
  </si>
  <si>
    <r>
      <rPr>
        <sz val="11"/>
        <color rgb="FF000000"/>
        <rFont val="Calibri"/>
      </rPr>
      <t>All media with cardholder data is physically secured.</t>
    </r>
  </si>
  <si>
    <r>
      <rPr>
        <sz val="11"/>
        <color rgb="FF000000"/>
        <rFont val="Calibri"/>
      </rPr>
      <t>Controls for physically securing media are intended to prevent unauthorized persons from gaining access to cardholder data on any media. Cardholder data is susceptible to unauthorized viewing, copying, or scanning if it is unprotected while it is on removable or portable media, printed out, or left on someone’s desk.</t>
    </r>
    <r>
      <rPr>
        <sz val="11"/>
        <color rgb="FF000000"/>
        <rFont val="Calibri"/>
      </rPr>
      <t xml:space="preserve">
</t>
    </r>
    <r>
      <rPr>
        <sz val="11"/>
        <color rgb="FF000000"/>
        <rFont val="Calibri"/>
      </rPr>
      <t>9.4.1 All media with cardholder data is physically secured.</t>
    </r>
    <r>
      <rPr>
        <sz val="11"/>
        <color rgb="FF000000"/>
        <rFont val="Calibri"/>
      </rPr>
      <t xml:space="preserve">
</t>
    </r>
    <r>
      <rPr>
        <sz val="11"/>
        <color rgb="FF000000"/>
        <rFont val="Calibri"/>
      </rPr>
      <t>9.4.1. Examine documentation to verify that the procedures defined for protecting cardholder data include controls for physically securing all media.</t>
    </r>
  </si>
  <si>
    <r>
      <rPr>
        <sz val="11"/>
        <color rgb="FF000000"/>
        <rFont val="Calibri"/>
      </rPr>
      <t>9.4.1. Examine documentation to verify that the procedures defined for protecting cardholder data include controls for physically securing all media.</t>
    </r>
  </si>
  <si>
    <t>9.4.1.1</t>
  </si>
  <si>
    <r>
      <rPr>
        <sz val="11"/>
        <color rgb="FF000000"/>
        <rFont val="Calibri"/>
      </rPr>
      <t>Offline media backups with cardholder data are stored in a secure location.</t>
    </r>
  </si>
  <si>
    <r>
      <rPr>
        <sz val="11"/>
        <color rgb="FF000000"/>
        <rFont val="Calibri"/>
      </rPr>
      <t>If stored in a non-secured facility, backups containing cardholder data may easily be lost, stolen, or copied for malicious intent.</t>
    </r>
  </si>
  <si>
    <r>
      <rPr>
        <sz val="11"/>
        <color rgb="FF000000"/>
        <rFont val="Calibri"/>
      </rPr>
      <t>For secure storage of backup media, a good practice is to store media in an off-site facility, such as an alternate or backup site or commercial storage facility.</t>
    </r>
  </si>
  <si>
    <r>
      <rPr>
        <sz val="11"/>
        <color rgb="FF000000"/>
        <rFont val="Calibri"/>
      </rPr>
      <t>Offline backups cannot be accessed by unauthorized personnel.</t>
    </r>
  </si>
  <si>
    <r>
      <rPr>
        <b/>
        <sz val="11"/>
        <color rgb="FF000000"/>
        <rFont val="Calibri"/>
      </rPr>
      <t>a.</t>
    </r>
    <r>
      <rPr>
        <sz val="11"/>
        <color rgb="FF000000"/>
        <rFont val="Calibri"/>
      </rPr>
      <t xml:space="preserve"> Examine documentation to verify that procedures are defined for physically securing offline media backups with cardholder data in a secure location.</t>
    </r>
    <r>
      <rPr>
        <sz val="11"/>
        <color rgb="FF000000"/>
        <rFont val="Calibri"/>
      </rPr>
      <t xml:space="preserve">
</t>
    </r>
    <r>
      <rPr>
        <b/>
        <sz val="11"/>
        <color rgb="FF000000"/>
        <rFont val="Calibri"/>
      </rPr>
      <t>b.</t>
    </r>
    <r>
      <rPr>
        <sz val="11"/>
        <color rgb="FF000000"/>
        <rFont val="Calibri"/>
      </rPr>
      <t xml:space="preserve"> Examine logs or other documentation and interview responsible personnel at the storage location to verify that offline media backups are stored in a secure location.</t>
    </r>
  </si>
  <si>
    <t>9.4.1.2</t>
  </si>
  <si>
    <r>
      <rPr>
        <sz val="11"/>
        <color rgb="FF000000"/>
        <rFont val="Calibri"/>
      </rPr>
      <t>The security of the offline media backup location(s) with cardholder data is reviewed at least once every 12 months.</t>
    </r>
  </si>
  <si>
    <r>
      <rPr>
        <sz val="11"/>
        <color rgb="FF000000"/>
        <rFont val="Calibri"/>
      </rPr>
      <t>Conducting regular reviews of the storage facility enables the organization to address identified security issues promptly, minimizing the potential risk. It is important for the entity to be aware of the security of the area where media is being stored.</t>
    </r>
  </si>
  <si>
    <r>
      <rPr>
        <sz val="11"/>
        <color rgb="FF000000"/>
        <rFont val="Calibri"/>
      </rPr>
      <t>The security controls protecting offline backups are verified periodically by inspection.</t>
    </r>
  </si>
  <si>
    <r>
      <rPr>
        <b/>
        <sz val="11"/>
        <color rgb="FF000000"/>
        <rFont val="Calibri"/>
      </rPr>
      <t>a.</t>
    </r>
    <r>
      <rPr>
        <sz val="11"/>
        <color rgb="FF000000"/>
        <rFont val="Calibri"/>
      </rPr>
      <t xml:space="preserve"> Examine documentation to verify that procedures are defined for reviewing the security of the offline media backup location(s) with cardholder data at least once every 12 months.</t>
    </r>
    <r>
      <rPr>
        <sz val="11"/>
        <color rgb="FF000000"/>
        <rFont val="Calibri"/>
      </rPr>
      <t xml:space="preserve">
</t>
    </r>
    <r>
      <rPr>
        <b/>
        <sz val="11"/>
        <color rgb="FF000000"/>
        <rFont val="Calibri"/>
      </rPr>
      <t>b.</t>
    </r>
    <r>
      <rPr>
        <sz val="11"/>
        <color rgb="FF000000"/>
        <rFont val="Calibri"/>
      </rPr>
      <t xml:space="preserve"> Examine documented procedures, logs, or other documentation, and interview responsible personnel at the storage location(s) to verify that the storage location’s security is reviewed at least once every 12 months.</t>
    </r>
  </si>
  <si>
    <t>9.4.2</t>
  </si>
  <si>
    <r>
      <rPr>
        <sz val="11"/>
        <color rgb="FF000000"/>
        <rFont val="Calibri"/>
      </rPr>
      <t>All media with cardholder data is classified in accordance with the sensitivity of the data.</t>
    </r>
  </si>
  <si>
    <r>
      <rPr>
        <sz val="11"/>
        <color rgb="FF000000"/>
        <rFont val="Calibri"/>
      </rPr>
      <t>Media not identified as confidential may not be adequately protected or may be lost or stolen.</t>
    </r>
  </si>
  <si>
    <r>
      <rPr>
        <sz val="11"/>
        <color rgb="FF000000"/>
        <rFont val="Calibri"/>
      </rPr>
      <t>It is important that media be identified such that its classification status is apparent. This does not mean however that the media needs to have a “confidential” label.</t>
    </r>
  </si>
  <si>
    <r>
      <rPr>
        <sz val="11"/>
        <color rgb="FF000000"/>
        <rFont val="Calibri"/>
      </rPr>
      <t>Media are classified and protected appropriately.</t>
    </r>
  </si>
  <si>
    <r>
      <rPr>
        <b/>
        <sz val="11"/>
        <color rgb="FF000000"/>
        <rFont val="Calibri"/>
      </rPr>
      <t>a.</t>
    </r>
    <r>
      <rPr>
        <sz val="11"/>
        <color rgb="FF000000"/>
        <rFont val="Calibri"/>
      </rPr>
      <t xml:space="preserve"> Examine documentation to verify that procedures are defined for classifying media with cardholder data in accordance with the sensitivity of the data.</t>
    </r>
    <r>
      <rPr>
        <sz val="11"/>
        <color rgb="FF000000"/>
        <rFont val="Calibri"/>
      </rPr>
      <t xml:space="preserve">
</t>
    </r>
    <r>
      <rPr>
        <b/>
        <sz val="11"/>
        <color rgb="FF000000"/>
        <rFont val="Calibri"/>
      </rPr>
      <t>b.</t>
    </r>
    <r>
      <rPr>
        <sz val="11"/>
        <color rgb="FF000000"/>
        <rFont val="Calibri"/>
      </rPr>
      <t xml:space="preserve"> Examine media logs or other documentation to verify that all media is classified in accordance with the sensitivity of the data.</t>
    </r>
  </si>
  <si>
    <t>9.4.3</t>
  </si>
  <si>
    <r>
      <rPr>
        <sz val="11"/>
        <color rgb="FF000000"/>
        <rFont val="Calibri"/>
      </rPr>
      <t>Media with cardholder data sent outside the facility is secured as follows:</t>
    </r>
    <r>
      <rPr>
        <sz val="11"/>
        <color rgb="FF000000"/>
        <rFont val="Calibri"/>
      </rPr>
      <t xml:space="preserve">
</t>
    </r>
    <r>
      <rPr>
        <b/>
        <sz val="11"/>
        <color rgb="FF000000"/>
        <rFont val="Calibri"/>
      </rPr>
      <t>•</t>
    </r>
    <r>
      <rPr>
        <sz val="11"/>
        <color rgb="FF000000"/>
        <rFont val="Calibri"/>
      </rPr>
      <t xml:space="preserve">    Media sent outside the facility is logged.</t>
    </r>
    <r>
      <rPr>
        <sz val="11"/>
        <color rgb="FF000000"/>
        <rFont val="Calibri"/>
      </rPr>
      <t xml:space="preserve">
</t>
    </r>
    <r>
      <rPr>
        <b/>
        <sz val="11"/>
        <color rgb="FF000000"/>
        <rFont val="Calibri"/>
      </rPr>
      <t>•</t>
    </r>
    <r>
      <rPr>
        <sz val="11"/>
        <color rgb="FF000000"/>
        <rFont val="Calibri"/>
      </rPr>
      <t xml:space="preserve">    Media is sent by secured courier or other delivery method that can be accurately tracked.</t>
    </r>
    <r>
      <rPr>
        <sz val="11"/>
        <color rgb="FF000000"/>
        <rFont val="Calibri"/>
      </rPr>
      <t xml:space="preserve">
</t>
    </r>
    <r>
      <rPr>
        <b/>
        <sz val="11"/>
        <color rgb="FF000000"/>
        <rFont val="Calibri"/>
      </rPr>
      <t>•</t>
    </r>
    <r>
      <rPr>
        <sz val="11"/>
        <color rgb="FF000000"/>
        <rFont val="Calibri"/>
      </rPr>
      <t xml:space="preserve">    Offsite tracking logs include details about media location.</t>
    </r>
  </si>
  <si>
    <r>
      <rPr>
        <sz val="11"/>
        <color rgb="FF000000"/>
        <rFont val="Calibri"/>
      </rPr>
      <t>Media may be lost or stolen if sent via a non-trackable method such as regular postal mail. The use of secure couriers to deliver any media that contains cardholder data allows organizations to use their tracking systems to maintain inventory and location of shipments.</t>
    </r>
  </si>
  <si>
    <r>
      <rPr>
        <sz val="11"/>
        <color rgb="FF000000"/>
        <rFont val="Calibri"/>
      </rPr>
      <t>Media is secured and tracked when transported outside the facility.</t>
    </r>
  </si>
  <si>
    <r>
      <rPr>
        <b/>
        <sz val="11"/>
        <color rgb="FF000000"/>
        <rFont val="Calibri"/>
      </rPr>
      <t>a.</t>
    </r>
    <r>
      <rPr>
        <sz val="11"/>
        <color rgb="FF000000"/>
        <rFont val="Calibri"/>
      </rPr>
      <t xml:space="preserve"> Examine documentation to verify that procedures are defined for securing media sent outside the facility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to verify that all media sent outside the facility is logged and sent via secured courier or other delivery method that can be tracked.</t>
    </r>
    <r>
      <rPr>
        <sz val="11"/>
        <color rgb="FF000000"/>
        <rFont val="Calibri"/>
      </rPr>
      <t xml:space="preserve">
</t>
    </r>
    <r>
      <rPr>
        <b/>
        <sz val="11"/>
        <color rgb="FF000000"/>
        <rFont val="Calibri"/>
      </rPr>
      <t>c.</t>
    </r>
    <r>
      <rPr>
        <sz val="11"/>
        <color rgb="FF000000"/>
        <rFont val="Calibri"/>
      </rPr>
      <t xml:space="preserve"> Examine offsite tracking logs for all media to verify tracking details are documented.</t>
    </r>
  </si>
  <si>
    <t>9.4.4</t>
  </si>
  <si>
    <r>
      <rPr>
        <sz val="11"/>
        <color rgb="FF000000"/>
        <rFont val="Calibri"/>
      </rPr>
      <t>Management approves all media with cardholder data that is moved outside the facility (including when media is distributed to individuals).</t>
    </r>
  </si>
  <si>
    <r>
      <rPr>
        <sz val="11"/>
        <color rgb="FF000000"/>
        <rFont val="Calibri"/>
      </rPr>
      <t>Without a firm process for ensuring that all media movements are approved before the media is removed from secure areas, the media would not be tracked or appropriately protected, and its location would be unknown, leading to lost or stolen media.</t>
    </r>
  </si>
  <si>
    <r>
      <rPr>
        <sz val="11"/>
        <color rgb="FF000000"/>
        <rFont val="Calibri"/>
      </rPr>
      <t>Media cannot leave a facility without the approval of accountable personnel.</t>
    </r>
  </si>
  <si>
    <r>
      <rPr>
        <sz val="11"/>
        <color rgb="FF000000"/>
        <rFont val="Calibri"/>
      </rPr>
      <t>Individuals approving media movements should have the appropriate level of management authority to grant this approval. However, it is not specifically required that such individuals have “manager” as part of their title.</t>
    </r>
    <r>
      <rPr>
        <sz val="11"/>
        <color rgb="FF000000"/>
        <rFont val="Calibri"/>
      </rPr>
      <t xml:space="preserve">
</t>
    </r>
    <r>
      <rPr>
        <sz val="11"/>
        <color rgb="FF000000"/>
        <rFont val="Calibri"/>
      </rPr>
      <t>9.4.5 Inventory logs of all electronic media with cardholder data are maintained.</t>
    </r>
    <r>
      <rPr>
        <sz val="11"/>
        <color rgb="FF000000"/>
        <rFont val="Calibri"/>
      </rPr>
      <t xml:space="preserve">
</t>
    </r>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</si>
  <si>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ensure that media moved outside the facility is approved by management.</t>
    </r>
    <r>
      <rPr>
        <sz val="11"/>
        <color rgb="FF000000"/>
        <rFont val="Calibri"/>
      </rPr>
      <t xml:space="preserve">
</t>
    </r>
    <r>
      <rPr>
        <b/>
        <sz val="11"/>
        <color rgb="FF000000"/>
        <rFont val="Calibri"/>
      </rPr>
      <t>b.</t>
    </r>
    <r>
      <rPr>
        <sz val="11"/>
        <color rgb="FF000000"/>
        <rFont val="Calibri"/>
      </rPr>
      <t xml:space="preserve"> Examine offsite media tracking logs and interview responsible personnel to verify that proper management authorization is obtained for all media moved outside the facility (including media distributed to individuals).</t>
    </r>
  </si>
  <si>
    <t>9.4.5</t>
  </si>
  <si>
    <r>
      <rPr>
        <sz val="11"/>
        <color rgb="FF000000"/>
        <rFont val="Calibri"/>
      </rPr>
      <t>Inventory logs of all electronic media with cardholder data are maintained.</t>
    </r>
  </si>
  <si>
    <r>
      <rPr>
        <sz val="11"/>
        <color rgb="FF000000"/>
        <rFont val="Calibri"/>
      </rPr>
      <t>Without careful inventory methods and storage controls, stolen or missing electronic media could go unnoticed for an indefinite amount of time.</t>
    </r>
  </si>
  <si>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</si>
  <si>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maintain electronic media inventory logs.</t>
    </r>
    <r>
      <rPr>
        <sz val="11"/>
        <color rgb="FF000000"/>
        <rFont val="Calibri"/>
      </rPr>
      <t xml:space="preserve">
</t>
    </r>
    <r>
      <rPr>
        <b/>
        <sz val="11"/>
        <color rgb="FF000000"/>
        <rFont val="Calibri"/>
      </rPr>
      <t>b.</t>
    </r>
    <r>
      <rPr>
        <sz val="11"/>
        <color rgb="FF000000"/>
        <rFont val="Calibri"/>
      </rPr>
      <t xml:space="preserve"> Examine electronic media inventory logs and interview responsible personnel to verify that logs are maintained.</t>
    </r>
  </si>
  <si>
    <t>9.4.5.1</t>
  </si>
  <si>
    <r>
      <rPr>
        <sz val="11"/>
        <color rgb="FF000000"/>
        <rFont val="Calibri"/>
      </rPr>
      <t>Inventories of electronic media with cardholder data are conducted at least once every 12 months.</t>
    </r>
  </si>
  <si>
    <r>
      <rPr>
        <sz val="11"/>
        <color rgb="FF000000"/>
        <rFont val="Calibri"/>
      </rPr>
      <t>Consider “to-be-shredded” containers with a lock that prevents access to its contents or that physically prevent access to the inside of the container.</t>
    </r>
  </si>
  <si>
    <r>
      <rPr>
        <sz val="11"/>
        <color rgb="FF000000"/>
        <rFont val="Calibri"/>
      </rPr>
      <t>Media inventories are verified periodically.</t>
    </r>
  </si>
  <si>
    <r>
      <rPr>
        <b/>
        <sz val="11"/>
        <color rgb="FF000000"/>
        <rFont val="Calibri"/>
      </rPr>
      <t>a.</t>
    </r>
    <r>
      <rPr>
        <sz val="11"/>
        <color rgb="FF000000"/>
        <rFont val="Calibri"/>
      </rPr>
      <t xml:space="preserve"> Examine documentation to verify that procedures are defined to conduct inventories of electronic media with cardholder data at least once every 12 months.</t>
    </r>
    <r>
      <rPr>
        <sz val="11"/>
        <color rgb="FF000000"/>
        <rFont val="Calibri"/>
      </rPr>
      <t xml:space="preserve">
</t>
    </r>
    <r>
      <rPr>
        <b/>
        <sz val="11"/>
        <color rgb="FF000000"/>
        <rFont val="Calibri"/>
      </rPr>
      <t>b.</t>
    </r>
    <r>
      <rPr>
        <sz val="11"/>
        <color rgb="FF000000"/>
        <rFont val="Calibri"/>
      </rPr>
      <t xml:space="preserve"> Examine electronic media inventory logs and interview personnel to verify that electronic media inventories are performed at least once every 12 months.</t>
    </r>
  </si>
  <si>
    <t>9.4.6</t>
  </si>
  <si>
    <r>
      <rPr>
        <sz val="11"/>
        <color rgb="FF000000"/>
        <rFont val="Calibri"/>
      </rPr>
      <t>Hard-copy materials with cardholder data are destroyed when no longer needed for business or legal reasons, as follows:</t>
    </r>
    <r>
      <rPr>
        <sz val="11"/>
        <color rgb="FF000000"/>
        <rFont val="Calibri"/>
      </rPr>
      <t xml:space="preserve">
</t>
    </r>
    <r>
      <rPr>
        <b/>
        <sz val="11"/>
        <color rgb="FF000000"/>
        <rFont val="Calibri"/>
      </rPr>
      <t>•</t>
    </r>
    <r>
      <rPr>
        <sz val="11"/>
        <color rgb="FF000000"/>
        <rFont val="Calibri"/>
      </rPr>
      <t xml:space="preserve">    Materials are cross-cut shredded, incinerated, or pulped so that cardholder data cannot be reconstructed.</t>
    </r>
    <r>
      <rPr>
        <sz val="11"/>
        <color rgb="FF000000"/>
        <rFont val="Calibri"/>
      </rPr>
      <t xml:space="preserve">
</t>
    </r>
    <r>
      <rPr>
        <b/>
        <sz val="11"/>
        <color rgb="FF000000"/>
        <rFont val="Calibri"/>
      </rPr>
      <t>•</t>
    </r>
    <r>
      <rPr>
        <sz val="11"/>
        <color rgb="FF000000"/>
        <rFont val="Calibri"/>
      </rPr>
      <t xml:space="preserve">    Materials are stored in secure storage containers prior to destruction.</t>
    </r>
  </si>
  <si>
    <r>
      <rPr>
        <sz val="11"/>
        <color rgb="FF000000"/>
        <rFont val="Calibri"/>
      </rPr>
      <t>If steps are not taken to destroy information contained on hard-copy media before disposal, malicious individuals may retrieve information from the disposed media, leading to a data compromise. For example, malicious individuals may use a technique known as “dumpster diving,” where they search through trashcans and recycle bins looking for hard-copy materials with information they can use to launch an attack.</t>
    </r>
    <r>
      <rPr>
        <sz val="11"/>
        <color rgb="FF000000"/>
        <rFont val="Calibri"/>
      </rPr>
      <t xml:space="preserve">
</t>
    </r>
    <r>
      <rPr>
        <sz val="11"/>
        <color rgb="FF000000"/>
        <rFont val="Calibri"/>
      </rPr>
      <t>Securing storage containers used for materials that are going to be destroyed prevents sensitive information from being captured while the materials are being collected.</t>
    </r>
  </si>
  <si>
    <r>
      <rPr>
        <sz val="11"/>
        <color rgb="FF000000"/>
        <rFont val="Calibri"/>
      </rPr>
      <t>Methods for securely destroying electronic media include secure wiping in accordance with industry-accepted standards for secure deletion, degaussing, or physical destruction (such as grinding or shredding hard disks).</t>
    </r>
  </si>
  <si>
    <r>
      <rPr>
        <sz val="11"/>
        <color rgb="FF000000"/>
        <rFont val="Calibri"/>
      </rPr>
      <t>See NIST Special Publication 800-88, Revision 1: Guidelines for Media Sanitization.</t>
    </r>
  </si>
  <si>
    <r>
      <rPr>
        <sz val="11"/>
        <color rgb="FF000000"/>
        <rFont val="Calibri"/>
      </rPr>
      <t>Cardholder data cannot be recovered from media that has been destroyed or which is pending destruction.</t>
    </r>
  </si>
  <si>
    <r>
      <rPr>
        <sz val="11"/>
        <color rgb="FF000000"/>
        <rFont val="Calibri"/>
      </rPr>
      <t>These requirements for media destruction when that media is no longer needed for business or legal reasons are separate and distinct from PCI DSS Requirement 3.2.1, which is for securely deleting cardholder data when no longer needed per the entity’s cardholder data retention policies.</t>
    </r>
  </si>
  <si>
    <r>
      <rPr>
        <b/>
        <sz val="11"/>
        <color rgb="FF000000"/>
        <rFont val="Calibri"/>
      </rPr>
      <t>a.</t>
    </r>
    <r>
      <rPr>
        <sz val="11"/>
        <color rgb="FF000000"/>
        <rFont val="Calibri"/>
      </rPr>
      <t xml:space="preserve"> Examine the media destruction policy to verify that procedures are defined to destroy hard-copy media with cardholder data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processes and interview personnel to verify that hard-copy materials are cross-cut shredded, incinerated, or pulped such that cardholder data cannot be reconstructed.</t>
    </r>
    <r>
      <rPr>
        <sz val="11"/>
        <color rgb="FF000000"/>
        <rFont val="Calibri"/>
      </rPr>
      <t xml:space="preserve">
</t>
    </r>
    <r>
      <rPr>
        <b/>
        <sz val="11"/>
        <color rgb="FF000000"/>
        <rFont val="Calibri"/>
      </rPr>
      <t>c.</t>
    </r>
    <r>
      <rPr>
        <sz val="11"/>
        <color rgb="FF000000"/>
        <rFont val="Calibri"/>
      </rPr>
      <t xml:space="preserve"> Observe storage containers used for materials that contain information to be destroyed to verify that the containers are secure.</t>
    </r>
  </si>
  <si>
    <t>9.4.7</t>
  </si>
  <si>
    <r>
      <rPr>
        <sz val="11"/>
        <color rgb="FF000000"/>
        <rFont val="Calibri"/>
      </rPr>
      <t>Electronic media with cardholder data is destroyed when no longer needed for business or legal reasons via one of the following:</t>
    </r>
    <r>
      <rPr>
        <sz val="11"/>
        <color rgb="FF000000"/>
        <rFont val="Calibri"/>
      </rPr>
      <t xml:space="preserve">
</t>
    </r>
    <r>
      <rPr>
        <b/>
        <sz val="11"/>
        <color rgb="FF000000"/>
        <rFont val="Calibri"/>
      </rPr>
      <t>•</t>
    </r>
    <r>
      <rPr>
        <sz val="11"/>
        <color rgb="FF000000"/>
        <rFont val="Calibri"/>
      </rPr>
      <t xml:space="preserve">    The electronic media is destroyed.</t>
    </r>
    <r>
      <rPr>
        <sz val="11"/>
        <color rgb="FF000000"/>
        <rFont val="Calibri"/>
      </rPr>
      <t xml:space="preserve">
</t>
    </r>
    <r>
      <rPr>
        <b/>
        <sz val="11"/>
        <color rgb="FF000000"/>
        <rFont val="Calibri"/>
      </rPr>
      <t>•</t>
    </r>
    <r>
      <rPr>
        <sz val="11"/>
        <color rgb="FF000000"/>
        <rFont val="Calibri"/>
      </rPr>
      <t xml:space="preserve">    The cardholder data is rendered unrecoverable so that it cannot be reconstructed.</t>
    </r>
  </si>
  <si>
    <r>
      <rPr>
        <sz val="11"/>
        <color rgb="FF000000"/>
        <rFont val="Calibri"/>
      </rPr>
      <t>If steps are not taken to destroy information contained on electronic media when no longer needed, malicious individuals may retrieve information from the disposed media, leading to a data compromise. For example, malicious individuals may use a technique known as “dumpster diving,” where they search through trashcans and recycle bins looking for information they can use to launch an attack.</t>
    </r>
  </si>
  <si>
    <r>
      <rPr>
        <sz val="11"/>
        <color rgb="FF000000"/>
        <rFont val="Calibri"/>
      </rPr>
      <t>The deletion function in most operating systems allows deleted data to be recovered, so instead, a dedicated secure deletion function or application should be used to make data unrecoverable.</t>
    </r>
  </si>
  <si>
    <r>
      <rPr>
        <sz val="11"/>
        <color rgb="FF000000"/>
        <rFont val="Calibri"/>
      </rPr>
      <t>See NIST Special Publication 800-88, Revision 1: Guidelines for Media Sanitization</t>
    </r>
  </si>
  <si>
    <r>
      <rPr>
        <sz val="11"/>
        <color rgb="FF000000"/>
        <rFont val="Calibri"/>
      </rPr>
      <t>Cardholder data cannot be recovered from media that has been erased or destroyed.</t>
    </r>
  </si>
  <si>
    <r>
      <rPr>
        <b/>
        <sz val="11"/>
        <color rgb="FF000000"/>
        <rFont val="Calibri"/>
      </rPr>
      <t>a.</t>
    </r>
    <r>
      <rPr>
        <sz val="11"/>
        <color rgb="FF000000"/>
        <rFont val="Calibri"/>
      </rPr>
      <t xml:space="preserve"> Examine the media destruction policy to verify that procedures are defined to destroy electronic media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the media destruction process and interview responsible personnel to verify that electronic media with cardholder data is destroyed via one of the methods specified in this requirement.</t>
    </r>
  </si>
  <si>
    <t>Point of interaction (POI) devices are protected from tampering and unauthorized substitution.</t>
  </si>
  <si>
    <t>9.5.1</t>
  </si>
  <si>
    <r>
      <rPr>
        <sz val="11"/>
        <color rgb="FF000000"/>
        <rFont val="Calibri"/>
      </rPr>
      <t>POI devices that capture payment card data via direct physical interaction with the payment card form factor are protected from tampering and unauthorized substitution, including the following:</t>
    </r>
    <r>
      <rPr>
        <sz val="11"/>
        <color rgb="FF000000"/>
        <rFont val="Calibri"/>
      </rPr>
      <t xml:space="preserve">
</t>
    </r>
    <r>
      <rPr>
        <b/>
        <sz val="11"/>
        <color rgb="FF000000"/>
        <rFont val="Calibri"/>
      </rPr>
      <t>•</t>
    </r>
    <r>
      <rPr>
        <sz val="11"/>
        <color rgb="FF000000"/>
        <rFont val="Calibri"/>
      </rPr>
      <t xml:space="preserve">    Maintaining a list of POI devices.</t>
    </r>
    <r>
      <rPr>
        <sz val="11"/>
        <color rgb="FF000000"/>
        <rFont val="Calibri"/>
      </rPr>
      <t xml:space="preserve">
</t>
    </r>
    <r>
      <rPr>
        <b/>
        <sz val="11"/>
        <color rgb="FF000000"/>
        <rFont val="Calibri"/>
      </rPr>
      <t>•</t>
    </r>
    <r>
      <rPr>
        <sz val="11"/>
        <color rgb="FF000000"/>
        <rFont val="Calibri"/>
      </rPr>
      <t xml:space="preserve">    Periodically inspecting POI devices to look for tampering or unauthorized substitution.</t>
    </r>
    <r>
      <rPr>
        <sz val="11"/>
        <color rgb="FF000000"/>
        <rFont val="Calibri"/>
      </rPr>
      <t xml:space="preserve">
</t>
    </r>
    <r>
      <rPr>
        <b/>
        <sz val="11"/>
        <color rgb="FF000000"/>
        <rFont val="Calibri"/>
      </rPr>
      <t>•</t>
    </r>
    <r>
      <rPr>
        <sz val="11"/>
        <color rgb="FF000000"/>
        <rFont val="Calibri"/>
      </rPr>
      <t xml:space="preserve">    Training personnel to be aware of suspicious behavior and to report tampering or unauthorized substitution of devices.</t>
    </r>
  </si>
  <si>
    <r>
      <rPr>
        <sz val="11"/>
        <color rgb="FF000000"/>
        <rFont val="Calibri"/>
      </rPr>
      <t>Criminals attempt to steal payment card data by stealing and/or manipulating card-reading devices and terminals. Criminals will try to steal devices so they can learn how to break into them, and they often try to replace legitimate devices with fraudulent devices that send them payment card data every time a card is entered.</t>
    </r>
    <r>
      <rPr>
        <sz val="11"/>
        <color rgb="FF000000"/>
        <rFont val="Calibri"/>
      </rPr>
      <t xml:space="preserve">
</t>
    </r>
    <r>
      <rPr>
        <sz val="11"/>
        <color rgb="FF000000"/>
        <rFont val="Calibri"/>
      </rPr>
      <t>They will also try to add “skimming” components to the outside of devices, which are designed to capture payment card data before it enters the device—for example, by attaching an additional card reader on top of the legitimate card reader so that the payment card data is captured twice: once by the criminal’s component and then by the device’s legitimate component. In this way, transactions may still be completed without interruption while the criminal is “skimming” the payment card data during the process.</t>
    </r>
  </si>
  <si>
    <r>
      <rPr>
        <sz val="11"/>
        <color rgb="FF000000"/>
        <rFont val="Calibri"/>
      </rPr>
      <t>Entities may consider implementing protection from tampering and unauthorized substitution for:</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</si>
  <si>
    <r>
      <rPr>
        <sz val="11"/>
        <color rgb="FF000000"/>
        <rFont val="Calibri"/>
      </rPr>
      <t>Additional best practices on skimming prevention are available on the PCI SSC website.</t>
    </r>
    <r>
      <rPr>
        <sz val="11"/>
        <color rgb="FF000000"/>
        <rFont val="Calibri"/>
      </rPr>
      <t xml:space="preserve">
</t>
    </r>
    <r>
      <rPr>
        <sz val="11"/>
        <color rgb="FF000000"/>
        <rFont val="Calibri"/>
      </rPr>
      <t>These requirements apply to deployed POI devices used in card-present transactions (that is, a payment card form factor such as a card that is swiped, tapped, or dipped).</t>
    </r>
    <r>
      <rPr>
        <sz val="11"/>
        <color rgb="FF000000"/>
        <rFont val="Calibri"/>
      </rPr>
      <t xml:space="preserve">
</t>
    </r>
    <r>
      <rPr>
        <sz val="11"/>
        <color rgb="FF000000"/>
        <rFont val="Calibri"/>
      </rPr>
      <t>These requirements do not apply to:</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r>
      <rPr>
        <sz val="11"/>
        <color rgb="FF000000"/>
        <rFont val="Calibri"/>
      </rPr>
      <t xml:space="preserve">
</t>
    </r>
    <r>
      <rPr>
        <sz val="11"/>
        <color rgb="FF000000"/>
        <rFont val="Calibri"/>
      </rPr>
      <t>(continued on next page)</t>
    </r>
  </si>
  <si>
    <r>
      <rPr>
        <sz val="11"/>
        <color rgb="FF000000"/>
        <rFont val="Calibri"/>
      </rPr>
      <t>The entity has defined procedures to protect and manage point-of-interaction devices. Expectations, controls, and oversight for the management and protection of POI devices are defined and adhered to by affected personnel.</t>
    </r>
  </si>
  <si>
    <r>
      <rPr>
        <sz val="11"/>
        <color rgb="FF000000"/>
        <rFont val="Calibri"/>
      </rPr>
      <t>(continued on next page)</t>
    </r>
  </si>
  <si>
    <r>
      <rPr>
        <sz val="11"/>
        <color rgb="FF000000"/>
        <rFont val="Calibri"/>
      </rPr>
      <t>Examine documented policies and procedures to verify that processes are defined that include all elements specified in this requirement.</t>
    </r>
  </si>
  <si>
    <t>9.5.1.1</t>
  </si>
  <si>
    <r>
      <rPr>
        <sz val="11"/>
        <color rgb="FF000000"/>
        <rFont val="Calibri"/>
      </rPr>
      <t>An up-to-date list of POI devices is maintained, including:</t>
    </r>
    <r>
      <rPr>
        <sz val="11"/>
        <color rgb="FF000000"/>
        <rFont val="Calibri"/>
      </rPr>
      <t xml:space="preserve">
</t>
    </r>
    <r>
      <rPr>
        <b/>
        <sz val="11"/>
        <color rgb="FF000000"/>
        <rFont val="Calibri"/>
      </rPr>
      <t>•</t>
    </r>
    <r>
      <rPr>
        <sz val="11"/>
        <color rgb="FF000000"/>
        <rFont val="Calibri"/>
      </rPr>
      <t xml:space="preserve">    Make and model of the device.</t>
    </r>
    <r>
      <rPr>
        <sz val="11"/>
        <color rgb="FF000000"/>
        <rFont val="Calibri"/>
      </rPr>
      <t xml:space="preserve">
</t>
    </r>
    <r>
      <rPr>
        <b/>
        <sz val="11"/>
        <color rgb="FF000000"/>
        <rFont val="Calibri"/>
      </rPr>
      <t>•</t>
    </r>
    <r>
      <rPr>
        <sz val="11"/>
        <color rgb="FF000000"/>
        <rFont val="Calibri"/>
      </rPr>
      <t xml:space="preserve">    Location of device.</t>
    </r>
    <r>
      <rPr>
        <sz val="11"/>
        <color rgb="FF000000"/>
        <rFont val="Calibri"/>
      </rPr>
      <t xml:space="preserve">
</t>
    </r>
    <r>
      <rPr>
        <b/>
        <sz val="11"/>
        <color rgb="FF000000"/>
        <rFont val="Calibri"/>
      </rPr>
      <t>•</t>
    </r>
    <r>
      <rPr>
        <sz val="11"/>
        <color rgb="FF000000"/>
        <rFont val="Calibri"/>
      </rPr>
      <t xml:space="preserve">    Device serial number or other methods of unique identification.</t>
    </r>
  </si>
  <si>
    <r>
      <rPr>
        <sz val="11"/>
        <color rgb="FF000000"/>
        <rFont val="Calibri"/>
      </rPr>
      <t>Keeping an up-to-date list of POI devices helps an organization track where devices are supposed to be and quickly identify if a device is missing or lost.</t>
    </r>
    <r>
      <rPr>
        <sz val="11"/>
        <color rgb="FF000000"/>
        <rFont val="Calibri"/>
      </rPr>
      <t xml:space="preserve">
</t>
    </r>
    <r>
      <rPr>
        <sz val="11"/>
        <color rgb="FF000000"/>
        <rFont val="Calibri"/>
      </rPr>
      <t>(continued on next page)</t>
    </r>
  </si>
  <si>
    <r>
      <rPr>
        <sz val="11"/>
        <color rgb="FF000000"/>
        <rFont val="Calibri"/>
      </rPr>
      <t>The method for maintaining a list of devices may be automated (for example, a device-management system) or manual (for example, documented in electronic or paper records). For on-the-road devices, the location may include the name of the personnel to whom the device is assigned.</t>
    </r>
  </si>
  <si>
    <r>
      <rPr>
        <sz val="11"/>
        <color rgb="FF000000"/>
        <rFont val="Calibri"/>
      </rPr>
      <t>Methods to maintain device locations include identifying the address of the site or facility where the device is located.</t>
    </r>
    <r>
      <rPr>
        <sz val="11"/>
        <color rgb="FF000000"/>
        <rFont val="Calibri"/>
      </rPr>
      <t xml:space="preserve">
</t>
    </r>
    <r>
      <rPr>
        <sz val="11"/>
        <color rgb="FF000000"/>
        <rFont val="Calibri"/>
      </rPr>
      <t>The identity and location of POI devices is recorded and known at all times.</t>
    </r>
  </si>
  <si>
    <r>
      <rPr>
        <b/>
        <sz val="11"/>
        <color rgb="FF000000"/>
        <rFont val="Calibri"/>
      </rPr>
      <t>a.</t>
    </r>
    <r>
      <rPr>
        <sz val="11"/>
        <color rgb="FF000000"/>
        <rFont val="Calibri"/>
      </rPr>
      <t xml:space="preserve"> Examine the list of POI devices to verify it includes all elements specified in this requirement.</t>
    </r>
    <r>
      <rPr>
        <sz val="11"/>
        <color rgb="FF000000"/>
        <rFont val="Calibri"/>
      </rPr>
      <t xml:space="preserve">
</t>
    </r>
    <r>
      <rPr>
        <b/>
        <sz val="11"/>
        <color rgb="FF000000"/>
        <rFont val="Calibri"/>
      </rPr>
      <t>b.</t>
    </r>
    <r>
      <rPr>
        <sz val="11"/>
        <color rgb="FF000000"/>
        <rFont val="Calibri"/>
      </rPr>
      <t xml:space="preserve"> Observe POI devices and device locations and compare to devices in the list to verify that the list is accurate and up to date.</t>
    </r>
  </si>
  <si>
    <t>9.5.1.2</t>
  </si>
  <si>
    <r>
      <rPr>
        <sz val="11"/>
        <color rgb="FF000000"/>
        <rFont val="Calibri"/>
      </rPr>
      <t>POI device surfaces are periodically inspected to detect tampering and unauthorized substitution.</t>
    </r>
  </si>
  <si>
    <r>
      <rPr>
        <sz val="11"/>
        <color rgb="FF000000"/>
        <rFont val="Calibri"/>
      </rPr>
      <t>Regular inspections of devices will help organizations detect tampering more quickly via external evidence—for example, the addition of a card skimmer—or replacement of a device, thereby minimizing the potential impact of using fraudulent devices.</t>
    </r>
  </si>
  <si>
    <r>
      <rPr>
        <sz val="11"/>
        <color rgb="FF000000"/>
        <rFont val="Calibri"/>
      </rPr>
      <t>Methods for periodic inspection include checking the serial number or other device characteristics and comparing the information to the list of POI devices to verify the device has not been swapped with a fraudulent device.</t>
    </r>
    <r>
      <rPr>
        <sz val="11"/>
        <color rgb="FF000000"/>
        <rFont val="Calibri"/>
      </rPr>
      <t xml:space="preserve">
</t>
    </r>
    <r>
      <rPr>
        <sz val="11"/>
        <color rgb="FF000000"/>
        <rFont val="Calibri"/>
      </rPr>
      <t>(continued on next page)</t>
    </r>
  </si>
  <si>
    <r>
      <rPr>
        <sz val="11"/>
        <color rgb="FF000000"/>
        <rFont val="Calibri"/>
      </rPr>
      <t>The type of inspection will depend on the device. For instance, photographs of devices known to be secure can be used to compare a device’s current appearance with its original appearance to see whether it has changed. Another option may be to use a secure marker pen, such as a UV light marker, to mark device surfaces and device openings so any tampering or replacement will be apparent. Criminals will often replace the outer casing of a device to hide their tampering, and these methods may help to detect such activities. Device vendors may also provide security guidance and “how to” guides to help determine whether the device has been subject to tampering.</t>
    </r>
    <r>
      <rPr>
        <sz val="11"/>
        <color rgb="FF000000"/>
        <rFont val="Calibri"/>
      </rPr>
      <t xml:space="preserve">
</t>
    </r>
    <r>
      <rPr>
        <sz val="11"/>
        <color rgb="FF000000"/>
        <rFont val="Calibri"/>
      </rPr>
      <t>Signs that a device might have been tampered with or substituted include:</t>
    </r>
    <r>
      <rPr>
        <sz val="11"/>
        <color rgb="FF000000"/>
        <rFont val="Calibri"/>
      </rPr>
      <t xml:space="preserve">
</t>
    </r>
    <r>
      <rPr>
        <sz val="11"/>
        <color rgb="FF000000"/>
        <rFont val="Calibri"/>
      </rPr>
      <t>Unexpected attachments or cables plugged into the device.</t>
    </r>
    <r>
      <rPr>
        <sz val="11"/>
        <color rgb="FF000000"/>
        <rFont val="Calibri"/>
      </rPr>
      <t xml:space="preserve">
</t>
    </r>
    <r>
      <rPr>
        <sz val="11"/>
        <color rgb="FF000000"/>
        <rFont val="Calibri"/>
      </rPr>
      <t>Missing or changed security labels.</t>
    </r>
    <r>
      <rPr>
        <sz val="11"/>
        <color rgb="FF000000"/>
        <rFont val="Calibri"/>
      </rPr>
      <t xml:space="preserve">
</t>
    </r>
    <r>
      <rPr>
        <sz val="11"/>
        <color rgb="FF000000"/>
        <rFont val="Calibri"/>
      </rPr>
      <t>Broken or differently colored casing.</t>
    </r>
    <r>
      <rPr>
        <sz val="11"/>
        <color rgb="FF000000"/>
        <rFont val="Calibri"/>
      </rPr>
      <t xml:space="preserve">
</t>
    </r>
    <r>
      <rPr>
        <sz val="11"/>
        <color rgb="FF000000"/>
        <rFont val="Calibri"/>
      </rPr>
      <t>Changes to the serial number or other external markings.</t>
    </r>
  </si>
  <si>
    <r>
      <rPr>
        <sz val="11"/>
        <color rgb="FF000000"/>
        <rFont val="Calibri"/>
      </rPr>
      <t>Point of interaction devices cannot be tampered with, substituted without authorization, or have skimming attachments installed without timely detection.</t>
    </r>
  </si>
  <si>
    <r>
      <rPr>
        <b/>
        <sz val="11"/>
        <color rgb="FF000000"/>
        <rFont val="Calibri"/>
      </rPr>
      <t>a.</t>
    </r>
    <r>
      <rPr>
        <sz val="11"/>
        <color rgb="FF000000"/>
        <rFont val="Calibri"/>
      </rPr>
      <t xml:space="preserve"> Examine documented procedures to verify processes are defined for periodic inspections of POI device surfaces to detect tampering and unauthorized substitution.</t>
    </r>
  </si>
  <si>
    <t>9.5.1.2.1</t>
  </si>
  <si>
    <r>
      <rPr>
        <sz val="11"/>
        <color rgb="FF000000"/>
        <rFont val="Calibri"/>
      </rPr>
      <t>The frequency of periodic POI device inspections and the type of inspections performed is defined in the entity’s targeted risk analysis, which is performed according to all elements specified in Requirement 12.3.1.</t>
    </r>
  </si>
  <si>
    <r>
      <rPr>
        <sz val="11"/>
        <color rgb="FF000000"/>
        <rFont val="Calibri"/>
      </rPr>
      <t>Entities are best placed to determine the frequency of POI device inspections based on the environment in which the device operates.</t>
    </r>
  </si>
  <si>
    <r>
      <rPr>
        <sz val="11"/>
        <color rgb="FF000000"/>
        <rFont val="Calibri"/>
      </rPr>
      <t>The frequency of inspections will depend on factors such as the location of a device and whether the device is attended or unattended. For example, devices left in public areas without supervision by the organization’s personnel might have more frequent inspections than devices kept in secure areas or supervised when accessible to the public. In addition, many POI vendors include guidance in their user documentation about how often POI devices should be checked, and for what – entities should consult their vendors’ documentation and incorporate those recommendations into their periodic inspections.</t>
    </r>
  </si>
  <si>
    <r>
      <rPr>
        <sz val="11"/>
        <color rgb="FF000000"/>
        <rFont val="Calibri"/>
      </rPr>
      <t>POI devices are inspected at a frequency that addresses the entity’s risk.</t>
    </r>
  </si>
  <si>
    <r>
      <rPr>
        <b/>
        <sz val="11"/>
        <color rgb="FF000000"/>
        <rFont val="Calibri"/>
      </rPr>
      <t>a.</t>
    </r>
    <r>
      <rPr>
        <sz val="11"/>
        <color rgb="FF000000"/>
        <rFont val="Calibri"/>
      </rPr>
      <t xml:space="preserve"> Examine the entity’s targeted risk analysis for the frequency of periodic POI device inspections and type of inspections performed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device inspections and interview personnel to verify that the frequency and type of POI device inspections performed match what is defined in the entity’s targeted risk analysis conducted for this requirement.</t>
    </r>
  </si>
  <si>
    <t>9.5.1.3</t>
  </si>
  <si>
    <r>
      <rPr>
        <sz val="11"/>
        <color rgb="FF000000"/>
        <rFont val="Calibri"/>
      </rPr>
      <t>Training is provided for personnel in POI environments to be aware of attempted tampering or replacement of POI devices, and includes:</t>
    </r>
    <r>
      <rPr>
        <sz val="11"/>
        <color rgb="FF000000"/>
        <rFont val="Calibri"/>
      </rPr>
      <t xml:space="preserve">
</t>
    </r>
    <r>
      <rPr>
        <b/>
        <sz val="11"/>
        <color rgb="FF000000"/>
        <rFont val="Calibri"/>
      </rPr>
      <t>•</t>
    </r>
    <r>
      <rPr>
        <sz val="11"/>
        <color rgb="FF000000"/>
        <rFont val="Calibri"/>
      </rPr>
      <t xml:space="preserve">    Verifying the identity of any third-party persons claiming to be repair or maintenance personnel, before granting them access to modify or troubleshoot devices.</t>
    </r>
    <r>
      <rPr>
        <sz val="11"/>
        <color rgb="FF000000"/>
        <rFont val="Calibri"/>
      </rPr>
      <t xml:space="preserve">
</t>
    </r>
    <r>
      <rPr>
        <b/>
        <sz val="11"/>
        <color rgb="FF000000"/>
        <rFont val="Calibri"/>
      </rPr>
      <t>•</t>
    </r>
    <r>
      <rPr>
        <sz val="11"/>
        <color rgb="FF000000"/>
        <rFont val="Calibri"/>
      </rPr>
      <t xml:space="preserve">    Procedures to ensure devices are not installed, replaced, or returned without verification.</t>
    </r>
    <r>
      <rPr>
        <sz val="11"/>
        <color rgb="FF000000"/>
        <rFont val="Calibri"/>
      </rPr>
      <t xml:space="preserve">
</t>
    </r>
    <r>
      <rPr>
        <b/>
        <sz val="11"/>
        <color rgb="FF000000"/>
        <rFont val="Calibri"/>
      </rPr>
      <t>•</t>
    </r>
    <r>
      <rPr>
        <sz val="11"/>
        <color rgb="FF000000"/>
        <rFont val="Calibri"/>
      </rPr>
      <t xml:space="preserve">    Being aware of suspicious behavior around devices.</t>
    </r>
    <r>
      <rPr>
        <sz val="11"/>
        <color rgb="FF000000"/>
        <rFont val="Calibri"/>
      </rPr>
      <t xml:space="preserve">
</t>
    </r>
    <r>
      <rPr>
        <b/>
        <sz val="11"/>
        <color rgb="FF000000"/>
        <rFont val="Calibri"/>
      </rPr>
      <t>•</t>
    </r>
    <r>
      <rPr>
        <sz val="11"/>
        <color rgb="FF000000"/>
        <rFont val="Calibri"/>
      </rPr>
      <t xml:space="preserve">    Reporting suspicious behavior and indications of device tampering or substitution to appropriate personnel.</t>
    </r>
  </si>
  <si>
    <r>
      <rPr>
        <sz val="11"/>
        <color rgb="FF000000"/>
        <rFont val="Calibri"/>
      </rPr>
      <t>Criminals will often pose as authorized maintenance personnel to gain access to POI devices.</t>
    </r>
  </si>
  <si>
    <r>
      <rPr>
        <sz val="11"/>
        <color rgb="FF000000"/>
        <rFont val="Calibri"/>
      </rPr>
      <t>Personnel training should include being alert to and questioning anyone who shows up to do POI maintenance to ensure they are authorized and have a valid work order, including any agents, maintenance or repair personnel, technicians, service providers, or other third parties. All third parties requesting access to devices should always be verified before being provided access—for example, by checking with management or phoning the POI maintenance company, such as the vendor or acquirer, for verification. Many criminals will try to fool personnel by dressing for the part (for example, carrying toolboxes and dressed in work apparel), and could also be knowledgeable about locations of devices, so personnel should be trained to always follow procedures.</t>
    </r>
    <r>
      <rPr>
        <sz val="11"/>
        <color rgb="FF000000"/>
        <rFont val="Calibri"/>
      </rPr>
      <t xml:space="preserve">
</t>
    </r>
    <r>
      <rPr>
        <sz val="11"/>
        <color rgb="FF000000"/>
        <rFont val="Calibri"/>
      </rPr>
      <t>Another trick that criminals use is to send a “new” POI device with instructions for swapping it with a legitimate device and “returning” the legitimate device. The criminals may even provide return postage to their specified address. Therefore, personnel should always verify with their manager or supplier that the device is legitimate and came from a trusted source before installing it or using it for business.</t>
    </r>
    <r>
      <rPr>
        <sz val="11"/>
        <color rgb="FF000000"/>
        <rFont val="Calibri"/>
      </rPr>
      <t xml:space="preserve">
</t>
    </r>
    <r>
      <rPr>
        <sz val="11"/>
        <color rgb="FF000000"/>
        <rFont val="Calibri"/>
      </rPr>
      <t>(continued on next page)</t>
    </r>
  </si>
  <si>
    <r>
      <rPr>
        <sz val="11"/>
        <color rgb="FF000000"/>
        <rFont val="Calibri"/>
      </rPr>
      <t>Personnel are knowledgeable about the types of attacks against POI devices, the entity’s technical and procedural countermeasures, and can access assistance and guidance when required.</t>
    </r>
  </si>
  <si>
    <r>
      <rPr>
        <b/>
        <sz val="11"/>
        <color rgb="FF000000"/>
        <rFont val="Calibri"/>
      </rPr>
      <t>a.</t>
    </r>
    <r>
      <rPr>
        <sz val="11"/>
        <color rgb="FF000000"/>
        <rFont val="Calibri"/>
      </rPr>
      <t xml:space="preserve"> Review training materials for personnel in POI environments to verify they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in POI environments to verify they have received training and know the procedures for all elements specified in this requirement.</t>
    </r>
  </si>
  <si>
    <t>10</t>
  </si>
  <si>
    <t>Requirement 10: Log and Monitor All Access to System Components and Cardholder Data</t>
  </si>
  <si>
    <t>Processes and mechanisms for logging and monitoring all access to system components and cardholder data are defined and understood.</t>
  </si>
  <si>
    <t>10.1.1</t>
  </si>
  <si>
    <r>
      <rPr>
        <sz val="11"/>
        <color rgb="FF000000"/>
        <rFont val="Calibri"/>
      </rPr>
      <t>All security policies and operational procedures that are identified in Requirement 10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</si>
  <si>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10.1.1 is about effectively managing and maintaining the various policies and procedures specified throughout Requirement 10. While it is important to define the specific policies or procedures called out in Requirement 10, it is equally important to ensure they are properly documented, maintained, and disseminated.</t>
    </r>
  </si>
  <si>
    <r>
      <rPr>
        <sz val="11"/>
        <color rgb="FF000000"/>
        <rFont val="Calibri"/>
      </rPr>
      <t>Expectations, controls, and oversight for meeting activities within Requirement 10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</si>
  <si>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10 are managed in accordance with all elements specified in this requirement.</t>
    </r>
  </si>
  <si>
    <t>10.1.2</t>
  </si>
  <si>
    <r>
      <rPr>
        <sz val="11"/>
        <color rgb="FF000000"/>
        <rFont val="Calibri"/>
      </rPr>
      <t>Roles and responsibilities for performing activities in Requirement 10 are documented, assigned, and understood.</t>
    </r>
  </si>
  <si>
    <r>
      <rPr>
        <sz val="11"/>
        <color rgb="FF000000"/>
        <rFont val="Calibri"/>
      </rPr>
      <t>Day-to-day responsibilities for performing all the activities in Requirement 10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</si>
  <si>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10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10 to verify that roles and responsibilities are assigned as defined and are understood.</t>
    </r>
  </si>
  <si>
    <t>Audit logs are implemented to support the detection of anomalies and suspicious activity, and the forensic analysis of events.</t>
  </si>
  <si>
    <t>10.2.1</t>
  </si>
  <si>
    <r>
      <rPr>
        <sz val="11"/>
        <color rgb="FF000000"/>
        <rFont val="Calibri"/>
      </rPr>
      <t>Audit logs are enabled and active for all system components and cardholder data.</t>
    </r>
  </si>
  <si>
    <r>
      <rPr>
        <sz val="11"/>
        <color rgb="FF000000"/>
        <rFont val="Calibri"/>
      </rPr>
      <t>Audit logs must exist for all system components. Audit logs send alerts the system administrator, provides data to other monitoring mechanisms, such as intrusion-detection systems (IDS) and security information and event monitoring systems (SIEM) tools, and provide a history trail for post-incident investigation.</t>
    </r>
    <r>
      <rPr>
        <sz val="11"/>
        <color rgb="FF000000"/>
        <rFont val="Calibri"/>
      </rPr>
      <t xml:space="preserve">
</t>
    </r>
    <r>
      <rPr>
        <sz val="11"/>
        <color rgb="FF000000"/>
        <rFont val="Calibri"/>
      </rPr>
      <t>Logging and analyzing security-relevant events enable an organization to identify and trace potentially malicious activities.</t>
    </r>
  </si>
  <si>
    <r>
      <rPr>
        <sz val="11"/>
        <color rgb="FF000000"/>
        <rFont val="Calibri"/>
      </rPr>
      <t>When an entity considers which information to record in their logs, it is important to remember that information stored in audit logs is sensitive and should be protected per requirements in this standard. Care should be taken to only store essential information in the audit logs to minimize risk.</t>
    </r>
  </si>
  <si>
    <r>
      <rPr>
        <sz val="11"/>
        <color rgb="FF000000"/>
        <rFont val="Calibri"/>
      </rPr>
      <t>Records of all activities affecting system components and cardholder data are captured.</t>
    </r>
  </si>
  <si>
    <r>
      <rPr>
        <sz val="11"/>
        <color rgb="FF000000"/>
        <rFont val="Calibri"/>
      </rPr>
      <t>Interview the system administrator and examine system configurations to verify that audit logs are enabled and active for all system components.</t>
    </r>
  </si>
  <si>
    <t>10.2.1.1</t>
  </si>
  <si>
    <r>
      <rPr>
        <sz val="11"/>
        <color rgb="FF000000"/>
        <rFont val="Calibri"/>
      </rPr>
      <t>Audit logs capture all individual user access to cardholder data.</t>
    </r>
  </si>
  <si>
    <r>
      <rPr>
        <sz val="11"/>
        <color rgb="FF000000"/>
        <rFont val="Calibri"/>
      </rPr>
      <t>It is critical to have a process or system that links user access to system components accessed.</t>
    </r>
    <r>
      <rPr>
        <sz val="11"/>
        <color rgb="FF000000"/>
        <rFont val="Calibri"/>
      </rPr>
      <t xml:space="preserve">
</t>
    </r>
    <r>
      <rPr>
        <sz val="11"/>
        <color rgb="FF000000"/>
        <rFont val="Calibri"/>
      </rPr>
      <t>Malicious individuals could obtain knowledge of a user account with access to systems in the CDE, or they could create a new, unauthorized account to access cardholder data.</t>
    </r>
  </si>
  <si>
    <r>
      <rPr>
        <sz val="11"/>
        <color rgb="FF000000"/>
        <rFont val="Calibri"/>
      </rPr>
      <t>A record of all individual access to cardholder data can identify which accounts may have been compromised or misused.</t>
    </r>
  </si>
  <si>
    <r>
      <rPr>
        <sz val="11"/>
        <color rgb="FF000000"/>
        <rFont val="Calibri"/>
      </rPr>
      <t>Records of all individual user access to cardholder data are captured.</t>
    </r>
  </si>
  <si>
    <r>
      <rPr>
        <sz val="11"/>
        <color rgb="FF000000"/>
        <rFont val="Calibri"/>
      </rPr>
      <t>Examine audit log configurations and log data to verify that all individual user access to cardholder data is logged.</t>
    </r>
  </si>
  <si>
    <t>10.2.1.2</t>
  </si>
  <si>
    <r>
      <rPr>
        <sz val="11"/>
        <color rgb="FF000000"/>
        <rFont val="Calibri"/>
      </rPr>
      <t>Audit logs capture all actions taken by any individual with administrative access, including any interactive use of application or system accounts.</t>
    </r>
  </si>
  <si>
    <r>
      <rPr>
        <sz val="11"/>
        <color rgb="FF000000"/>
        <rFont val="Calibri"/>
      </rPr>
      <t>Accounts with increased access privileges, such as the “administrator” or “root” account, have the potential to significantly impact the security or operational functionality of a system. Without a log of the activities performed, an organization is cannot trace any issues resulting from an administrative mistake or misuse of privilege back to the specific action and account.</t>
    </r>
  </si>
  <si>
    <r>
      <rPr>
        <sz val="11"/>
        <color rgb="FF000000"/>
        <rFont val="Calibri"/>
      </rPr>
      <t>The functions or activities considered to be administrative are beyond those performed by regular users as part of routine business functions.</t>
    </r>
    <r>
      <rPr>
        <sz val="11"/>
        <color rgb="FF000000"/>
        <rFont val="Calibri"/>
      </rPr>
      <t xml:space="preserve">
</t>
    </r>
    <r>
      <rPr>
        <sz val="11"/>
        <color rgb="FF000000"/>
        <rFont val="Calibri"/>
      </rPr>
      <t>Refer to Appendix G for the definition of “administrative access.”</t>
    </r>
  </si>
  <si>
    <r>
      <rPr>
        <sz val="11"/>
        <color rgb="FF000000"/>
        <rFont val="Calibri"/>
      </rPr>
      <t>Records of all actions performed by individuals with elevated privileges are captured.</t>
    </r>
  </si>
  <si>
    <r>
      <rPr>
        <sz val="11"/>
        <color rgb="FF000000"/>
        <rFont val="Calibri"/>
      </rPr>
      <t>Examine audit log configurations and log data to verify that all actions taken by any individual with administrative access, including any interactive use of application or system accounts, are logged.</t>
    </r>
  </si>
  <si>
    <t>10.2.1.3</t>
  </si>
  <si>
    <r>
      <rPr>
        <sz val="11"/>
        <color rgb="FF000000"/>
        <rFont val="Calibri"/>
      </rPr>
      <t>Audit logs capture all access to audit logs.</t>
    </r>
  </si>
  <si>
    <r>
      <rPr>
        <sz val="11"/>
        <color rgb="FF000000"/>
        <rFont val="Calibri"/>
      </rPr>
      <t>Malicious users often attempt to alter audit logs to hide their actions. A record of access allows an organization to trace any inconsistencies or potential tampering of the logs to an individual account. Having logs identify changes, additions, and deletions to the audit logs can help retrace steps made by unauthorized personnel.</t>
    </r>
  </si>
  <si>
    <r>
      <rPr>
        <sz val="11"/>
        <color rgb="FF000000"/>
        <rFont val="Calibri"/>
      </rPr>
      <t>Records of all access to audit logs are captured.</t>
    </r>
  </si>
  <si>
    <r>
      <rPr>
        <sz val="11"/>
        <color rgb="FF000000"/>
        <rFont val="Calibri"/>
      </rPr>
      <t>Examine audit log configurations and log data to verify that access to all audit logs is captured.</t>
    </r>
  </si>
  <si>
    <t>10.2.1.4</t>
  </si>
  <si>
    <r>
      <rPr>
        <sz val="11"/>
        <color rgb="FF000000"/>
        <rFont val="Calibri"/>
      </rPr>
      <t>Audit logs capture all invalid logical access attempts.</t>
    </r>
  </si>
  <si>
    <r>
      <rPr>
        <sz val="11"/>
        <color rgb="FF000000"/>
        <rFont val="Calibri"/>
      </rPr>
      <t>Malicious individuals will often perform multiple access attempts on targeted systems. Multiple</t>
    </r>
    <r>
      <rPr>
        <sz val="11"/>
        <color rgb="FF000000"/>
        <rFont val="Calibri"/>
      </rPr>
      <t xml:space="preserve">
</t>
    </r>
    <r>
      <rPr>
        <sz val="11"/>
        <color rgb="FF000000"/>
        <rFont val="Calibri"/>
      </rPr>
      <t>10.2.1.4 Audit logs capture all invalid logical access attempts.</t>
    </r>
  </si>
  <si>
    <r>
      <rPr>
        <sz val="11"/>
        <color rgb="FF000000"/>
        <rFont val="Calibri"/>
      </rPr>
      <t>invalid login attempts may be an indication of an unauthorized user’s attempts to “brute force” or guess a password.</t>
    </r>
    <r>
      <rPr>
        <sz val="11"/>
        <color rgb="FF000000"/>
        <rFont val="Calibri"/>
      </rPr>
      <t xml:space="preserve">
</t>
    </r>
    <r>
      <rPr>
        <sz val="11"/>
        <color rgb="FF000000"/>
        <rFont val="Calibri"/>
      </rPr>
      <t>Records of all invalid access attempts are captured.</t>
    </r>
    <r>
      <rPr>
        <sz val="11"/>
        <color rgb="FF000000"/>
        <rFont val="Calibri"/>
      </rPr>
      <t xml:space="preserve">
</t>
    </r>
    <r>
      <rPr>
        <sz val="11"/>
        <color rgb="FF000000"/>
        <rFont val="Calibri"/>
      </rPr>
      <t>invalid login attempts may be an indication of an unauthorized user’s attempts to “brute force” or guess a password.</t>
    </r>
  </si>
  <si>
    <t>10.2.1.5</t>
  </si>
  <si>
    <r>
      <rPr>
        <sz val="11"/>
        <color rgb="FF000000"/>
        <rFont val="Calibri"/>
      </rPr>
      <t>Audit logs capture all changes to identification and authentication credentials including, but not limited to:</t>
    </r>
    <r>
      <rPr>
        <sz val="11"/>
        <color rgb="FF000000"/>
        <rFont val="Calibri"/>
      </rPr>
      <t xml:space="preserve">
</t>
    </r>
    <r>
      <rPr>
        <b/>
        <sz val="11"/>
        <color rgb="FF000000"/>
        <rFont val="Calibri"/>
      </rPr>
      <t>•</t>
    </r>
    <r>
      <rPr>
        <sz val="11"/>
        <color rgb="FF000000"/>
        <rFont val="Calibri"/>
      </rPr>
      <t xml:space="preserve">    Creation of new accounts.</t>
    </r>
    <r>
      <rPr>
        <sz val="11"/>
        <color rgb="FF000000"/>
        <rFont val="Calibri"/>
      </rPr>
      <t xml:space="preserve">
</t>
    </r>
    <r>
      <rPr>
        <b/>
        <sz val="11"/>
        <color rgb="FF000000"/>
        <rFont val="Calibri"/>
      </rPr>
      <t>•</t>
    </r>
    <r>
      <rPr>
        <sz val="11"/>
        <color rgb="FF000000"/>
        <rFont val="Calibri"/>
      </rPr>
      <t xml:space="preserve">    Elevation of privileges.</t>
    </r>
    <r>
      <rPr>
        <sz val="11"/>
        <color rgb="FF000000"/>
        <rFont val="Calibri"/>
      </rPr>
      <t xml:space="preserve">
</t>
    </r>
    <r>
      <rPr>
        <b/>
        <sz val="11"/>
        <color rgb="FF000000"/>
        <rFont val="Calibri"/>
      </rPr>
      <t>•</t>
    </r>
    <r>
      <rPr>
        <sz val="11"/>
        <color rgb="FF000000"/>
        <rFont val="Calibri"/>
      </rPr>
      <t xml:space="preserve">    All changes, additions, or deletions to accounts with administrative access.</t>
    </r>
  </si>
  <si>
    <r>
      <rPr>
        <sz val="11"/>
        <color rgb="FF000000"/>
        <rFont val="Calibri"/>
      </rPr>
      <t>Logging changes to authentication credentials (including elevation of privileges, additions, and deletions of accounts with administrative access) provides residual evidence of activities.</t>
    </r>
    <r>
      <rPr>
        <sz val="11"/>
        <color rgb="FF000000"/>
        <rFont val="Calibri"/>
      </rPr>
      <t xml:space="preserve">
</t>
    </r>
    <r>
      <rPr>
        <sz val="11"/>
        <color rgb="FF000000"/>
        <rFont val="Calibri"/>
      </rPr>
      <t>Malicious users may attempt to manipulate authentication credentials to bypass them or impersonate a valid account.</t>
    </r>
  </si>
  <si>
    <r>
      <rPr>
        <sz val="11"/>
        <color rgb="FF000000"/>
        <rFont val="Calibri"/>
      </rPr>
      <t>Records of all changes to identification and authentication credentials are captured.</t>
    </r>
  </si>
  <si>
    <r>
      <rPr>
        <sz val="11"/>
        <color rgb="FF000000"/>
        <rFont val="Calibri"/>
      </rPr>
      <t>Examine audit log configurations and log data to verify that changes to identification and authentication credentials are captured in accordance with all elements specified in this requirement.</t>
    </r>
  </si>
  <si>
    <t>10.2.1.6</t>
  </si>
  <si>
    <r>
      <rPr>
        <sz val="11"/>
        <color rgb="FF000000"/>
        <rFont val="Calibri"/>
      </rPr>
      <t>Audit logs capture the following:</t>
    </r>
    <r>
      <rPr>
        <sz val="11"/>
        <color rgb="FF000000"/>
        <rFont val="Calibri"/>
      </rPr>
      <t xml:space="preserve">
</t>
    </r>
    <r>
      <rPr>
        <b/>
        <sz val="11"/>
        <color rgb="FF000000"/>
        <rFont val="Calibri"/>
      </rPr>
      <t>•</t>
    </r>
    <r>
      <rPr>
        <sz val="11"/>
        <color rgb="FF000000"/>
        <rFont val="Calibri"/>
      </rPr>
      <t xml:space="preserve">    All initialization of new audit logs, and</t>
    </r>
    <r>
      <rPr>
        <sz val="11"/>
        <color rgb="FF000000"/>
        <rFont val="Calibri"/>
      </rPr>
      <t xml:space="preserve">
</t>
    </r>
    <r>
      <rPr>
        <b/>
        <sz val="11"/>
        <color rgb="FF000000"/>
        <rFont val="Calibri"/>
      </rPr>
      <t>•</t>
    </r>
    <r>
      <rPr>
        <sz val="11"/>
        <color rgb="FF000000"/>
        <rFont val="Calibri"/>
      </rPr>
      <t xml:space="preserve">    All starting, stopping, or pausing of the existing audit logs.</t>
    </r>
  </si>
  <si>
    <r>
      <rPr>
        <sz val="11"/>
        <color rgb="FF000000"/>
        <rFont val="Calibri"/>
      </rPr>
      <t>Turning off or pausing audit logs before performing illicit activities is common practice for malicious users who want to avoid detection.</t>
    </r>
    <r>
      <rPr>
        <sz val="11"/>
        <color rgb="FF000000"/>
        <rFont val="Calibri"/>
      </rPr>
      <t xml:space="preserve">
</t>
    </r>
    <r>
      <rPr>
        <sz val="11"/>
        <color rgb="FF000000"/>
        <rFont val="Calibri"/>
      </rPr>
      <t>Initialization of audit logs could indicate that that a user disabled the log function to hide their actions.</t>
    </r>
  </si>
  <si>
    <r>
      <rPr>
        <sz val="11"/>
        <color rgb="FF000000"/>
        <rFont val="Calibri"/>
      </rPr>
      <t>Records of all changes to audit log activity status are captured.</t>
    </r>
  </si>
  <si>
    <r>
      <rPr>
        <sz val="11"/>
        <color rgb="FF000000"/>
        <rFont val="Calibri"/>
      </rPr>
      <t>Examine audit log configurations and log data to verify that all elements specified in this requirement are captured.</t>
    </r>
  </si>
  <si>
    <t>10.2.1.7</t>
  </si>
  <si>
    <r>
      <rPr>
        <sz val="11"/>
        <color rgb="FF000000"/>
        <rFont val="Calibri"/>
      </rPr>
      <t>Audit logs capture all creation and deletion of system-level objects.</t>
    </r>
  </si>
  <si>
    <r>
      <rPr>
        <sz val="11"/>
        <color rgb="FF000000"/>
        <rFont val="Calibri"/>
      </rPr>
      <t>Malicious software, such as malware, often creates or replaces system-level objects on the target system to control a particular function or operation on that system. By logging when system-level objects are created or deleted, it will be easier to determine whether such modifications were authorized.</t>
    </r>
  </si>
  <si>
    <r>
      <rPr>
        <sz val="11"/>
        <color rgb="FF000000"/>
        <rFont val="Calibri"/>
      </rPr>
      <t>Records of alterations that indicate a system has been modified from its intended functionality are captured.</t>
    </r>
  </si>
  <si>
    <r>
      <rPr>
        <sz val="11"/>
        <color rgb="FF000000"/>
        <rFont val="Calibri"/>
      </rPr>
      <t>Examine audit log configurations and log data to verify that creation and deletion of system level objects is captured.</t>
    </r>
  </si>
  <si>
    <t>10.2.2</t>
  </si>
  <si>
    <r>
      <rPr>
        <sz val="11"/>
        <color rgb="FF000000"/>
        <rFont val="Calibri"/>
      </rPr>
      <t>Audit logs record the following details for each auditable event:</t>
    </r>
    <r>
      <rPr>
        <sz val="11"/>
        <color rgb="FF000000"/>
        <rFont val="Calibri"/>
      </rPr>
      <t xml:space="preserve">
</t>
    </r>
    <r>
      <rPr>
        <b/>
        <sz val="11"/>
        <color rgb="FF000000"/>
        <rFont val="Calibri"/>
      </rPr>
      <t>•</t>
    </r>
    <r>
      <rPr>
        <sz val="11"/>
        <color rgb="FF000000"/>
        <rFont val="Calibri"/>
      </rPr>
      <t xml:space="preserve">    User identification.</t>
    </r>
    <r>
      <rPr>
        <sz val="11"/>
        <color rgb="FF000000"/>
        <rFont val="Calibri"/>
      </rPr>
      <t xml:space="preserve">
</t>
    </r>
    <r>
      <rPr>
        <b/>
        <sz val="11"/>
        <color rgb="FF000000"/>
        <rFont val="Calibri"/>
      </rPr>
      <t>•</t>
    </r>
    <r>
      <rPr>
        <sz val="11"/>
        <color rgb="FF000000"/>
        <rFont val="Calibri"/>
      </rPr>
      <t xml:space="preserve">    Type of event.</t>
    </r>
    <r>
      <rPr>
        <sz val="11"/>
        <color rgb="FF000000"/>
        <rFont val="Calibri"/>
      </rPr>
      <t xml:space="preserve">
</t>
    </r>
    <r>
      <rPr>
        <b/>
        <sz val="11"/>
        <color rgb="FF000000"/>
        <rFont val="Calibri"/>
      </rPr>
      <t>•</t>
    </r>
    <r>
      <rPr>
        <sz val="11"/>
        <color rgb="FF000000"/>
        <rFont val="Calibri"/>
      </rPr>
      <t xml:space="preserve">    Date and time.</t>
    </r>
    <r>
      <rPr>
        <sz val="11"/>
        <color rgb="FF000000"/>
        <rFont val="Calibri"/>
      </rPr>
      <t xml:space="preserve">
</t>
    </r>
    <r>
      <rPr>
        <b/>
        <sz val="11"/>
        <color rgb="FF000000"/>
        <rFont val="Calibri"/>
      </rPr>
      <t>•</t>
    </r>
    <r>
      <rPr>
        <sz val="11"/>
        <color rgb="FF000000"/>
        <rFont val="Calibri"/>
      </rPr>
      <t xml:space="preserve">    Success and failure indication.</t>
    </r>
    <r>
      <rPr>
        <sz val="11"/>
        <color rgb="FF000000"/>
        <rFont val="Calibri"/>
      </rPr>
      <t xml:space="preserve">
</t>
    </r>
    <r>
      <rPr>
        <b/>
        <sz val="11"/>
        <color rgb="FF000000"/>
        <rFont val="Calibri"/>
      </rPr>
      <t>•</t>
    </r>
    <r>
      <rPr>
        <sz val="11"/>
        <color rgb="FF000000"/>
        <rFont val="Calibri"/>
      </rPr>
      <t xml:space="preserve">    Origination of event.</t>
    </r>
    <r>
      <rPr>
        <sz val="11"/>
        <color rgb="FF000000"/>
        <rFont val="Calibri"/>
      </rPr>
      <t xml:space="preserve">
</t>
    </r>
    <r>
      <rPr>
        <b/>
        <sz val="11"/>
        <color rgb="FF000000"/>
        <rFont val="Calibri"/>
      </rPr>
      <t>•</t>
    </r>
    <r>
      <rPr>
        <sz val="11"/>
        <color rgb="FF000000"/>
        <rFont val="Calibri"/>
      </rPr>
      <t xml:space="preserve">    Identity or name of affected data, system component, resource, or service (for example, name and protocol).</t>
    </r>
  </si>
  <si>
    <r>
      <rPr>
        <sz val="11"/>
        <color rgb="FF000000"/>
        <rFont val="Calibri"/>
      </rPr>
      <t>By recording these details for the auditable events at 10.2.1.1 through 10.2.1.7, a potential compromise can be quickly identified, with sufficient detail to facilitate following up on suspicious activities.</t>
    </r>
  </si>
  <si>
    <r>
      <rPr>
        <sz val="11"/>
        <color rgb="FF000000"/>
        <rFont val="Calibri"/>
      </rPr>
      <t>Sufficient data to be able to identify successful and failed attempts and who, what, when, where, and how for each event listed in requirement 10.2.1 are captured.</t>
    </r>
  </si>
  <si>
    <r>
      <rPr>
        <sz val="11"/>
        <color rgb="FF000000"/>
        <rFont val="Calibri"/>
      </rPr>
      <t>Interview personnel and examine audit log configurations and log data to verify that all elements specified in this requirement are included in log entries for each auditable event (from 10.2.1.1 through 10.2.1.7).</t>
    </r>
  </si>
  <si>
    <t>Audit logs are protected from destruction and unauthorized modifications.</t>
  </si>
  <si>
    <t>10.3.1</t>
  </si>
  <si>
    <r>
      <rPr>
        <sz val="11"/>
        <color rgb="FF000000"/>
        <rFont val="Calibri"/>
      </rPr>
      <t>Read access to audit logs files is limited to those with a job-related need.</t>
    </r>
  </si>
  <si>
    <r>
      <rPr>
        <sz val="11"/>
        <color rgb="FF000000"/>
        <rFont val="Calibri"/>
      </rPr>
      <t>Audit log files contain sensitive information, and read access to the log files must be limited only to those with a valid business need. This access includes audit log files on the originating systems as well as anywhere else they are stored.</t>
    </r>
  </si>
  <si>
    <r>
      <rPr>
        <sz val="11"/>
        <color rgb="FF000000"/>
        <rFont val="Calibri"/>
      </rPr>
      <t>Adequate protection of the audit logs includes strong access control that limits access to logs based on “need to know” only and the use of physical or network segregation to make the logs harder to find and modify.</t>
    </r>
  </si>
  <si>
    <r>
      <rPr>
        <sz val="11"/>
        <color rgb="FF000000"/>
        <rFont val="Calibri"/>
      </rPr>
      <t>Stored activity records cannot be accessed by unauthorized personnel.</t>
    </r>
  </si>
  <si>
    <r>
      <rPr>
        <sz val="11"/>
        <color rgb="FF000000"/>
        <rFont val="Calibri"/>
      </rPr>
      <t>Interview system administrators and examine system configurations and privileges to verify that only individuals with a job-related need have read access to audit log files.</t>
    </r>
  </si>
  <si>
    <t>10.3.2</t>
  </si>
  <si>
    <r>
      <rPr>
        <sz val="11"/>
        <color rgb="FF000000"/>
        <rFont val="Calibri"/>
      </rPr>
      <t>Audit log files are protected to prevent modifications by individuals.</t>
    </r>
  </si>
  <si>
    <r>
      <rPr>
        <sz val="11"/>
        <color rgb="FF000000"/>
        <rFont val="Calibri"/>
      </rPr>
      <t>Often a malicious individual who has entered the network will try to edit the audit logs to hide their activity. Without adequate protection of audit logs, their completeness, accuracy, and integrity cannot be guaranteed, and the audit logs can be rendered useless as an investigation tool after a compromise. Therefore, audit logs should be protected on the originating systems as well as anywhere else they are stored.</t>
    </r>
  </si>
  <si>
    <r>
      <rPr>
        <sz val="11"/>
        <color rgb="FF000000"/>
        <rFont val="Calibri"/>
      </rPr>
      <t>Entities should attempt to prevent logs from being exposed in public-accessible locations.</t>
    </r>
  </si>
  <si>
    <r>
      <rPr>
        <sz val="11"/>
        <color rgb="FF000000"/>
        <rFont val="Calibri"/>
      </rPr>
      <t>Stored activity records cannot be modified by personnel.</t>
    </r>
  </si>
  <si>
    <r>
      <rPr>
        <sz val="11"/>
        <color rgb="FF000000"/>
        <rFont val="Calibri"/>
      </rPr>
      <t>Examine system configurations and privileges and interview system administrators to verify that current audit log files are protected from modifications by individuals via access control mechanisms, physical segregation, and/or network segregation.</t>
    </r>
  </si>
  <si>
    <t>10.3.3</t>
  </si>
  <si>
    <r>
      <rPr>
        <sz val="11"/>
        <color rgb="FF000000"/>
        <rFont val="Calibri"/>
      </rPr>
      <t>Audit log files, including those for external-facing technologies, are promptly backed up to a secure, central, internal log server(s) or other media that is difficult to modify.</t>
    </r>
  </si>
  <si>
    <r>
      <rPr>
        <sz val="11"/>
        <color rgb="FF000000"/>
        <rFont val="Calibri"/>
      </rPr>
      <t>Promptly backing up the logs to a centralized log server or media that is difficult to alter keeps the logs protected, even if the system generating the logs becomes compromised.</t>
    </r>
    <r>
      <rPr>
        <sz val="11"/>
        <color rgb="FF000000"/>
        <rFont val="Calibri"/>
      </rPr>
      <t xml:space="preserve">
</t>
    </r>
    <r>
      <rPr>
        <sz val="11"/>
        <color rgb="FF000000"/>
        <rFont val="Calibri"/>
      </rPr>
      <t>Writing logs from external-facing technologies such as wireless, network security controls, DNS, and mail servers, reduces the risk of those logs being lost or altered.</t>
    </r>
  </si>
  <si>
    <r>
      <rPr>
        <sz val="11"/>
        <color rgb="FF000000"/>
        <rFont val="Calibri"/>
      </rPr>
      <t>Each entity determines the best way to back up log files, whether via one or more centralized log servers or other secure media. Logs may be written directly, offloaded, or copied from external systems to the secure internal system or media.</t>
    </r>
  </si>
  <si>
    <r>
      <rPr>
        <sz val="11"/>
        <color rgb="FF000000"/>
        <rFont val="Calibri"/>
      </rPr>
      <t>Stored activity records are secured and preserved in a central location to prevent unauthorized modification.</t>
    </r>
  </si>
  <si>
    <r>
      <rPr>
        <sz val="11"/>
        <color rgb="FF000000"/>
        <rFont val="Calibri"/>
      </rPr>
      <t>Examine backup configurations or log files to verify that current audit log files, including those for external-facing technologies, are promptly backed up to a secure, central, internal log server(s) or other media that is difficult to modify.</t>
    </r>
  </si>
  <si>
    <t>10.3.4</t>
  </si>
  <si>
    <r>
      <rPr>
        <sz val="11"/>
        <color rgb="FF000000"/>
        <rFont val="Calibri"/>
      </rPr>
      <t>File integrity monitoring or change-detection mechanisms is used on audit logs to ensure that existing log data cannot be changed without generating alerts.</t>
    </r>
  </si>
  <si>
    <r>
      <rPr>
        <sz val="11"/>
        <color rgb="FF000000"/>
        <rFont val="Calibri"/>
      </rPr>
      <t>File integrity monitoring or change-detection systems check for changes to critical files and notify when such changes are identified. For file integrity monitoring purposes, an entity usually monitors files that do not regularly change, but when changed, indicate a possible compromise.</t>
    </r>
  </si>
  <si>
    <r>
      <rPr>
        <sz val="11"/>
        <color rgb="FF000000"/>
        <rFont val="Calibri"/>
      </rPr>
      <t>Software used to monitor changes to audit logs should be configured to provide alerts when existing log data or files are changed or deleted. However, new log data being added to an audit log should not generate an alert.</t>
    </r>
  </si>
  <si>
    <r>
      <rPr>
        <sz val="11"/>
        <color rgb="FF000000"/>
        <rFont val="Calibri"/>
      </rPr>
      <t>Stored activity records cannot be modified without an alert being generated.</t>
    </r>
  </si>
  <si>
    <r>
      <rPr>
        <sz val="11"/>
        <color rgb="FF000000"/>
        <rFont val="Calibri"/>
      </rPr>
      <t>Examine system settings, monitored files, and results from monitoring activities to verify the use of file integrity monitoring or change-detection software on audit logs.</t>
    </r>
  </si>
  <si>
    <t>Audit logs are reviewed to identify anomalies or suspicious activity.</t>
  </si>
  <si>
    <t>10.4.1</t>
  </si>
  <si>
    <r>
      <rPr>
        <sz val="11"/>
        <color rgb="FF000000"/>
        <rFont val="Calibri"/>
      </rPr>
      <t>The following audit logs are reviewed at least once daily:</t>
    </r>
    <r>
      <rPr>
        <sz val="11"/>
        <color rgb="FF000000"/>
        <rFont val="Calibri"/>
      </rPr>
      <t xml:space="preserve">
</t>
    </r>
    <r>
      <rPr>
        <b/>
        <sz val="11"/>
        <color rgb="FF000000"/>
        <rFont val="Calibri"/>
      </rPr>
      <t>•</t>
    </r>
    <r>
      <rPr>
        <sz val="11"/>
        <color rgb="FF000000"/>
        <rFont val="Calibri"/>
      </rPr>
      <t xml:space="preserve">    All security events.</t>
    </r>
    <r>
      <rPr>
        <sz val="11"/>
        <color rgb="FF000000"/>
        <rFont val="Calibri"/>
      </rPr>
      <t xml:space="preserve">
</t>
    </r>
    <r>
      <rPr>
        <b/>
        <sz val="11"/>
        <color rgb="FF000000"/>
        <rFont val="Calibri"/>
      </rPr>
      <t>•</t>
    </r>
    <r>
      <rPr>
        <sz val="11"/>
        <color rgb="FF000000"/>
        <rFont val="Calibri"/>
      </rPr>
      <t xml:space="preserve">    Logs of all system components that store, process, or transmit CHD and/or SAD.</t>
    </r>
    <r>
      <rPr>
        <sz val="11"/>
        <color rgb="FF000000"/>
        <rFont val="Calibri"/>
      </rPr>
      <t xml:space="preserve">
</t>
    </r>
    <r>
      <rPr>
        <b/>
        <sz val="11"/>
        <color rgb="FF000000"/>
        <rFont val="Calibri"/>
      </rPr>
      <t>•</t>
    </r>
    <r>
      <rPr>
        <sz val="11"/>
        <color rgb="FF000000"/>
        <rFont val="Calibri"/>
      </rPr>
      <t xml:space="preserve">    Logs of all critical system components.</t>
    </r>
    <r>
      <rPr>
        <sz val="11"/>
        <color rgb="FF000000"/>
        <rFont val="Calibri"/>
      </rPr>
      <t xml:space="preserve">
</t>
    </r>
    <r>
      <rPr>
        <b/>
        <sz val="11"/>
        <color rgb="FF000000"/>
        <rFont val="Calibri"/>
      </rPr>
      <t>•</t>
    </r>
    <r>
      <rPr>
        <sz val="11"/>
        <color rgb="FF000000"/>
        <rFont val="Calibri"/>
      </rPr>
      <t xml:space="preserve">    Logs of all servers and system components that perform security functions (for example, network security controls, intrusion-detection systems/intrusion-prevention systems (IDS/IPS), authentication servers).</t>
    </r>
  </si>
  <si>
    <r>
      <rPr>
        <sz val="11"/>
        <color rgb="FF000000"/>
        <rFont val="Calibri"/>
      </rPr>
      <t>Many breaches occur months before being detected. Regular log reviews mean incidents can be quickly identified and proactively addressed.</t>
    </r>
  </si>
  <si>
    <r>
      <rPr>
        <sz val="11"/>
        <color rgb="FF000000"/>
        <rFont val="Calibri"/>
      </rPr>
      <t>Checking logs daily (7 days a week, 365 days a year, including holidays) minimizes the amount of time and exposure of a potential breach. Log harvesting, parsing, and alerting tools, centralized log management systems, event log analyzers, and security information and event management (SIEM) solutions are examples of automated tools that can be used to meet this requirement.</t>
    </r>
    <r>
      <rPr>
        <sz val="11"/>
        <color rgb="FF000000"/>
        <rFont val="Calibri"/>
      </rPr>
      <t xml:space="preserve">
</t>
    </r>
    <r>
      <rPr>
        <sz val="11"/>
        <color rgb="FF000000"/>
        <rFont val="Calibri"/>
      </rPr>
      <t>Daily review of security events—for example, notifications or alerts that identify suspicious or anomalous activities—as well as logs from critical system components, and logs from systems that perform security functions, such as firewalls, IDS/IPS, file integrity monitoring (FIM) systems, etc., is necessary to identify potential issues.</t>
    </r>
    <r>
      <rPr>
        <sz val="11"/>
        <color rgb="FF000000"/>
        <rFont val="Calibri"/>
      </rPr>
      <t xml:space="preserve">
</t>
    </r>
    <r>
      <rPr>
        <sz val="11"/>
        <color rgb="FF000000"/>
        <rFont val="Calibri"/>
      </rPr>
      <t>The determination of “security event” will vary for each organization and may include consideration for the type of technology, location, and function of the device. Organizations may also wish to maintain a baseline of “normal” traffic to help identify anomalous behavior.</t>
    </r>
    <r>
      <rPr>
        <sz val="11"/>
        <color rgb="FF000000"/>
        <rFont val="Calibri"/>
      </rPr>
      <t xml:space="preserve">
</t>
    </r>
    <r>
      <rPr>
        <sz val="11"/>
        <color rgb="FF000000"/>
        <rFont val="Calibri"/>
      </rPr>
      <t>An entity that uses third-party service providers to perform log review services is responsible to provide context about the entity’s environment to the service providers, so it understands the entity’s environment, has a baseline of “normal” traffic for the entity, and can detect potential security issues and provide accurate exceptions and anomaly notifications.</t>
    </r>
  </si>
  <si>
    <r>
      <rPr>
        <sz val="11"/>
        <color rgb="FF000000"/>
        <rFont val="Calibri"/>
      </rPr>
      <t>Potentially suspicious or anomalous activities are quickly identified to minimize impact.</t>
    </r>
  </si>
  <si>
    <r>
      <rPr>
        <b/>
        <sz val="11"/>
        <color rgb="FF000000"/>
        <rFont val="Calibri"/>
      </rPr>
      <t>a.</t>
    </r>
    <r>
      <rPr>
        <sz val="11"/>
        <color rgb="FF000000"/>
        <rFont val="Calibri"/>
      </rPr>
      <t xml:space="preserve"> Examine security policies and procedures to verify that processes are defined for reviewing all elements specified in this requirement at least once daily.</t>
    </r>
    <r>
      <rPr>
        <sz val="11"/>
        <color rgb="FF000000"/>
        <rFont val="Calibri"/>
      </rPr>
      <t xml:space="preserve">
</t>
    </r>
    <r>
      <rPr>
        <b/>
        <sz val="11"/>
        <color rgb="FF000000"/>
        <rFont val="Calibri"/>
      </rPr>
      <t>b.</t>
    </r>
    <r>
      <rPr>
        <sz val="11"/>
        <color rgb="FF000000"/>
        <rFont val="Calibri"/>
      </rPr>
      <t xml:space="preserve"> Observe processes and interview personnel to verify that all elements specified in this requirement are reviewed at least once daily</t>
    </r>
  </si>
  <si>
    <t>10.4.1.1</t>
  </si>
  <si>
    <r>
      <rPr>
        <sz val="11"/>
        <color rgb="FF000000"/>
        <rFont val="Calibri"/>
      </rPr>
      <t>Automated mechanisms are used to perform audit log reviews.</t>
    </r>
  </si>
  <si>
    <r>
      <rPr>
        <sz val="11"/>
        <color rgb="FF000000"/>
        <rFont val="Calibri"/>
      </rPr>
      <t>Manual log reviews are difficult to perform, even for one or two systems, due to the amount of log data that is generated. However, using log harvesting, parsing, and alerting tools, centralized log management systems, event log analyzers, and security information and event management (SIEM) solutions can help facilitate the process by identifying log events that need to be reviewed.</t>
    </r>
  </si>
  <si>
    <r>
      <rPr>
        <sz val="11"/>
        <color rgb="FF000000"/>
        <rFont val="Calibri"/>
      </rPr>
      <t>Establishing a baseline of normal audit activity patterns is critical to the effectiveness of an automated log review mechanism. The analysis of new audit activity against the established baseline can significantly improve the identification of suspicious or anomalous activities.</t>
    </r>
    <r>
      <rPr>
        <sz val="11"/>
        <color rgb="FF000000"/>
        <rFont val="Calibri"/>
      </rPr>
      <t xml:space="preserve">
</t>
    </r>
    <r>
      <rPr>
        <sz val="11"/>
        <color rgb="FF000000"/>
        <rFont val="Calibri"/>
      </rPr>
      <t>The entity should keep logging tools aligned with any changes in their environment by periodically reviewing tool settings and updating settings to reflect any changes.</t>
    </r>
  </si>
  <si>
    <r>
      <rPr>
        <sz val="11"/>
        <color rgb="FF000000"/>
        <rFont val="Calibri"/>
      </rPr>
      <t>Refer to the Information Supplement: Effective Daily Log Monitoring for additional guidance.</t>
    </r>
  </si>
  <si>
    <r>
      <rPr>
        <sz val="11"/>
        <color rgb="FF000000"/>
        <rFont val="Calibri"/>
      </rPr>
      <t>Potentially suspicious or anomalous activities are identified via a repeatable and consistent mechanism.</t>
    </r>
  </si>
  <si>
    <r>
      <rPr>
        <sz val="11"/>
        <color rgb="FF000000"/>
        <rFont val="Calibri"/>
      </rPr>
      <t>Examine log review mechanisms and interview personnel to verify that automated mechanisms are used to perform log reviews.</t>
    </r>
  </si>
  <si>
    <t>10.4.2</t>
  </si>
  <si>
    <r>
      <rPr>
        <sz val="11"/>
        <color rgb="FF000000"/>
        <rFont val="Calibri"/>
      </rPr>
      <t>Logs of all other system components (those not specified in Requirement 10.4.1) are reviewed periodically.</t>
    </r>
  </si>
  <si>
    <r>
      <rPr>
        <sz val="11"/>
        <color rgb="FF000000"/>
        <rFont val="Calibri"/>
      </rPr>
      <t>Periodic review of logs for all other system components (not specified in Requirement 10.4.1) helps to identify indications of potential issues or attempts to access critical systems via less-critical systems.</t>
    </r>
  </si>
  <si>
    <r>
      <rPr>
        <sz val="11"/>
        <color rgb="FF000000"/>
        <rFont val="Calibri"/>
      </rPr>
      <t>Potentially suspicious or anomalous activities for other system components (not included in 10.4.1) are reviewed in accordance with the entity’s identified risk.</t>
    </r>
  </si>
  <si>
    <r>
      <rPr>
        <sz val="11"/>
        <color rgb="FF000000"/>
        <rFont val="Calibri"/>
      </rPr>
      <t>This requirement is applicable to all other in-scope system components not included in Requirement 10.4.1.</t>
    </r>
  </si>
  <si>
    <r>
      <rPr>
        <b/>
        <sz val="11"/>
        <color rgb="FF000000"/>
        <rFont val="Calibri"/>
      </rPr>
      <t>a.</t>
    </r>
    <r>
      <rPr>
        <sz val="11"/>
        <color rgb="FF000000"/>
        <rFont val="Calibri"/>
      </rPr>
      <t xml:space="preserve"> Examine security policies and procedures to verify that processes are defined for reviewing logs of all other system components periodically.</t>
    </r>
    <r>
      <rPr>
        <sz val="11"/>
        <color rgb="FF000000"/>
        <rFont val="Calibri"/>
      </rPr>
      <t xml:space="preserve">
</t>
    </r>
    <r>
      <rPr>
        <b/>
        <sz val="11"/>
        <color rgb="FF000000"/>
        <rFont val="Calibri"/>
      </rPr>
      <t>b.</t>
    </r>
    <r>
      <rPr>
        <sz val="11"/>
        <color rgb="FF000000"/>
        <rFont val="Calibri"/>
      </rPr>
      <t xml:space="preserve"> Examine documented results of log reviews and interview personnel to verify that log reviews are performed periodically.</t>
    </r>
  </si>
  <si>
    <t>10.4.2.1</t>
  </si>
  <si>
    <r>
      <rPr>
        <sz val="11"/>
        <color rgb="FF000000"/>
        <rFont val="Calibri"/>
      </rPr>
      <t>The frequency of periodic log reviews for all other system components (not defined in Requirement 10.4.1) is defined in the entity’s targeted risk analysis, which is performed according to all elements specified in Requirement 12.3.1</t>
    </r>
  </si>
  <si>
    <r>
      <rPr>
        <sz val="11"/>
        <color rgb="FF000000"/>
        <rFont val="Calibri"/>
      </rPr>
      <t>Entities can determine the optimum period to review these logs based on criteria such as the complexity of each entity’s environment, the number of types of systems that are required to be evaluated, and the functions of such systems.</t>
    </r>
  </si>
  <si>
    <r>
      <rPr>
        <sz val="11"/>
        <color rgb="FF000000"/>
        <rFont val="Calibri"/>
      </rPr>
      <t>Log reviews for lower-risk system components are performed at a frequency that addresses the entity’s risk.</t>
    </r>
  </si>
  <si>
    <r>
      <rPr>
        <b/>
        <sz val="11"/>
        <color rgb="FF000000"/>
        <rFont val="Calibri"/>
      </rPr>
      <t>a.</t>
    </r>
    <r>
      <rPr>
        <sz val="11"/>
        <color rgb="FF000000"/>
        <rFont val="Calibri"/>
      </rPr>
      <t xml:space="preserve"> Examine the entity’s targeted risk analysis for the frequency of periodic log reviews for all other system components (not defined in Requirement 10.4.1)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Examine documented results of periodic log reviews of all other system components (not defined in Requirement 10.4.1) and interview personnel to verify log reviews are performed at the frequency specified in the entity’s targeted risk analysis performed for this requirement.</t>
    </r>
  </si>
  <si>
    <t>10.4.3</t>
  </si>
  <si>
    <r>
      <rPr>
        <sz val="11"/>
        <color rgb="FF000000"/>
        <rFont val="Calibri"/>
      </rPr>
      <t>Exceptions and anomalies identified during the review process are addressed.</t>
    </r>
  </si>
  <si>
    <r>
      <rPr>
        <sz val="11"/>
        <color rgb="FF000000"/>
        <rFont val="Calibri"/>
      </rPr>
      <t>If exceptions and anomalies identified during the log-review process are not investigated, the entity may be unaware of unauthorized and potentially malicious activities occurring within their network.</t>
    </r>
  </si>
  <si>
    <r>
      <rPr>
        <sz val="11"/>
        <color rgb="FF000000"/>
        <rFont val="Calibri"/>
      </rPr>
      <t>Entities should consider how to address the following when developing their processes for defining and managing exceptions and anomalies:</t>
    </r>
    <r>
      <rPr>
        <sz val="11"/>
        <color rgb="FF000000"/>
        <rFont val="Calibri"/>
      </rPr>
      <t xml:space="preserve">
</t>
    </r>
    <r>
      <rPr>
        <sz val="11"/>
        <color rgb="FF000000"/>
        <rFont val="Calibri"/>
      </rPr>
      <t>How log review activities are recorded,</t>
    </r>
    <r>
      <rPr>
        <sz val="11"/>
        <color rgb="FF000000"/>
        <rFont val="Calibri"/>
      </rPr>
      <t xml:space="preserve">
</t>
    </r>
    <r>
      <rPr>
        <sz val="11"/>
        <color rgb="FF000000"/>
        <rFont val="Calibri"/>
      </rPr>
      <t>How to rank and prioritize exceptions and anomalies,</t>
    </r>
    <r>
      <rPr>
        <sz val="11"/>
        <color rgb="FF000000"/>
        <rFont val="Calibri"/>
      </rPr>
      <t xml:space="preserve">
</t>
    </r>
    <r>
      <rPr>
        <sz val="11"/>
        <color rgb="FF000000"/>
        <rFont val="Calibri"/>
      </rPr>
      <t>What procedures should be in place to report and escalate exceptions and anomalies, and</t>
    </r>
    <r>
      <rPr>
        <sz val="11"/>
        <color rgb="FF000000"/>
        <rFont val="Calibri"/>
      </rPr>
      <t xml:space="preserve">
</t>
    </r>
    <r>
      <rPr>
        <sz val="11"/>
        <color rgb="FF000000"/>
        <rFont val="Calibri"/>
      </rPr>
      <t>Who is responsible for investigating and for any remediation tasks.</t>
    </r>
  </si>
  <si>
    <r>
      <rPr>
        <sz val="11"/>
        <color rgb="FF000000"/>
        <rFont val="Calibri"/>
      </rPr>
      <t>Suspicious or anomalous activities are addressed.</t>
    </r>
  </si>
  <si>
    <r>
      <rPr>
        <b/>
        <sz val="11"/>
        <color rgb="FF000000"/>
        <rFont val="Calibri"/>
      </rPr>
      <t>a.</t>
    </r>
    <r>
      <rPr>
        <sz val="11"/>
        <color rgb="FF000000"/>
        <rFont val="Calibri"/>
      </rPr>
      <t xml:space="preserve"> Examine security policies and procedures to verify that processes are defined for addressing exceptions and anomalies identified during the review process.</t>
    </r>
    <r>
      <rPr>
        <sz val="11"/>
        <color rgb="FF000000"/>
        <rFont val="Calibri"/>
      </rPr>
      <t xml:space="preserve">
</t>
    </r>
    <r>
      <rPr>
        <b/>
        <sz val="11"/>
        <color rgb="FF000000"/>
        <rFont val="Calibri"/>
      </rPr>
      <t>b.</t>
    </r>
    <r>
      <rPr>
        <sz val="11"/>
        <color rgb="FF000000"/>
        <rFont val="Calibri"/>
      </rPr>
      <t xml:space="preserve"> Observe processes and interview personnel to verify that, when exceptions and anomalies are identified, they are addressed.</t>
    </r>
  </si>
  <si>
    <t>Audit log history is retained and available for analysis.</t>
  </si>
  <si>
    <t>10.5.1</t>
  </si>
  <si>
    <r>
      <rPr>
        <sz val="11"/>
        <color rgb="FF000000"/>
        <rFont val="Calibri"/>
      </rPr>
      <t>Retain audit log history for at least 12 months, with at least the most recent three months immediately available for analysis.</t>
    </r>
  </si>
  <si>
    <r>
      <rPr>
        <sz val="11"/>
        <color rgb="FF000000"/>
        <rFont val="Calibri"/>
      </rPr>
      <t>Retaining historical audit logs for at least 12 months is necessary because compromises often go unnoticed for significant lengths of time.</t>
    </r>
    <r>
      <rPr>
        <sz val="11"/>
        <color rgb="FF000000"/>
        <rFont val="Calibri"/>
      </rPr>
      <t xml:space="preserve">
</t>
    </r>
    <r>
      <rPr>
        <sz val="11"/>
        <color rgb="FF000000"/>
        <rFont val="Calibri"/>
      </rPr>
      <t>Having centrally stored log history allows investigators to better determine the length of time a potential breach was occurring, and the possible system(s) impacted. By having three months of logs immediately available, an entity can quickly identify and minimize impact of a data breach.</t>
    </r>
  </si>
  <si>
    <r>
      <rPr>
        <sz val="11"/>
        <color rgb="FF000000"/>
        <rFont val="Calibri"/>
      </rPr>
      <t>Methods that allow logs to be immediately available include storing logs online, archiving logs, or restoring logs quickly from backups.</t>
    </r>
  </si>
  <si>
    <r>
      <rPr>
        <sz val="11"/>
        <color rgb="FF000000"/>
        <rFont val="Calibri"/>
      </rPr>
      <t>Historical records of activity are available immediately to support incident response and are retained for at least 12 months.</t>
    </r>
  </si>
  <si>
    <r>
      <rPr>
        <b/>
        <sz val="11"/>
        <color rgb="FF000000"/>
        <rFont val="Calibri"/>
      </rPr>
      <t>b.</t>
    </r>
    <r>
      <rPr>
        <sz val="11"/>
        <color rgb="FF000000"/>
        <rFont val="Calibri"/>
      </rPr>
      <t xml:space="preserve"> Examine configurations of audit log history, interview personnel and examine audit logs to verify that audit logs history is retained for at least 12 months.</t>
    </r>
    <r>
      <rPr>
        <sz val="11"/>
        <color rgb="FF000000"/>
        <rFont val="Calibri"/>
      </rPr>
      <t xml:space="preserve">
</t>
    </r>
    <r>
      <rPr>
        <b/>
        <sz val="11"/>
        <color rgb="FF000000"/>
        <rFont val="Calibri"/>
      </rPr>
      <t>c.</t>
    </r>
    <r>
      <rPr>
        <sz val="11"/>
        <color rgb="FF000000"/>
        <rFont val="Calibri"/>
      </rPr>
      <t xml:space="preserve"> Interview personnel and observe processes to verify that at least the most recent three months’ audit log history is immediately available for analysis.</t>
    </r>
  </si>
  <si>
    <t>Time-synchronization mechanisms support consistent time settings across all systems.</t>
  </si>
  <si>
    <t>10.6.1</t>
  </si>
  <si>
    <r>
      <rPr>
        <sz val="11"/>
        <color rgb="FF000000"/>
        <rFont val="Calibri"/>
      </rPr>
      <t>System clocks and time are synchronized using time-synchronization technology.</t>
    </r>
  </si>
  <si>
    <r>
      <rPr>
        <sz val="11"/>
        <color rgb="FF000000"/>
        <rFont val="Calibri"/>
      </rPr>
      <t>Time synchronization technology is used to synchronize clocks on multiple systems. When clocks are not properly synchronized, it can be difficult, if not impossible, to compare log files from different systems and establish an exact sequence of events, which is crucial for forensic analysis following a breach.</t>
    </r>
    <r>
      <rPr>
        <sz val="11"/>
        <color rgb="FF000000"/>
        <rFont val="Calibri"/>
      </rPr>
      <t xml:space="preserve">
</t>
    </r>
    <r>
      <rPr>
        <sz val="11"/>
        <color rgb="FF000000"/>
        <rFont val="Calibri"/>
      </rPr>
      <t>For post-incident forensics teams, the accuracy and consistency of time across all systems and the time of each activity are critical in determining how the systems were compromised.</t>
    </r>
  </si>
  <si>
    <r>
      <rPr>
        <sz val="11"/>
        <color rgb="FF000000"/>
        <rFont val="Calibri"/>
      </rPr>
      <t>Network Time Protocol (NTP) is one example of time-synchronization technology.</t>
    </r>
  </si>
  <si>
    <r>
      <rPr>
        <sz val="11"/>
        <color rgb="FF000000"/>
        <rFont val="Calibri"/>
      </rPr>
      <t>Common time is established across all systems.</t>
    </r>
  </si>
  <si>
    <r>
      <rPr>
        <sz val="11"/>
        <color rgb="FF000000"/>
        <rFont val="Calibri"/>
      </rPr>
      <t>Keeping time-synchronization technology current includes managing vulnerabilities and patching the technology according to PCI DSS Requirements</t>
    </r>
    <r>
      <rPr>
        <sz val="11"/>
        <color rgb="FF000000"/>
        <rFont val="Calibri"/>
      </rPr>
      <t xml:space="preserve">
</t>
    </r>
    <r>
      <rPr>
        <sz val="11"/>
        <color rgb="FF000000"/>
        <rFont val="Calibri"/>
      </rPr>
      <t>6.3.1 and 6.3.3.</t>
    </r>
  </si>
  <si>
    <r>
      <rPr>
        <sz val="11"/>
        <color rgb="FF000000"/>
        <rFont val="Calibri"/>
      </rPr>
      <t>Examine system configuration settings to verify that time-synchronization technology is implemented and kept current.</t>
    </r>
  </si>
  <si>
    <t>10.6.2</t>
  </si>
  <si>
    <r>
      <rPr>
        <sz val="11"/>
        <color rgb="FF000000"/>
        <rFont val="Calibri"/>
      </rPr>
      <t>Systems are configured to the correct and consistent time as follows:</t>
    </r>
    <r>
      <rPr>
        <sz val="11"/>
        <color rgb="FF000000"/>
        <rFont val="Calibri"/>
      </rPr>
      <t xml:space="preserve">
</t>
    </r>
    <r>
      <rPr>
        <b/>
        <sz val="11"/>
        <color rgb="FF000000"/>
        <rFont val="Calibri"/>
      </rPr>
      <t>•</t>
    </r>
    <r>
      <rPr>
        <sz val="11"/>
        <color rgb="FF000000"/>
        <rFont val="Calibri"/>
      </rPr>
      <t xml:space="preserve">    One or more designated time servers are in use.</t>
    </r>
    <r>
      <rPr>
        <sz val="11"/>
        <color rgb="FF000000"/>
        <rFont val="Calibri"/>
      </rPr>
      <t xml:space="preserve">
</t>
    </r>
    <r>
      <rPr>
        <b/>
        <sz val="11"/>
        <color rgb="FF000000"/>
        <rFont val="Calibri"/>
      </rPr>
      <t>•</t>
    </r>
    <r>
      <rPr>
        <sz val="11"/>
        <color rgb="FF000000"/>
        <rFont val="Calibri"/>
      </rPr>
      <t xml:space="preserve">    Only the designated central time server(s) receives time from external sources.</t>
    </r>
    <r>
      <rPr>
        <sz val="11"/>
        <color rgb="FF000000"/>
        <rFont val="Calibri"/>
      </rPr>
      <t xml:space="preserve">
</t>
    </r>
    <r>
      <rPr>
        <b/>
        <sz val="11"/>
        <color rgb="FF000000"/>
        <rFont val="Calibri"/>
      </rPr>
      <t>•</t>
    </r>
    <r>
      <rPr>
        <sz val="11"/>
        <color rgb="FF000000"/>
        <rFont val="Calibri"/>
      </rPr>
      <t xml:space="preserve">    Time received from external sources is based on International Atomic Time or Coordinated Universal Time (UTC).</t>
    </r>
    <r>
      <rPr>
        <sz val="11"/>
        <color rgb="FF000000"/>
        <rFont val="Calibri"/>
      </rPr>
      <t xml:space="preserve">
</t>
    </r>
    <r>
      <rPr>
        <b/>
        <sz val="11"/>
        <color rgb="FF000000"/>
        <rFont val="Calibri"/>
      </rPr>
      <t>•</t>
    </r>
    <r>
      <rPr>
        <sz val="11"/>
        <color rgb="FF000000"/>
        <rFont val="Calibri"/>
      </rPr>
      <t xml:space="preserve">    The designated time server(s) accept time updates only from specific industry-accepted external sources.</t>
    </r>
    <r>
      <rPr>
        <sz val="11"/>
        <color rgb="FF000000"/>
        <rFont val="Calibri"/>
      </rPr>
      <t xml:space="preserve">
</t>
    </r>
    <r>
      <rPr>
        <b/>
        <sz val="11"/>
        <color rgb="FF000000"/>
        <rFont val="Calibri"/>
      </rPr>
      <t>•</t>
    </r>
    <r>
      <rPr>
        <sz val="11"/>
        <color rgb="FF000000"/>
        <rFont val="Calibri"/>
      </rPr>
      <t xml:space="preserve">    Where there is more than one designated time server, the time servers peer with one another to keep accurate time.</t>
    </r>
    <r>
      <rPr>
        <sz val="11"/>
        <color rgb="FF000000"/>
        <rFont val="Calibri"/>
      </rPr>
      <t xml:space="preserve">
</t>
    </r>
    <r>
      <rPr>
        <b/>
        <sz val="11"/>
        <color rgb="FF000000"/>
        <rFont val="Calibri"/>
      </rPr>
      <t>•</t>
    </r>
    <r>
      <rPr>
        <sz val="11"/>
        <color rgb="FF000000"/>
        <rFont val="Calibri"/>
      </rPr>
      <t xml:space="preserve">    Internal systems receive time information only from designated central time server(s).</t>
    </r>
  </si>
  <si>
    <r>
      <rPr>
        <sz val="11"/>
        <color rgb="FF000000"/>
        <rFont val="Calibri"/>
      </rPr>
      <t>Using reputable time servers is a critical component of the time synchronization process.</t>
    </r>
    <r>
      <rPr>
        <sz val="11"/>
        <color rgb="FF000000"/>
        <rFont val="Calibri"/>
      </rPr>
      <t xml:space="preserve">
</t>
    </r>
    <r>
      <rPr>
        <sz val="11"/>
        <color rgb="FF000000"/>
        <rFont val="Calibri"/>
      </rPr>
      <t>Accepting time updates from specific, industry-accepted external sources helps prevent a malicious individual from changing time settings on systems.</t>
    </r>
  </si>
  <si>
    <r>
      <rPr>
        <sz val="11"/>
        <color rgb="FF000000"/>
        <rFont val="Calibri"/>
      </rPr>
      <t>Another option to prevent unauthorized use of internal time servers is to encrypt updates with a symmetric key and create access control lists that specify the IP addresses of client machines that will be provided with the time updates.</t>
    </r>
  </si>
  <si>
    <r>
      <rPr>
        <sz val="11"/>
        <color rgb="FF000000"/>
        <rFont val="Calibri"/>
      </rPr>
      <t>The time on all systems is accurate and consistent.</t>
    </r>
  </si>
  <si>
    <r>
      <rPr>
        <sz val="11"/>
        <color rgb="FF000000"/>
        <rFont val="Calibri"/>
      </rPr>
      <t>Examine system configuration settings for acquiring, distributing, and storing the correct time to verify the settings are configured in accordance with all elements specified in this requirement.</t>
    </r>
  </si>
  <si>
    <t>10.6.3</t>
  </si>
  <si>
    <r>
      <rPr>
        <sz val="11"/>
        <color rgb="FF000000"/>
        <rFont val="Calibri"/>
      </rPr>
      <t>Time synchronization settings and data are protected as follows:</t>
    </r>
    <r>
      <rPr>
        <sz val="11"/>
        <color rgb="FF000000"/>
        <rFont val="Calibri"/>
      </rPr>
      <t xml:space="preserve">
</t>
    </r>
    <r>
      <rPr>
        <b/>
        <sz val="11"/>
        <color rgb="FF000000"/>
        <rFont val="Calibri"/>
      </rPr>
      <t>•</t>
    </r>
    <r>
      <rPr>
        <sz val="11"/>
        <color rgb="FF000000"/>
        <rFont val="Calibri"/>
      </rPr>
      <t xml:space="preserve">    Access to time data is restricted to only personnel with a business need.</t>
    </r>
    <r>
      <rPr>
        <sz val="11"/>
        <color rgb="FF000000"/>
        <rFont val="Calibri"/>
      </rPr>
      <t xml:space="preserve">
</t>
    </r>
    <r>
      <rPr>
        <b/>
        <sz val="11"/>
        <color rgb="FF000000"/>
        <rFont val="Calibri"/>
      </rPr>
      <t>•</t>
    </r>
    <r>
      <rPr>
        <sz val="11"/>
        <color rgb="FF000000"/>
        <rFont val="Calibri"/>
      </rPr>
      <t xml:space="preserve">    Any changes to time settings on critical systems are logged, monitored, and reviewed.</t>
    </r>
  </si>
  <si>
    <r>
      <rPr>
        <sz val="11"/>
        <color rgb="FF000000"/>
        <rFont val="Calibri"/>
      </rPr>
      <t>Attackers will try to change time configurations to hide their activity. Therefore, restricting the ability to change or modify time synchronization configurations or the system time to administrators will lessen the probability of an attacker successfully changing time configurations.</t>
    </r>
  </si>
  <si>
    <r>
      <rPr>
        <sz val="11"/>
        <color rgb="FF000000"/>
        <rFont val="Calibri"/>
      </rPr>
      <t>System time settings cannot be modified by unauthorized personnel.</t>
    </r>
  </si>
  <si>
    <r>
      <rPr>
        <b/>
        <sz val="11"/>
        <color rgb="FF000000"/>
        <rFont val="Calibri"/>
      </rPr>
      <t>a.</t>
    </r>
    <r>
      <rPr>
        <sz val="11"/>
        <color rgb="FF000000"/>
        <rFont val="Calibri"/>
      </rPr>
      <t xml:space="preserve"> Examine system configurations and time-synchronization settings to verify that access to time data is restricted to only personnel with a business need.</t>
    </r>
    <r>
      <rPr>
        <sz val="11"/>
        <color rgb="FF000000"/>
        <rFont val="Calibri"/>
      </rPr>
      <t xml:space="preserve">
</t>
    </r>
    <r>
      <rPr>
        <b/>
        <sz val="11"/>
        <color rgb="FF000000"/>
        <rFont val="Calibri"/>
      </rPr>
      <t>b.</t>
    </r>
    <r>
      <rPr>
        <sz val="11"/>
        <color rgb="FF000000"/>
        <rFont val="Calibri"/>
      </rPr>
      <t xml:space="preserve"> Examine system configurations and time synchronization settings and logs and observe processes to verify that any changes to time settings on critical systems are logged, monitored, and reviewed.</t>
    </r>
  </si>
  <si>
    <t>Failures of critical security control systems are detected, reported, and responded to promptly.</t>
  </si>
  <si>
    <t>10.7.1</t>
  </si>
  <si>
    <r>
      <rPr>
        <sz val="11"/>
        <color rgb="FF000000"/>
        <rFont val="Calibri"/>
      </rPr>
      <t>Additional requirement for service providers only: 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FIM.</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</si>
  <si>
    <r>
      <rPr>
        <sz val="11"/>
        <color rgb="FF000000"/>
        <rFont val="Calibri"/>
      </rPr>
      <t>Without formal processes to detect and alert when critical security controls fail, failures may go undetected for extended periods and provide attackers ample time to compromise system components and steal account data from the CDE.</t>
    </r>
  </si>
  <si>
    <r>
      <rPr>
        <sz val="11"/>
        <color rgb="FF000000"/>
        <rFont val="Calibri"/>
      </rPr>
      <t>The specific types of failures may vary, depending on the function of the device system component and technology in use. Typical failures include a system ceasing to perform its security function or not functioning in its intended manner, such as a firewall erasing all its rules or going offline.</t>
    </r>
  </si>
  <si>
    <r>
      <rPr>
        <sz val="11"/>
        <color rgb="FF000000"/>
        <rFont val="Calibri"/>
      </rPr>
      <t>Failures in critical security control systems are promptly identified and addressed.</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</si>
  <si>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will be superseded by Requirement 10.7.2 as of 31 March 2025.</t>
    </r>
  </si>
  <si>
    <r>
      <rPr>
        <b/>
        <sz val="11"/>
        <color rgb="FF000000"/>
        <rFont val="Calibri"/>
      </rPr>
      <t>a.</t>
    </r>
    <r>
      <rPr>
        <sz val="11"/>
        <color rgb="FF000000"/>
        <rFont val="Calibri"/>
      </rPr>
      <t xml:space="preserve"> Additional testing procedure for service provider assessments only: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Observe detection and alerting processes and interview personnel to verify that failures of critical security control systems are detected and reported, and that failure of a critical security control results in the generation of an alert.</t>
    </r>
  </si>
  <si>
    <t>10.7.2</t>
  </si>
  <si>
    <r>
      <rPr>
        <sz val="11"/>
        <color rgb="FF000000"/>
        <rFont val="Calibri"/>
      </rPr>
      <t>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Change-detection mechanisms.</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r>
      <rPr>
        <sz val="11"/>
        <color rgb="FF000000"/>
        <rFont val="Calibri"/>
      </rPr>
      <t xml:space="preserve">
</t>
    </r>
    <r>
      <rPr>
        <b/>
        <sz val="11"/>
        <color rgb="FF000000"/>
        <rFont val="Calibri"/>
      </rPr>
      <t>•</t>
    </r>
    <r>
      <rPr>
        <sz val="11"/>
        <color rgb="FF000000"/>
        <rFont val="Calibri"/>
      </rPr>
      <t xml:space="preserve">    Audit log review mechanisms.</t>
    </r>
    <r>
      <rPr>
        <sz val="11"/>
        <color rgb="FF000000"/>
        <rFont val="Calibri"/>
      </rPr>
      <t xml:space="preserve">
</t>
    </r>
    <r>
      <rPr>
        <b/>
        <sz val="11"/>
        <color rgb="FF000000"/>
        <rFont val="Calibri"/>
      </rPr>
      <t>•</t>
    </r>
    <r>
      <rPr>
        <sz val="11"/>
        <color rgb="FF000000"/>
        <rFont val="Calibri"/>
      </rPr>
      <t xml:space="preserve">    Automated security testing tools (if used).</t>
    </r>
  </si>
  <si>
    <r>
      <rPr>
        <sz val="11"/>
        <color rgb="FF000000"/>
        <rFont val="Calibri"/>
      </rPr>
      <t>The specific types of failures may vary, depending on the function of the device system component and technology in use. However, typical failures include a system no longer performing its security function or not functioning in its intended manner—for example, a firewall erasing its rules or going offline.</t>
    </r>
  </si>
  <si>
    <r>
      <rPr>
        <sz val="11"/>
        <color rgb="FF000000"/>
        <rFont val="Calibri"/>
      </rPr>
      <t>This requirement applies to all entities, including service providers, and will supersede Requirement</t>
    </r>
    <r>
      <rPr>
        <sz val="11"/>
        <color rgb="FF000000"/>
        <rFont val="Calibri"/>
      </rPr>
      <t xml:space="preserve">
</t>
    </r>
    <r>
      <rPr>
        <sz val="11"/>
        <color rgb="FF000000"/>
        <rFont val="Calibri"/>
      </rPr>
      <t>10.7.1 as of 31 March 2025. It includes two additional critical security control systems not in Requirement 10.7.1.</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</si>
  <si>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Observe detection and alerting processes and interview personnel to verify that failures of critical security control systems are detected and reported, and that failure of a critical security control results in the generation of an alert.</t>
    </r>
  </si>
  <si>
    <t>10.7.3</t>
  </si>
  <si>
    <r>
      <rPr>
        <sz val="11"/>
        <color rgb="FF000000"/>
        <rFont val="Calibri"/>
      </rPr>
      <t>Failures of any critical security control systems are responded to promptly, including but not limited to:</t>
    </r>
    <r>
      <rPr>
        <sz val="11"/>
        <color rgb="FF000000"/>
        <rFont val="Calibri"/>
      </rPr>
      <t xml:space="preserve">
</t>
    </r>
    <r>
      <rPr>
        <b/>
        <sz val="11"/>
        <color rgb="FF000000"/>
        <rFont val="Calibri"/>
      </rPr>
      <t>•</t>
    </r>
    <r>
      <rPr>
        <sz val="11"/>
        <color rgb="FF000000"/>
        <rFont val="Calibri"/>
      </rPr>
      <t xml:space="preserve">    Restoring security functions.</t>
    </r>
    <r>
      <rPr>
        <sz val="11"/>
        <color rgb="FF000000"/>
        <rFont val="Calibri"/>
      </rPr>
      <t xml:space="preserve">
</t>
    </r>
    <r>
      <rPr>
        <b/>
        <sz val="11"/>
        <color rgb="FF000000"/>
        <rFont val="Calibri"/>
      </rPr>
      <t>•</t>
    </r>
    <r>
      <rPr>
        <sz val="11"/>
        <color rgb="FF000000"/>
        <rFont val="Calibri"/>
      </rPr>
      <t xml:space="preserve">    Identifying and documenting the duration (date and time from start to end) of the security failure.</t>
    </r>
    <r>
      <rPr>
        <sz val="11"/>
        <color rgb="FF000000"/>
        <rFont val="Calibri"/>
      </rPr>
      <t xml:space="preserve">
</t>
    </r>
    <r>
      <rPr>
        <b/>
        <sz val="11"/>
        <color rgb="FF000000"/>
        <rFont val="Calibri"/>
      </rPr>
      <t>•</t>
    </r>
    <r>
      <rPr>
        <sz val="11"/>
        <color rgb="FF000000"/>
        <rFont val="Calibri"/>
      </rPr>
      <t xml:space="preserve">    Identifying and documenting the cause(s) of failure and documenting required remediation.</t>
    </r>
    <r>
      <rPr>
        <sz val="11"/>
        <color rgb="FF000000"/>
        <rFont val="Calibri"/>
      </rPr>
      <t xml:space="preserve">
</t>
    </r>
    <r>
      <rPr>
        <b/>
        <sz val="11"/>
        <color rgb="FF000000"/>
        <rFont val="Calibri"/>
      </rPr>
      <t>•</t>
    </r>
    <r>
      <rPr>
        <sz val="11"/>
        <color rgb="FF000000"/>
        <rFont val="Calibri"/>
      </rPr>
      <t xml:space="preserve">    Identifying and addressing any security issues that arose during the failure.</t>
    </r>
    <r>
      <rPr>
        <sz val="11"/>
        <color rgb="FF000000"/>
        <rFont val="Calibri"/>
      </rPr>
      <t xml:space="preserve">
</t>
    </r>
    <r>
      <rPr>
        <b/>
        <sz val="11"/>
        <color rgb="FF000000"/>
        <rFont val="Calibri"/>
      </rPr>
      <t>•</t>
    </r>
    <r>
      <rPr>
        <sz val="11"/>
        <color rgb="FF000000"/>
        <rFont val="Calibri"/>
      </rPr>
      <t xml:space="preserve">    Determining whether further actions are required as a result of the security failure.</t>
    </r>
    <r>
      <rPr>
        <sz val="11"/>
        <color rgb="FF000000"/>
        <rFont val="Calibri"/>
      </rPr>
      <t xml:space="preserve">
</t>
    </r>
    <r>
      <rPr>
        <b/>
        <sz val="11"/>
        <color rgb="FF000000"/>
        <rFont val="Calibri"/>
      </rPr>
      <t>•</t>
    </r>
    <r>
      <rPr>
        <sz val="11"/>
        <color rgb="FF000000"/>
        <rFont val="Calibri"/>
      </rPr>
      <t xml:space="preserve">    Implementing controls to prevent the cause of failure from reoccurring.</t>
    </r>
    <r>
      <rPr>
        <sz val="11"/>
        <color rgb="FF000000"/>
        <rFont val="Calibri"/>
      </rPr>
      <t xml:space="preserve">
</t>
    </r>
    <r>
      <rPr>
        <b/>
        <sz val="11"/>
        <color rgb="FF000000"/>
        <rFont val="Calibri"/>
      </rPr>
      <t>•</t>
    </r>
    <r>
      <rPr>
        <sz val="11"/>
        <color rgb="FF000000"/>
        <rFont val="Calibri"/>
      </rPr>
      <t xml:space="preserve">    Resuming monitoring of security controls.</t>
    </r>
  </si>
  <si>
    <r>
      <rPr>
        <sz val="11"/>
        <color rgb="FF000000"/>
        <rFont val="Calibri"/>
      </rPr>
      <t>If alerts from failures of critical security control systems are not responded to quickly and effectively, attackers may use this time to insert malicious software, gain control of a system, or steal data from the entity’s environment.</t>
    </r>
  </si>
  <si>
    <r>
      <rPr>
        <sz val="11"/>
        <color rgb="FF000000"/>
        <rFont val="Calibri"/>
      </rPr>
      <t>Documented evidence (for example, records within a problem management system) should provide support that processes and procedures are in place to respond to security failures. In addition, personnel should be aware of their responsibilities in the event of a failure. Actions and responses to the failure should be captured in the documented evidence.</t>
    </r>
  </si>
  <si>
    <r>
      <rPr>
        <sz val="11"/>
        <color rgb="FF000000"/>
        <rFont val="Calibri"/>
      </rPr>
      <t>Failures of critical security control systems are analyzed, contained, and resolved, and security controls restored to minimize impact. Resulting security issues are addressed, and measures taken to prevent reoccurrence.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</si>
  <si>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documentation and interview personnel to verify that processes are defined and implemented to respond to a failure of any critical security control system and include at least all elements specified in this requirement.</t>
    </r>
  </si>
  <si>
    <t>11</t>
  </si>
  <si>
    <t>Requirement 11: Test Security of Systems and Networks Regularly</t>
  </si>
  <si>
    <t>Processes and mechanisms for regularly testing security of systems and networks are defined and understood.</t>
  </si>
  <si>
    <t>11.1.1</t>
  </si>
  <si>
    <r>
      <rPr>
        <sz val="11"/>
        <color rgb="FF000000"/>
        <rFont val="Calibri"/>
      </rPr>
      <t>All security policies and operational procedures that are identified in Requirement 11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</si>
  <si>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11.1.1 is about effectively managing and maintaining the various policies and procedures specified throughout Requirement 11. While it is important to define the specific policies or procedures called out in Requirement 11, it is equally important to ensure they are properly documented, maintained, and disseminated.</t>
    </r>
  </si>
  <si>
    <r>
      <rPr>
        <sz val="11"/>
        <color rgb="FF000000"/>
        <rFont val="Calibri"/>
      </rPr>
      <t>Expectations, controls, and oversight for meeting activities within Requirement 11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</si>
  <si>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are managed in accordance with all elements specified in this requirement.</t>
    </r>
  </si>
  <si>
    <t>11.1.2</t>
  </si>
  <si>
    <r>
      <rPr>
        <sz val="11"/>
        <color rgb="FF000000"/>
        <rFont val="Calibri"/>
      </rPr>
      <t>Roles and responsibilities for performing activities in Requirement 11 are documented, assigned, and understood.</t>
    </r>
  </si>
  <si>
    <r>
      <rPr>
        <sz val="11"/>
        <color rgb="FF000000"/>
        <rFont val="Calibri"/>
      </rPr>
      <t>Day-to-day responsibilities for performing all the activities in Requirement 11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</si>
  <si>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11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11 to verify that roles and responsibilities are assigned as documented and are understood.</t>
    </r>
  </si>
  <si>
    <t>Wireless access points are identified and monitored, and unauthorized wireless access points are addressed.</t>
  </si>
  <si>
    <t>11.2.1</t>
  </si>
  <si>
    <r>
      <rPr>
        <sz val="11"/>
        <color rgb="FF000000"/>
        <rFont val="Calibri"/>
      </rPr>
      <t>Authorized and unauthorized wireless access points are managed as follows:</t>
    </r>
    <r>
      <rPr>
        <sz val="11"/>
        <color rgb="FF000000"/>
        <rFont val="Calibri"/>
      </rPr>
      <t xml:space="preserve">
</t>
    </r>
    <r>
      <rPr>
        <b/>
        <sz val="11"/>
        <color rgb="FF000000"/>
        <rFont val="Calibri"/>
      </rPr>
      <t>•</t>
    </r>
    <r>
      <rPr>
        <sz val="11"/>
        <color rgb="FF000000"/>
        <rFont val="Calibri"/>
      </rPr>
      <t xml:space="preserve">    The presence of wireless (Wi-Fi) access points is tested for,</t>
    </r>
    <r>
      <rPr>
        <sz val="11"/>
        <color rgb="FF000000"/>
        <rFont val="Calibri"/>
      </rPr>
      <t xml:space="preserve">
</t>
    </r>
    <r>
      <rPr>
        <b/>
        <sz val="11"/>
        <color rgb="FF000000"/>
        <rFont val="Calibri"/>
      </rPr>
      <t>•</t>
    </r>
    <r>
      <rPr>
        <sz val="11"/>
        <color rgb="FF000000"/>
        <rFont val="Calibri"/>
      </rPr>
      <t xml:space="preserve">    All authorized and unauthorized wireless access points are detected and identified,</t>
    </r>
    <r>
      <rPr>
        <sz val="11"/>
        <color rgb="FF000000"/>
        <rFont val="Calibri"/>
      </rPr>
      <t xml:space="preserve">
</t>
    </r>
    <r>
      <rPr>
        <b/>
        <sz val="11"/>
        <color rgb="FF000000"/>
        <rFont val="Calibri"/>
      </rPr>
      <t>•</t>
    </r>
    <r>
      <rPr>
        <sz val="11"/>
        <color rgb="FF000000"/>
        <rFont val="Calibri"/>
      </rPr>
      <t xml:space="preserve">    Testing, detection, and identification occurs at least once every three months.</t>
    </r>
    <r>
      <rPr>
        <sz val="11"/>
        <color rgb="FF000000"/>
        <rFont val="Calibri"/>
      </rPr>
      <t xml:space="preserve">
</t>
    </r>
    <r>
      <rPr>
        <b/>
        <sz val="11"/>
        <color rgb="FF000000"/>
        <rFont val="Calibri"/>
      </rPr>
      <t>•</t>
    </r>
    <r>
      <rPr>
        <sz val="11"/>
        <color rgb="FF000000"/>
        <rFont val="Calibri"/>
      </rPr>
      <t xml:space="preserve">    If automated monitoring is used, personnel are notified via generated alerts.</t>
    </r>
  </si>
  <si>
    <r>
      <rPr>
        <sz val="11"/>
        <color rgb="FF000000"/>
        <rFont val="Calibri"/>
      </rPr>
      <t>Implementation and/or exploitation of wireless technology within a network are common paths for malicious users to gain unauthorized access to the network and cardholder data. Unauthorized wireless devices could be hidden within or attached to a computer or other system component. These devices could also be attached directly to a network port, to a network device such as a switch or router, or inserted as a wireless interface card inside a system component.</t>
    </r>
    <r>
      <rPr>
        <sz val="11"/>
        <color rgb="FF000000"/>
        <rFont val="Calibri"/>
      </rPr>
      <t xml:space="preserve">
</t>
    </r>
    <r>
      <rPr>
        <sz val="11"/>
        <color rgb="FF000000"/>
        <rFont val="Calibri"/>
      </rPr>
      <t>Even if a company has a policy prohibiting the use of wireless technologies, an unauthorized wireless device or network could be installed without the company’s knowledge, allowing an attacker to enter the network easily and “invisibly.” Detecting and removing such unauthorized access points reduces the duration and likelihood of such devices being leveraged for an attack.</t>
    </r>
    <r>
      <rPr>
        <sz val="11"/>
        <color rgb="FF000000"/>
        <rFont val="Calibri"/>
      </rPr>
      <t xml:space="preserve">
</t>
    </r>
    <r>
      <rPr>
        <sz val="11"/>
        <color rgb="FF000000"/>
        <rFont val="Calibri"/>
      </rPr>
      <t>(continued on next page)</t>
    </r>
  </si>
  <si>
    <r>
      <rPr>
        <sz val="11"/>
        <color rgb="FF000000"/>
        <rFont val="Calibri"/>
      </rPr>
      <t>The size and complexity of an environment will dictate the appropriate tools and processes to be used to provide sufficient assurance that a rogue wireless access point has not been installed in the environment.</t>
    </r>
    <r>
      <rPr>
        <sz val="11"/>
        <color rgb="FF000000"/>
        <rFont val="Calibri"/>
      </rPr>
      <t xml:space="preserve">
</t>
    </r>
    <r>
      <rPr>
        <sz val="11"/>
        <color rgb="FF000000"/>
        <rFont val="Calibri"/>
      </rPr>
      <t>For example, performing a detailed physical inspection of a single stand-alone retail kiosk in a shopping mall, where all communication components are contained within tamper-resistant and tamper-evident casings, may be sufficient to provide assurance that a rogue wireless access point has not been attached or installed.</t>
    </r>
    <r>
      <rPr>
        <sz val="11"/>
        <color rgb="FF000000"/>
        <rFont val="Calibri"/>
      </rPr>
      <t xml:space="preserve">
</t>
    </r>
    <r>
      <rPr>
        <sz val="11"/>
        <color rgb="FF000000"/>
        <rFont val="Calibri"/>
      </rPr>
      <t>However, in an environment with multiple nodes (such as in a large retail store, call center, server room or data center), detailed physical inspection can be difficult. In this case, multiple methods may be combined, such as performing physical system inspections in conjunction with the results of a wireless analyzer.</t>
    </r>
  </si>
  <si>
    <r>
      <rPr>
        <sz val="11"/>
        <color rgb="FF000000"/>
        <rFont val="Calibri"/>
      </rPr>
      <t>This is also referred to as rogue access point detection.</t>
    </r>
  </si>
  <si>
    <r>
      <rPr>
        <sz val="11"/>
        <color rgb="FF000000"/>
        <rFont val="Calibri"/>
      </rPr>
      <t>Methods that may be used include but are not limited to wireless network scans, physical/logical inspections of system components and infrastructure, network access control (NAC), or wireless IDS/IPS. NAC and wireless IDS/IPS are examples of automated monitoring tools.</t>
    </r>
    <r>
      <rPr>
        <sz val="11"/>
        <color rgb="FF000000"/>
        <rFont val="Calibri"/>
      </rPr>
      <t xml:space="preserve">
</t>
    </r>
    <r>
      <rPr>
        <sz val="11"/>
        <color rgb="FF000000"/>
        <rFont val="Calibri"/>
      </rPr>
      <t>The requirement applies even when a policy exists that prohibits the use of wireless technology.</t>
    </r>
    <r>
      <rPr>
        <sz val="11"/>
        <color rgb="FF000000"/>
        <rFont val="Calibri"/>
      </rPr>
      <t xml:space="preserve">
</t>
    </r>
    <r>
      <rPr>
        <sz val="11"/>
        <color rgb="FF000000"/>
        <rFont val="Calibri"/>
      </rPr>
      <t>Methods used to meet this requirement must be sufficient to detect and identify both authorized and unauthorized devices, including unauthorized devices attached to devices that themselves are authorized.</t>
    </r>
  </si>
  <si>
    <r>
      <rPr>
        <sz val="11"/>
        <color rgb="FF000000"/>
        <rFont val="Calibri"/>
      </rPr>
      <t>Unauthorized wireless access points are identified and addressed periodically.</t>
    </r>
  </si>
  <si>
    <r>
      <rPr>
        <b/>
        <sz val="11"/>
        <color rgb="FF000000"/>
        <rFont val="Calibri"/>
      </rPr>
      <t>a.</t>
    </r>
    <r>
      <rPr>
        <sz val="11"/>
        <color rgb="FF000000"/>
        <rFont val="Calibri"/>
      </rPr>
      <t xml:space="preserve"> Examine policies and procedures to verify processes are defined for managing both authorized and unauthorized wireless access points with all elements specified in this requirement.</t>
    </r>
    <r>
      <rPr>
        <sz val="11"/>
        <color rgb="FF000000"/>
        <rFont val="Calibri"/>
      </rPr>
      <t xml:space="preserve">
</t>
    </r>
    <r>
      <rPr>
        <b/>
        <sz val="11"/>
        <color rgb="FF000000"/>
        <rFont val="Calibri"/>
      </rPr>
      <t>b.</t>
    </r>
    <r>
      <rPr>
        <sz val="11"/>
        <color rgb="FF000000"/>
        <rFont val="Calibri"/>
      </rPr>
      <t xml:space="preserve"> Examine the methodology(ies) in use and the resulting documentation, and interview personnel to verify processes are defined to detect and identify both authorized and unauthorized wireless access points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wireless assessment results and interview personnel to verify that wireless assessments were conducted in accordance with all elements specified in this requirement.</t>
    </r>
    <r>
      <rPr>
        <sz val="11"/>
        <color rgb="FF000000"/>
        <rFont val="Calibri"/>
      </rPr>
      <t xml:space="preserve">
</t>
    </r>
    <r>
      <rPr>
        <b/>
        <sz val="11"/>
        <color rgb="FF000000"/>
        <rFont val="Calibri"/>
      </rPr>
      <t>d.</t>
    </r>
    <r>
      <rPr>
        <sz val="11"/>
        <color rgb="FF000000"/>
        <rFont val="Calibri"/>
      </rPr>
      <t xml:space="preserve"> If automated monitoring is used, examine configuration settings to verify the configuration will generate alerts to notify personnel.</t>
    </r>
  </si>
  <si>
    <t>11.2.2</t>
  </si>
  <si>
    <r>
      <rPr>
        <sz val="11"/>
        <color rgb="FF000000"/>
        <rFont val="Calibri"/>
      </rPr>
      <t>An inventory of authorized wireless access points is maintained, including a documented business justification.</t>
    </r>
  </si>
  <si>
    <r>
      <rPr>
        <sz val="11"/>
        <color rgb="FF000000"/>
        <rFont val="Calibri"/>
      </rPr>
      <t>An inventory of authorized wireless access points can help administrators quickly respond when unauthorized wireless access points are detected. This helps to proactively minimize the exposure of CDE to malicious individuals.</t>
    </r>
  </si>
  <si>
    <r>
      <rPr>
        <sz val="11"/>
        <color rgb="FF000000"/>
        <rFont val="Calibri"/>
      </rPr>
      <t>If using a wireless scanner, it is equally important to have a defined list of known access points which, while not attached to the company’s network, will usually be detected during a scan. These non-company devices are often found in multi-tenant buildings or businesses located near one another. However, it is important to verify that these devices are not connected to the entity’s network port or through another network-connected device and given an SSID resembling a nearby business. Scan results should note such devices and how it was determined that these devices could be “ignored.” In addition, detection of any unauthorized wireless access points that are determined to be a threat to the CDE should be managed following the entity’s incident response plan per Requirement 12.10.1.</t>
    </r>
  </si>
  <si>
    <r>
      <rPr>
        <sz val="11"/>
        <color rgb="FF000000"/>
        <rFont val="Calibri"/>
      </rPr>
      <t>Unauthorized wireless access points are not mistaken for authorized wireless access points.</t>
    </r>
  </si>
  <si>
    <r>
      <rPr>
        <sz val="11"/>
        <color rgb="FF000000"/>
        <rFont val="Calibri"/>
      </rPr>
      <t>Examine documentation to verify that an inventory of authorized wireless access points is maintained, and a business justification is documented for all authorized wireless access points.</t>
    </r>
  </si>
  <si>
    <t>External and internal vulnerabilities are regularly identified, prioritized, and addressed.</t>
  </si>
  <si>
    <t>11.3.1</t>
  </si>
  <si>
    <r>
      <rPr>
        <sz val="11"/>
        <color rgb="FF000000"/>
        <rFont val="Calibri"/>
      </rPr>
      <t>Internal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performed that confirm all high-risk and all critical vulnerabilities (as noted above) have been resolved.</t>
    </r>
    <r>
      <rPr>
        <sz val="11"/>
        <color rgb="FF000000"/>
        <rFont val="Calibri"/>
      </rPr>
      <t xml:space="preserve">
</t>
    </r>
    <r>
      <rPr>
        <b/>
        <sz val="11"/>
        <color rgb="FF000000"/>
        <rFont val="Calibri"/>
      </rPr>
      <t>•</t>
    </r>
    <r>
      <rPr>
        <sz val="11"/>
        <color rgb="FF000000"/>
        <rFont val="Calibri"/>
      </rPr>
      <t xml:space="preserve">    Scan tool is kept up to date with latest vulnerability information.</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t>
    </r>
  </si>
  <si>
    <r>
      <rPr>
        <sz val="11"/>
        <color rgb="FF000000"/>
        <rFont val="Calibri"/>
      </rPr>
      <t>Identifying and addressing vulnerabilities promptly reduces the likelihood of a vulnerability being exploited and the potential compromise of a system component or cardholder data.</t>
    </r>
    <r>
      <rPr>
        <sz val="11"/>
        <color rgb="FF000000"/>
        <rFont val="Calibri"/>
      </rPr>
      <t xml:space="preserve">
</t>
    </r>
    <r>
      <rPr>
        <sz val="11"/>
        <color rgb="FF000000"/>
        <rFont val="Calibri"/>
      </rPr>
      <t>Vulnerability scans conducted at least every three months provide this detection and identification.</t>
    </r>
  </si>
  <si>
    <r>
      <rPr>
        <sz val="11"/>
        <color rgb="FF000000"/>
        <rFont val="Calibri"/>
      </rPr>
      <t>Vulnerabilities posing the greatest risk to the environment (for example, ranked high or critical per Requirement 6.3.1) should be resolved with the highest priority. Vulnerabilities identified during internal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for the quarterly scan process to show that all systems were scanned and all applicable vulnerabilities were resolved as part of the three-month vulnerability scan cycle. However, additional documentation may be required to verify non-remediated vulnerabilities are in the process of being resolved.</t>
    </r>
    <r>
      <rPr>
        <sz val="11"/>
        <color rgb="FF000000"/>
        <rFont val="Calibri"/>
      </rPr>
      <t xml:space="preserve">
</t>
    </r>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(continued on next page)</t>
    </r>
  </si>
  <si>
    <r>
      <rPr>
        <sz val="11"/>
        <color rgb="FF000000"/>
        <rFont val="Calibri"/>
      </rPr>
      <t>A vulnerability scan is a combination of automated tools, techniques, and/or methods run against external and internal devices and servers, designed to expose potential vulnerabilities in applications, operating systems, and network devices that could be found and exploited by malicious individuals.</t>
    </r>
    <r>
      <rPr>
        <sz val="11"/>
        <color rgb="FF000000"/>
        <rFont val="Calibri"/>
      </rPr>
      <t xml:space="preserve">
</t>
    </r>
    <r>
      <rPr>
        <sz val="11"/>
        <color rgb="FF000000"/>
        <rFont val="Calibri"/>
      </rPr>
      <t>It is not required to use a QSA or ASV to conduct internal vulnerability scans.</t>
    </r>
    <r>
      <rPr>
        <sz val="11"/>
        <color rgb="FF000000"/>
        <rFont val="Calibri"/>
      </rPr>
      <t xml:space="preserve">
</t>
    </r>
    <r>
      <rPr>
        <sz val="11"/>
        <color rgb="FF000000"/>
        <rFont val="Calibri"/>
      </rPr>
      <t>Internal vulnerability scans can be performed by qualified, internal staff that are reasonably independent of the system component(s) being scanned (for example, a network administrator should not be responsible for scanning the network), or an entity may choose to have internal vulnerability scans performed by a firm specializing in vulnerability scanning.</t>
    </r>
  </si>
  <si>
    <r>
      <rPr>
        <sz val="11"/>
        <color rgb="FF000000"/>
        <rFont val="Calibri"/>
      </rPr>
      <t>The security posture of all system components is verified periodically using automated tools designed to detect vulnerabilities operating inside the network. Detected vulnerabilities are assessed and rectified based on a formal risk assessment framework.</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</si>
  <si>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internal scan report results from the last 12 months to verify that internal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internal scan report results from each scan and rescan run in the last 12 months to verify that all high-risk vulnerabilities and all critical vulnerabilities (defined in PCI DSS Requirement 6.3.1) are resolved.</t>
    </r>
    <r>
      <rPr>
        <sz val="11"/>
        <color rgb="FF000000"/>
        <rFont val="Calibri"/>
      </rPr>
      <t xml:space="preserve">
</t>
    </r>
    <r>
      <rPr>
        <b/>
        <sz val="11"/>
        <color rgb="FF000000"/>
        <rFont val="Calibri"/>
      </rPr>
      <t>c.</t>
    </r>
    <r>
      <rPr>
        <sz val="11"/>
        <color rgb="FF000000"/>
        <rFont val="Calibri"/>
      </rPr>
      <t xml:space="preserve"> Examine scan tool configurations and interview personnel to verify that the scan tool is kept up to date with the latest vulnerability information.</t>
    </r>
    <r>
      <rPr>
        <sz val="11"/>
        <color rgb="FF000000"/>
        <rFont val="Calibri"/>
      </rPr>
      <t xml:space="preserve">
</t>
    </r>
    <r>
      <rPr>
        <b/>
        <sz val="11"/>
        <color rgb="FF000000"/>
        <rFont val="Calibri"/>
      </rPr>
      <t>d.</t>
    </r>
    <r>
      <rPr>
        <sz val="11"/>
        <color rgb="FF000000"/>
        <rFont val="Calibri"/>
      </rPr>
      <t xml:space="preserve"> Interview responsible personnel to verify that the scan was performed by a qualified internal resource(s) or qualified external third party and that organizational independence of the tester exists.</t>
    </r>
  </si>
  <si>
    <t>11.3.1.1</t>
  </si>
  <si>
    <r>
      <rPr>
        <sz val="11"/>
        <color rgb="FF000000"/>
        <rFont val="Calibri"/>
      </rPr>
      <t>All other applicable vulnerabilities (those not ranked as high-risk vulnerabilities or critical vulnerabilities according to the entity’s vulnerability risk rankings defined at Requirement 6.3.1) are managed as follows:</t>
    </r>
    <r>
      <rPr>
        <sz val="11"/>
        <color rgb="FF000000"/>
        <rFont val="Calibri"/>
      </rPr>
      <t xml:space="preserve">
</t>
    </r>
    <r>
      <rPr>
        <b/>
        <sz val="11"/>
        <color rgb="FF000000"/>
        <rFont val="Calibri"/>
      </rPr>
      <t>•</t>
    </r>
    <r>
      <rPr>
        <sz val="11"/>
        <color rgb="FF000000"/>
        <rFont val="Calibri"/>
      </rPr>
      <t xml:space="preserve">    Addressed based on the risk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Rescans are conducted as needed.</t>
    </r>
  </si>
  <si>
    <r>
      <rPr>
        <sz val="11"/>
        <color rgb="FF000000"/>
        <rFont val="Calibri"/>
      </rPr>
      <t>All vulnerabilities, regardless of criticality, provide a potential avenue of attack and must therefore be addressed periodically, with the vulnerabilities that expose the most risk addressed more quickly to limit the potential window of attack.</t>
    </r>
  </si>
  <si>
    <r>
      <rPr>
        <sz val="11"/>
        <color rgb="FF000000"/>
        <rFont val="Calibri"/>
      </rPr>
      <t>Lower ranked vulnerabilities (lower than high-risk or critical) are addressed at a frequency in accordance with the entity’s risk.</t>
    </r>
  </si>
  <si>
    <r>
      <rPr>
        <sz val="11"/>
        <color rgb="FF000000"/>
        <rFont val="Calibri"/>
      </rPr>
      <t>The timeframe for addressing lower-risk vulnerabilities is subject to the results of a risk analysis per Requirement 12.3.1 that includes (minimally) identification of assets being protected, threats, and likelihood and/or impact of a threat being realized.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</si>
  <si>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that defines the risk for addressing all other applicable vulnerabilities (those not ranked as high-risk vulnerabilities or critical vulnerabilities according to the entity’s vulnerability risk rankings at Requirement 6.3.1)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Interview responsible personnel and examine internal scan report results or other documentation to verify that all other applicable vulnerabilities (those not ranked as high-risk vulnerabilities or critical vulnerabilities according to the entity’s vulnerability risk rankings at Requirement 6.3.1) are addressed based on the risk defined in the entity’s targeted risk analysis, and that the scan process includes rescans as needed to confirm the vulnerabilities have been addressed.</t>
    </r>
  </si>
  <si>
    <t>11.3.1.2</t>
  </si>
  <si>
    <r>
      <rPr>
        <sz val="11"/>
        <color rgb="FF000000"/>
        <rFont val="Calibri"/>
      </rPr>
      <t>Internal vulnerability scans are performed via authenticated scanning as follows:</t>
    </r>
    <r>
      <rPr>
        <sz val="11"/>
        <color rgb="FF000000"/>
        <rFont val="Calibri"/>
      </rPr>
      <t xml:space="preserve">
</t>
    </r>
    <r>
      <rPr>
        <b/>
        <sz val="11"/>
        <color rgb="FF000000"/>
        <rFont val="Calibri"/>
      </rPr>
      <t>•</t>
    </r>
    <r>
      <rPr>
        <sz val="11"/>
        <color rgb="FF000000"/>
        <rFont val="Calibri"/>
      </rPr>
      <t xml:space="preserve">    Systems that are unable to accept credentials for authenticated scanning are documented.</t>
    </r>
    <r>
      <rPr>
        <sz val="11"/>
        <color rgb="FF000000"/>
        <rFont val="Calibri"/>
      </rPr>
      <t xml:space="preserve">
</t>
    </r>
    <r>
      <rPr>
        <b/>
        <sz val="11"/>
        <color rgb="FF000000"/>
        <rFont val="Calibri"/>
      </rPr>
      <t>•</t>
    </r>
    <r>
      <rPr>
        <sz val="11"/>
        <color rgb="FF000000"/>
        <rFont val="Calibri"/>
      </rPr>
      <t xml:space="preserve">    Sufficient privileges are used for those systems that accept credentials for scanning.</t>
    </r>
    <r>
      <rPr>
        <sz val="11"/>
        <color rgb="FF000000"/>
        <rFont val="Calibri"/>
      </rPr>
      <t xml:space="preserve">
</t>
    </r>
    <r>
      <rPr>
        <b/>
        <sz val="11"/>
        <color rgb="FF000000"/>
        <rFont val="Calibri"/>
      </rPr>
      <t>•</t>
    </r>
    <r>
      <rPr>
        <sz val="11"/>
        <color rgb="FF000000"/>
        <rFont val="Calibri"/>
      </rPr>
      <t xml:space="preserve">    If accounts used for authenticated scanning can be used for interactive login, they are managed in accordance with Requirement 8.2.2.</t>
    </r>
  </si>
  <si>
    <r>
      <rPr>
        <sz val="11"/>
        <color rgb="FF000000"/>
        <rFont val="Calibri"/>
      </rPr>
      <t>Authenticated scanning provides greater insight into an entity’s vulnerability landscape since it can detect vulnerabilities that unauthenticated scans cannot detect. Attackers may leverage vulnerabilities that an entity is unaware of because certain vulnerabilities will only be detected with authenticated scanning.</t>
    </r>
    <r>
      <rPr>
        <sz val="11"/>
        <color rgb="FF000000"/>
        <rFont val="Calibri"/>
      </rPr>
      <t xml:space="preserve">
</t>
    </r>
    <r>
      <rPr>
        <sz val="11"/>
        <color rgb="FF000000"/>
        <rFont val="Calibri"/>
      </rPr>
      <t>Authenticated scanning can yield significant additional information about an organization’s vulnerabilities.</t>
    </r>
  </si>
  <si>
    <r>
      <rPr>
        <sz val="11"/>
        <color rgb="FF000000"/>
        <rFont val="Calibri"/>
      </rPr>
      <t>The credentials used for these scans should be considered highly privileged. They should be protected and controlled as such, following PCI DSS Requirements 7 and 8 (except for those requirements for multi-factor authentication and application and system accounts).</t>
    </r>
  </si>
  <si>
    <r>
      <rPr>
        <sz val="11"/>
        <color rgb="FF000000"/>
        <rFont val="Calibri"/>
      </rPr>
      <t>Automated tools used to detect vulnerabilities can detect vulnerabilities local to each system, which are not visible remotely.</t>
    </r>
  </si>
  <si>
    <r>
      <rPr>
        <sz val="11"/>
        <color rgb="FF000000"/>
        <rFont val="Calibri"/>
      </rPr>
      <t>The authenticated scanning tools can be either host-based or network-based.</t>
    </r>
    <r>
      <rPr>
        <sz val="11"/>
        <color rgb="FF000000"/>
        <rFont val="Calibri"/>
      </rPr>
      <t xml:space="preserve">
</t>
    </r>
    <r>
      <rPr>
        <sz val="11"/>
        <color rgb="FF000000"/>
        <rFont val="Calibri"/>
      </rPr>
      <t>“Sufficient” privileges are those needed to access system resources such that a thorough scan can be conducted that detects known vulnerabilities.</t>
    </r>
    <r>
      <rPr>
        <sz val="11"/>
        <color rgb="FF000000"/>
        <rFont val="Calibri"/>
      </rPr>
      <t xml:space="preserve">
</t>
    </r>
    <r>
      <rPr>
        <sz val="11"/>
        <color rgb="FF000000"/>
        <rFont val="Calibri"/>
      </rPr>
      <t>This requirement does not apply to system components that cannot accept credentials for scanning. Examples of systems that may not accept credentials for scanning include some network and security appliances, mainframes, and containers.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</si>
  <si>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scan tool configurations to verify that authenticated scanning is used for internal scans, with sufficient privileges, for those systems that accept credentials for scanning.</t>
    </r>
    <r>
      <rPr>
        <sz val="11"/>
        <color rgb="FF000000"/>
        <rFont val="Calibri"/>
      </rPr>
      <t xml:space="preserve">
</t>
    </r>
    <r>
      <rPr>
        <b/>
        <sz val="11"/>
        <color rgb="FF000000"/>
        <rFont val="Calibri"/>
      </rPr>
      <t>b.</t>
    </r>
    <r>
      <rPr>
        <sz val="11"/>
        <color rgb="FF000000"/>
        <rFont val="Calibri"/>
      </rPr>
      <t xml:space="preserve"> Examine scan report results and interview personnel to verify that authenticated scans are performed.</t>
    </r>
    <r>
      <rPr>
        <sz val="11"/>
        <color rgb="FF000000"/>
        <rFont val="Calibri"/>
      </rPr>
      <t xml:space="preserve">
</t>
    </r>
    <r>
      <rPr>
        <b/>
        <sz val="11"/>
        <color rgb="FF000000"/>
        <rFont val="Calibri"/>
      </rPr>
      <t>c.</t>
    </r>
    <r>
      <rPr>
        <sz val="11"/>
        <color rgb="FF000000"/>
        <rFont val="Calibri"/>
      </rPr>
      <t xml:space="preserve"> If accounts used for authenticated scanning can be used for interactive login, examine the accounts and interview personnel to verify the accounts are managed following all elements specified in Requirement 8.2.2.</t>
    </r>
    <r>
      <rPr>
        <sz val="11"/>
        <color rgb="FF000000"/>
        <rFont val="Calibri"/>
      </rPr>
      <t xml:space="preserve">
</t>
    </r>
    <r>
      <rPr>
        <b/>
        <sz val="11"/>
        <color rgb="FF000000"/>
        <rFont val="Calibri"/>
      </rPr>
      <t>d.</t>
    </r>
    <r>
      <rPr>
        <sz val="11"/>
        <color rgb="FF000000"/>
        <rFont val="Calibri"/>
      </rPr>
      <t xml:space="preserve"> Examine documentation to verify that systems that are unable to accept credentials for authenticated scanning are defined.</t>
    </r>
  </si>
  <si>
    <t>11.3.1.3</t>
  </si>
  <si>
    <r>
      <rPr>
        <sz val="11"/>
        <color rgb="FF000000"/>
        <rFont val="Calibri"/>
      </rPr>
      <t>Internal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</si>
  <si>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Scanning an environment after any significant changes ensures that changes were completed appropriately such that the security of the environment was not compromised because of the change.</t>
    </r>
  </si>
  <si>
    <r>
      <rPr>
        <sz val="11"/>
        <color rgb="FF000000"/>
        <rFont val="Calibri"/>
      </rPr>
      <t>Entities should perform scans after significant changes as part of the change process per Requirement 6.5.2 and before considering the change complete. All system components affected by the change will need to be scanned.</t>
    </r>
  </si>
  <si>
    <r>
      <rPr>
        <sz val="11"/>
        <color rgb="FF000000"/>
        <rFont val="Calibri"/>
      </rPr>
      <t>The security posture of all system components is verified following significant changes to the network or systems, by using automated tools designed to detect vulnerabilities operating inside the network. Detected vulnerabilities are assessed and rectified based on a formal risk assessment framework.</t>
    </r>
  </si>
  <si>
    <r>
      <rPr>
        <sz val="11"/>
        <color rgb="FF000000"/>
        <rFont val="Calibri"/>
      </rPr>
      <t>Authenticated internal vulnerability scanning per Requirement 11.3.1.2 is not required for scans performed after significant changes.</t>
    </r>
  </si>
  <si>
    <r>
      <rPr>
        <b/>
        <sz val="11"/>
        <color rgb="FF000000"/>
        <rFont val="Calibri"/>
      </rPr>
      <t>a.</t>
    </r>
    <r>
      <rPr>
        <sz val="11"/>
        <color rgb="FF000000"/>
        <rFont val="Calibri"/>
      </rPr>
      <t xml:space="preserve"> Examine change control documentation and internal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internal scan and rescan reports to verify that internal scans were performed after significant changes and that all high-risk vulnerabilities and all critical vulnerabilities (defined in PCI DSS Requirement 6.3.1) were resolved.</t>
    </r>
    <r>
      <rPr>
        <sz val="11"/>
        <color rgb="FF000000"/>
        <rFont val="Calibri"/>
      </rPr>
      <t xml:space="preserve">
</t>
    </r>
    <r>
      <rPr>
        <b/>
        <sz val="11"/>
        <color rgb="FF000000"/>
        <rFont val="Calibri"/>
      </rPr>
      <t>c.</t>
    </r>
    <r>
      <rPr>
        <sz val="11"/>
        <color rgb="FF000000"/>
        <rFont val="Calibri"/>
      </rPr>
      <t xml:space="preserve"> Interview personnel to verify that internal scans are performed by a qualified internal resource(s) or qualified external third party and that organizational independence of the tester exists.</t>
    </r>
  </si>
  <si>
    <t>11.3.2</t>
  </si>
  <si>
    <r>
      <rPr>
        <sz val="11"/>
        <color rgb="FF000000"/>
        <rFont val="Calibri"/>
      </rPr>
      <t>External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By a PCI SSC Approved Scanning Vendor (ASV).</t>
    </r>
    <r>
      <rPr>
        <sz val="11"/>
        <color rgb="FF000000"/>
        <rFont val="Calibri"/>
      </rPr>
      <t xml:space="preserve">
</t>
    </r>
    <r>
      <rPr>
        <b/>
        <sz val="11"/>
        <color rgb="FF000000"/>
        <rFont val="Calibri"/>
      </rPr>
      <t>•</t>
    </r>
    <r>
      <rPr>
        <sz val="11"/>
        <color rgb="FF000000"/>
        <rFont val="Calibri"/>
      </rPr>
      <t xml:space="preserve">    Vulnerabilities are resolved and ASV Program Guide requirements for a passing scan are met.</t>
    </r>
    <r>
      <rPr>
        <sz val="11"/>
        <color rgb="FF000000"/>
        <rFont val="Calibri"/>
      </rPr>
      <t xml:space="preserve">
</t>
    </r>
    <r>
      <rPr>
        <b/>
        <sz val="11"/>
        <color rgb="FF000000"/>
        <rFont val="Calibri"/>
      </rPr>
      <t>•</t>
    </r>
    <r>
      <rPr>
        <sz val="11"/>
        <color rgb="FF000000"/>
        <rFont val="Calibri"/>
      </rPr>
      <t xml:space="preserve">    Rescans are performed as needed to confirm that vulnerabilities are resolved per the ASV Program Guide requirements for a passing scan.</t>
    </r>
  </si>
  <si>
    <r>
      <rPr>
        <sz val="11"/>
        <color rgb="FF000000"/>
        <rFont val="Calibri"/>
      </rPr>
      <t>Attackers routinely look for unpatched or vulnerable externally facing servers, which can be leveraged to launch a directed attack.</t>
    </r>
    <r>
      <rPr>
        <sz val="11"/>
        <color rgb="FF000000"/>
        <rFont val="Calibri"/>
      </rPr>
      <t xml:space="preserve">
</t>
    </r>
    <r>
      <rPr>
        <sz val="11"/>
        <color rgb="FF000000"/>
        <rFont val="Calibri"/>
      </rPr>
      <t>Organizations must ensure these externally facing devices are regularly scanned for weaknesses and that vulnerabilities are patched or remediated to protect the entity.</t>
    </r>
    <r>
      <rPr>
        <sz val="11"/>
        <color rgb="FF000000"/>
        <rFont val="Calibri"/>
      </rPr>
      <t xml:space="preserve">
</t>
    </r>
    <r>
      <rPr>
        <sz val="11"/>
        <color rgb="FF000000"/>
        <rFont val="Calibri"/>
      </rPr>
      <t>Because external networks are at greater risk of compromise, external vulnerability scanning must be performed at least once every three months by a PCI SSC Approved Scanning Vendor (ASV).</t>
    </r>
  </si>
  <si>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Vulnerabilities identified during external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to show that all systems were scanned and that all applicable vulnerabilities were resolved as part of the three-month vulnerability scan cycle.</t>
    </r>
    <r>
      <rPr>
        <sz val="11"/>
        <color rgb="FF000000"/>
        <rFont val="Calibri"/>
      </rPr>
      <t xml:space="preserve">
</t>
    </r>
    <r>
      <rPr>
        <sz val="11"/>
        <color rgb="FF000000"/>
        <rFont val="Calibri"/>
      </rPr>
      <t>However, additional documentation may be required to verify non-remediated vulnerabilities are in the process of being resolved.</t>
    </r>
  </si>
  <si>
    <r>
      <rPr>
        <sz val="11"/>
        <color rgb="FF000000"/>
        <rFont val="Calibri"/>
      </rPr>
      <t>See the ASV Program Guide on the PCI SSC website.</t>
    </r>
  </si>
  <si>
    <r>
      <rPr>
        <sz val="11"/>
        <color rgb="FF000000"/>
        <rFont val="Calibri"/>
      </rPr>
      <t>For the initial PCI DSS assessment against this requirement, it is not required that four passing scans be completed within 12 months if the assessor verifies: 1) the most recent scan result was a passing scan, 2) the entity has documented policies and procedures requiring scanning at least once every three months, and 3) vulnerabilities noted in the scan results have been corrected as shown in a re-scan(s).</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</si>
  <si>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ASV scan reports from the last 12 months to verify that external vulnerability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the ASV scan report from each scan and rescan run in the last 12 months to verify that vulnerabilities are resolved and the ASV Program Guide requirements for a passing scan are met.</t>
    </r>
    <r>
      <rPr>
        <sz val="11"/>
        <color rgb="FF000000"/>
        <rFont val="Calibri"/>
      </rPr>
      <t xml:space="preserve">
</t>
    </r>
    <r>
      <rPr>
        <b/>
        <sz val="11"/>
        <color rgb="FF000000"/>
        <rFont val="Calibri"/>
      </rPr>
      <t>c.</t>
    </r>
    <r>
      <rPr>
        <sz val="11"/>
        <color rgb="FF000000"/>
        <rFont val="Calibri"/>
      </rPr>
      <t xml:space="preserve"> Examine the ASV scan reports to verify that the scans were completed by a PCI SSC Approved Scanning Vendor (ASV).</t>
    </r>
  </si>
  <si>
    <t>11.3.2.1</t>
  </si>
  <si>
    <r>
      <rPr>
        <sz val="11"/>
        <color rgb="FF000000"/>
        <rFont val="Calibri"/>
      </rPr>
      <t>External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scored 4.0 or higher by the CVSS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</si>
  <si>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Entities should include the need to perform scans after significant changes as part of the change process and before the change is considered complete. All system components affected by the change will need to be scanned.</t>
    </r>
  </si>
  <si>
    <r>
      <rPr>
        <sz val="11"/>
        <color rgb="FF000000"/>
        <rFont val="Calibri"/>
      </rPr>
      <t>The security posture of all system components is verified following significant changes to the network or systems, by using tools designed to detect vulnerabilities operating from outside the network. Detected vulnerabilities are assessed and rectified based on a formal risk assessment framework.</t>
    </r>
  </si>
  <si>
    <r>
      <rPr>
        <b/>
        <sz val="11"/>
        <color rgb="FF000000"/>
        <rFont val="Calibri"/>
      </rPr>
      <t>a.</t>
    </r>
    <r>
      <rPr>
        <sz val="11"/>
        <color rgb="FF000000"/>
        <rFont val="Calibri"/>
      </rPr>
      <t xml:space="preserve"> Examine change control documentation and external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external scan and rescan reports to verify that external scans were performed after significant changes and that vulnerabilities scored 4.0 or higher by the CVSS were resolved.</t>
    </r>
    <r>
      <rPr>
        <sz val="11"/>
        <color rgb="FF000000"/>
        <rFont val="Calibri"/>
      </rPr>
      <t xml:space="preserve">
</t>
    </r>
    <r>
      <rPr>
        <b/>
        <sz val="11"/>
        <color rgb="FF000000"/>
        <rFont val="Calibri"/>
      </rPr>
      <t>c.</t>
    </r>
    <r>
      <rPr>
        <sz val="11"/>
        <color rgb="FF000000"/>
        <rFont val="Calibri"/>
      </rPr>
      <t xml:space="preserve"> Interview personnel to verify that external scans are performed by a qualified internal resource(s) or qualified external third party and that organizational independence of the tester exists.</t>
    </r>
  </si>
  <si>
    <t>External and internal penetration testing is regularly performed, and exploitable vulnerabilities and security weaknesses are corrected.</t>
  </si>
  <si>
    <t>11.4.1</t>
  </si>
  <si>
    <r>
      <rPr>
        <sz val="11"/>
        <color rgb="FF000000"/>
        <rFont val="Calibri"/>
      </rPr>
      <t>A penetration testing methodology is defined, documented, and implemented by the entity, and includes:</t>
    </r>
    <r>
      <rPr>
        <sz val="11"/>
        <color rgb="FF000000"/>
        <rFont val="Calibri"/>
      </rPr>
      <t xml:space="preserve">
</t>
    </r>
    <r>
      <rPr>
        <b/>
        <sz val="11"/>
        <color rgb="FF000000"/>
        <rFont val="Calibri"/>
      </rPr>
      <t>•</t>
    </r>
    <r>
      <rPr>
        <sz val="11"/>
        <color rgb="FF000000"/>
        <rFont val="Calibri"/>
      </rPr>
      <t xml:space="preserve">    Industry-accepted penetration testing approaches.</t>
    </r>
    <r>
      <rPr>
        <sz val="11"/>
        <color rgb="FF000000"/>
        <rFont val="Calibri"/>
      </rPr>
      <t xml:space="preserve">
</t>
    </r>
    <r>
      <rPr>
        <b/>
        <sz val="11"/>
        <color rgb="FF000000"/>
        <rFont val="Calibri"/>
      </rPr>
      <t>•</t>
    </r>
    <r>
      <rPr>
        <sz val="11"/>
        <color rgb="FF000000"/>
        <rFont val="Calibri"/>
      </rPr>
      <t xml:space="preserve">    Coverage for the entire CDE perimeter and critical systems.</t>
    </r>
    <r>
      <rPr>
        <sz val="11"/>
        <color rgb="FF000000"/>
        <rFont val="Calibri"/>
      </rPr>
      <t xml:space="preserve">
</t>
    </r>
    <r>
      <rPr>
        <b/>
        <sz val="11"/>
        <color rgb="FF000000"/>
        <rFont val="Calibri"/>
      </rPr>
      <t>•</t>
    </r>
    <r>
      <rPr>
        <sz val="11"/>
        <color rgb="FF000000"/>
        <rFont val="Calibri"/>
      </rPr>
      <t xml:space="preserve">    Testing from both inside and outside the network.</t>
    </r>
    <r>
      <rPr>
        <sz val="11"/>
        <color rgb="FF000000"/>
        <rFont val="Calibri"/>
      </rPr>
      <t xml:space="preserve">
</t>
    </r>
    <r>
      <rPr>
        <b/>
        <sz val="11"/>
        <color rgb="FF000000"/>
        <rFont val="Calibri"/>
      </rPr>
      <t>•</t>
    </r>
    <r>
      <rPr>
        <sz val="11"/>
        <color rgb="FF000000"/>
        <rFont val="Calibri"/>
      </rPr>
      <t xml:space="preserve">    Testing to validate any segmentation and scope-reduction controls.</t>
    </r>
    <r>
      <rPr>
        <sz val="11"/>
        <color rgb="FF000000"/>
        <rFont val="Calibri"/>
      </rPr>
      <t xml:space="preserve">
</t>
    </r>
    <r>
      <rPr>
        <b/>
        <sz val="11"/>
        <color rgb="FF000000"/>
        <rFont val="Calibri"/>
      </rPr>
      <t>•</t>
    </r>
    <r>
      <rPr>
        <sz val="11"/>
        <color rgb="FF000000"/>
        <rFont val="Calibri"/>
      </rPr>
      <t xml:space="preserve">    Application-layer penetration testing to identify, at a minimum, the vulnerabilities listed in Requirement 6.2.4.</t>
    </r>
    <r>
      <rPr>
        <sz val="11"/>
        <color rgb="FF000000"/>
        <rFont val="Calibri"/>
      </rPr>
      <t xml:space="preserve">
</t>
    </r>
    <r>
      <rPr>
        <b/>
        <sz val="11"/>
        <color rgb="FF000000"/>
        <rFont val="Calibri"/>
      </rPr>
      <t>•</t>
    </r>
    <r>
      <rPr>
        <sz val="11"/>
        <color rgb="FF000000"/>
        <rFont val="Calibri"/>
      </rPr>
      <t xml:space="preserve">    Network-layer penetration tests that encompass all components that support network functions as well as operating systems.</t>
    </r>
    <r>
      <rPr>
        <sz val="11"/>
        <color rgb="FF000000"/>
        <rFont val="Calibri"/>
      </rPr>
      <t xml:space="preserve">
</t>
    </r>
    <r>
      <rPr>
        <b/>
        <sz val="11"/>
        <color rgb="FF000000"/>
        <rFont val="Calibri"/>
      </rPr>
      <t>•</t>
    </r>
    <r>
      <rPr>
        <sz val="11"/>
        <color rgb="FF000000"/>
        <rFont val="Calibri"/>
      </rPr>
      <t xml:space="preserve">    Review and consideration of threats and vulnerabilities experienced in the last 12 months.</t>
    </r>
    <r>
      <rPr>
        <sz val="11"/>
        <color rgb="FF000000"/>
        <rFont val="Calibri"/>
      </rPr>
      <t xml:space="preserve">
</t>
    </r>
    <r>
      <rPr>
        <b/>
        <sz val="11"/>
        <color rgb="FF000000"/>
        <rFont val="Calibri"/>
      </rPr>
      <t>•</t>
    </r>
    <r>
      <rPr>
        <sz val="11"/>
        <color rgb="FF000000"/>
        <rFont val="Calibri"/>
      </rPr>
      <t xml:space="preserve">    Documented approach to assessing and addressing the risk posed by exploitable vulnerabilities and security weaknesses found during penetration testing.</t>
    </r>
    <r>
      <rPr>
        <sz val="11"/>
        <color rgb="FF000000"/>
        <rFont val="Calibri"/>
      </rPr>
      <t xml:space="preserve">
</t>
    </r>
    <r>
      <rPr>
        <b/>
        <sz val="11"/>
        <color rgb="FF000000"/>
        <rFont val="Calibri"/>
      </rPr>
      <t>•</t>
    </r>
    <r>
      <rPr>
        <sz val="11"/>
        <color rgb="FF000000"/>
        <rFont val="Calibri"/>
      </rPr>
      <t xml:space="preserve">    Retention of penetration testing results and remediation activities results for at least 12 months.</t>
    </r>
  </si>
  <si>
    <r>
      <rPr>
        <sz val="11"/>
        <color rgb="FF000000"/>
        <rFont val="Calibri"/>
      </rPr>
      <t>Attackers spend a lot of time finding external and internal vulnerabilities to leverage to obtain access to cardholder data and then to exfiltrate that data. As such, entities need to test their networks thoroughly, just as an attacker would do. This testing allows the entity to identify and remediate weakness that might be leveraged to compromise the entity’s network and data, and then to take appropriate actions to protect the network and system components from such attacks.</t>
    </r>
  </si>
  <si>
    <r>
      <rPr>
        <sz val="11"/>
        <color rgb="FF000000"/>
        <rFont val="Calibri"/>
      </rPr>
      <t>Penetration testing techniques will differ based on an organization’s needs and structure and should be suitable for the tested environment—for example, fuzzing, injection, and forgery tests might be appropriate. The type, depth, and complexity of the testing will depend on the specific environment and the needs of the organization.</t>
    </r>
  </si>
  <si>
    <r>
      <rPr>
        <sz val="11"/>
        <color rgb="FF000000"/>
        <rFont val="Calibri"/>
      </rPr>
      <t>Penetration tests simulate a real-world attack situation intending to identify how far an attacker could penetrate an environment, given differing amounts of information provided to the tester.</t>
    </r>
    <r>
      <rPr>
        <sz val="11"/>
        <color rgb="FF000000"/>
        <rFont val="Calibri"/>
      </rPr>
      <t xml:space="preserve">
</t>
    </r>
    <r>
      <rPr>
        <sz val="11"/>
        <color rgb="FF000000"/>
        <rFont val="Calibri"/>
      </rPr>
      <t>This allows an entity to better understand its potential exposure and develop a strategy to defend against attacks. A penetration test differs from a vulnerability scan, as a penetration test is an active process that usually includes exploiting identified vulnerabilities.</t>
    </r>
    <r>
      <rPr>
        <sz val="11"/>
        <color rgb="FF000000"/>
        <rFont val="Calibri"/>
      </rPr>
      <t xml:space="preserve">
</t>
    </r>
    <r>
      <rPr>
        <sz val="11"/>
        <color rgb="FF000000"/>
        <rFont val="Calibri"/>
      </rPr>
      <t>(continued on next page)</t>
    </r>
  </si>
  <si>
    <r>
      <rPr>
        <sz val="11"/>
        <color rgb="FF000000"/>
        <rFont val="Calibri"/>
      </rPr>
      <t>Refer to the Information Supplement: Penetration Testing Guidance for additional guidance.</t>
    </r>
    <r>
      <rPr>
        <sz val="11"/>
        <color rgb="FF000000"/>
        <rFont val="Calibri"/>
      </rPr>
      <t xml:space="preserve">
</t>
    </r>
    <r>
      <rPr>
        <sz val="11"/>
        <color rgb="FF000000"/>
        <rFont val="Calibri"/>
      </rPr>
      <t>Industry-accepted penetration testing approaches include:</t>
    </r>
    <r>
      <rPr>
        <sz val="11"/>
        <color rgb="FF000000"/>
        <rFont val="Calibri"/>
      </rPr>
      <t xml:space="preserve">
</t>
    </r>
    <r>
      <rPr>
        <sz val="11"/>
        <color rgb="FF000000"/>
        <rFont val="Calibri"/>
      </rPr>
      <t>The Open Source Security Testing Methodology and Manual (OSSTMM)</t>
    </r>
    <r>
      <rPr>
        <sz val="11"/>
        <color rgb="FF000000"/>
        <rFont val="Calibri"/>
      </rPr>
      <t xml:space="preserve">
</t>
    </r>
    <r>
      <rPr>
        <sz val="11"/>
        <color rgb="FF000000"/>
        <rFont val="Calibri"/>
      </rPr>
      <t>Open Web Application Security Project (OWASP) penetration testing programs.</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</si>
  <si>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formal methodology is defined for thorough technical testing that attempts to exploit vulnerabilities and security weaknesses via simulated attack methods by a competent manual attacker.</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</si>
  <si>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Testing from inside the network (or “internal penetration testing”) means testing from both inside the CDE and into the CDE from trusted and untrusted internal networks.</t>
    </r>
    <r>
      <rPr>
        <sz val="11"/>
        <color rgb="FF000000"/>
        <rFont val="Calibri"/>
      </rPr>
      <t xml:space="preserve">
</t>
    </r>
    <r>
      <rPr>
        <sz val="11"/>
        <color rgb="FF000000"/>
        <rFont val="Calibri"/>
      </rPr>
      <t>Testing from outside the network (or “external penetration testing”) means testing the exposed external perimeter of trusted networks, and critical systems connected to or accessible to public network infrastructures.</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</si>
  <si>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Examine documentation and interview personnel to verify that the penetration-testing methodology defined, documented, and implemented by the entity includes all elements specified in this requirement.</t>
    </r>
  </si>
  <si>
    <t>11.4.2</t>
  </si>
  <si>
    <r>
      <rPr>
        <sz val="11"/>
        <color rgb="FF000000"/>
        <rFont val="Calibri"/>
      </rPr>
      <t>Internal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</si>
  <si>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Internal penetration testing serves two purposes. Firstly, just like an external penetration test, it discovers vulnerabilities and misconfigurations that could be used by an attacker that had managed to get some degree of access to the internal network, whether that is because the attacker is an authorized user conducting unauthorized activities, or an external attacker that had managed to penetrate the entity’s perimeter.</t>
    </r>
    <r>
      <rPr>
        <sz val="11"/>
        <color rgb="FF000000"/>
        <rFont val="Calibri"/>
      </rPr>
      <t xml:space="preserve">
</t>
    </r>
    <r>
      <rPr>
        <sz val="11"/>
        <color rgb="FF000000"/>
        <rFont val="Calibri"/>
      </rPr>
      <t>Secondly, internal penetration testing also helps entities to discover where their change control process failed by detecting previously unknown systems. Additionally, it verifies the status of many of the controls operating within the CDE.</t>
    </r>
    <r>
      <rPr>
        <sz val="11"/>
        <color rgb="FF000000"/>
        <rFont val="Calibri"/>
      </rPr>
      <t xml:space="preserve">
</t>
    </r>
    <r>
      <rPr>
        <sz val="11"/>
        <color rgb="FF000000"/>
        <rFont val="Calibri"/>
      </rPr>
      <t>A penetration test is not truly a “test” because the outcome of a penetration test is not something that can be classified as a “pass” or a “fail.” The best outcome of a test is a catalog of vulnerabilities and misconfigurations that an entity</t>
    </r>
  </si>
  <si>
    <r>
      <rPr>
        <sz val="11"/>
        <color rgb="FF000000"/>
        <rFont val="Calibri"/>
      </rPr>
      <t>Some considerations when choosing a qualified resource to perform penetration testing include:</t>
    </r>
    <r>
      <rPr>
        <sz val="11"/>
        <color rgb="FF000000"/>
        <rFont val="Calibri"/>
      </rPr>
      <t xml:space="preserve">
</t>
    </r>
    <r>
      <rPr>
        <sz val="11"/>
        <color rgb="FF000000"/>
        <rFont val="Calibri"/>
      </rPr>
      <t>Specific penetration testing certifications, which may be an indication of the tester’s skill level and competence.</t>
    </r>
    <r>
      <rPr>
        <sz val="11"/>
        <color rgb="FF000000"/>
        <rFont val="Calibri"/>
      </rPr>
      <t xml:space="preserve">
</t>
    </r>
    <r>
      <rPr>
        <sz val="11"/>
        <color rgb="FF000000"/>
        <rFont val="Calibri"/>
      </rPr>
      <t>Prior experience conducting penetration testing—for example, the number of years of experience, and the type and scope of prior engagements can help confirm whether the tester’s experience is appropriate for the needs of the engagement.</t>
    </r>
  </si>
  <si>
    <r>
      <rPr>
        <sz val="11"/>
        <color rgb="FF000000"/>
        <rFont val="Calibri"/>
      </rPr>
      <t>Internal system defenses are verified by technical testing according to the entity’s defined methodology as frequently as needed to address evolving and new attacks and threats and ensure that significant changes do not introduce unknown vulnerabilities.</t>
    </r>
  </si>
  <si>
    <r>
      <rPr>
        <b/>
        <sz val="11"/>
        <color rgb="FF000000"/>
        <rFont val="Calibri"/>
      </rPr>
      <t>a.</t>
    </r>
    <r>
      <rPr>
        <sz val="11"/>
        <color rgb="FF000000"/>
        <rFont val="Calibri"/>
      </rPr>
      <t xml:space="preserve"> Examine the scope of work and results from the most recent internal penetration test to verify that penetration testing is performed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internal penetration test was performed by a qualified internal resource or qualified external third-party and that organizational independence of the tester exists (not required to be a QSA or ASV).</t>
    </r>
    <r>
      <rPr>
        <sz val="11"/>
        <color rgb="FF000000"/>
        <rFont val="Calibri"/>
      </rPr>
      <t xml:space="preserve">
</t>
    </r>
    <r>
      <rPr>
        <sz val="11"/>
        <color rgb="FF000000"/>
        <rFont val="Calibri"/>
      </rPr>
      <t>did not know about, and the penetration tester found them before an attacker could. A penetration test that found nothing is typically indicative of shortcomings of the penetration tester, rather than being a positive reflection of the security posture of the entity.</t>
    </r>
  </si>
  <si>
    <t>11.4.3</t>
  </si>
  <si>
    <r>
      <rPr>
        <sz val="11"/>
        <color rgb="FF000000"/>
        <rFont val="Calibri"/>
      </rPr>
      <t>External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</si>
  <si>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The results of a penetration test are usually a prioritized list of vulnerabilities discovered by the exercise. Often a tester will have chained a number of vulnerabilities together to compromise a system component. Remediating the vulnerabilities found by a penetration test significantly reduces the probability that the same vulnerabilities will be exploited by a malicious attacker.</t>
    </r>
    <r>
      <rPr>
        <sz val="11"/>
        <color rgb="FF000000"/>
        <rFont val="Calibri"/>
      </rPr>
      <t xml:space="preserve">
</t>
    </r>
    <r>
      <rPr>
        <sz val="11"/>
        <color rgb="FF000000"/>
        <rFont val="Calibri"/>
      </rPr>
      <t>Using the entity’s own vulnerability risk assessment process (see requirement 6.3.1) ensures that the vulnerabilities that pose the highest risk to the entity will be remediated more quickly.</t>
    </r>
  </si>
  <si>
    <r>
      <rPr>
        <sz val="11"/>
        <color rgb="FF000000"/>
        <rFont val="Calibri"/>
      </rPr>
      <t>Refer to the Information Supplement: Penetration Testing Guidance on the PCI SSC website for additional guidance.</t>
    </r>
  </si>
  <si>
    <r>
      <rPr>
        <sz val="11"/>
        <color rgb="FF000000"/>
        <rFont val="Calibri"/>
      </rPr>
      <t>External system defenses are verified by technical testing according to the entity’s defined methodology as frequently as needed to address evolving and new attacks and threats, and to ensure that significant changes do not introduce unknown vulnerabilities.</t>
    </r>
  </si>
  <si>
    <r>
      <rPr>
        <b/>
        <sz val="11"/>
        <color rgb="FF000000"/>
        <rFont val="Calibri"/>
      </rPr>
      <t>a.</t>
    </r>
    <r>
      <rPr>
        <sz val="11"/>
        <color rgb="FF000000"/>
        <rFont val="Calibri"/>
      </rPr>
      <t xml:space="preserve"> Examine the scope of work and results from the most recent external penetration test to verify that penetration testing is performed according to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external penetration test was performed by a qualified internal resource or qualified external third party and that organizational independence of the tester exists (not required to be a QSA or ASV).</t>
    </r>
  </si>
  <si>
    <t>11.4.4</t>
  </si>
  <si>
    <r>
      <rPr>
        <sz val="11"/>
        <color rgb="FF000000"/>
        <rFont val="Calibri"/>
      </rPr>
      <t>Exploitable vulnerabilities and security weaknesses found during penetration testing are corrected as follows:</t>
    </r>
    <r>
      <rPr>
        <sz val="11"/>
        <color rgb="FF000000"/>
        <rFont val="Calibri"/>
      </rPr>
      <t xml:space="preserve">
</t>
    </r>
    <r>
      <rPr>
        <b/>
        <sz val="11"/>
        <color rgb="FF000000"/>
        <rFont val="Calibri"/>
      </rPr>
      <t>•</t>
    </r>
    <r>
      <rPr>
        <sz val="11"/>
        <color rgb="FF000000"/>
        <rFont val="Calibri"/>
      </rPr>
      <t xml:space="preserve">    In accordance with the entity’s assessment of the risk posed by the security issue as defined in Requirement 6.3.1.</t>
    </r>
    <r>
      <rPr>
        <sz val="11"/>
        <color rgb="FF000000"/>
        <rFont val="Calibri"/>
      </rPr>
      <t xml:space="preserve">
</t>
    </r>
    <r>
      <rPr>
        <b/>
        <sz val="11"/>
        <color rgb="FF000000"/>
        <rFont val="Calibri"/>
      </rPr>
      <t>•</t>
    </r>
    <r>
      <rPr>
        <sz val="11"/>
        <color rgb="FF000000"/>
        <rFont val="Calibri"/>
      </rPr>
      <t xml:space="preserve">    Penetration testing is repeated to verify the corrections.</t>
    </r>
  </si>
  <si>
    <r>
      <rPr>
        <sz val="11"/>
        <color rgb="FF000000"/>
        <rFont val="Calibri"/>
      </rPr>
      <t>As part of the entity’s assessment of risk, entities should consider how likely the vulnerability is to be exploited and whether there are other controls present in the environment to reduce the risk.</t>
    </r>
    <r>
      <rPr>
        <sz val="11"/>
        <color rgb="FF000000"/>
        <rFont val="Calibri"/>
      </rPr>
      <t xml:space="preserve">
</t>
    </r>
    <r>
      <rPr>
        <sz val="11"/>
        <color rgb="FF000000"/>
        <rFont val="Calibri"/>
      </rPr>
      <t>Any weaknesses that point to PCI DSS requirements not being met should be addressed.</t>
    </r>
  </si>
  <si>
    <r>
      <rPr>
        <sz val="11"/>
        <color rgb="FF000000"/>
        <rFont val="Calibri"/>
      </rPr>
      <t>Vulnerabilities and security weaknesses found while verifying system defenses are mitigated.</t>
    </r>
  </si>
  <si>
    <r>
      <rPr>
        <sz val="11"/>
        <color rgb="FF000000"/>
        <rFont val="Calibri"/>
      </rPr>
      <t>Examine penetration testing results to verify that noted exploitable vulnerabilities and security weaknesses were corrected in accordance with all elements specified in this requirement.</t>
    </r>
  </si>
  <si>
    <t>11.4.5</t>
  </si>
  <si>
    <r>
      <rPr>
        <sz val="11"/>
        <color rgb="FF000000"/>
        <rFont val="Calibri"/>
      </rPr>
      <t>If segmentation is used to isolate the CDE from other networks, penetration tests are performed on segmentation controls as follows:</t>
    </r>
    <r>
      <rPr>
        <sz val="11"/>
        <color rgb="FF000000"/>
        <rFont val="Calibri"/>
      </rPr>
      <t xml:space="preserve">
</t>
    </r>
    <r>
      <rPr>
        <b/>
        <sz val="11"/>
        <color rgb="FF000000"/>
        <rFont val="Calibri"/>
      </rPr>
      <t>•</t>
    </r>
    <r>
      <rPr>
        <sz val="11"/>
        <color rgb="FF000000"/>
        <rFont val="Calibri"/>
      </rPr>
      <t xml:space="preserve">    At least once every 12 months and after any changes to segmentation controls/methods</t>
    </r>
    <r>
      <rPr>
        <sz val="11"/>
        <color rgb="FF000000"/>
        <rFont val="Calibri"/>
      </rPr>
      <t xml:space="preserve">
</t>
    </r>
    <r>
      <rPr>
        <b/>
        <sz val="11"/>
        <color rgb="FF000000"/>
        <rFont val="Calibri"/>
      </rPr>
      <t>•</t>
    </r>
    <r>
      <rPr>
        <sz val="11"/>
        <color rgb="FF000000"/>
        <rFont val="Calibri"/>
      </rPr>
      <t xml:space="preserve">    Covering all segmentation controls/methods in use.</t>
    </r>
    <r>
      <rPr>
        <sz val="11"/>
        <color rgb="FF000000"/>
        <rFont val="Calibri"/>
      </rPr>
      <t xml:space="preserve">
</t>
    </r>
    <r>
      <rPr>
        <b/>
        <sz val="11"/>
        <color rgb="FF000000"/>
        <rFont val="Calibri"/>
      </rPr>
      <t>•</t>
    </r>
    <r>
      <rPr>
        <sz val="11"/>
        <color rgb="FF000000"/>
        <rFont val="Calibri"/>
      </rPr>
      <t xml:space="preserve">    According to the entity’s defined penetration testing methodology.</t>
    </r>
    <r>
      <rPr>
        <sz val="11"/>
        <color rgb="FF000000"/>
        <rFont val="Calibri"/>
      </rPr>
      <t xml:space="preserve">
</t>
    </r>
    <r>
      <rPr>
        <b/>
        <sz val="11"/>
        <color rgb="FF000000"/>
        <rFont val="Calibri"/>
      </rPr>
      <t>•</t>
    </r>
    <r>
      <rPr>
        <sz val="11"/>
        <color rgb="FF000000"/>
        <rFont val="Calibri"/>
      </rPr>
      <t xml:space="preserve">    Confirming that the segmentation controls/methods are operational and effective, and isolate the CDE from all out-of-scope systems.</t>
    </r>
    <r>
      <rPr>
        <sz val="11"/>
        <color rgb="FF000000"/>
        <rFont val="Calibri"/>
      </rPr>
      <t xml:space="preserve">
</t>
    </r>
    <r>
      <rPr>
        <b/>
        <sz val="11"/>
        <color rgb="FF000000"/>
        <rFont val="Calibri"/>
      </rPr>
      <t>•</t>
    </r>
    <r>
      <rPr>
        <sz val="11"/>
        <color rgb="FF000000"/>
        <rFont val="Calibri"/>
      </rPr>
      <t xml:space="preserve">    Confirming effectiveness of any use of isolation to separate systems with differing security levels (see Requirement 2.2.3).</t>
    </r>
    <r>
      <rPr>
        <sz val="11"/>
        <color rgb="FF000000"/>
        <rFont val="Calibri"/>
      </rPr>
      <t xml:space="preserve">
</t>
    </r>
    <r>
      <rPr>
        <b/>
        <sz val="11"/>
        <color rgb="FF000000"/>
        <rFont val="Calibri"/>
      </rPr>
      <t>•</t>
    </r>
    <r>
      <rPr>
        <sz val="11"/>
        <color rgb="FF000000"/>
        <rFont val="Calibri"/>
      </rPr>
      <t xml:space="preserve">    Performed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</si>
  <si>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When an entity uses segmentation controls to isolate the CDE from internal untrusted networks, the security of the CDE is dependent on that segmentation functioning. Many attacks have involved the attacker moving laterally from what an entity deemed an isolated network into the CDE. Using penetration testing tools and techniques to validate that an untrusted network is indeed isolated from the CDE can alert the entity to a failure or misconfiguration of the segmentation controls, which can then be rectified.</t>
    </r>
  </si>
  <si>
    <r>
      <rPr>
        <sz val="11"/>
        <color rgb="FF000000"/>
        <rFont val="Calibri"/>
      </rPr>
      <t>Techniques such as host discovery and port scanning can be used to verify out-of-scope segments have no access to the CDE.</t>
    </r>
  </si>
  <si>
    <r>
      <rPr>
        <sz val="11"/>
        <color rgb="FF000000"/>
        <rFont val="Calibri"/>
      </rPr>
      <t>If segmentation is used, it is verified periodically by technical testing to be continually effective, including after any changes, in isolating the CDE from all out-of-scope systems.</t>
    </r>
  </si>
  <si>
    <r>
      <rPr>
        <b/>
        <sz val="11"/>
        <color rgb="FF000000"/>
        <rFont val="Calibri"/>
      </rPr>
      <t>a.</t>
    </r>
    <r>
      <rPr>
        <sz val="11"/>
        <color rgb="FF000000"/>
        <rFont val="Calibri"/>
      </rPr>
      <t xml:space="preserve"> Examine segmentation controls and review penetration-testing methodology to verify that penetration-testing procedures are defined to test all segmentation methods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results from the most recent penetration test to verify the penetration test covers and addresses all elements specified in this requirement.</t>
    </r>
    <r>
      <rPr>
        <sz val="11"/>
        <color rgb="FF000000"/>
        <rFont val="Calibri"/>
      </rPr>
      <t xml:space="preserve">
</t>
    </r>
    <r>
      <rPr>
        <b/>
        <sz val="11"/>
        <color rgb="FF000000"/>
        <rFont val="Calibri"/>
      </rPr>
      <t>c.</t>
    </r>
    <r>
      <rPr>
        <sz val="11"/>
        <color rgb="FF000000"/>
        <rFont val="Calibri"/>
      </rPr>
      <t xml:space="preserve"> Interview personnel to verify that the test was performed by a qualified internal resource or qualified external third party and that organizational independence of the tester exists (not required to be a QSA or ASV).</t>
    </r>
  </si>
  <si>
    <t>11.4.6</t>
  </si>
  <si>
    <r>
      <rPr>
        <sz val="11"/>
        <color rgb="FF000000"/>
        <rFont val="Calibri"/>
      </rPr>
      <t>Additional requirement for service providers only: If segmentation is used to isolate the CDE from other networks, penetration tests are performed on segmentation controls as follows:</t>
    </r>
  </si>
  <si>
    <r>
      <rPr>
        <sz val="11"/>
        <color rgb="FF000000"/>
        <rFont val="Calibri"/>
      </rPr>
      <t>Service providers typically have access to greater volumes of cardholder data or can provide an entry point that can be exploited to then compromise multiple other entities. Service providers also typically have larger and more complex networks that are subject to more frequent change. The probability of segmentation controls failing in complex and dynamic networks is greater in service-provider environments.</t>
    </r>
    <r>
      <rPr>
        <sz val="11"/>
        <color rgb="FF000000"/>
        <rFont val="Calibri"/>
      </rPr>
      <t xml:space="preserve">
</t>
    </r>
    <r>
      <rPr>
        <sz val="11"/>
        <color rgb="FF000000"/>
        <rFont val="Calibri"/>
      </rPr>
      <t>Validating segmentation controls more frequently is likely to discover such failings before they can be exploited by an attacker attempting to pivot laterally from an out-of-scope untrusted network to the CDE.</t>
    </r>
  </si>
  <si>
    <r>
      <rPr>
        <sz val="11"/>
        <color rgb="FF000000"/>
        <rFont val="Calibri"/>
      </rPr>
      <t>Although the requirement specifies that this scope validation is carried out at least once every six months and after significant change, this exercise should be performed as frequently as possible to ensure it remains effective at isolating the CDE from other networks.</t>
    </r>
    <r>
      <rPr>
        <sz val="11"/>
        <color rgb="FF000000"/>
        <rFont val="Calibri"/>
      </rPr>
      <t xml:space="preserve">
</t>
    </r>
    <r>
      <rPr>
        <sz val="11"/>
        <color rgb="FF000000"/>
        <rFont val="Calibri"/>
      </rPr>
      <t>11.4.6 Additional requirement for service providers only: If segmentation is used to isolate the CDE from other networks, penetration tests are performed on segmentation controls as follows:</t>
    </r>
    <r>
      <rPr>
        <sz val="11"/>
        <color rgb="FF000000"/>
        <rFont val="Calibri"/>
      </rPr>
      <t xml:space="preserve">
</t>
    </r>
    <r>
      <rPr>
        <sz val="11"/>
        <color rgb="FF000000"/>
        <rFont val="Calibri"/>
      </rPr>
      <t>At least once every six months and after any changes to segmentation controls/methods.</t>
    </r>
    <r>
      <rPr>
        <sz val="11"/>
        <color rgb="FF000000"/>
        <rFont val="Calibri"/>
      </rPr>
      <t xml:space="preserve">
</t>
    </r>
    <r>
      <rPr>
        <sz val="11"/>
        <color rgb="FF000000"/>
        <rFont val="Calibri"/>
      </rPr>
      <t>Covering all segmentation controls/methods in use.</t>
    </r>
    <r>
      <rPr>
        <sz val="11"/>
        <color rgb="FF000000"/>
        <rFont val="Calibri"/>
      </rPr>
      <t xml:space="preserve">
</t>
    </r>
    <r>
      <rPr>
        <sz val="11"/>
        <color rgb="FF000000"/>
        <rFont val="Calibri"/>
      </rPr>
      <t>According to the entity’s defined penetration testing methodology.</t>
    </r>
    <r>
      <rPr>
        <sz val="11"/>
        <color rgb="FF000000"/>
        <rFont val="Calibri"/>
      </rPr>
      <t xml:space="preserve">
</t>
    </r>
    <r>
      <rPr>
        <sz val="11"/>
        <color rgb="FF000000"/>
        <rFont val="Calibri"/>
      </rPr>
      <t>Confirming that the segmentation controls/methods are operational and effective, and isolate the CDE from all out-of-scope systems.</t>
    </r>
    <r>
      <rPr>
        <sz val="11"/>
        <color rgb="FF000000"/>
        <rFont val="Calibri"/>
      </rPr>
      <t xml:space="preserve">
</t>
    </r>
    <r>
      <rPr>
        <sz val="11"/>
        <color rgb="FF000000"/>
        <rFont val="Calibri"/>
      </rPr>
      <t>Confirming effectiveness of any use of isolation to separate systems with differing security levels (see Requirement 2.2.3).</t>
    </r>
    <r>
      <rPr>
        <sz val="11"/>
        <color rgb="FF000000"/>
        <rFont val="Calibri"/>
      </rPr>
      <t xml:space="preserve">
</t>
    </r>
    <r>
      <rPr>
        <sz val="11"/>
        <color rgb="FF000000"/>
        <rFont val="Calibri"/>
      </rPr>
      <t>Performed by a qualified internal resource or qualified external third party.</t>
    </r>
    <r>
      <rPr>
        <sz val="11"/>
        <color rgb="FF000000"/>
        <rFont val="Calibri"/>
      </rPr>
      <t xml:space="preserve">
</t>
    </r>
    <r>
      <rPr>
        <sz val="11"/>
        <color rgb="FF000000"/>
        <rFont val="Calibri"/>
      </rPr>
      <t>Organizational independence of the tester exists (not required to be a QSA or ASV).</t>
    </r>
    <r>
      <rPr>
        <sz val="11"/>
        <color rgb="FF000000"/>
        <rFont val="Calibri"/>
      </rPr>
      <t xml:space="preserve">
</t>
    </r>
    <r>
      <rPr>
        <sz val="11"/>
        <color rgb="FF000000"/>
        <rFont val="Calibri"/>
      </rPr>
      <t>11.4.6.a Additional testing procedure for service provider assessments only: Examine the results from the most recent penetration test to verify that the penetration covers and addressed all elements specified in this requirement.</t>
    </r>
  </si>
  <si>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</si>
  <si>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</si>
  <si>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t>11.4.7</t>
  </si>
  <si>
    <r>
      <rPr>
        <sz val="11"/>
        <color rgb="FF000000"/>
        <rFont val="Calibri"/>
      </rPr>
      <t>Additional requirement for multi-tenant service providers only: Multi-tenant service providers support their customers for external penetration testing per Requirement 11.4.3 and 11.4.4.</t>
    </r>
  </si>
  <si>
    <r>
      <rPr>
        <sz val="11"/>
        <color rgb="FF000000"/>
        <rFont val="Calibri"/>
      </rPr>
      <t>Entities need to conduct penetration tests in accordance with PCI DSS to simulate attacker behavior and discover vulnerabilities in their environment. In shared and cloud environments, the multi-tenant service provider may be concerned about the activities of a penetration tester affecting other customers’ systems.</t>
    </r>
    <r>
      <rPr>
        <sz val="11"/>
        <color rgb="FF000000"/>
        <rFont val="Calibri"/>
      </rPr>
      <t xml:space="preserve">
</t>
    </r>
    <r>
      <rPr>
        <sz val="11"/>
        <color rgb="FF000000"/>
        <rFont val="Calibri"/>
      </rPr>
      <t>Multi-tenant service providers cannot forbid penetration testing because this would leave their customers’ systems open to exploitation.</t>
    </r>
    <r>
      <rPr>
        <sz val="11"/>
        <color rgb="FF000000"/>
        <rFont val="Calibri"/>
      </rPr>
      <t xml:space="preserve">
</t>
    </r>
    <r>
      <rPr>
        <sz val="11"/>
        <color rgb="FF000000"/>
        <rFont val="Calibri"/>
      </rPr>
      <t>Therefore, multi-tenant service providers must support customer requests to conduct penetration testing or for penetration testing results.</t>
    </r>
  </si>
  <si>
    <r>
      <rPr>
        <sz val="11"/>
        <color rgb="FF000000"/>
        <rFont val="Calibri"/>
      </rPr>
      <t>Security alerts generated by these techniques should be continually monitored, so that the attempted or actual intrusions can be stopped, and potential damage limited.</t>
    </r>
  </si>
  <si>
    <r>
      <rPr>
        <sz val="11"/>
        <color rgb="FF000000"/>
        <rFont val="Calibri"/>
      </rPr>
      <t>Multi-tenant service providers support their customers’ need for technical testing either by providing access or evidence that comparable technical testing has been undertaken.</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</si>
  <si>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multi-tenant service provider.</t>
    </r>
    <r>
      <rPr>
        <sz val="11"/>
        <color rgb="FF000000"/>
        <rFont val="Calibri"/>
      </rPr>
      <t xml:space="preserve">
</t>
    </r>
    <r>
      <rPr>
        <sz val="11"/>
        <color rgb="FF000000"/>
        <rFont val="Calibri"/>
      </rPr>
      <t>To meet this requirement, a multi-tenant service provider may either:</t>
    </r>
    <r>
      <rPr>
        <sz val="11"/>
        <color rgb="FF000000"/>
        <rFont val="Calibri"/>
      </rPr>
      <t xml:space="preserve">
</t>
    </r>
    <r>
      <rPr>
        <sz val="11"/>
        <color rgb="FF000000"/>
        <rFont val="Calibri"/>
      </rPr>
      <t>Provide evidence to its customers to show that penetration testing has been performed according to Requirements 11.4.3 and 11.4.4 on the customers’ subscribed infrastructure, or</t>
    </r>
    <r>
      <rPr>
        <sz val="11"/>
        <color rgb="FF000000"/>
        <rFont val="Calibri"/>
      </rPr>
      <t xml:space="preserve">
</t>
    </r>
    <r>
      <rPr>
        <sz val="11"/>
        <color rgb="FF000000"/>
        <rFont val="Calibri"/>
      </rPr>
      <t>Provide prompt access to each of its customers, so customers can perform their own penetration testing.</t>
    </r>
    <r>
      <rPr>
        <sz val="11"/>
        <color rgb="FF000000"/>
        <rFont val="Calibri"/>
      </rPr>
      <t xml:space="preserve">
</t>
    </r>
    <r>
      <rPr>
        <sz val="11"/>
        <color rgb="FF000000"/>
        <rFont val="Calibri"/>
      </rPr>
      <t>Evidence provided to customers can include redacted penetration testing results but needs to include sufficient information to prove that all elements of Requirements 11.4.3 and 11.4.4 have been met on the customer’s behalf.</t>
    </r>
    <r>
      <rPr>
        <sz val="11"/>
        <color rgb="FF000000"/>
        <rFont val="Calibri"/>
      </rPr>
      <t xml:space="preserve">
</t>
    </r>
    <r>
      <rPr>
        <sz val="11"/>
        <color rgb="FF000000"/>
        <rFont val="Calibri"/>
      </rPr>
      <t>Refer also to Appendix A1: Additional PCI DSS Requirements for Multi-Tenant Service Providers.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</si>
  <si>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Additional testing procedure for multi-tenant service providers only: Examine evidence to verify that multi-tenant service providers support their customers for external penetration testing per Requirement 11.4.3 and 11.4.4.</t>
    </r>
  </si>
  <si>
    <t>Network intrusions and unexpected file changes are detected and responded to.</t>
  </si>
  <si>
    <t>11.5.1</t>
  </si>
  <si>
    <r>
      <rPr>
        <sz val="11"/>
        <color rgb="FF000000"/>
        <rFont val="Calibri"/>
      </rPr>
      <t>Intrusion-detection and/or intrusion-prevention techniques are used to detect and/or prevent intrusions into the network as follows:</t>
    </r>
    <r>
      <rPr>
        <sz val="11"/>
        <color rgb="FF000000"/>
        <rFont val="Calibri"/>
      </rPr>
      <t xml:space="preserve">
</t>
    </r>
    <r>
      <rPr>
        <b/>
        <sz val="11"/>
        <color rgb="FF000000"/>
        <rFont val="Calibri"/>
      </rPr>
      <t>•</t>
    </r>
    <r>
      <rPr>
        <sz val="11"/>
        <color rgb="FF000000"/>
        <rFont val="Calibri"/>
      </rPr>
      <t xml:space="preserve">    All traffic is monitored at the perimeter of the CDE.</t>
    </r>
    <r>
      <rPr>
        <sz val="11"/>
        <color rgb="FF000000"/>
        <rFont val="Calibri"/>
      </rPr>
      <t xml:space="preserve">
</t>
    </r>
    <r>
      <rPr>
        <b/>
        <sz val="11"/>
        <color rgb="FF000000"/>
        <rFont val="Calibri"/>
      </rPr>
      <t>•</t>
    </r>
    <r>
      <rPr>
        <sz val="11"/>
        <color rgb="FF000000"/>
        <rFont val="Calibri"/>
      </rPr>
      <t xml:space="preserve">    All traffic is monitored at critical points in the CDE.</t>
    </r>
    <r>
      <rPr>
        <sz val="11"/>
        <color rgb="FF000000"/>
        <rFont val="Calibri"/>
      </rPr>
      <t xml:space="preserve">
</t>
    </r>
    <r>
      <rPr>
        <b/>
        <sz val="11"/>
        <color rgb="FF000000"/>
        <rFont val="Calibri"/>
      </rPr>
      <t>•</t>
    </r>
    <r>
      <rPr>
        <sz val="11"/>
        <color rgb="FF000000"/>
        <rFont val="Calibri"/>
      </rPr>
      <t xml:space="preserve">    Personnel are alerted to suspected compromises.</t>
    </r>
    <r>
      <rPr>
        <sz val="11"/>
        <color rgb="FF000000"/>
        <rFont val="Calibri"/>
      </rPr>
      <t xml:space="preserve">
</t>
    </r>
    <r>
      <rPr>
        <b/>
        <sz val="11"/>
        <color rgb="FF000000"/>
        <rFont val="Calibri"/>
      </rPr>
      <t>•</t>
    </r>
    <r>
      <rPr>
        <sz val="11"/>
        <color rgb="FF000000"/>
        <rFont val="Calibri"/>
      </rPr>
      <t xml:space="preserve">    All intrusion-detection and prevention engines, baselines, and signatures are kept up to date.</t>
    </r>
  </si>
  <si>
    <r>
      <rPr>
        <sz val="11"/>
        <color rgb="FF000000"/>
        <rFont val="Calibri"/>
      </rPr>
      <t>Intrusion-detection and/or intrusion-prevention techniques (such as IDS/IPS) compare the traffic coming into the network with known “signatures” and/or behaviors of thousands of compromise types (hacker tools, Trojans, and other malware), and then send alerts and/or stop the attempt as it happens. Without a proactive approach to detect unauthorized activity, attacks on (or misuse of) computer resources could go unnoticed for long periods of time. The impact of an intrusion into the CDE is, in many ways, a factor of the time that an attacker has in the environment before being detected.</t>
    </r>
  </si>
  <si>
    <r>
      <rPr>
        <sz val="11"/>
        <color rgb="FF000000"/>
        <rFont val="Calibri"/>
      </rPr>
      <t>Critical locations could include, but are not limited to, network security controls between network segments (for example, between a DMZ and an internal network or between an in-scope and out-of-scope network) and points protecting connections between a less trusted and a more trusted system component.</t>
    </r>
  </si>
  <si>
    <r>
      <rPr>
        <sz val="11"/>
        <color rgb="FF000000"/>
        <rFont val="Calibri"/>
      </rPr>
      <t>Mechanisms to detect real-time suspicious or anomalous network traffic that may be indicative of threat actor activity are implemented. Alerts generated by these mechanisms are responded to by personnel, or by automated means that ensure that system components cannot be compromised as a result of the detected activity.</t>
    </r>
  </si>
  <si>
    <r>
      <rPr>
        <b/>
        <sz val="11"/>
        <color rgb="FF000000"/>
        <rFont val="Calibri"/>
      </rPr>
      <t>b.</t>
    </r>
    <r>
      <rPr>
        <sz val="11"/>
        <color rgb="FF000000"/>
        <rFont val="Calibri"/>
      </rPr>
      <t xml:space="preserve"> Examine system configurations and interview responsible personnel to verify intrusion-detection and/or intrusion-prevention techniques alert personnel of suspected compromises.</t>
    </r>
    <r>
      <rPr>
        <sz val="11"/>
        <color rgb="FF000000"/>
        <rFont val="Calibri"/>
      </rPr>
      <t xml:space="preserve">
</t>
    </r>
    <r>
      <rPr>
        <b/>
        <sz val="11"/>
        <color rgb="FF000000"/>
        <rFont val="Calibri"/>
      </rPr>
      <t>c.</t>
    </r>
    <r>
      <rPr>
        <sz val="11"/>
        <color rgb="FF000000"/>
        <rFont val="Calibri"/>
      </rPr>
      <t xml:space="preserve"> Examine system configurations and vendor documentation to verify intrusion-detection and/or intrusion-prevention techniques are configured to keep all engines, baselines, and signatures up to date.</t>
    </r>
  </si>
  <si>
    <t>11.5.1.1</t>
  </si>
  <si>
    <r>
      <rPr>
        <sz val="11"/>
        <color rgb="FF000000"/>
        <rFont val="Calibri"/>
      </rPr>
      <t>Additional requirement for service providers only: Intrusion-detection and/or intrusion-prevention techniques detect, alert on/prevent, and address covert malware communication channels.</t>
    </r>
  </si>
  <si>
    <r>
      <rPr>
        <sz val="11"/>
        <color rgb="FF000000"/>
        <rFont val="Calibri"/>
      </rPr>
      <t>Detecting covert malware communication attempts (for example, DNS tunneling) can help block the spread of malware laterally inside a network and the exfiltration of data. When deciding where to place this control, entities should consider critical locations in the network, and likely routes for covert channels.</t>
    </r>
    <r>
      <rPr>
        <sz val="11"/>
        <color rgb="FF000000"/>
        <rFont val="Calibri"/>
      </rPr>
      <t xml:space="preserve">
</t>
    </r>
    <r>
      <rPr>
        <sz val="11"/>
        <color rgb="FF000000"/>
        <rFont val="Calibri"/>
      </rPr>
      <t>When malware establishes a foothold in an infected environment, it often tries to establish a communication channel to a command-and-control (C&amp;C) server. Through the C&amp;C server, the attacker communicates with and controls malware on compromised systems to deliver malicious payloads or instructions, or to initiate data exfiltration. In many cases, the malware will communicate with the C&amp;C server indirectly via botnets, bypassing monitoring, blocking controls, and rendering these methods ineffective to detect the covert channels.</t>
    </r>
    <r>
      <rPr>
        <sz val="11"/>
        <color rgb="FF000000"/>
        <rFont val="Calibri"/>
      </rPr>
      <t xml:space="preserve">
</t>
    </r>
    <r>
      <rPr>
        <sz val="11"/>
        <color rgb="FF000000"/>
        <rFont val="Calibri"/>
      </rPr>
      <t>(continued on next page)</t>
    </r>
  </si>
  <si>
    <r>
      <rPr>
        <sz val="11"/>
        <color rgb="FF000000"/>
        <rFont val="Calibri"/>
      </rPr>
      <t>Methods that can help detect and address malware communications channels include real-time endpoint scanning, egress traffic filtering, an ”allow” listing, data loss prevention tools, and network security monitoring tools such as IDS/IPS. Additionally, DNS queries and responses are a key data source used by network defenders in support of incident response as well as intrusion discovery. When these transactions are collected for processing and analytics, they can enable a number of valuable security analytic scenarios.</t>
    </r>
    <r>
      <rPr>
        <sz val="11"/>
        <color rgb="FF000000"/>
        <rFont val="Calibri"/>
      </rPr>
      <t xml:space="preserve">
</t>
    </r>
    <r>
      <rPr>
        <sz val="11"/>
        <color rgb="FF000000"/>
        <rFont val="Calibri"/>
      </rPr>
      <t>It is important that organizations maintain up-to-date knowledge of malware modes of operation, as mitigating these can help detect and limit the impact of malware in the environment.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</si>
  <si>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Mechanisms are in place to detect and alert/prevent covert communications with command-and-control systems. Alerts generated by these mechanisms are responded to by personnel, or by automated means that ensure that such communications are blocked.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</si>
  <si>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Additional testing procedure for service provider assessments only: Examine documentation and configuration settings to verify that methods to detect and alert on/prevent covert malware communication channels are in place and operating.</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the entity’s incident-response plan (Requirement 12.10.1) to verify it requires and defines a response in the event that covert malware communication channels are detected.</t>
    </r>
    <r>
      <rPr>
        <sz val="11"/>
        <color rgb="FF000000"/>
        <rFont val="Calibri"/>
      </rPr>
      <t xml:space="preserve">
</t>
    </r>
    <r>
      <rPr>
        <b/>
        <sz val="11"/>
        <color rgb="FF000000"/>
        <rFont val="Calibri"/>
      </rPr>
      <t>c.</t>
    </r>
    <r>
      <rPr>
        <sz val="11"/>
        <color rgb="FF000000"/>
        <rFont val="Calibri"/>
      </rPr>
      <t xml:space="preserve"> Additional testing procedure for service provider assessments only: Interview responsible personnel and observe processes to verify that personnel maintain knowledge of covert malware communication and control techniques and are knowledgeable about how to respond when malware is suspected.</t>
    </r>
  </si>
  <si>
    <t>11.5.2</t>
  </si>
  <si>
    <r>
      <rPr>
        <sz val="11"/>
        <color rgb="FF000000"/>
        <rFont val="Calibri"/>
      </rPr>
      <t>A change-detection mechanism (for example, file integrity monitoring tools)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changes, additions, and deletions) of critical files.</t>
    </r>
    <r>
      <rPr>
        <sz val="11"/>
        <color rgb="FF000000"/>
        <rFont val="Calibri"/>
      </rPr>
      <t xml:space="preserve">
</t>
    </r>
    <r>
      <rPr>
        <b/>
        <sz val="11"/>
        <color rgb="FF000000"/>
        <rFont val="Calibri"/>
      </rPr>
      <t>•</t>
    </r>
    <r>
      <rPr>
        <sz val="11"/>
        <color rgb="FF000000"/>
        <rFont val="Calibri"/>
      </rPr>
      <t xml:space="preserve">    To perform critical file comparisons at least once weekly.</t>
    </r>
  </si>
  <si>
    <r>
      <rPr>
        <sz val="11"/>
        <color rgb="FF000000"/>
        <rFont val="Calibri"/>
      </rPr>
      <t>Changes to critical system, configuration, or content files can be an indicator an attacker has accessed an organization’s system. Such changes can allow an attacker to take additional malicious actions, access cardholder data, and/or conduct activities without detection or record.</t>
    </r>
    <r>
      <rPr>
        <sz val="11"/>
        <color rgb="FF000000"/>
        <rFont val="Calibri"/>
      </rPr>
      <t xml:space="preserve">
</t>
    </r>
    <r>
      <rPr>
        <sz val="11"/>
        <color rgb="FF000000"/>
        <rFont val="Calibri"/>
      </rPr>
      <t>A change detection mechanism will detect and evaluate such changes to critical files and generate alerts that can be responded to following defined processes so that personnel can take appropriate actions.</t>
    </r>
    <r>
      <rPr>
        <sz val="11"/>
        <color rgb="FF000000"/>
        <rFont val="Calibri"/>
      </rPr>
      <t xml:space="preserve">
</t>
    </r>
    <r>
      <rPr>
        <sz val="11"/>
        <color rgb="FF000000"/>
        <rFont val="Calibri"/>
      </rPr>
      <t>(continued on next page)</t>
    </r>
  </si>
  <si>
    <r>
      <rPr>
        <sz val="11"/>
        <color rgb="FF000000"/>
        <rFont val="Calibri"/>
      </rPr>
      <t>Examples of the types of files that should be monitored include, but are not limited to:</t>
    </r>
    <r>
      <rPr>
        <sz val="11"/>
        <color rgb="FF000000"/>
        <rFont val="Calibri"/>
      </rPr>
      <t xml:space="preserve">
</t>
    </r>
    <r>
      <rPr>
        <sz val="11"/>
        <color rgb="FF000000"/>
        <rFont val="Calibri"/>
      </rPr>
      <t>System executables.</t>
    </r>
    <r>
      <rPr>
        <sz val="11"/>
        <color rgb="FF000000"/>
        <rFont val="Calibri"/>
      </rPr>
      <t xml:space="preserve">
</t>
    </r>
    <r>
      <rPr>
        <sz val="11"/>
        <color rgb="FF000000"/>
        <rFont val="Calibri"/>
      </rPr>
      <t>Application executables.</t>
    </r>
    <r>
      <rPr>
        <sz val="11"/>
        <color rgb="FF000000"/>
        <rFont val="Calibri"/>
      </rPr>
      <t xml:space="preserve">
</t>
    </r>
    <r>
      <rPr>
        <sz val="11"/>
        <color rgb="FF000000"/>
        <rFont val="Calibri"/>
      </rPr>
      <t>Configuration and parameter files.</t>
    </r>
    <r>
      <rPr>
        <sz val="11"/>
        <color rgb="FF000000"/>
        <rFont val="Calibri"/>
      </rPr>
      <t xml:space="preserve">
</t>
    </r>
    <r>
      <rPr>
        <sz val="11"/>
        <color rgb="FF000000"/>
        <rFont val="Calibri"/>
      </rPr>
      <t>Centrally stored, historical, or archived audit logs.</t>
    </r>
    <r>
      <rPr>
        <sz val="11"/>
        <color rgb="FF000000"/>
        <rFont val="Calibri"/>
      </rPr>
      <t xml:space="preserve">
</t>
    </r>
    <r>
      <rPr>
        <sz val="11"/>
        <color rgb="FF000000"/>
        <rFont val="Calibri"/>
      </rPr>
      <t>Additional critical files determined by entity (for example, through risk assessment or other means).</t>
    </r>
  </si>
  <si>
    <r>
      <rPr>
        <sz val="11"/>
        <color rgb="FF000000"/>
        <rFont val="Calibri"/>
      </rPr>
      <t>Change-detection solutions such as file integrity monitoring (FIM) tools check for changes, additions, and deletions to critical files, and notify when such changes are detected.</t>
    </r>
    <r>
      <rPr>
        <sz val="11"/>
        <color rgb="FF000000"/>
        <rFont val="Calibri"/>
      </rPr>
      <t xml:space="preserve">
</t>
    </r>
    <r>
      <rPr>
        <sz val="11"/>
        <color rgb="FF000000"/>
        <rFont val="Calibri"/>
      </rPr>
      <t>For change-detection purposes, critical files are usually those that do not regularly change, but the modification of which could indicate a system compromise or risk of compromise. Change-detection mechanisms such as file integrity monitoring products usually come pre-configured with critical files for the related operating system. Other critical files, such as those for custom applications, must be evaluated and defined by the entity (that is, the merchant or service provider).</t>
    </r>
    <r>
      <rPr>
        <sz val="11"/>
        <color rgb="FF000000"/>
        <rFont val="Calibri"/>
      </rPr>
      <t xml:space="preserve">
</t>
    </r>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</si>
  <si>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sz val="11"/>
        <color rgb="FF000000"/>
        <rFont val="Calibri"/>
      </rPr>
      <t>Critical files cannot be modified by unauthorized personnel without an alert being generated.</t>
    </r>
    <r>
      <rPr>
        <sz val="11"/>
        <color rgb="FF000000"/>
        <rFont val="Calibri"/>
      </rPr>
      <t xml:space="preserve">
</t>
    </r>
    <r>
      <rPr>
        <sz val="11"/>
        <color rgb="FF000000"/>
        <rFont val="Calibri"/>
      </rPr>
      <t>(continued on next page)</t>
    </r>
  </si>
  <si>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</si>
  <si>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b/>
        <sz val="11"/>
        <color rgb="FF000000"/>
        <rFont val="Calibri"/>
      </rPr>
      <t>a.</t>
    </r>
    <r>
      <rPr>
        <sz val="11"/>
        <color rgb="FF000000"/>
        <rFont val="Calibri"/>
      </rPr>
      <t xml:space="preserve"> Examine system settings, monitored files, and results from monitoring activities to verify the use of a change-detection mechanism.</t>
    </r>
    <r>
      <rPr>
        <sz val="11"/>
        <color rgb="FF000000"/>
        <rFont val="Calibri"/>
      </rPr>
      <t xml:space="preserve">
</t>
    </r>
    <r>
      <rPr>
        <b/>
        <sz val="11"/>
        <color rgb="FF000000"/>
        <rFont val="Calibri"/>
      </rPr>
      <t>b.</t>
    </r>
    <r>
      <rPr>
        <sz val="11"/>
        <color rgb="FF000000"/>
        <rFont val="Calibri"/>
      </rPr>
      <t xml:space="preserve"> Examine settings for the change-detection mechanism to verify it is configured in accordance with all elements specified in this requirement.</t>
    </r>
  </si>
  <si>
    <t>11.6</t>
  </si>
  <si>
    <t>Unauthorized changes on payment pages are detected and responded to.</t>
  </si>
  <si>
    <t>11.6.1</t>
  </si>
  <si>
    <r>
      <rPr>
        <sz val="11"/>
        <color rgb="FF000000"/>
        <rFont val="Calibri"/>
      </rPr>
      <t>A change- and tamper-detection mechanism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indicators of compromise, changes, additions, and deletions) to the security-impacting HTTP headers and the script contents of payment pages as received by the consumer browser.</t>
    </r>
    <r>
      <rPr>
        <sz val="11"/>
        <color rgb="FF000000"/>
        <rFont val="Calibri"/>
      </rPr>
      <t xml:space="preserve">
</t>
    </r>
    <r>
      <rPr>
        <b/>
        <sz val="11"/>
        <color rgb="FF000000"/>
        <rFont val="Calibri"/>
      </rPr>
      <t>•</t>
    </r>
    <r>
      <rPr>
        <sz val="11"/>
        <color rgb="FF000000"/>
        <rFont val="Calibri"/>
      </rPr>
      <t xml:space="preserve">    The mechanism is configured to evaluate the received HTTP headers and payment pages.</t>
    </r>
    <r>
      <rPr>
        <sz val="11"/>
        <color rgb="FF000000"/>
        <rFont val="Calibri"/>
      </rPr>
      <t xml:space="preserve">
</t>
    </r>
    <r>
      <rPr>
        <b/>
        <sz val="11"/>
        <color rgb="FF000000"/>
        <rFont val="Calibri"/>
      </rPr>
      <t>•</t>
    </r>
    <r>
      <rPr>
        <sz val="11"/>
        <color rgb="FF000000"/>
        <rFont val="Calibri"/>
      </rPr>
      <t xml:space="preserve">    The mechanism functions are performed as follows:</t>
    </r>
    <r>
      <rPr>
        <sz val="11"/>
        <color rgb="FF000000"/>
        <rFont val="Calibri"/>
      </rPr>
      <t xml:space="preserve">
</t>
    </r>
    <r>
      <rPr>
        <b/>
        <sz val="11"/>
        <color rgb="FF000000"/>
        <rFont val="Calibri"/>
      </rPr>
      <t>•</t>
    </r>
    <r>
      <rPr>
        <sz val="11"/>
        <color rgb="FF000000"/>
        <rFont val="Calibri"/>
      </rPr>
      <t xml:space="preserve">    At least weekly</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</si>
  <si>
    <r>
      <rPr>
        <sz val="11"/>
        <color rgb="FF000000"/>
        <rFont val="Calibri"/>
      </rPr>
      <t>Many web pages now rely on assembling objects, including active content (primarily JavaScript), from multiple internet locations. Additionally, the content of many web pages is defined using content management and tag management systems that may not be possible to monitor using traditional change detection mechanisms.</t>
    </r>
    <r>
      <rPr>
        <sz val="11"/>
        <color rgb="FF000000"/>
        <rFont val="Calibri"/>
      </rPr>
      <t xml:space="preserve">
</t>
    </r>
    <r>
      <rPr>
        <sz val="11"/>
        <color rgb="FF000000"/>
        <rFont val="Calibri"/>
      </rPr>
      <t>Therefore, the only place to detect changes or indicators of malicious activity is in the consumer browser as the page is constructed and all JavaScript interpreted.</t>
    </r>
    <r>
      <rPr>
        <sz val="11"/>
        <color rgb="FF000000"/>
        <rFont val="Calibri"/>
      </rPr>
      <t xml:space="preserve">
</t>
    </r>
    <r>
      <rPr>
        <sz val="11"/>
        <color rgb="FF000000"/>
        <rFont val="Calibri"/>
      </rPr>
      <t>By comparing the current version of the HTTP header and the active content of payment pages as received by the consumer browser with prior or known versions, it is possible to detect unauthorized changes that may indicate a skimming attack, or an attempt to disable a control designed to protect against, or to detect, skimming attacks.</t>
    </r>
    <r>
      <rPr>
        <sz val="11"/>
        <color rgb="FF000000"/>
        <rFont val="Calibri"/>
      </rPr>
      <t xml:space="preserve">
</t>
    </r>
    <r>
      <rPr>
        <sz val="11"/>
        <color rgb="FF000000"/>
        <rFont val="Calibri"/>
      </rPr>
      <t>Additionally, by looking for known indicators of compromise and script elements or behavior typical of skimmers, suspicious alerts can be raised.</t>
    </r>
    <r>
      <rPr>
        <sz val="11"/>
        <color rgb="FF000000"/>
        <rFont val="Calibri"/>
      </rPr>
      <t xml:space="preserve">
</t>
    </r>
    <r>
      <rPr>
        <sz val="11"/>
        <color rgb="FF000000"/>
        <rFont val="Calibri"/>
      </rPr>
      <t>(continued on next page)</t>
    </r>
  </si>
  <si>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</si>
  <si>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This requirement also applies to entities with a webpage(s) that includes a TPSP’s/payment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The intention of this requirement is not that an entity installs software in the systems or browsers of its consumers, but rather that the entity uses techniques such as those described under Examples in the Guidance column to prevent and detect unexpected script activities.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</si>
  <si>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E-commerce skimming code or techniques cannot be added to payment pages as received by the consumer browser without a timely alert being generated. Anti-skimming measures cannot be removed from payment pages without a prompt alert being generated.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</si>
  <si>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system settings, monitored payment pages, and results from monitoring activities to verify the use of a change- and tamper-detection mechanism.</t>
    </r>
    <r>
      <rPr>
        <sz val="11"/>
        <color rgb="FF000000"/>
        <rFont val="Calibri"/>
      </rPr>
      <t xml:space="preserve">
</t>
    </r>
    <r>
      <rPr>
        <b/>
        <sz val="11"/>
        <color rgb="FF000000"/>
        <rFont val="Calibri"/>
      </rPr>
      <t>b.</t>
    </r>
    <r>
      <rPr>
        <sz val="11"/>
        <color rgb="FF000000"/>
        <rFont val="Calibri"/>
      </rPr>
      <t xml:space="preserve"> Examine configuration settings to verify the mechanism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If the mechanism functions are performed at an entity-defined frequency, examine the entity’s targeted risk analysis for determining the frequency to verify the risk analysis was performed in accordance with all elements specified at Requirement 12.3.1.</t>
    </r>
  </si>
  <si>
    <t>12</t>
  </si>
  <si>
    <t>Requirement 12: Support Information Security with Organizational Policies and Programs</t>
  </si>
  <si>
    <t>A comprehensive information security policy that governs and provides direction for protection of the entity’s information assets is known and current.</t>
  </si>
  <si>
    <t>12.1.1</t>
  </si>
  <si>
    <r>
      <rPr>
        <sz val="11"/>
        <color rgb="FF000000"/>
        <rFont val="Calibri"/>
      </rPr>
      <t>An overall information security policy is:</t>
    </r>
    <r>
      <rPr>
        <sz val="11"/>
        <color rgb="FF000000"/>
        <rFont val="Calibri"/>
      </rPr>
      <t xml:space="preserve">
</t>
    </r>
    <r>
      <rPr>
        <b/>
        <sz val="11"/>
        <color rgb="FF000000"/>
        <rFont val="Calibri"/>
      </rPr>
      <t>•</t>
    </r>
    <r>
      <rPr>
        <sz val="11"/>
        <color rgb="FF000000"/>
        <rFont val="Calibri"/>
      </rPr>
      <t xml:space="preserve">    Established.</t>
    </r>
    <r>
      <rPr>
        <sz val="11"/>
        <color rgb="FF000000"/>
        <rFont val="Calibri"/>
      </rPr>
      <t xml:space="preserve">
</t>
    </r>
    <r>
      <rPr>
        <b/>
        <sz val="11"/>
        <color rgb="FF000000"/>
        <rFont val="Calibri"/>
      </rPr>
      <t>•</t>
    </r>
    <r>
      <rPr>
        <sz val="11"/>
        <color rgb="FF000000"/>
        <rFont val="Calibri"/>
      </rPr>
      <t xml:space="preserve">    Published.</t>
    </r>
    <r>
      <rPr>
        <sz val="11"/>
        <color rgb="FF000000"/>
        <rFont val="Calibri"/>
      </rPr>
      <t xml:space="preserve">
</t>
    </r>
    <r>
      <rPr>
        <b/>
        <sz val="11"/>
        <color rgb="FF000000"/>
        <rFont val="Calibri"/>
      </rPr>
      <t>•</t>
    </r>
    <r>
      <rPr>
        <sz val="11"/>
        <color rgb="FF000000"/>
        <rFont val="Calibri"/>
      </rPr>
      <t xml:space="preserve">    Maintained.</t>
    </r>
    <r>
      <rPr>
        <sz val="11"/>
        <color rgb="FF000000"/>
        <rFont val="Calibri"/>
      </rPr>
      <t xml:space="preserve">
</t>
    </r>
    <r>
      <rPr>
        <b/>
        <sz val="11"/>
        <color rgb="FF000000"/>
        <rFont val="Calibri"/>
      </rPr>
      <t>•</t>
    </r>
    <r>
      <rPr>
        <sz val="11"/>
        <color rgb="FF000000"/>
        <rFont val="Calibri"/>
      </rPr>
      <t xml:space="preserve">    Disseminated to all relevant personnel, as well as to relevant vendors and business partners.</t>
    </r>
  </si>
  <si>
    <r>
      <rPr>
        <sz val="11"/>
        <color rgb="FF000000"/>
        <rFont val="Calibri"/>
      </rPr>
      <t>An organization’s overall information security policy ties to and governs all other policies and procedures that define protection of cardholder data.</t>
    </r>
    <r>
      <rPr>
        <sz val="11"/>
        <color rgb="FF000000"/>
        <rFont val="Calibri"/>
      </rPr>
      <t xml:space="preserve">
</t>
    </r>
    <r>
      <rPr>
        <sz val="11"/>
        <color rgb="FF000000"/>
        <rFont val="Calibri"/>
      </rPr>
      <t>The information security policy communicates management’s intent and objectives regarding the protection of its most valuable assets, including cardholder data.</t>
    </r>
    <r>
      <rPr>
        <sz val="11"/>
        <color rgb="FF000000"/>
        <rFont val="Calibri"/>
      </rPr>
      <t xml:space="preserve">
</t>
    </r>
    <r>
      <rPr>
        <sz val="11"/>
        <color rgb="FF000000"/>
        <rFont val="Calibri"/>
      </rPr>
      <t>Without an information security policy, individuals will make their own value decisions on the controls that are required within the organization which may result in the organization neither meeting its legal, regulatory, and contractual obligations, nor being able to adequately protect its assets in a consistent manner.</t>
    </r>
    <r>
      <rPr>
        <sz val="11"/>
        <color rgb="FF000000"/>
        <rFont val="Calibri"/>
      </rPr>
      <t xml:space="preserve">
</t>
    </r>
    <r>
      <rPr>
        <sz val="11"/>
        <color rgb="FF000000"/>
        <rFont val="Calibri"/>
      </rPr>
      <t>To ensure the policy is implemented, it is important that all relevant personnel within the organization, as well as relevant third parties, vendors, and business partners are aware of the organization’s information security policy and their responsibilities for protecting information assets.</t>
    </r>
    <r>
      <rPr>
        <sz val="11"/>
        <color rgb="FF000000"/>
        <rFont val="Calibri"/>
      </rPr>
      <t xml:space="preserve">
</t>
    </r>
    <r>
      <rPr>
        <sz val="11"/>
        <color rgb="FF000000"/>
        <rFont val="Calibri"/>
      </rPr>
      <t>(continued on next page)</t>
    </r>
  </si>
  <si>
    <r>
      <rPr>
        <sz val="11"/>
        <color rgb="FF000000"/>
        <rFont val="Calibri"/>
      </rPr>
      <t>The security policy for the organization identifies the purpose, scope, accountability, and information that clearly defines the organization’s position regarding information security.</t>
    </r>
    <r>
      <rPr>
        <sz val="11"/>
        <color rgb="FF000000"/>
        <rFont val="Calibri"/>
      </rPr>
      <t xml:space="preserve">
</t>
    </r>
    <r>
      <rPr>
        <sz val="11"/>
        <color rgb="FF000000"/>
        <rFont val="Calibri"/>
      </rPr>
      <t>The overall information security policy differs from individual security policies that address specific technology or security disciplines. This policy sets forth the directives for the entire organization whereas individual security policies align and support the overall security policy and communicate specific objectives for technology or security disciplines.</t>
    </r>
    <r>
      <rPr>
        <sz val="11"/>
        <color rgb="FF000000"/>
        <rFont val="Calibri"/>
      </rPr>
      <t xml:space="preserve">
</t>
    </r>
    <r>
      <rPr>
        <sz val="11"/>
        <color rgb="FF000000"/>
        <rFont val="Calibri"/>
      </rPr>
      <t>It is important that all relevant personnel within the organization, as well as relevant third parties, vendors, and business partners are aware of the organization’s information security policy and their responsibilities for protecting information assets.</t>
    </r>
  </si>
  <si>
    <r>
      <rPr>
        <sz val="11"/>
        <color rgb="FF000000"/>
        <rFont val="Calibri"/>
      </rPr>
      <t>“Relevant” for this requirement means that the information security policy is disseminated to those with roles applicable to some or all the topics in the policy, either within the company or because of services/functions performed by a vendor or third party.</t>
    </r>
  </si>
  <si>
    <r>
      <rPr>
        <sz val="11"/>
        <color rgb="FF000000"/>
        <rFont val="Calibri"/>
      </rPr>
      <t>The strategic objectives and principles of information security are defined, adopted, and known to all personnel.</t>
    </r>
  </si>
  <si>
    <r>
      <rPr>
        <sz val="11"/>
        <color rgb="FF000000"/>
        <rFont val="Calibri"/>
      </rPr>
      <t>Examine the information security policy and interview personnel to verify that the overall information security policy is managed in accordance with all elements specified in this requirement.</t>
    </r>
  </si>
  <si>
    <t>12.1.2</t>
  </si>
  <si>
    <r>
      <rPr>
        <sz val="11"/>
        <color rgb="FF000000"/>
        <rFont val="Calibri"/>
      </rPr>
      <t>The information security policy is:</t>
    </r>
    <r>
      <rPr>
        <sz val="11"/>
        <color rgb="FF000000"/>
        <rFont val="Calibri"/>
      </rPr>
      <t xml:space="preserve">
</t>
    </r>
    <r>
      <rPr>
        <b/>
        <sz val="11"/>
        <color rgb="FF000000"/>
        <rFont val="Calibri"/>
      </rPr>
      <t>•</t>
    </r>
    <r>
      <rPr>
        <sz val="11"/>
        <color rgb="FF000000"/>
        <rFont val="Calibri"/>
      </rPr>
      <t xml:space="preserve">    Reviewed at least once every 12 months.</t>
    </r>
    <r>
      <rPr>
        <sz val="11"/>
        <color rgb="FF000000"/>
        <rFont val="Calibri"/>
      </rPr>
      <t xml:space="preserve">
</t>
    </r>
    <r>
      <rPr>
        <b/>
        <sz val="11"/>
        <color rgb="FF000000"/>
        <rFont val="Calibri"/>
      </rPr>
      <t>•</t>
    </r>
    <r>
      <rPr>
        <sz val="11"/>
        <color rgb="FF000000"/>
        <rFont val="Calibri"/>
      </rPr>
      <t xml:space="preserve">    Updated as needed to reflect changes to business objectives or risks to the environment.</t>
    </r>
  </si>
  <si>
    <r>
      <rPr>
        <sz val="11"/>
        <color rgb="FF000000"/>
        <rFont val="Calibri"/>
      </rPr>
      <t>Security threats and associated protection methods evolve rapidly. Without updating the information security policy to reflect relevant changes, new measures to defend against these threats may not be addressed.</t>
    </r>
  </si>
  <si>
    <r>
      <rPr>
        <sz val="11"/>
        <color rgb="FF000000"/>
        <rFont val="Calibri"/>
      </rPr>
      <t>The information security policy continues to reflect the organization’s strategic objectives and principles.</t>
    </r>
  </si>
  <si>
    <r>
      <rPr>
        <sz val="11"/>
        <color rgb="FF000000"/>
        <rFont val="Calibri"/>
      </rPr>
      <t>Examine the information security policy and interview responsible personnel to verify the policy is managed in accordance with all elements specified in this requirement.</t>
    </r>
  </si>
  <si>
    <t>12.1.3</t>
  </si>
  <si>
    <r>
      <rPr>
        <sz val="11"/>
        <color rgb="FF000000"/>
        <rFont val="Calibri"/>
      </rPr>
      <t>The security policy clearly defines information security roles and responsibilities for all personnel, and all personnel are aware of and acknowledge their information security responsibilities.</t>
    </r>
  </si>
  <si>
    <r>
      <rPr>
        <sz val="11"/>
        <color rgb="FF000000"/>
        <rFont val="Calibri"/>
      </rPr>
      <t>Without clearly defined security roles and responsibilities assigned, there could be misuse of the organization’s information assets or inconsistent interaction with information security personnel, leading to insecure implementation of technologies or use of outdated or insecure technologies.</t>
    </r>
  </si>
  <si>
    <r>
      <rPr>
        <sz val="11"/>
        <color rgb="FF000000"/>
        <rFont val="Calibri"/>
      </rPr>
      <t>Personnel understand their role in protecting the entity’s cardholder data.</t>
    </r>
  </si>
  <si>
    <r>
      <rPr>
        <b/>
        <sz val="11"/>
        <color rgb="FF000000"/>
        <rFont val="Calibri"/>
      </rPr>
      <t>a.</t>
    </r>
    <r>
      <rPr>
        <sz val="11"/>
        <color rgb="FF000000"/>
        <rFont val="Calibri"/>
      </rPr>
      <t xml:space="preserve"> Examine the information security policy to verify that they clearly define information security roles and responsibilities for all personnel.</t>
    </r>
    <r>
      <rPr>
        <sz val="11"/>
        <color rgb="FF000000"/>
        <rFont val="Calibri"/>
      </rPr>
      <t xml:space="preserve">
</t>
    </r>
    <r>
      <rPr>
        <b/>
        <sz val="11"/>
        <color rgb="FF000000"/>
        <rFont val="Calibri"/>
      </rPr>
      <t>b.</t>
    </r>
    <r>
      <rPr>
        <sz val="11"/>
        <color rgb="FF000000"/>
        <rFont val="Calibri"/>
      </rPr>
      <t xml:space="preserve"> Interview personnel in various roles to verify they understand their information security responsibilities.</t>
    </r>
    <r>
      <rPr>
        <sz val="11"/>
        <color rgb="FF000000"/>
        <rFont val="Calibri"/>
      </rPr>
      <t xml:space="preserve">
</t>
    </r>
    <r>
      <rPr>
        <b/>
        <sz val="11"/>
        <color rgb="FF000000"/>
        <rFont val="Calibri"/>
      </rPr>
      <t>c.</t>
    </r>
    <r>
      <rPr>
        <sz val="11"/>
        <color rgb="FF000000"/>
        <rFont val="Calibri"/>
      </rPr>
      <t xml:space="preserve"> Examine documented evidence to verify personnel acknowledge their information security responsibilities.</t>
    </r>
  </si>
  <si>
    <t>12.1.4</t>
  </si>
  <si>
    <r>
      <rPr>
        <sz val="11"/>
        <color rgb="FF000000"/>
        <rFont val="Calibri"/>
      </rPr>
      <t>Responsibility for information security is formally assigned to a Chief Information Security Officer or other information security knowledgeable member of executive management. .</t>
    </r>
  </si>
  <si>
    <r>
      <rPr>
        <sz val="11"/>
        <color rgb="FF000000"/>
        <rFont val="Calibri"/>
      </rPr>
      <t>To ensure someone with sufficient authority and responsibility is actively managing and championing the organization’s information security program, accountability and responsibility for information security needs to be assigned at the executive level within an organization.</t>
    </r>
  </si>
  <si>
    <r>
      <rPr>
        <sz val="11"/>
        <color rgb="FF000000"/>
        <rFont val="Calibri"/>
      </rPr>
      <t>These executive management positions are often at the most senior level of management and are part of the chief executive level or C-level, typically reporting to the Chief Executive Officer or the Board of Directors. Information security knowledge for this executive management role can be indicated by work experience, education, and/or relevant professional certifications. The expectation is that this individual can provide assurance about the implementation of an effective security program and ensure the right technical experts are employed.</t>
    </r>
    <r>
      <rPr>
        <sz val="11"/>
        <color rgb="FF000000"/>
        <rFont val="Calibri"/>
      </rPr>
      <t xml:space="preserve">
</t>
    </r>
    <r>
      <rPr>
        <sz val="11"/>
        <color rgb="FF000000"/>
        <rFont val="Calibri"/>
      </rPr>
      <t>Entities should also consider transition and/or succession plans for these key personnel to avoid potential gaps in critical security activities.</t>
    </r>
  </si>
  <si>
    <r>
      <rPr>
        <sz val="11"/>
        <color rgb="FF000000"/>
        <rFont val="Calibri"/>
      </rPr>
      <t>A designated member of executive management is responsible for information security.</t>
    </r>
  </si>
  <si>
    <r>
      <rPr>
        <sz val="11"/>
        <color rgb="FF000000"/>
        <rFont val="Calibri"/>
      </rPr>
      <t>Examine the information security policy to verify that information security is formally assigned to a Chief Information Security Officer or other information security-knowledgeable member of executive management.</t>
    </r>
  </si>
  <si>
    <t>Acceptable use policies for end-user technologies are defined and implemented.</t>
  </si>
  <si>
    <t>12.2.1</t>
  </si>
  <si>
    <r>
      <rPr>
        <sz val="11"/>
        <color rgb="FF000000"/>
        <rFont val="Calibri"/>
      </rPr>
      <t>Acceptable use policies for end-user technologies are documented and implemented, including:</t>
    </r>
    <r>
      <rPr>
        <sz val="11"/>
        <color rgb="FF000000"/>
        <rFont val="Calibri"/>
      </rPr>
      <t xml:space="preserve">
</t>
    </r>
    <r>
      <rPr>
        <b/>
        <sz val="11"/>
        <color rgb="FF000000"/>
        <rFont val="Calibri"/>
      </rPr>
      <t>•</t>
    </r>
    <r>
      <rPr>
        <sz val="11"/>
        <color rgb="FF000000"/>
        <rFont val="Calibri"/>
      </rPr>
      <t xml:space="preserve">    Explicit approval by authorized parties.</t>
    </r>
    <r>
      <rPr>
        <sz val="11"/>
        <color rgb="FF000000"/>
        <rFont val="Calibri"/>
      </rPr>
      <t xml:space="preserve">
</t>
    </r>
    <r>
      <rPr>
        <b/>
        <sz val="11"/>
        <color rgb="FF000000"/>
        <rFont val="Calibri"/>
      </rPr>
      <t>•</t>
    </r>
    <r>
      <rPr>
        <sz val="11"/>
        <color rgb="FF000000"/>
        <rFont val="Calibri"/>
      </rPr>
      <t xml:space="preserve">    Acceptable uses of the technology.</t>
    </r>
    <r>
      <rPr>
        <sz val="11"/>
        <color rgb="FF000000"/>
        <rFont val="Calibri"/>
      </rPr>
      <t xml:space="preserve">
</t>
    </r>
    <r>
      <rPr>
        <b/>
        <sz val="11"/>
        <color rgb="FF000000"/>
        <rFont val="Calibri"/>
      </rPr>
      <t>•</t>
    </r>
    <r>
      <rPr>
        <sz val="11"/>
        <color rgb="FF000000"/>
        <rFont val="Calibri"/>
      </rPr>
      <t xml:space="preserve">    List of products approved by the company for employee use, including hardware and software.</t>
    </r>
  </si>
  <si>
    <r>
      <rPr>
        <sz val="11"/>
        <color rgb="FF000000"/>
        <rFont val="Calibri"/>
      </rPr>
      <t>End-user technologies are a significant investment and may pose significant risk to an organization if not managed properly. Acceptable use policies outline the expected behavior from personnel when using the organization’s information technology and reflect the organization’s risk tolerance</t>
    </r>
    <r>
      <rPr>
        <sz val="11"/>
        <color rgb="FF000000"/>
        <rFont val="Calibri"/>
      </rPr>
      <t xml:space="preserve">
</t>
    </r>
    <r>
      <rPr>
        <sz val="11"/>
        <color rgb="FF000000"/>
        <rFont val="Calibri"/>
      </rPr>
      <t>These policies instruct personnel on what they can and cannot do with company equipment and instruct personnel on correct and incorrect uses of company Internet and email resources. Such policies can legally protect an organization and allow it to act when the policies are violated.</t>
    </r>
  </si>
  <si>
    <r>
      <rPr>
        <sz val="11"/>
        <color rgb="FF000000"/>
        <rFont val="Calibri"/>
      </rPr>
      <t>It is important that usage policies are supported by technical controls to manage the enforcement of the policies.</t>
    </r>
    <r>
      <rPr>
        <sz val="11"/>
        <color rgb="FF000000"/>
        <rFont val="Calibri"/>
      </rPr>
      <t xml:space="preserve">
</t>
    </r>
    <r>
      <rPr>
        <sz val="11"/>
        <color rgb="FF000000"/>
        <rFont val="Calibri"/>
      </rPr>
      <t>Structuring polices as simple “do” and “do not” requirements that are linked to a purpose can help remove ambiguity and provide personnel with the context for the requirement.</t>
    </r>
  </si>
  <si>
    <r>
      <rPr>
        <sz val="11"/>
        <color rgb="FF000000"/>
        <rFont val="Calibri"/>
      </rPr>
      <t>The use of end-user technologies is defined and managed to ensure authorized usage.</t>
    </r>
  </si>
  <si>
    <r>
      <rPr>
        <sz val="11"/>
        <color rgb="FF000000"/>
        <rFont val="Calibri"/>
      </rPr>
      <t>Examples of end-user technologies for which acceptable use policies are expected include, but are not limited to, remote access and wireless technologies, laptops, tablets, mobile phones, and removable electronic media, email usage, and Internet usage.</t>
    </r>
  </si>
  <si>
    <r>
      <rPr>
        <sz val="11"/>
        <color rgb="FF000000"/>
        <rFont val="Calibri"/>
      </rPr>
      <t>Examine the acceptable use policies for end-user technologies and interview responsible personnel to verify processes are documented and implemented in accordance with all elements specified in this requirement.</t>
    </r>
  </si>
  <si>
    <t>Risks to the cardholder data environment are formally identified, evaluated, and managed.</t>
  </si>
  <si>
    <t>12.3.1</t>
  </si>
  <si>
    <r>
      <rPr>
        <sz val="11"/>
        <color rgb="FF000000"/>
        <rFont val="Calibri"/>
      </rPr>
      <t>For each PCI DSS requirement that specifies completion of a targeted risk analysis, the analysis is documented and includes:</t>
    </r>
    <r>
      <rPr>
        <sz val="11"/>
        <color rgb="FF000000"/>
        <rFont val="Calibri"/>
      </rPr>
      <t xml:space="preserve">
</t>
    </r>
    <r>
      <rPr>
        <b/>
        <sz val="11"/>
        <color rgb="FF000000"/>
        <rFont val="Calibri"/>
      </rPr>
      <t>•</t>
    </r>
    <r>
      <rPr>
        <sz val="11"/>
        <color rgb="FF000000"/>
        <rFont val="Calibri"/>
      </rPr>
      <t xml:space="preserve">    Identification of the assets being protected.</t>
    </r>
    <r>
      <rPr>
        <sz val="11"/>
        <color rgb="FF000000"/>
        <rFont val="Calibri"/>
      </rPr>
      <t xml:space="preserve">
</t>
    </r>
    <r>
      <rPr>
        <b/>
        <sz val="11"/>
        <color rgb="FF000000"/>
        <rFont val="Calibri"/>
      </rPr>
      <t>•</t>
    </r>
    <r>
      <rPr>
        <sz val="11"/>
        <color rgb="FF000000"/>
        <rFont val="Calibri"/>
      </rPr>
      <t xml:space="preserve">    Identification of the threat(s) that the requirement is protecting against.</t>
    </r>
    <r>
      <rPr>
        <sz val="11"/>
        <color rgb="FF000000"/>
        <rFont val="Calibri"/>
      </rPr>
      <t xml:space="preserve">
</t>
    </r>
    <r>
      <rPr>
        <b/>
        <sz val="11"/>
        <color rgb="FF000000"/>
        <rFont val="Calibri"/>
      </rPr>
      <t>•</t>
    </r>
    <r>
      <rPr>
        <sz val="11"/>
        <color rgb="FF000000"/>
        <rFont val="Calibri"/>
      </rPr>
      <t xml:space="preserve">    Identification of factors that contribute to the likelihood and/or impact of a threat being realized.</t>
    </r>
    <r>
      <rPr>
        <sz val="11"/>
        <color rgb="FF000000"/>
        <rFont val="Calibri"/>
      </rPr>
      <t xml:space="preserve">
</t>
    </r>
    <r>
      <rPr>
        <b/>
        <sz val="11"/>
        <color rgb="FF000000"/>
        <rFont val="Calibri"/>
      </rPr>
      <t>•</t>
    </r>
    <r>
      <rPr>
        <sz val="11"/>
        <color rgb="FF000000"/>
        <rFont val="Calibri"/>
      </rPr>
      <t xml:space="preserve">    Resulting analysis that determines, and includes justification for, how the frequency or processes defined by the entity to meet the requirement minimize the likelihood and/or impact of the threat being realized.</t>
    </r>
    <r>
      <rPr>
        <sz val="11"/>
        <color rgb="FF000000"/>
        <rFont val="Calibri"/>
      </rPr>
      <t xml:space="preserve">
</t>
    </r>
    <r>
      <rPr>
        <b/>
        <sz val="11"/>
        <color rgb="FF000000"/>
        <rFont val="Calibri"/>
      </rPr>
      <t>•</t>
    </r>
    <r>
      <rPr>
        <sz val="11"/>
        <color rgb="FF000000"/>
        <rFont val="Calibri"/>
      </rPr>
      <t xml:space="preserve">    Review of each targeted risk analysis at least once every 12 months to determine whether the results are still valid or if an updated risk analysis is needed.</t>
    </r>
    <r>
      <rPr>
        <sz val="11"/>
        <color rgb="FF000000"/>
        <rFont val="Calibri"/>
      </rPr>
      <t xml:space="preserve">
</t>
    </r>
    <r>
      <rPr>
        <b/>
        <sz val="11"/>
        <color rgb="FF000000"/>
        <rFont val="Calibri"/>
      </rPr>
      <t>•</t>
    </r>
    <r>
      <rPr>
        <sz val="11"/>
        <color rgb="FF000000"/>
        <rFont val="Calibri"/>
      </rPr>
      <t xml:space="preserve">    Performance of updated risk analyses when needed, as determined by the annual review.</t>
    </r>
  </si>
  <si>
    <r>
      <rPr>
        <sz val="11"/>
        <color rgb="FF000000"/>
        <rFont val="Calibri"/>
      </rPr>
      <t>Some PCI DSS requirements allow an entity to define how frequently an activity is performed based on the risk to the entity’s environment. Performing this risk analysis according to a methodology ensures validity and consistency with policies and procedures.</t>
    </r>
    <r>
      <rPr>
        <sz val="11"/>
        <color rgb="FF000000"/>
        <rFont val="Calibri"/>
      </rPr>
      <t xml:space="preserve">
</t>
    </r>
    <r>
      <rPr>
        <sz val="11"/>
        <color rgb="FF000000"/>
        <rFont val="Calibri"/>
      </rPr>
      <t>This targeted risk analysis (as opposed to a traditional enterprise-wide risk assessment) focuses on those PCI DSS requirements that allow an entity flexibility about how frequently an entity performs a given control. For this risk analysis, the entity carefully evaluates each PCI DSS requirement that provides this flexibility and determines the frequency that supports adequate security for the entity, and the level of risk the entity is willing to accept.</t>
    </r>
    <r>
      <rPr>
        <sz val="11"/>
        <color rgb="FF000000"/>
        <rFont val="Calibri"/>
      </rPr>
      <t xml:space="preserve">
</t>
    </r>
    <r>
      <rPr>
        <sz val="11"/>
        <color rgb="FF000000"/>
        <rFont val="Calibri"/>
      </rPr>
      <t>The risk analysis identifies the specific assets, such as the system components and data—for example, log files, or credentials—that the requirement is intended to protect, as well as the threat(s) or outcomes that the requirement is protecting the assets from—for example, malware, an undetected intruder, or misuse of credentials. Examples of factors that could contribute to likelihood or impact include any that could increase the vulnerability of an asset to a threat—for example, exposure to untrusted networks, complexity of environment, or high staff turnover—as well as the criticality of the system components, or volume and sensitivity of the data, being protected.</t>
    </r>
    <r>
      <rPr>
        <sz val="11"/>
        <color rgb="FF000000"/>
        <rFont val="Calibri"/>
      </rPr>
      <t xml:space="preserve">
</t>
    </r>
    <r>
      <rPr>
        <sz val="11"/>
        <color rgb="FF000000"/>
        <rFont val="Calibri"/>
      </rPr>
      <t>(continued on next page)</t>
    </r>
  </si>
  <si>
    <r>
      <rPr>
        <sz val="11"/>
        <color rgb="FF000000"/>
        <rFont val="Calibri"/>
      </rPr>
      <t>An enterprise-wide risk assessment, which is a point-in-time activity that enables entities to identify threats and associated vulnerabilities, is recommended, but is not required, for entities to determine and understand broader and emerging threats with the potential to negatively impact its business. This enterprise-wide risk assessment could be established as part of an overarching risk management program that is used as an input to the annual review of an organization's overall information security policy (see Requirement 12.1.1).</t>
    </r>
    <r>
      <rPr>
        <sz val="11"/>
        <color rgb="FF000000"/>
        <rFont val="Calibri"/>
      </rPr>
      <t xml:space="preserve">
</t>
    </r>
    <r>
      <rPr>
        <sz val="11"/>
        <color rgb="FF000000"/>
        <rFont val="Calibri"/>
      </rPr>
      <t>Examples of risk-assessment methodologies for enterprise-wide risk assessments include, but are not limited to, ISO 27005 and NIST SP 800-30.</t>
    </r>
  </si>
  <si>
    <r>
      <rPr>
        <sz val="11"/>
        <color rgb="FF000000"/>
        <rFont val="Calibri"/>
      </rPr>
      <t>The customized approach to meeting a PCI DSS requirement allows entities to define the controls used to meet a given requirement’s stated Customized Approach Objective in a way that does not strictly follow the defined requirement. These controls are expected to at least meet or exceed the security provided by the defined requirement and require extensive documentation by the entity using the customized approach.</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</si>
  <si>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Maintain an Information Security Policy</t>
    </r>
  </si>
  <si>
    <r>
      <rPr>
        <sz val="11"/>
        <color rgb="FF000000"/>
        <rFont val="Calibri"/>
      </rPr>
      <t>Refer to the following documents on the PCI SSC website:</t>
    </r>
    <r>
      <rPr>
        <sz val="11"/>
        <color rgb="FF000000"/>
        <rFont val="Calibri"/>
      </rPr>
      <t xml:space="preserve">
</t>
    </r>
    <r>
      <rPr>
        <sz val="11"/>
        <color rgb="FF000000"/>
        <rFont val="Calibri"/>
      </rPr>
      <t>Information Supplement: TRA Guidance</t>
    </r>
    <r>
      <rPr>
        <sz val="11"/>
        <color rgb="FF000000"/>
        <rFont val="Calibri"/>
      </rPr>
      <t xml:space="preserve">
</t>
    </r>
    <r>
      <rPr>
        <sz val="11"/>
        <color rgb="FF000000"/>
        <rFont val="Calibri"/>
      </rPr>
      <t>Sample Template: TRA for Activity Frequency.</t>
    </r>
  </si>
  <si>
    <r>
      <rPr>
        <sz val="11"/>
        <color rgb="FF000000"/>
        <rFont val="Calibri"/>
      </rPr>
      <t>Up to date knowledge and assessment of risks to the CDE are maintained.</t>
    </r>
  </si>
  <si>
    <r>
      <rPr>
        <sz val="11"/>
        <color rgb="FF000000"/>
        <rFont val="Calibri"/>
      </rPr>
      <t>Examine documented policies and procedures to verify a process is defined for performing targeted risk analyses for each PCI DSS requirement that specifies completion of a targeted risk analysis, and that the process includes all elements specified in this requirement.</t>
    </r>
  </si>
  <si>
    <t>12.3.2</t>
  </si>
  <si>
    <r>
      <rPr>
        <sz val="11"/>
        <color rgb="FF000000"/>
        <rFont val="Calibri"/>
      </rPr>
      <t>A targeted risk analysis is performed for each PCI DSS requirement that the entity meets with the customized approach, to include:</t>
    </r>
    <r>
      <rPr>
        <sz val="11"/>
        <color rgb="FF000000"/>
        <rFont val="Calibri"/>
      </rPr>
      <t xml:space="preserve">
</t>
    </r>
    <r>
      <rPr>
        <b/>
        <sz val="11"/>
        <color rgb="FF000000"/>
        <rFont val="Calibri"/>
      </rPr>
      <t>•</t>
    </r>
    <r>
      <rPr>
        <sz val="11"/>
        <color rgb="FF000000"/>
        <rFont val="Calibri"/>
      </rPr>
      <t xml:space="preserve">    Documented evidence detailing each element specified in Appendix D: Customized Approach (including, at a minimum, a controls matrix and risk analysis).</t>
    </r>
    <r>
      <rPr>
        <sz val="11"/>
        <color rgb="FF000000"/>
        <rFont val="Calibri"/>
      </rPr>
      <t xml:space="preserve">
</t>
    </r>
    <r>
      <rPr>
        <b/>
        <sz val="11"/>
        <color rgb="FF000000"/>
        <rFont val="Calibri"/>
      </rPr>
      <t>•</t>
    </r>
    <r>
      <rPr>
        <sz val="11"/>
        <color rgb="FF000000"/>
        <rFont val="Calibri"/>
      </rPr>
      <t xml:space="preserve">    Approval of documented evidence by senior management.</t>
    </r>
    <r>
      <rPr>
        <sz val="11"/>
        <color rgb="FF000000"/>
        <rFont val="Calibri"/>
      </rPr>
      <t xml:space="preserve">
</t>
    </r>
    <r>
      <rPr>
        <b/>
        <sz val="11"/>
        <color rgb="FF000000"/>
        <rFont val="Calibri"/>
      </rPr>
      <t>•</t>
    </r>
    <r>
      <rPr>
        <sz val="11"/>
        <color rgb="FF000000"/>
        <rFont val="Calibri"/>
      </rPr>
      <t xml:space="preserve">    Performance of the targeted analysis of risk at least once every 12 months.</t>
    </r>
  </si>
  <si>
    <r>
      <rPr>
        <sz val="11"/>
        <color rgb="FF000000"/>
        <rFont val="Calibri"/>
      </rPr>
      <t>A risk analysis following a repeatable and robust methodology enables an entity to meet the customized approach objective.</t>
    </r>
  </si>
  <si>
    <r>
      <rPr>
        <sz val="11"/>
        <color rgb="FF000000"/>
        <rFont val="Calibri"/>
      </rPr>
      <t>See Appendix D: Customized Approach for instructions on how to document the required evidence for the customized approach.</t>
    </r>
    <r>
      <rPr>
        <sz val="11"/>
        <color rgb="FF000000"/>
        <rFont val="Calibri"/>
      </rPr>
      <t xml:space="preserve">
</t>
    </r>
    <r>
      <rPr>
        <sz val="11"/>
        <color rgb="FF000000"/>
        <rFont val="Calibri"/>
      </rPr>
      <t>See PCI DSS v4.x: Sample Templates to Support Customized Approach on the PCI SSC website for templates that entities may use to document their customized controls. Note that while use of the templates is optional, the information specified within each template must be documented and provided to each entity’s assessor.</t>
    </r>
  </si>
  <si>
    <r>
      <rPr>
        <sz val="11"/>
        <color rgb="FF000000"/>
        <rFont val="Calibri"/>
      </rPr>
      <t>This requirement is part of the customized approach and must be met for those using the customized approach.</t>
    </r>
  </si>
  <si>
    <r>
      <rPr>
        <sz val="11"/>
        <color rgb="FF000000"/>
        <rFont val="Calibri"/>
      </rPr>
      <t>This requirement only applies to entities using a Customized Approach.</t>
    </r>
  </si>
  <si>
    <r>
      <rPr>
        <sz val="11"/>
        <color rgb="FF000000"/>
        <rFont val="Calibri"/>
      </rPr>
      <t>Examine the documented targeted risk-analysis for each PCI DSS requirement that the entity meets with the customized approach to verify that documentation for each requirement exists and is in accordance with all elements specified in this requirement.</t>
    </r>
  </si>
  <si>
    <t>12.3.3</t>
  </si>
  <si>
    <r>
      <rPr>
        <sz val="11"/>
        <color rgb="FF000000"/>
        <rFont val="Calibri"/>
      </rPr>
      <t>Cryptographic cipher suites and protocols in use are documented and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 up-to-date inventory of all cryptographic cipher suites and protocols in use, including purpose and where used.</t>
    </r>
    <r>
      <rPr>
        <sz val="11"/>
        <color rgb="FF000000"/>
        <rFont val="Calibri"/>
      </rPr>
      <t xml:space="preserve">
</t>
    </r>
    <r>
      <rPr>
        <b/>
        <sz val="11"/>
        <color rgb="FF000000"/>
        <rFont val="Calibri"/>
      </rPr>
      <t>•</t>
    </r>
    <r>
      <rPr>
        <sz val="11"/>
        <color rgb="FF000000"/>
        <rFont val="Calibri"/>
      </rPr>
      <t xml:space="preserve">    Active monitoring of industry trends regarding continued viability of all cryptographic cipher suites and protocols in use.</t>
    </r>
    <r>
      <rPr>
        <sz val="11"/>
        <color rgb="FF000000"/>
        <rFont val="Calibri"/>
      </rPr>
      <t xml:space="preserve">
</t>
    </r>
    <r>
      <rPr>
        <b/>
        <sz val="11"/>
        <color rgb="FF000000"/>
        <rFont val="Calibri"/>
      </rPr>
      <t>•</t>
    </r>
    <r>
      <rPr>
        <sz val="11"/>
        <color rgb="FF000000"/>
        <rFont val="Calibri"/>
      </rPr>
      <t xml:space="preserve">    Documentation of a plan, to respond to anticipated changes in cryptographic vulnerabilities.</t>
    </r>
  </si>
  <si>
    <r>
      <rPr>
        <sz val="11"/>
        <color rgb="FF000000"/>
        <rFont val="Calibri"/>
      </rPr>
      <t>Protocols and encryption strengths may quickly change or be deprecated due to identification of vulnerabilities or design flaws. In order to support current and future data security needs, entities need to know where cryptography is used and understand how they would be able to respond rapidly to changes impacting the strength of their cryptographic implementations. Good Practice</t>
    </r>
    <r>
      <rPr>
        <sz val="11"/>
        <color rgb="FF000000"/>
        <rFont val="Calibri"/>
      </rPr>
      <t xml:space="preserve">
</t>
    </r>
    <r>
      <rPr>
        <sz val="11"/>
        <color rgb="FF000000"/>
        <rFont val="Calibri"/>
      </rPr>
      <t>Cryptographic agility is important to ensure an alternative to the original encryption method or cryptographic primitive is available, with plans to upgrade to the alternative without significant change to system infrastructure. For example, if the entity is aware of when protocols or algorithms will be deprecated by standards bodies, proactive plans will help the entity to upgrade before the deprecation is impactful to operations.</t>
    </r>
  </si>
  <si>
    <r>
      <rPr>
        <sz val="11"/>
        <color rgb="FF000000"/>
        <rFont val="Calibri"/>
      </rPr>
      <t>“Cryptographic agility” refers to the ability to monitor and manage the encryption and related verification technologies deployed across an organization.</t>
    </r>
  </si>
  <si>
    <r>
      <rPr>
        <sz val="11"/>
        <color rgb="FF000000"/>
        <rFont val="Calibri"/>
      </rPr>
      <t>Refer to NIST SP 800-131a, Transitioning the Use of Cryptographic Algorithms and Key Lengths.</t>
    </r>
  </si>
  <si>
    <r>
      <rPr>
        <sz val="11"/>
        <color rgb="FF000000"/>
        <rFont val="Calibri"/>
      </rPr>
      <t>The entity is able to respond quickly to any vulnerabilities in cryptographic protocols or algorithms, where those vulnerabilities affect protection of cardholder data.</t>
    </r>
  </si>
  <si>
    <r>
      <rPr>
        <sz val="11"/>
        <color rgb="FF000000"/>
        <rFont val="Calibri"/>
      </rPr>
      <t>The requirement applies to all cryptographic cipher suites and protocols used to meet PCI DSS requirements, including, but not limited to, those used to render PAN unreadable in storage and transmission, to protect passwords, and as part of authenticating access.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</si>
  <si>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documentation for cryptographic suites and protocols in use and interview personnel to verify the documentation and review is in accordance with all elements specified in this requirement.</t>
    </r>
  </si>
  <si>
    <t>12.3.4</t>
  </si>
  <si>
    <r>
      <rPr>
        <sz val="11"/>
        <color rgb="FF000000"/>
        <rFont val="Calibri"/>
      </rPr>
      <t>Hardware and software technologies in use are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Analysis that the technologies continue to receive security fixes from vendors promptly.</t>
    </r>
    <r>
      <rPr>
        <sz val="11"/>
        <color rgb="FF000000"/>
        <rFont val="Calibri"/>
      </rPr>
      <t xml:space="preserve">
</t>
    </r>
    <r>
      <rPr>
        <b/>
        <sz val="11"/>
        <color rgb="FF000000"/>
        <rFont val="Calibri"/>
      </rPr>
      <t>•</t>
    </r>
    <r>
      <rPr>
        <sz val="11"/>
        <color rgb="FF000000"/>
        <rFont val="Calibri"/>
      </rPr>
      <t xml:space="preserve">    Analysis that the technologies continue to support (and do not preclude) the entity’s PCI DSS compliance.</t>
    </r>
    <r>
      <rPr>
        <sz val="11"/>
        <color rgb="FF000000"/>
        <rFont val="Calibri"/>
      </rPr>
      <t xml:space="preserve">
</t>
    </r>
    <r>
      <rPr>
        <b/>
        <sz val="11"/>
        <color rgb="FF000000"/>
        <rFont val="Calibri"/>
      </rPr>
      <t>•</t>
    </r>
    <r>
      <rPr>
        <sz val="11"/>
        <color rgb="FF000000"/>
        <rFont val="Calibri"/>
      </rPr>
      <t xml:space="preserve">    Documentation of any industry announcements or trends related to a technology, such as when a vendor has announced “end of life” plans for a technology.</t>
    </r>
    <r>
      <rPr>
        <sz val="11"/>
        <color rgb="FF000000"/>
        <rFont val="Calibri"/>
      </rPr>
      <t xml:space="preserve">
</t>
    </r>
    <r>
      <rPr>
        <b/>
        <sz val="11"/>
        <color rgb="FF000000"/>
        <rFont val="Calibri"/>
      </rPr>
      <t>•</t>
    </r>
    <r>
      <rPr>
        <sz val="11"/>
        <color rgb="FF000000"/>
        <rFont val="Calibri"/>
      </rPr>
      <t xml:space="preserve">    Documentation of a plan, approved by senior management, to remediate outdated technologies, including those for which vendors have announced “end of life” plans.</t>
    </r>
  </si>
  <si>
    <r>
      <rPr>
        <sz val="11"/>
        <color rgb="FF000000"/>
        <rFont val="Calibri"/>
      </rPr>
      <t>Hardware and software technologies are constantly evolving, and organizations need to be aware of changes to the technologies they use, as well as the evolving threats to those technologies to ensure that they can prepare for, and manage, vulnerabilities in hardware and software that will not be remediated by the vendor or developer. Good Practice</t>
    </r>
    <r>
      <rPr>
        <sz val="11"/>
        <color rgb="FF000000"/>
        <rFont val="Calibri"/>
      </rPr>
      <t xml:space="preserve">
</t>
    </r>
    <r>
      <rPr>
        <sz val="11"/>
        <color rgb="FF000000"/>
        <rFont val="Calibri"/>
      </rPr>
      <t>Organizations should review firmware versions to ensure they remain current and supported by the vendors. Organizations also need to be aware of changes made by technology vendors to their products or processes to understand how such changes may impact the organization’s use of the technology.</t>
    </r>
    <r>
      <rPr>
        <sz val="11"/>
        <color rgb="FF000000"/>
        <rFont val="Calibri"/>
      </rPr>
      <t xml:space="preserve">
</t>
    </r>
    <r>
      <rPr>
        <sz val="11"/>
        <color rgb="FF000000"/>
        <rFont val="Calibri"/>
      </rPr>
      <t>Regular reviews of technologies that impact or influence PCI DSS controls can assist with purchasing, usage, and deployment strategies, and ensure controls that rely on those technologies remain effective. These reviews include, but are not limited to, reviewing technologies that are no longer supported by the vendor and/or no longer meet the security needs of the organization.</t>
    </r>
  </si>
  <si>
    <r>
      <rPr>
        <sz val="11"/>
        <color rgb="FF000000"/>
        <rFont val="Calibri"/>
      </rPr>
      <t>The entity’s hardware and software technologies are up to date and supported by the vendor. Plans to remove or replace all unsupported system components are reviewed periodically.</t>
    </r>
  </si>
  <si>
    <r>
      <rPr>
        <sz val="11"/>
        <color rgb="FF000000"/>
        <rFont val="Calibri"/>
      </rPr>
      <t>Examine documentation for the review of hardware and software technologies in use and interview personnel to verify that the review is in accordance with all elements specified in this requirement.</t>
    </r>
  </si>
  <si>
    <t>PCI DSS compliance is managed.</t>
  </si>
  <si>
    <t>12.4.1</t>
  </si>
  <si>
    <r>
      <rPr>
        <sz val="11"/>
        <color rgb="FF000000"/>
        <rFont val="Calibri"/>
      </rPr>
      <t>Additional requirement for service providers only: Responsibility is established by executive management for the protection of cardholder data and a PCI DSS compliance program to include:</t>
    </r>
    <r>
      <rPr>
        <sz val="11"/>
        <color rgb="FF000000"/>
        <rFont val="Calibri"/>
      </rPr>
      <t xml:space="preserve">
</t>
    </r>
    <r>
      <rPr>
        <b/>
        <sz val="11"/>
        <color rgb="FF000000"/>
        <rFont val="Calibri"/>
      </rPr>
      <t>•</t>
    </r>
    <r>
      <rPr>
        <sz val="11"/>
        <color rgb="FF000000"/>
        <rFont val="Calibri"/>
      </rPr>
      <t xml:space="preserve">    Overall accountability for maintaining PCI DSS compliance.</t>
    </r>
    <r>
      <rPr>
        <sz val="11"/>
        <color rgb="FF000000"/>
        <rFont val="Calibri"/>
      </rPr>
      <t xml:space="preserve">
</t>
    </r>
    <r>
      <rPr>
        <b/>
        <sz val="11"/>
        <color rgb="FF000000"/>
        <rFont val="Calibri"/>
      </rPr>
      <t>•</t>
    </r>
    <r>
      <rPr>
        <sz val="11"/>
        <color rgb="FF000000"/>
        <rFont val="Calibri"/>
      </rPr>
      <t xml:space="preserve">    Defining a charter for a PCI DSS compliance program and communication to executive management.</t>
    </r>
  </si>
  <si>
    <r>
      <rPr>
        <sz val="11"/>
        <color rgb="FF000000"/>
        <rFont val="Calibri"/>
      </rPr>
      <t>Executive management assignment of PCI DSS compliance responsibilities ensures executive-level visibility into the PCI DSS compliance program and allows for the opportunity to ask appropriate questions to determine the effectiveness of the program and influence strategic priorities.</t>
    </r>
  </si>
  <si>
    <r>
      <rPr>
        <sz val="11"/>
        <color rgb="FF000000"/>
        <rFont val="Calibri"/>
      </rPr>
      <t>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</si>
  <si>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Executives are responsible and accountable for security of cardholder data.</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</si>
  <si>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Executive management may include C-level positions, board of directors, or equivalent. The specific titles will depend on the particular organizational structure.</t>
    </r>
    <r>
      <rPr>
        <sz val="11"/>
        <color rgb="FF000000"/>
        <rFont val="Calibri"/>
      </rPr>
      <t xml:space="preserve">
</t>
    </r>
    <r>
      <rPr>
        <sz val="11"/>
        <color rgb="FF000000"/>
        <rFont val="Calibri"/>
      </rPr>
      <t>Responsibility for the PCI DSS compliance program may be assigned to individual roles and/or to business units within the organization.</t>
    </r>
  </si>
  <si>
    <r>
      <rPr>
        <sz val="11"/>
        <color rgb="FF000000"/>
        <rFont val="Calibri"/>
      </rPr>
      <t>Additional testing procedure for service provider assessments only: Examine documentation to verify that executive management has established responsibility for the protection of cardholder data and a PCI DSS compliance program in accordance with all elements specified in this requirement.</t>
    </r>
  </si>
  <si>
    <t>12.4.2</t>
  </si>
  <si>
    <r>
      <rPr>
        <sz val="11"/>
        <color rgb="FF000000"/>
        <rFont val="Calibri"/>
      </rPr>
      <t>Additional requirement for service providers only: Reviews are performed at least once every three months to confirm that personnel are performing their tasks in accordance with all security policies and operational procedures. Reviews are performed by personnel other than those responsible for performing the given task and include, but are not limited to, the following tasks:</t>
    </r>
    <r>
      <rPr>
        <sz val="11"/>
        <color rgb="FF000000"/>
        <rFont val="Calibri"/>
      </rPr>
      <t xml:space="preserve">
</t>
    </r>
    <r>
      <rPr>
        <b/>
        <sz val="11"/>
        <color rgb="FF000000"/>
        <rFont val="Calibri"/>
      </rPr>
      <t>•</t>
    </r>
    <r>
      <rPr>
        <sz val="11"/>
        <color rgb="FF000000"/>
        <rFont val="Calibri"/>
      </rPr>
      <t xml:space="preserve">    Daily log reviews.</t>
    </r>
    <r>
      <rPr>
        <sz val="11"/>
        <color rgb="FF000000"/>
        <rFont val="Calibri"/>
      </rPr>
      <t xml:space="preserve">
</t>
    </r>
    <r>
      <rPr>
        <b/>
        <sz val="11"/>
        <color rgb="FF000000"/>
        <rFont val="Calibri"/>
      </rPr>
      <t>•</t>
    </r>
    <r>
      <rPr>
        <sz val="11"/>
        <color rgb="FF000000"/>
        <rFont val="Calibri"/>
      </rPr>
      <t xml:space="preserve">    Configuration reviews for network security controls.</t>
    </r>
    <r>
      <rPr>
        <sz val="11"/>
        <color rgb="FF000000"/>
        <rFont val="Calibri"/>
      </rPr>
      <t xml:space="preserve">
</t>
    </r>
    <r>
      <rPr>
        <b/>
        <sz val="11"/>
        <color rgb="FF000000"/>
        <rFont val="Calibri"/>
      </rPr>
      <t>•</t>
    </r>
    <r>
      <rPr>
        <sz val="11"/>
        <color rgb="FF000000"/>
        <rFont val="Calibri"/>
      </rPr>
      <t xml:space="preserve">    Applying configuration standards to new systems.</t>
    </r>
    <r>
      <rPr>
        <sz val="11"/>
        <color rgb="FF000000"/>
        <rFont val="Calibri"/>
      </rPr>
      <t xml:space="preserve">
</t>
    </r>
    <r>
      <rPr>
        <b/>
        <sz val="11"/>
        <color rgb="FF000000"/>
        <rFont val="Calibri"/>
      </rPr>
      <t>•</t>
    </r>
    <r>
      <rPr>
        <sz val="11"/>
        <color rgb="FF000000"/>
        <rFont val="Calibri"/>
      </rPr>
      <t xml:space="preserve">    Responding to security alerts.</t>
    </r>
    <r>
      <rPr>
        <sz val="11"/>
        <color rgb="FF000000"/>
        <rFont val="Calibri"/>
      </rPr>
      <t xml:space="preserve">
</t>
    </r>
    <r>
      <rPr>
        <b/>
        <sz val="11"/>
        <color rgb="FF000000"/>
        <rFont val="Calibri"/>
      </rPr>
      <t>•</t>
    </r>
    <r>
      <rPr>
        <sz val="11"/>
        <color rgb="FF000000"/>
        <rFont val="Calibri"/>
      </rPr>
      <t xml:space="preserve">    Change-management processes.</t>
    </r>
  </si>
  <si>
    <r>
      <rPr>
        <sz val="11"/>
        <color rgb="FF000000"/>
        <rFont val="Calibri"/>
      </rPr>
      <t>Regularly confirming that security policies and procedures are being followed provides assurance that the expected controls are active and working as intended. This requirement is distinct from other requirements that specify a task to be performed. The objective of these reviews is not to reperform other PCI DSS requirements, but to confirm that security activities are being performed on an ongoing basis.</t>
    </r>
  </si>
  <si>
    <r>
      <rPr>
        <sz val="11"/>
        <color rgb="FF000000"/>
        <rFont val="Calibri"/>
      </rPr>
      <t>Looking at Requirement 1.2.7 as one example, Requirement 12.4.2 is met by confirming, at least once every three months, that reviews of configurations of network security controls have occurred at the required frequency. On the other hand, Requirement 1.2.7 is met by reviewing those configurations as specified in the requirement.</t>
    </r>
  </si>
  <si>
    <r>
      <rPr>
        <sz val="11"/>
        <color rgb="FF000000"/>
        <rFont val="Calibri"/>
      </rPr>
      <t>The operational effectiveness of critical PCI DSS controls is verified periodically by manual inspection of records.</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</si>
  <si>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for conducting reviews to confirm that personnel are performing their tasks in accordance with all security policies and all operational procedures, including but not limited to the tasks specified in this requirement.</t>
    </r>
  </si>
  <si>
    <t>12.4.2.1</t>
  </si>
  <si>
    <r>
      <rPr>
        <sz val="11"/>
        <color rgb="FF000000"/>
        <rFont val="Calibri"/>
      </rPr>
      <t>Additional requirement for service providers only: Reviews conducted in accordance with Requirement 12.4.2 are documented to include:</t>
    </r>
    <r>
      <rPr>
        <sz val="11"/>
        <color rgb="FF000000"/>
        <rFont val="Calibri"/>
      </rPr>
      <t xml:space="preserve">
</t>
    </r>
    <r>
      <rPr>
        <b/>
        <sz val="11"/>
        <color rgb="FF000000"/>
        <rFont val="Calibri"/>
      </rPr>
      <t>•</t>
    </r>
    <r>
      <rPr>
        <sz val="11"/>
        <color rgb="FF000000"/>
        <rFont val="Calibri"/>
      </rPr>
      <t xml:space="preserve">    Results of the reviews.</t>
    </r>
    <r>
      <rPr>
        <sz val="11"/>
        <color rgb="FF000000"/>
        <rFont val="Calibri"/>
      </rPr>
      <t xml:space="preserve">
</t>
    </r>
    <r>
      <rPr>
        <b/>
        <sz val="11"/>
        <color rgb="FF000000"/>
        <rFont val="Calibri"/>
      </rPr>
      <t>•</t>
    </r>
    <r>
      <rPr>
        <sz val="11"/>
        <color rgb="FF000000"/>
        <rFont val="Calibri"/>
      </rPr>
      <t xml:space="preserve">    Documented remediation actions taken for any tasks that were found to not be performed at Requirement 12.4.2.</t>
    </r>
    <r>
      <rPr>
        <sz val="11"/>
        <color rgb="FF000000"/>
        <rFont val="Calibri"/>
      </rPr>
      <t xml:space="preserve">
</t>
    </r>
    <r>
      <rPr>
        <b/>
        <sz val="11"/>
        <color rgb="FF000000"/>
        <rFont val="Calibri"/>
      </rPr>
      <t>•</t>
    </r>
    <r>
      <rPr>
        <sz val="11"/>
        <color rgb="FF000000"/>
        <rFont val="Calibri"/>
      </rPr>
      <t xml:space="preserve">    Review and sign-off of results by personnel assigned responsibility for the PCI DSS compliance program.</t>
    </r>
  </si>
  <si>
    <r>
      <rPr>
        <sz val="11"/>
        <color rgb="FF000000"/>
        <rFont val="Calibri"/>
      </rPr>
      <t>The intent of these independent checks is to confirm whether security activities are being performed on an ongoing basis. 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</si>
  <si>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If an entity keeps an inventory of all assets, those system components in scope for PCI DSS should be clearly identifiable among the other assets.</t>
    </r>
    <r>
      <rPr>
        <sz val="11"/>
        <color rgb="FF000000"/>
        <rFont val="Calibri"/>
      </rPr>
      <t xml:space="preserve">
</t>
    </r>
    <r>
      <rPr>
        <sz val="11"/>
        <color rgb="FF000000"/>
        <rFont val="Calibri"/>
      </rPr>
      <t>Inventories should include containers or images that may be instantiated.</t>
    </r>
    <r>
      <rPr>
        <sz val="11"/>
        <color rgb="FF000000"/>
        <rFont val="Calibri"/>
      </rPr>
      <t xml:space="preserve">
</t>
    </r>
    <r>
      <rPr>
        <sz val="11"/>
        <color rgb="FF000000"/>
        <rFont val="Calibri"/>
      </rPr>
      <t>Assigning an owner to the inventory helps to ensure the inventory stays current.</t>
    </r>
  </si>
  <si>
    <r>
      <rPr>
        <sz val="11"/>
        <color rgb="FF000000"/>
        <rFont val="Calibri"/>
      </rPr>
      <t>Findings from operational effectiveness reviews are evaluated by management; appropriate remediation activities are implemented.</t>
    </r>
  </si>
  <si>
    <r>
      <rPr>
        <sz val="11"/>
        <color rgb="FF000000"/>
        <rFont val="Calibri"/>
      </rPr>
      <t>Additional testing procedure for service provider assessments only: Examine documentation from the reviews conducted in accordance with PCI DSS Requirement 12.4.2 to verify the documentation includes all elements specified in this requirement.</t>
    </r>
  </si>
  <si>
    <t>PCI DSS scope is documented and validated.</t>
  </si>
  <si>
    <t>12.5.1</t>
  </si>
  <si>
    <r>
      <rPr>
        <sz val="11"/>
        <color rgb="FF000000"/>
        <rFont val="Calibri"/>
      </rPr>
      <t>An inventory of system components that are in scope for PCI DSS, including a description of function/use, is maintained and kept current.</t>
    </r>
  </si>
  <si>
    <r>
      <rPr>
        <sz val="11"/>
        <color rgb="FF000000"/>
        <rFont val="Calibri"/>
      </rPr>
      <t>Maintaining a current list of all system components will enable an organization to define the scope of its environment and implement PCI DSS requirements accurately and efficiently.</t>
    </r>
    <r>
      <rPr>
        <sz val="11"/>
        <color rgb="FF000000"/>
        <rFont val="Calibri"/>
      </rPr>
      <t xml:space="preserve">
</t>
    </r>
    <r>
      <rPr>
        <sz val="11"/>
        <color rgb="FF000000"/>
        <rFont val="Calibri"/>
      </rPr>
      <t>Without an inventory, some system components could be overlooked and be inadvertently excluded from the organization’s configuration standards.</t>
    </r>
  </si>
  <si>
    <r>
      <rPr>
        <sz val="11"/>
        <color rgb="FF000000"/>
        <rFont val="Calibri"/>
      </rPr>
      <t>Methods to maintain an inventory include as a database, as a series of files, or in an inventory-management tool.</t>
    </r>
  </si>
  <si>
    <r>
      <rPr>
        <sz val="11"/>
        <color rgb="FF000000"/>
        <rFont val="Calibri"/>
      </rPr>
      <t>All system components in scope for PCI DSS are identified and known.</t>
    </r>
  </si>
  <si>
    <r>
      <rPr>
        <b/>
        <sz val="11"/>
        <color rgb="FF000000"/>
        <rFont val="Calibri"/>
      </rPr>
      <t>a.</t>
    </r>
    <r>
      <rPr>
        <sz val="11"/>
        <color rgb="FF000000"/>
        <rFont val="Calibri"/>
      </rPr>
      <t xml:space="preserve"> Examine the inventory to verify it includes all in-scope system components and a description of function/use for each.</t>
    </r>
    <r>
      <rPr>
        <sz val="11"/>
        <color rgb="FF000000"/>
        <rFont val="Calibri"/>
      </rPr>
      <t xml:space="preserve">
</t>
    </r>
    <r>
      <rPr>
        <b/>
        <sz val="11"/>
        <color rgb="FF000000"/>
        <rFont val="Calibri"/>
      </rPr>
      <t>b.</t>
    </r>
    <r>
      <rPr>
        <sz val="11"/>
        <color rgb="FF000000"/>
        <rFont val="Calibri"/>
      </rPr>
      <t xml:space="preserve"> Interview personnel to verify the inventory is kept current.</t>
    </r>
  </si>
  <si>
    <t>12.5.2</t>
  </si>
  <si>
    <r>
      <rPr>
        <sz val="11"/>
        <color rgb="FF000000"/>
        <rFont val="Calibri"/>
      </rPr>
      <t>PCI DSS scope is documented and confirmed by the entity at least once every 12 months and upon significant change to the in-scope environment. At a minimum, the scoping validation includes:</t>
    </r>
    <r>
      <rPr>
        <sz val="11"/>
        <color rgb="FF000000"/>
        <rFont val="Calibri"/>
      </rPr>
      <t xml:space="preserve">
</t>
    </r>
    <r>
      <rPr>
        <b/>
        <sz val="11"/>
        <color rgb="FF000000"/>
        <rFont val="Calibri"/>
      </rPr>
      <t>•</t>
    </r>
    <r>
      <rPr>
        <sz val="11"/>
        <color rgb="FF000000"/>
        <rFont val="Calibri"/>
      </rPr>
      <t xml:space="preserve">    Identifying all data flows for the various payment stages (for example, authorization, capture settlement, chargebacks, and refunds) and acceptance channels (for example, card-present, card-not-present, and e-commerce).</t>
    </r>
    <r>
      <rPr>
        <sz val="11"/>
        <color rgb="FF000000"/>
        <rFont val="Calibri"/>
      </rPr>
      <t xml:space="preserve">
</t>
    </r>
    <r>
      <rPr>
        <b/>
        <sz val="11"/>
        <color rgb="FF000000"/>
        <rFont val="Calibri"/>
      </rPr>
      <t>•</t>
    </r>
    <r>
      <rPr>
        <sz val="11"/>
        <color rgb="FF000000"/>
        <rFont val="Calibri"/>
      </rPr>
      <t xml:space="preserve">    Updating all data-flow diagrams per Requirement 1.2.4.</t>
    </r>
    <r>
      <rPr>
        <sz val="11"/>
        <color rgb="FF000000"/>
        <rFont val="Calibri"/>
      </rPr>
      <t xml:space="preserve">
</t>
    </r>
    <r>
      <rPr>
        <b/>
        <sz val="11"/>
        <color rgb="FF000000"/>
        <rFont val="Calibri"/>
      </rPr>
      <t>•</t>
    </r>
    <r>
      <rPr>
        <sz val="11"/>
        <color rgb="FF000000"/>
        <rFont val="Calibri"/>
      </rPr>
      <t xml:space="preserve">    Identifying all locations where account data is stored, processed, and transmitted, including but not limited to: 1) any locations outside of the currently defined CDE, 2) applications that process CHD, 3) transmissions between systems and networks, and 4) file backups.</t>
    </r>
    <r>
      <rPr>
        <sz val="11"/>
        <color rgb="FF000000"/>
        <rFont val="Calibri"/>
      </rPr>
      <t xml:space="preserve">
</t>
    </r>
    <r>
      <rPr>
        <b/>
        <sz val="11"/>
        <color rgb="FF000000"/>
        <rFont val="Calibri"/>
      </rPr>
      <t>•</t>
    </r>
    <r>
      <rPr>
        <sz val="11"/>
        <color rgb="FF000000"/>
        <rFont val="Calibri"/>
      </rPr>
      <t xml:space="preserve">    Identifying all system components in the CDE, connected to the CDE, or that could impact security of the CDE.</t>
    </r>
    <r>
      <rPr>
        <sz val="11"/>
        <color rgb="FF000000"/>
        <rFont val="Calibri"/>
      </rPr>
      <t xml:space="preserve">
</t>
    </r>
    <r>
      <rPr>
        <b/>
        <sz val="11"/>
        <color rgb="FF000000"/>
        <rFont val="Calibri"/>
      </rPr>
      <t>•</t>
    </r>
    <r>
      <rPr>
        <sz val="11"/>
        <color rgb="FF000000"/>
        <rFont val="Calibri"/>
      </rPr>
      <t xml:space="preserve">    Identifying all segmentation controls in use and the environment(s) from which the CDE is segmented, including justification for environments being out of scope.</t>
    </r>
    <r>
      <rPr>
        <sz val="11"/>
        <color rgb="FF000000"/>
        <rFont val="Calibri"/>
      </rPr>
      <t xml:space="preserve">
</t>
    </r>
    <r>
      <rPr>
        <b/>
        <sz val="11"/>
        <color rgb="FF000000"/>
        <rFont val="Calibri"/>
      </rPr>
      <t>•</t>
    </r>
    <r>
      <rPr>
        <sz val="11"/>
        <color rgb="FF000000"/>
        <rFont val="Calibri"/>
      </rPr>
      <t xml:space="preserve">    Identifying all connections from third-party entities with access to the CDE.</t>
    </r>
    <r>
      <rPr>
        <sz val="11"/>
        <color rgb="FF000000"/>
        <rFont val="Calibri"/>
      </rPr>
      <t xml:space="preserve">
</t>
    </r>
    <r>
      <rPr>
        <b/>
        <sz val="11"/>
        <color rgb="FF000000"/>
        <rFont val="Calibri"/>
      </rPr>
      <t>•</t>
    </r>
    <r>
      <rPr>
        <sz val="11"/>
        <color rgb="FF000000"/>
        <rFont val="Calibri"/>
      </rPr>
      <t xml:space="preserve">    Confirming that all identified data flows, account data, system components, segmentation controls, and connections from third parties with access to the CDE are included in scope.</t>
    </r>
  </si>
  <si>
    <r>
      <rPr>
        <sz val="11"/>
        <color rgb="FF000000"/>
        <rFont val="Calibri"/>
      </rPr>
      <t>Frequent validation of PCI DSS scope helps to ensure PCI DSS scope remains up to date and aligned with changing business objectives, and therefore that security controls are protecting all appropriate system components.</t>
    </r>
  </si>
  <si>
    <r>
      <rPr>
        <sz val="11"/>
        <color rgb="FF000000"/>
        <rFont val="Calibri"/>
      </rPr>
      <t>Accurate scoping involves critically evaluating the CDE and all connected system components to determine the necessary coverage for PCI DSS requirements. Scoping activities, including careful analysis and ongoing monitoring, help to ensure that in-scope systems are appropriately secured. When documenting account data locations, the entity can consider creating a table or spreadsheet that includes the following information:</t>
    </r>
    <r>
      <rPr>
        <sz val="11"/>
        <color rgb="FF000000"/>
        <rFont val="Calibri"/>
      </rPr>
      <t xml:space="preserve">
</t>
    </r>
    <r>
      <rPr>
        <sz val="11"/>
        <color rgb="FF000000"/>
        <rFont val="Calibri"/>
      </rPr>
      <t>Data stores (databases, files, cloud, etc.), including the purpose of data storage and the retention period,</t>
    </r>
    <r>
      <rPr>
        <sz val="11"/>
        <color rgb="FF000000"/>
        <rFont val="Calibri"/>
      </rPr>
      <t xml:space="preserve">
</t>
    </r>
    <r>
      <rPr>
        <sz val="11"/>
        <color rgb="FF000000"/>
        <rFont val="Calibri"/>
      </rPr>
      <t>Which CHD elements are stored (PAN, expiry date, cardholder name, and/or any elements of SAD prior to completion of authorization),</t>
    </r>
    <r>
      <rPr>
        <sz val="11"/>
        <color rgb="FF000000"/>
        <rFont val="Calibri"/>
      </rPr>
      <t xml:space="preserve">
</t>
    </r>
    <r>
      <rPr>
        <sz val="11"/>
        <color rgb="FF000000"/>
        <rFont val="Calibri"/>
      </rPr>
      <t>How data is secured (type of encryption and strength, hashing algorithm and strength, truncation, tokenization),</t>
    </r>
    <r>
      <rPr>
        <sz val="11"/>
        <color rgb="FF000000"/>
        <rFont val="Calibri"/>
      </rPr>
      <t xml:space="preserve">
</t>
    </r>
    <r>
      <rPr>
        <sz val="11"/>
        <color rgb="FF000000"/>
        <rFont val="Calibri"/>
      </rPr>
      <t>How access to data stores is logged, including a description of logging mechanism(s) in use (enterprise solution, application level, operating system level, etc.).</t>
    </r>
    <r>
      <rPr>
        <sz val="11"/>
        <color rgb="FF000000"/>
        <rFont val="Calibri"/>
      </rPr>
      <t xml:space="preserve">
</t>
    </r>
    <r>
      <rPr>
        <sz val="11"/>
        <color rgb="FF000000"/>
        <rFont val="Calibri"/>
      </rPr>
      <t>(continued on next page)</t>
    </r>
  </si>
  <si>
    <r>
      <rPr>
        <sz val="11"/>
        <color rgb="FF000000"/>
        <rFont val="Calibri"/>
      </rPr>
      <t>For additional guidance, refer to Information Supplement: Guidance for PCI DSS Scoping and Network Segmentation.</t>
    </r>
    <r>
      <rPr>
        <sz val="11"/>
        <color rgb="FF000000"/>
        <rFont val="Calibri"/>
      </rPr>
      <t xml:space="preserve">
</t>
    </r>
    <r>
      <rPr>
        <sz val="11"/>
        <color rgb="FF000000"/>
        <rFont val="Calibri"/>
      </rPr>
      <t>PCI DSS scope is verified periodically, and after significant changes, by comprehensive analysis and appropriate technical measures.</t>
    </r>
    <r>
      <rPr>
        <sz val="11"/>
        <color rgb="FF000000"/>
        <rFont val="Calibri"/>
      </rPr>
      <t xml:space="preserve">
</t>
    </r>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</si>
  <si>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</si>
  <si>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b/>
        <sz val="11"/>
        <color rgb="FF000000"/>
        <rFont val="Calibri"/>
      </rPr>
      <t>b.</t>
    </r>
    <r>
      <rPr>
        <sz val="11"/>
        <color rgb="FF000000"/>
        <rFont val="Calibri"/>
      </rPr>
      <t xml:space="preserve"> Examine documented results of scope reviews performed by the entity to verify that PCI DSS scoping confirmation activity includes all elements specified in this requirement.</t>
    </r>
  </si>
  <si>
    <t>12.5.2.1</t>
  </si>
  <si>
    <r>
      <rPr>
        <sz val="11"/>
        <color rgb="FF000000"/>
        <rFont val="Calibri"/>
      </rPr>
      <t>Additional requirement for service providers only: PCI DSS scope is documented and confirmed by the entity at least once every six months and upon significant change to the in-scope environment. At a minimum, the scoping validation includes all the elements specified in Requirement 12.5.2.</t>
    </r>
  </si>
  <si>
    <r>
      <rPr>
        <sz val="11"/>
        <color rgb="FF000000"/>
        <rFont val="Calibri"/>
      </rPr>
      <t>Service providers typically have access to greater volumes of cardholder data than do merchants, or can provide an entry point that can be exploited to then compromise multiple other entities. Service providers also typically have larger and more complex networks that are subject to more frequent change. The probability of overlooked changes to scope in complex and dynamic networks is greater in service-providers environments.</t>
    </r>
    <r>
      <rPr>
        <sz val="11"/>
        <color rgb="FF000000"/>
        <rFont val="Calibri"/>
      </rPr>
      <t xml:space="preserve">
</t>
    </r>
    <r>
      <rPr>
        <sz val="11"/>
        <color rgb="FF000000"/>
        <rFont val="Calibri"/>
      </rPr>
      <t>Validating PCI DSS scope more frequently is likely to discover such overlooked changes before they can be exploited by an attacker.</t>
    </r>
  </si>
  <si>
    <r>
      <rPr>
        <sz val="11"/>
        <color rgb="FF000000"/>
        <rFont val="Calibri"/>
      </rPr>
      <t>The accuracy of PCI DSS scope is verified to be continuously accurate by comprehensive analysis and appropriate technical measures.</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</si>
  <si>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</si>
  <si>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Additional testing procedure for service provider assessments only: Examine documented results of scope reviews to verify that scoping validation includes all elements specified in Requirement 12.5.2.</t>
    </r>
  </si>
  <si>
    <t>12.5.3</t>
  </si>
  <si>
    <r>
      <rPr>
        <sz val="11"/>
        <color rgb="FF000000"/>
        <rFont val="Calibri"/>
      </rPr>
      <t>Additional requirement for service providers only: Significant changes to organizational structure result in a documented (internal) review of the impact to PCI DSS scope and applicability of controls, with results communicated to executive management.</t>
    </r>
  </si>
  <si>
    <r>
      <rPr>
        <sz val="11"/>
        <color rgb="FF000000"/>
        <rFont val="Calibri"/>
      </rPr>
      <t>An organization’s structure and management define the requirements and protocol for effective and secure operations. Changes to this structure could have negative effects to existing controls and frameworks by reallocating or removing resources that once supported PCI DSS controls or inheriting new responsibilities that may not have established controls in place. Therefore, it is important to revisit PCI DSS scope and controls when there are changes to an organization’s structure and management to ensure controls are in place and active.</t>
    </r>
  </si>
  <si>
    <r>
      <rPr>
        <sz val="11"/>
        <color rgb="FF000000"/>
        <rFont val="Calibri"/>
      </rPr>
      <t>Changes to organizational structure include, but are not limited to, company mergers or acquisitions, and significant changes or reassignments of personnel with responsibility for security controls.</t>
    </r>
  </si>
  <si>
    <r>
      <rPr>
        <sz val="11"/>
        <color rgb="FF000000"/>
        <rFont val="Calibri"/>
      </rPr>
      <t>PCI DSS scope is confirmed after significant organizational change.</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</si>
  <si>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such that a significant change to organizational structure results in documented review of the impact to PCI DSS scope and applicability of controls.</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documentation (for example, meeting minutes) and interview responsible personnel to verify that significant changes to organizational structure resulted in documented reviews that included all elements specified in this requirement, with results communicated to executive management.</t>
    </r>
  </si>
  <si>
    <t>Security awareness education is an ongoing activity.</t>
  </si>
  <si>
    <t>12.6.1</t>
  </si>
  <si>
    <r>
      <rPr>
        <sz val="11"/>
        <color rgb="FF000000"/>
        <rFont val="Calibri"/>
      </rPr>
      <t>A formal security awareness program is implemented to make all personnel aware of the entity’s information security policy and procedures, and their role in protecting the cardholder data.</t>
    </r>
  </si>
  <si>
    <r>
      <rPr>
        <sz val="11"/>
        <color rgb="FF000000"/>
        <rFont val="Calibri"/>
      </rPr>
      <t>If personnel are not educated about their company’s information security policies and procedures and their own security responsibilities, security safeguards and processes that have been implemented may become ineffective through unintentional errors or intentional actions.</t>
    </r>
  </si>
  <si>
    <r>
      <rPr>
        <sz val="11"/>
        <color rgb="FF000000"/>
        <rFont val="Calibri"/>
      </rPr>
      <t>Personnel are knowledgeable about the threat landscape, their responsibility for the operation of relevant security controls, and are able to access assistance and guidance when required.</t>
    </r>
  </si>
  <si>
    <r>
      <rPr>
        <sz val="11"/>
        <color rgb="FF000000"/>
        <rFont val="Calibri"/>
      </rPr>
      <t>Examine the security awareness program to verify it provides awareness to all personnel about the entity’s information security policy and procedures, and personnel’s role in protecting the cardholder data.</t>
    </r>
  </si>
  <si>
    <t>12.6.2</t>
  </si>
  <si>
    <r>
      <rPr>
        <sz val="11"/>
        <color rgb="FF000000"/>
        <rFont val="Calibri"/>
      </rPr>
      <t>The security awareness program is:</t>
    </r>
    <r>
      <rPr>
        <sz val="11"/>
        <color rgb="FF000000"/>
        <rFont val="Calibri"/>
      </rPr>
      <t xml:space="preserve">
</t>
    </r>
    <r>
      <rPr>
        <b/>
        <sz val="11"/>
        <color rgb="FF000000"/>
        <rFont val="Calibri"/>
      </rPr>
      <t>•</t>
    </r>
    <r>
      <rPr>
        <sz val="11"/>
        <color rgb="FF000000"/>
        <rFont val="Calibri"/>
      </rPr>
      <t xml:space="preserve">    Reviewed at least once every 12 months, and</t>
    </r>
    <r>
      <rPr>
        <sz val="11"/>
        <color rgb="FF000000"/>
        <rFont val="Calibri"/>
      </rPr>
      <t xml:space="preserve">
</t>
    </r>
    <r>
      <rPr>
        <b/>
        <sz val="11"/>
        <color rgb="FF000000"/>
        <rFont val="Calibri"/>
      </rPr>
      <t>•</t>
    </r>
    <r>
      <rPr>
        <sz val="11"/>
        <color rgb="FF000000"/>
        <rFont val="Calibri"/>
      </rPr>
      <t xml:space="preserve">    Updated as needed to address any new threats and vulnerabilities that may impact the security of the entity’s cardholder data and/or sensitive authentication data, or the information provided to personnel about their role in protecting cardholder data.</t>
    </r>
  </si>
  <si>
    <r>
      <rPr>
        <sz val="11"/>
        <color rgb="FF000000"/>
        <rFont val="Calibri"/>
      </rPr>
      <t>The threat environment and an entity’s defenses are not static. As such, the security awareness program materials must be updated as frequently as needed to ensure that the education received by personnel is up to date and represents the current threat environment.</t>
    </r>
  </si>
  <si>
    <r>
      <rPr>
        <sz val="11"/>
        <color rgb="FF000000"/>
        <rFont val="Calibri"/>
      </rPr>
      <t>Entities may incorporate new-hire training as part of the Human Resources onboarding process.</t>
    </r>
    <r>
      <rPr>
        <sz val="11"/>
        <color rgb="FF000000"/>
        <rFont val="Calibri"/>
      </rPr>
      <t xml:space="preserve">
</t>
    </r>
    <r>
      <rPr>
        <sz val="11"/>
        <color rgb="FF000000"/>
        <rFont val="Calibri"/>
      </rPr>
      <t>Training should outline the security-related “dos” and “don’ts.” Periodic refresher training reinforces key security processes and procedures that may be forgotten or bypassed.</t>
    </r>
    <r>
      <rPr>
        <sz val="11"/>
        <color rgb="FF000000"/>
        <rFont val="Calibri"/>
      </rPr>
      <t xml:space="preserve">
</t>
    </r>
    <r>
      <rPr>
        <sz val="11"/>
        <color rgb="FF000000"/>
        <rFont val="Calibri"/>
      </rPr>
      <t>Entities should consider requiring security awareness training anytime personnel transfer into roles where they can impact the security of cardholder data and/or sensitive authentication data from roles where they did not have this impact.</t>
    </r>
    <r>
      <rPr>
        <sz val="11"/>
        <color rgb="FF000000"/>
        <rFont val="Calibri"/>
      </rPr>
      <t xml:space="preserve">
</t>
    </r>
    <r>
      <rPr>
        <sz val="11"/>
        <color rgb="FF000000"/>
        <rFont val="Calibri"/>
      </rPr>
      <t>Methods and training content can vary, depending on personnel roles.</t>
    </r>
  </si>
  <si>
    <r>
      <rPr>
        <sz val="11"/>
        <color rgb="FF000000"/>
        <rFont val="Calibri"/>
      </rPr>
      <t>The content of security awareness material is reviewed and updated periodically.</t>
    </r>
  </si>
  <si>
    <r>
      <rPr>
        <sz val="11"/>
        <color rgb="FF000000"/>
        <rFont val="Calibri"/>
      </rPr>
      <t>Examine security awareness program content, evidence of reviews, and interview personnel to verify that the security awareness program is in accordance with all elements specified in this requirement.</t>
    </r>
  </si>
  <si>
    <t>12.6.3</t>
  </si>
  <si>
    <r>
      <rPr>
        <sz val="11"/>
        <color rgb="FF000000"/>
        <rFont val="Calibri"/>
      </rPr>
      <t>Personnel receive security awareness training as follows:</t>
    </r>
    <r>
      <rPr>
        <sz val="11"/>
        <color rgb="FF000000"/>
        <rFont val="Calibri"/>
      </rPr>
      <t xml:space="preserve">
</t>
    </r>
    <r>
      <rPr>
        <b/>
        <sz val="11"/>
        <color rgb="FF000000"/>
        <rFont val="Calibri"/>
      </rPr>
      <t>•</t>
    </r>
    <r>
      <rPr>
        <sz val="11"/>
        <color rgb="FF000000"/>
        <rFont val="Calibri"/>
      </rPr>
      <t xml:space="preserve">    Upon hire and at least once every 12 months.</t>
    </r>
    <r>
      <rPr>
        <sz val="11"/>
        <color rgb="FF000000"/>
        <rFont val="Calibri"/>
      </rPr>
      <t xml:space="preserve">
</t>
    </r>
    <r>
      <rPr>
        <b/>
        <sz val="11"/>
        <color rgb="FF000000"/>
        <rFont val="Calibri"/>
      </rPr>
      <t>•</t>
    </r>
    <r>
      <rPr>
        <sz val="11"/>
        <color rgb="FF000000"/>
        <rFont val="Calibri"/>
      </rPr>
      <t xml:space="preserve">    Multiple methods of communication are used.</t>
    </r>
    <r>
      <rPr>
        <sz val="11"/>
        <color rgb="FF000000"/>
        <rFont val="Calibri"/>
      </rPr>
      <t xml:space="preserve">
</t>
    </r>
    <r>
      <rPr>
        <b/>
        <sz val="11"/>
        <color rgb="FF000000"/>
        <rFont val="Calibri"/>
      </rPr>
      <t>•</t>
    </r>
    <r>
      <rPr>
        <sz val="11"/>
        <color rgb="FF000000"/>
        <rFont val="Calibri"/>
      </rPr>
      <t xml:space="preserve">    Personnel acknowledge at least once every 12 months that they have read and understood the information security policy and procedures.</t>
    </r>
  </si>
  <si>
    <r>
      <rPr>
        <sz val="11"/>
        <color rgb="FF000000"/>
        <rFont val="Calibri"/>
      </rPr>
      <t>Training of personnel ensures they receive the information about the importance of information security and that they understand their role in protecting the organization.</t>
    </r>
    <r>
      <rPr>
        <sz val="11"/>
        <color rgb="FF000000"/>
        <rFont val="Calibri"/>
      </rPr>
      <t xml:space="preserve">
</t>
    </r>
    <r>
      <rPr>
        <sz val="11"/>
        <color rgb="FF000000"/>
        <rFont val="Calibri"/>
      </rPr>
      <t>Requiring an acknowledgment by personnel helps ensure that they have read and understood the security policies and procedures, and that they have made and will continue to make a commitment to comply with these policies.</t>
    </r>
  </si>
  <si>
    <r>
      <rPr>
        <sz val="11"/>
        <color rgb="FF000000"/>
        <rFont val="Calibri"/>
      </rPr>
      <t>Different methods that can be used to provide security awareness and education include posters, letters, web-based training, in-person training, team meetings, and incentives.</t>
    </r>
    <r>
      <rPr>
        <sz val="11"/>
        <color rgb="FF000000"/>
        <rFont val="Calibri"/>
      </rPr>
      <t xml:space="preserve">
</t>
    </r>
    <r>
      <rPr>
        <sz val="11"/>
        <color rgb="FF000000"/>
        <rFont val="Calibri"/>
      </rPr>
      <t>Personnel acknowledgments may be recorded in writing or electronically.</t>
    </r>
  </si>
  <si>
    <r>
      <rPr>
        <sz val="11"/>
        <color rgb="FF000000"/>
        <rFont val="Calibri"/>
      </rPr>
      <t>Personnel remain knowledgeable about the threat landscape, their responsibility for the operation of relevant security controls, and are able to access assistance and guidance when required.</t>
    </r>
  </si>
  <si>
    <r>
      <rPr>
        <b/>
        <sz val="11"/>
        <color rgb="FF000000"/>
        <rFont val="Calibri"/>
      </rPr>
      <t>a.</t>
    </r>
    <r>
      <rPr>
        <sz val="11"/>
        <color rgb="FF000000"/>
        <rFont val="Calibri"/>
      </rPr>
      <t xml:space="preserve"> Examine security awareness program records to verify that personnel attend security awareness training upon hire and at least once every 12 months.</t>
    </r>
    <r>
      <rPr>
        <sz val="11"/>
        <color rgb="FF000000"/>
        <rFont val="Calibri"/>
      </rPr>
      <t xml:space="preserve">
</t>
    </r>
    <r>
      <rPr>
        <b/>
        <sz val="11"/>
        <color rgb="FF000000"/>
        <rFont val="Calibri"/>
      </rPr>
      <t>b.</t>
    </r>
    <r>
      <rPr>
        <sz val="11"/>
        <color rgb="FF000000"/>
        <rFont val="Calibri"/>
      </rPr>
      <t xml:space="preserve"> Examine security awareness program materials to verify the program includes multiple methods of communicating awareness and educating personnel.</t>
    </r>
    <r>
      <rPr>
        <sz val="11"/>
        <color rgb="FF000000"/>
        <rFont val="Calibri"/>
      </rPr>
      <t xml:space="preserve">
</t>
    </r>
    <r>
      <rPr>
        <b/>
        <sz val="11"/>
        <color rgb="FF000000"/>
        <rFont val="Calibri"/>
      </rPr>
      <t>c.</t>
    </r>
    <r>
      <rPr>
        <sz val="11"/>
        <color rgb="FF000000"/>
        <rFont val="Calibri"/>
      </rPr>
      <t xml:space="preserve"> Interview personnel to verify they have completed awareness training and are aware of their role in protecting cardholder data.</t>
    </r>
    <r>
      <rPr>
        <sz val="11"/>
        <color rgb="FF000000"/>
        <rFont val="Calibri"/>
      </rPr>
      <t xml:space="preserve">
</t>
    </r>
    <r>
      <rPr>
        <b/>
        <sz val="11"/>
        <color rgb="FF000000"/>
        <rFont val="Calibri"/>
      </rPr>
      <t>d.</t>
    </r>
    <r>
      <rPr>
        <sz val="11"/>
        <color rgb="FF000000"/>
        <rFont val="Calibri"/>
      </rPr>
      <t xml:space="preserve"> Examine security awareness program materials and personnel acknowledgments to verify that personnel acknowledge at least once every 12 months that they have read and understand the information security policy and procedures.</t>
    </r>
  </si>
  <si>
    <t>12.6.3.1</t>
  </si>
  <si>
    <r>
      <rPr>
        <sz val="11"/>
        <color rgb="FF000000"/>
        <rFont val="Calibri"/>
      </rPr>
      <t>Security awareness training includes awareness of threats and vulnerabilities that could impact the security of cardholder data and/or sensitive authentication data, including but not limited to:</t>
    </r>
    <r>
      <rPr>
        <sz val="11"/>
        <color rgb="FF000000"/>
        <rFont val="Calibri"/>
      </rPr>
      <t xml:space="preserve">
</t>
    </r>
    <r>
      <rPr>
        <b/>
        <sz val="11"/>
        <color rgb="FF000000"/>
        <rFont val="Calibri"/>
      </rPr>
      <t>•</t>
    </r>
    <r>
      <rPr>
        <sz val="11"/>
        <color rgb="FF000000"/>
        <rFont val="Calibri"/>
      </rPr>
      <t xml:space="preserve">    Phishing and related attacks.</t>
    </r>
    <r>
      <rPr>
        <sz val="11"/>
        <color rgb="FF000000"/>
        <rFont val="Calibri"/>
      </rPr>
      <t xml:space="preserve">
</t>
    </r>
    <r>
      <rPr>
        <b/>
        <sz val="11"/>
        <color rgb="FF000000"/>
        <rFont val="Calibri"/>
      </rPr>
      <t>•</t>
    </r>
    <r>
      <rPr>
        <sz val="11"/>
        <color rgb="FF000000"/>
        <rFont val="Calibri"/>
      </rPr>
      <t xml:space="preserve">    Social engineering.</t>
    </r>
  </si>
  <si>
    <r>
      <rPr>
        <sz val="11"/>
        <color rgb="FF000000"/>
        <rFont val="Calibri"/>
      </rPr>
      <t>Educating personnel on how to detect, react to, and report potential phishing and related attacks and social engineering attempts is essential to minimizing the probability of successful attacks.</t>
    </r>
  </si>
  <si>
    <r>
      <rPr>
        <sz val="11"/>
        <color rgb="FF000000"/>
        <rFont val="Calibri"/>
      </rPr>
      <t>An effective security awareness program should include examples of phishing emails and periodic testing to determine the prevalence of personnel reporting such attacks. Training material an entity can consider for this topic include:</t>
    </r>
    <r>
      <rPr>
        <sz val="11"/>
        <color rgb="FF000000"/>
        <rFont val="Calibri"/>
      </rPr>
      <t xml:space="preserve">
</t>
    </r>
    <r>
      <rPr>
        <sz val="11"/>
        <color rgb="FF000000"/>
        <rFont val="Calibri"/>
      </rPr>
      <t>How to identify phishing and other social engineering attacks.</t>
    </r>
    <r>
      <rPr>
        <sz val="11"/>
        <color rgb="FF000000"/>
        <rFont val="Calibri"/>
      </rPr>
      <t xml:space="preserve">
</t>
    </r>
    <r>
      <rPr>
        <sz val="11"/>
        <color rgb="FF000000"/>
        <rFont val="Calibri"/>
      </rPr>
      <t>How to react to suspected phishing and social engineering.</t>
    </r>
    <r>
      <rPr>
        <sz val="11"/>
        <color rgb="FF000000"/>
        <rFont val="Calibri"/>
      </rPr>
      <t xml:space="preserve">
</t>
    </r>
    <r>
      <rPr>
        <sz val="11"/>
        <color rgb="FF000000"/>
        <rFont val="Calibri"/>
      </rPr>
      <t>Where and how to report suspected phishing and social engineering activity.</t>
    </r>
    <r>
      <rPr>
        <sz val="11"/>
        <color rgb="FF000000"/>
        <rFont val="Calibri"/>
      </rPr>
      <t xml:space="preserve">
</t>
    </r>
    <r>
      <rPr>
        <sz val="11"/>
        <color rgb="FF000000"/>
        <rFont val="Calibri"/>
      </rPr>
      <t>An emphasis on reporting allows the organization to reward positive behavior, to optimize technical defenses (see Requirement 5.4.1), and to take immediate action to remove similar phishing emails that evaded technical defenses from recipient inboxes.</t>
    </r>
  </si>
  <si>
    <r>
      <rPr>
        <sz val="11"/>
        <color rgb="FF000000"/>
        <rFont val="Calibri"/>
      </rPr>
      <t>Personnel are knowledgeable about their own human vulnerabilities and how threat actors will attempt to exploit such vulnerabilities. Personnel are able to access assistance and guidance when required.</t>
    </r>
  </si>
  <si>
    <r>
      <rPr>
        <sz val="11"/>
        <color rgb="FF000000"/>
        <rFont val="Calibri"/>
      </rPr>
      <t>See Requirement 5.4.1 for guidance on the difference between technical and automated controls to detect and protect users from phishing attacks, and this requirement for providing users security awareness training about phishing and social engineering. These are two separate and distinct requirements, and one is not met by implementing controls required by the other one.</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</si>
  <si>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security awareness training content to verify it includes all elements specified in this requirement.</t>
    </r>
  </si>
  <si>
    <t>12.6.3.2</t>
  </si>
  <si>
    <r>
      <rPr>
        <sz val="11"/>
        <color rgb="FF000000"/>
        <rFont val="Calibri"/>
      </rPr>
      <t>Security awareness training includes awareness about the acceptable use of end-user technologies in accordance with Requirement 12.2.1.</t>
    </r>
  </si>
  <si>
    <r>
      <rPr>
        <sz val="11"/>
        <color rgb="FF000000"/>
        <rFont val="Calibri"/>
      </rPr>
      <t>By including the key points of the acceptable use policy in regular training and the related context, personnel will understand their responsibilities and how these impact the security of an organization’s systems.</t>
    </r>
  </si>
  <si>
    <r>
      <rPr>
        <sz val="11"/>
        <color rgb="FF000000"/>
        <rFont val="Calibri"/>
      </rPr>
      <t>Entities should consider screening for existing personnel anytime they transfer into roles where they have access to the CDE from roles where they did not have this access.</t>
    </r>
    <r>
      <rPr>
        <sz val="11"/>
        <color rgb="FF000000"/>
        <rFont val="Calibri"/>
      </rPr>
      <t xml:space="preserve">
</t>
    </r>
    <r>
      <rPr>
        <sz val="11"/>
        <color rgb="FF000000"/>
        <rFont val="Calibri"/>
      </rPr>
      <t>To be effective, the level of screening should be appropriate for the position. For example, positions requiring greater responsibility or that have administrative access to critical data or systems may warrant more detailed or more frequent screening than positions with less responsibility and access.</t>
    </r>
  </si>
  <si>
    <r>
      <rPr>
        <sz val="11"/>
        <color rgb="FF000000"/>
        <rFont val="Calibri"/>
      </rPr>
      <t>Personnel are knowledgeable about their responsibility for the security and operation of end-user technologies and are able to access assistance and guidance when required.</t>
    </r>
  </si>
  <si>
    <r>
      <rPr>
        <sz val="11"/>
        <color rgb="FF000000"/>
        <rFont val="Calibri"/>
      </rPr>
      <t>Examine security awareness training content to verify it includes awareness about acceptable use of end-user technologies in accordance with Requirement 12.2.1.</t>
    </r>
  </si>
  <si>
    <t>Personnel are screened to reduce risks from insider threats.</t>
  </si>
  <si>
    <t>12.7.1</t>
  </si>
  <si>
    <r>
      <rPr>
        <sz val="11"/>
        <color rgb="FF000000"/>
        <rFont val="Calibri"/>
      </rPr>
      <t>Potential personnel who will have access to the CDE are screened, within the constraints of local laws, prior to hire to minimize the risk of attacks from internal sources.</t>
    </r>
  </si>
  <si>
    <r>
      <rPr>
        <sz val="11"/>
        <color rgb="FF000000"/>
        <rFont val="Calibri"/>
      </rPr>
      <t>Performing thorough screening prior to hiring potential personnel who are expected to be given access to the CDE provides entities with the information necessary to make informed risk decisions regarding personnel they hire that will have access to the CDE.</t>
    </r>
    <r>
      <rPr>
        <sz val="11"/>
        <color rgb="FF000000"/>
        <rFont val="Calibri"/>
      </rPr>
      <t xml:space="preserve">
</t>
    </r>
    <r>
      <rPr>
        <sz val="11"/>
        <color rgb="FF000000"/>
        <rFont val="Calibri"/>
      </rPr>
      <t>Other benefits of screening potential personnel include helping to ensure workplace safety and confirming information provided by prospective employees on their resumes.</t>
    </r>
  </si>
  <si>
    <r>
      <rPr>
        <sz val="11"/>
        <color rgb="FF000000"/>
        <rFont val="Calibri"/>
      </rPr>
      <t>Screening options can include, as appropriate for the entity’s region, previous employment history, review of public information/social media resources, criminal record, credit history, and reference checks.</t>
    </r>
  </si>
  <si>
    <r>
      <rPr>
        <sz val="11"/>
        <color rgb="FF000000"/>
        <rFont val="Calibri"/>
      </rPr>
      <t>The risk related to allowing new members of staff access to the CDE is understood and managed.</t>
    </r>
  </si>
  <si>
    <r>
      <rPr>
        <sz val="11"/>
        <color rgb="FF000000"/>
        <rFont val="Calibri"/>
      </rPr>
      <t>For those potential personnel to be hired for positions such as store cashiers, who only have access to one card number at a time when facilitating a transaction, this requirement is a recommendation only.</t>
    </r>
  </si>
  <si>
    <r>
      <rPr>
        <sz val="11"/>
        <color rgb="FF000000"/>
        <rFont val="Calibri"/>
      </rPr>
      <t>Interview responsible Human Resource department management to verify that screening is conducted, within the constraints of local laws, prior to hiring potential personnel who will have access to the CDE.</t>
    </r>
  </si>
  <si>
    <t>Risk to information assets associated with third-party service provider (TPSP) relationships is managed.</t>
  </si>
  <si>
    <t>12.8.1</t>
  </si>
  <si>
    <r>
      <rPr>
        <sz val="11"/>
        <color rgb="FF000000"/>
        <rFont val="Calibri"/>
      </rPr>
      <t>A list of all third-party service providers (TPSPs) with which account data is shared or that could affect the security of account data is maintained, including a description for each of the services provided.</t>
    </r>
  </si>
  <si>
    <r>
      <rPr>
        <sz val="11"/>
        <color rgb="FF000000"/>
        <rFont val="Calibri"/>
      </rPr>
      <t>Maintaining a list of all TPSPs identifies where potential risk extends outside the organization and defines the organization’s extended attack surface.</t>
    </r>
  </si>
  <si>
    <r>
      <rPr>
        <sz val="11"/>
        <color rgb="FF000000"/>
        <rFont val="Calibri"/>
      </rPr>
      <t>Different types of TPSPs include those that:</t>
    </r>
    <r>
      <rPr>
        <sz val="11"/>
        <color rgb="FF000000"/>
        <rFont val="Calibri"/>
      </rPr>
      <t xml:space="preserve">
</t>
    </r>
    <r>
      <rPr>
        <sz val="11"/>
        <color rgb="FF000000"/>
        <rFont val="Calibri"/>
      </rPr>
      <t>Store, process, or transmit account data on the entity’s behalf (such as payment gateways, payment processors, payment service providers (PSPs), and off-site storage providers).</t>
    </r>
    <r>
      <rPr>
        <sz val="11"/>
        <color rgb="FF000000"/>
        <rFont val="Calibri"/>
      </rPr>
      <t xml:space="preserve">
</t>
    </r>
    <r>
      <rPr>
        <sz val="11"/>
        <color rgb="FF000000"/>
        <rFont val="Calibri"/>
      </rPr>
      <t>Manage system components included in the entity’s PCI DSS assessment (such as providers of network security control services, anti-malware services, and security incident and event management (SIEM); contact and call centers; web-hosting companies; and IaaS, PaaS, SaaS, and FaaS cloud providers).</t>
    </r>
    <r>
      <rPr>
        <sz val="11"/>
        <color rgb="FF000000"/>
        <rFont val="Calibri"/>
      </rPr>
      <t xml:space="preserve">
</t>
    </r>
    <r>
      <rPr>
        <sz val="11"/>
        <color rgb="FF000000"/>
        <rFont val="Calibri"/>
      </rPr>
      <t>Could impact the security of the entity’s cardholder data and/or sensitive authentication data (such as vendors providing support via remote access, and bespoke software developers).</t>
    </r>
  </si>
  <si>
    <r>
      <rPr>
        <sz val="11"/>
        <color rgb="FF000000"/>
        <rFont val="Calibri"/>
      </rPr>
      <t>Records are maintained of TPSPs and the services provided.</t>
    </r>
  </si>
  <si>
    <r>
      <rPr>
        <sz val="11"/>
        <color rgb="FF000000"/>
        <rFont val="Calibri"/>
      </rPr>
      <t>The use of a PCI DSS compliant TPSP does not make an entity PCI DSS compliant, nor does it remove the entity’s responsibility for its own PCI DSS compliance.</t>
    </r>
  </si>
  <si>
    <r>
      <rPr>
        <b/>
        <sz val="11"/>
        <color rgb="FF000000"/>
        <rFont val="Calibri"/>
      </rPr>
      <t>a.</t>
    </r>
    <r>
      <rPr>
        <sz val="11"/>
        <color rgb="FF000000"/>
        <rFont val="Calibri"/>
      </rPr>
      <t xml:space="preserve"> Examine policies and procedures to verify that processes are defined to maintain a list of TPSPs, including a description for each of the services provided, for all TPSPs with whom account data is shared or that could affect the security of account data.</t>
    </r>
    <r>
      <rPr>
        <sz val="11"/>
        <color rgb="FF000000"/>
        <rFont val="Calibri"/>
      </rPr>
      <t xml:space="preserve">
</t>
    </r>
    <r>
      <rPr>
        <b/>
        <sz val="11"/>
        <color rgb="FF000000"/>
        <rFont val="Calibri"/>
      </rPr>
      <t>b.</t>
    </r>
    <r>
      <rPr>
        <sz val="11"/>
        <color rgb="FF000000"/>
        <rFont val="Calibri"/>
      </rPr>
      <t xml:space="preserve"> Examine documentation to verify that a list of all TPSPs is maintained that includes a description of the services provided.</t>
    </r>
  </si>
  <si>
    <t>12.8.2</t>
  </si>
  <si>
    <r>
      <rPr>
        <sz val="11"/>
        <color rgb="FF000000"/>
        <rFont val="Calibri"/>
      </rPr>
      <t>Written agreements with TPSPs are maintained as follows:</t>
    </r>
    <r>
      <rPr>
        <sz val="11"/>
        <color rgb="FF000000"/>
        <rFont val="Calibri"/>
      </rPr>
      <t xml:space="preserve">
</t>
    </r>
    <r>
      <rPr>
        <b/>
        <sz val="11"/>
        <color rgb="FF000000"/>
        <rFont val="Calibri"/>
      </rPr>
      <t>•</t>
    </r>
    <r>
      <rPr>
        <sz val="11"/>
        <color rgb="FF000000"/>
        <rFont val="Calibri"/>
      </rPr>
      <t xml:space="preserve">    Written agreements are maintained with all TPSPs with which account data is shared or that could affect the security of the CDE.</t>
    </r>
    <r>
      <rPr>
        <sz val="11"/>
        <color rgb="FF000000"/>
        <rFont val="Calibri"/>
      </rPr>
      <t xml:space="preserve">
</t>
    </r>
    <r>
      <rPr>
        <b/>
        <sz val="11"/>
        <color rgb="FF000000"/>
        <rFont val="Calibri"/>
      </rPr>
      <t>•</t>
    </r>
    <r>
      <rPr>
        <sz val="11"/>
        <color rgb="FF000000"/>
        <rFont val="Calibri"/>
      </rPr>
      <t xml:space="preserve">    Written agreements include acknowledgments from TPSPs that TPSPs are responsible for the security of account data the TPSPs possess or otherwise store, process, or transmit on behalf of the entity, or to the extent that the TPSP could impact the security of the entity’s cardholder data and/or sensitive authentication data.</t>
    </r>
  </si>
  <si>
    <r>
      <rPr>
        <sz val="11"/>
        <color rgb="FF000000"/>
        <rFont val="Calibri"/>
      </rPr>
      <t>The written acknowledgment from a TPSP demonstrates its commitment to maintaining proper security of account data that it obtains from its customers and that the TPSP is fully aware of the assets that could be affected during the provisioning of the TPSP’s service. The extent to which a specific TPSP is responsible for the security of account data will depend on the service provided and the responsibilities agreed between the provider and assessed entity (the customer).</t>
    </r>
    <r>
      <rPr>
        <sz val="11"/>
        <color rgb="FF000000"/>
        <rFont val="Calibri"/>
      </rPr>
      <t xml:space="preserve">
</t>
    </r>
    <r>
      <rPr>
        <sz val="11"/>
        <color rgb="FF000000"/>
        <rFont val="Calibri"/>
      </rPr>
      <t>In conjunction with Requirement 12.9.1, this requirement is intended to promote a consistent level of understanding between parties about their applicable PCI DSS responsibilities. For example, the agreement may include the applicable PCI DSS requirements to be maintained as part of the provided service.</t>
    </r>
  </si>
  <si>
    <r>
      <rPr>
        <sz val="11"/>
        <color rgb="FF000000"/>
        <rFont val="Calibri"/>
      </rPr>
      <t>The entity may also want to consider including in their written agreement with a TPSP that the TPSP will support the entity’s request for information per Requirement 12.9.2. Entities will also want to understand whether any TPSPs have “nested” relationships with other TPSPs, meaning the primary TPSP contracts with another TPSP(s) for the purposes of providing a service.</t>
    </r>
    <r>
      <rPr>
        <sz val="11"/>
        <color rgb="FF000000"/>
        <rFont val="Calibri"/>
      </rPr>
      <t xml:space="preserve">
</t>
    </r>
    <r>
      <rPr>
        <sz val="11"/>
        <color rgb="FF000000"/>
        <rFont val="Calibri"/>
      </rPr>
      <t>It is important to understand whether the primary TPSP is relying on the secondary TPSP(s) to achieve overall compliance of a service, and what types of written agreements the primary TPSP has in place with the secondary TPSPs. Entities can consider including coverage in their written agreement for any “nested” TPSPs a primary TPSP may use.</t>
    </r>
  </si>
  <si>
    <r>
      <rPr>
        <sz val="11"/>
        <color rgb="FF000000"/>
        <rFont val="Calibri"/>
      </rPr>
      <t>Refer to the Information Supplement: Third-Party Security Assurance for further guidance.</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acknowledgment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</si>
  <si>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Records are maintained of each TPSP’s acknowledgment of its responsibility to protect account data.</t>
    </r>
  </si>
  <si>
    <r>
      <rPr>
        <b/>
        <sz val="11"/>
        <color rgb="FF000000"/>
        <rFont val="Calibri"/>
      </rPr>
      <t>a.</t>
    </r>
    <r>
      <rPr>
        <sz val="11"/>
        <color rgb="FF000000"/>
        <rFont val="Calibri"/>
      </rPr>
      <t xml:space="preserve"> Examine policies and procedures to verify that processes are defined to maintain written agreements with all TPSPs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written agreements with TPSPs to verify they are maintained in accordance with all elements as specified in this requirement.</t>
    </r>
  </si>
  <si>
    <t>12.8.3</t>
  </si>
  <si>
    <r>
      <rPr>
        <sz val="11"/>
        <color rgb="FF000000"/>
        <rFont val="Calibri"/>
      </rPr>
      <t>An established process is implemented for engaging TPSPs, including proper due diligence prior to engagement.</t>
    </r>
  </si>
  <si>
    <r>
      <rPr>
        <sz val="11"/>
        <color rgb="FF000000"/>
        <rFont val="Calibri"/>
      </rPr>
      <t>A thorough process for engaging TPSPs, including details for selection and vetting prior to engagement, helps ensure that a TPSP is thoroughly vetted internally by an entity prior to establishing a formal relationship and that the risk to cardholder data associated with the engagement of the TPSP is understood.</t>
    </r>
  </si>
  <si>
    <r>
      <rPr>
        <sz val="11"/>
        <color rgb="FF000000"/>
        <rFont val="Calibri"/>
      </rPr>
      <t>Specific due-diligence processes and goals will vary for each organization. Elements that should be considered include the provider’s reporting practices, breach-notification and incident response procedures, details of how PCI DSS responsibilities are assigned between each party, how the TPSP validates their PCI DSS compliance and what evidence they provide.</t>
    </r>
  </si>
  <si>
    <r>
      <rPr>
        <sz val="11"/>
        <color rgb="FF000000"/>
        <rFont val="Calibri"/>
      </rPr>
      <t>The capability, intent, and resources of a prospective TPSP to adequately protect account data are assessed before the TPSP is engaged.</t>
    </r>
  </si>
  <si>
    <r>
      <rPr>
        <b/>
        <sz val="11"/>
        <color rgb="FF000000"/>
        <rFont val="Calibri"/>
      </rPr>
      <t>a.</t>
    </r>
    <r>
      <rPr>
        <sz val="11"/>
        <color rgb="FF000000"/>
        <rFont val="Calibri"/>
      </rPr>
      <t xml:space="preserve"> Examine policies and procedures to verify that processes are defined for engaging TPSPs, including proper due diligence prior to engagement.</t>
    </r>
    <r>
      <rPr>
        <sz val="11"/>
        <color rgb="FF000000"/>
        <rFont val="Calibri"/>
      </rPr>
      <t xml:space="preserve">
</t>
    </r>
    <r>
      <rPr>
        <b/>
        <sz val="11"/>
        <color rgb="FF000000"/>
        <rFont val="Calibri"/>
      </rPr>
      <t>b.</t>
    </r>
    <r>
      <rPr>
        <sz val="11"/>
        <color rgb="FF000000"/>
        <rFont val="Calibri"/>
      </rPr>
      <t xml:space="preserve"> Examine evidence and interview responsible personnel to verify the process for engaging TPSPs includes proper due diligence prior to engagement.</t>
    </r>
  </si>
  <si>
    <t>12.8.4</t>
  </si>
  <si>
    <r>
      <rPr>
        <sz val="11"/>
        <color rgb="FF000000"/>
        <rFont val="Calibri"/>
      </rPr>
      <t>A program is implemented to monitor TPSPs’ PCI DSS compliance status at least once every 12 months.</t>
    </r>
  </si>
  <si>
    <r>
      <rPr>
        <sz val="11"/>
        <color rgb="FF000000"/>
        <rFont val="Calibri"/>
      </rPr>
      <t>Knowing the PCI DSS compliance status of all engaged TPSPs provides assurance and awareness about whether they comply with the requirements applicable to the services they offer to the organization.</t>
    </r>
  </si>
  <si>
    <r>
      <rPr>
        <sz val="11"/>
        <color rgb="FF000000"/>
        <rFont val="Calibri"/>
      </rPr>
      <t>If the TPSP offers a variety of services, the compliance status the entity monitors should be specific to those services delivered to the entity and those services in scope for the entity’s PCI DSS assessment.</t>
    </r>
    <r>
      <rPr>
        <sz val="11"/>
        <color rgb="FF000000"/>
        <rFont val="Calibri"/>
      </rPr>
      <t xml:space="preserve">
</t>
    </r>
    <r>
      <rPr>
        <sz val="11"/>
        <color rgb="FF000000"/>
        <rFont val="Calibri"/>
      </rPr>
      <t>(continued on next page)</t>
    </r>
  </si>
  <si>
    <r>
      <rPr>
        <sz val="11"/>
        <color rgb="FF000000"/>
        <rFont val="Calibri"/>
      </rPr>
      <t>For more information about third-party service providers, refer to:</t>
    </r>
    <r>
      <rPr>
        <sz val="11"/>
        <color rgb="FF000000"/>
        <rFont val="Calibri"/>
      </rPr>
      <t xml:space="preserve">
</t>
    </r>
    <r>
      <rPr>
        <sz val="11"/>
        <color rgb="FF000000"/>
        <rFont val="Calibri"/>
      </rPr>
      <t>PCI DSS section: Use of Third-Party Service Providers.</t>
    </r>
    <r>
      <rPr>
        <sz val="11"/>
        <color rgb="FF000000"/>
        <rFont val="Calibri"/>
      </rPr>
      <t xml:space="preserve">
</t>
    </r>
    <r>
      <rPr>
        <sz val="11"/>
        <color rgb="FF000000"/>
        <rFont val="Calibri"/>
      </rPr>
      <t>Information Supplement: Third-Party Security Assurance.</t>
    </r>
    <r>
      <rPr>
        <sz val="11"/>
        <color rgb="FF000000"/>
        <rFont val="Calibri"/>
      </rPr>
      <t xml:space="preserve">
</t>
    </r>
    <r>
      <rPr>
        <sz val="11"/>
        <color rgb="FF000000"/>
        <rFont val="Calibri"/>
      </rPr>
      <t>Where an entity has an agreement with a TPSP for meeting PCI DSS requirements on behalf of the entity (for example, via a firewall service), the entity must work with the TPSP to make sure the applicable PCI DSS requirements are met. If the TPSP does not meet those applicable PCI DSS requirements, then those requirements are also “not in place” for the entity.</t>
    </r>
    <r>
      <rPr>
        <sz val="11"/>
        <color rgb="FF000000"/>
        <rFont val="Calibri"/>
      </rPr>
      <t xml:space="preserve">
</t>
    </r>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</si>
  <si>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sz val="11"/>
        <color rgb="FF000000"/>
        <rFont val="Calibri"/>
      </rPr>
      <t>The PCI DSS compliance status of TPSPs is verified periodically.</t>
    </r>
  </si>
  <si>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</si>
  <si>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b/>
        <sz val="11"/>
        <color rgb="FF000000"/>
        <rFont val="Calibri"/>
      </rPr>
      <t>a.</t>
    </r>
    <r>
      <rPr>
        <sz val="11"/>
        <color rgb="FF000000"/>
        <rFont val="Calibri"/>
      </rPr>
      <t xml:space="preserve"> Examine policies and procedures to verify that processes are defined to monitor TPSPs’ PCI DSS compliance status at least once every 12 months.</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PCI DSS compliance status of each TPSP is monitored at least once every 12 months.</t>
    </r>
  </si>
  <si>
    <t>12.8.5</t>
  </si>
  <si>
    <r>
      <rPr>
        <sz val="11"/>
        <color rgb="FF000000"/>
        <rFont val="Calibri"/>
      </rPr>
      <t>Information is maintained about which PCI DSS requirements are managed by each TPSP, which are managed by the entity, and any that are shared between the TPSP and the entity.</t>
    </r>
  </si>
  <si>
    <r>
      <rPr>
        <sz val="11"/>
        <color rgb="FF000000"/>
        <rFont val="Calibri"/>
      </rPr>
      <t>It is important that the entity understands which PCI DSS requirements and sub-requirements its TPSPs have agreed to meet, which requirements are shared between the TPSP and the entity, and for those that are shared, specifics about how the requirements are shared and which entity is responsible for meeting each sub-requirement.</t>
    </r>
    <r>
      <rPr>
        <sz val="11"/>
        <color rgb="FF000000"/>
        <rFont val="Calibri"/>
      </rPr>
      <t xml:space="preserve">
</t>
    </r>
    <r>
      <rPr>
        <sz val="11"/>
        <color rgb="FF000000"/>
        <rFont val="Calibri"/>
      </rPr>
      <t>Without this shared understanding, it is inevitable that the entity and the TPSP will assume a given PCI DSS sub-requirement is the responsibility of the other party, and therefore that sub-requirement may not be addressed at all.</t>
    </r>
    <r>
      <rPr>
        <sz val="11"/>
        <color rgb="FF000000"/>
        <rFont val="Calibri"/>
      </rPr>
      <t xml:space="preserve">
</t>
    </r>
    <r>
      <rPr>
        <sz val="11"/>
        <color rgb="FF000000"/>
        <rFont val="Calibri"/>
      </rPr>
      <t>The specific information an entity maintains will depend on the particular agreement with their providers, the type of service, etc. TPSPs may define their PCI DSS responsibilities to be the same for all their customers; otherwise, this responsibility should be agreed upon by both the entity and TPSP.</t>
    </r>
  </si>
  <si>
    <r>
      <rPr>
        <sz val="11"/>
        <color rgb="FF000000"/>
        <rFont val="Calibri"/>
      </rPr>
      <t>Entities can document these responsibilities via a matrix that identifies all applicable PCI DSS requirements and indicates for each requirement whether the entity or TPSP is responsible for meeting that requirement or whether it is a shared responsibility. This type of document is often referred to as a responsibility matrix.</t>
    </r>
    <r>
      <rPr>
        <sz val="11"/>
        <color rgb="FF000000"/>
        <rFont val="Calibri"/>
      </rPr>
      <t xml:space="preserve">
</t>
    </r>
    <r>
      <rPr>
        <sz val="11"/>
        <color rgb="FF000000"/>
        <rFont val="Calibri"/>
      </rPr>
      <t>(continued on next page)</t>
    </r>
  </si>
  <si>
    <r>
      <rPr>
        <sz val="11"/>
        <color rgb="FF000000"/>
        <rFont val="Calibri"/>
      </rPr>
      <t>Refer to Information Supplement: Third-Party Security Assurance for a sample responsibility matrix template.</t>
    </r>
  </si>
  <si>
    <r>
      <rPr>
        <sz val="11"/>
        <color rgb="FF000000"/>
        <rFont val="Calibri"/>
      </rPr>
      <t>Records detailing the PCI DSS requirements and related system components for which each TPSP is solely or jointly responsible, are maintained and reviewed periodically.</t>
    </r>
  </si>
  <si>
    <r>
      <rPr>
        <sz val="11"/>
        <color rgb="FF000000"/>
        <rFont val="Calibri"/>
      </rPr>
      <t>12.9.2 Additional testing procedure for service provider assessments only: Examine policies and procedures to verify processes are defined for the TPSPs to support customers’ request for information to meet Requirements 12.8.4 and</t>
    </r>
    <r>
      <rPr>
        <sz val="11"/>
        <color rgb="FF000000"/>
        <rFont val="Calibri"/>
      </rPr>
      <t xml:space="preserve">
</t>
    </r>
    <r>
      <rPr>
        <sz val="11"/>
        <color rgb="FF000000"/>
        <rFont val="Calibri"/>
      </rPr>
      <t>12.8.5 in accordance with all elements specified in this requirement.</t>
    </r>
  </si>
  <si>
    <r>
      <rPr>
        <b/>
        <sz val="11"/>
        <color rgb="FF000000"/>
        <rFont val="Calibri"/>
      </rPr>
      <t>a.</t>
    </r>
    <r>
      <rPr>
        <sz val="11"/>
        <color rgb="FF000000"/>
        <rFont val="Calibri"/>
      </rPr>
      <t xml:space="preserve"> Examine policies and procedures to verify that processes are defined to maintain information about which PCI DSS requirements are managed by each TPSP, which are managed by the entity, and any that are shared between both the TPSP and the entity.</t>
    </r>
    <r>
      <rPr>
        <sz val="11"/>
        <color rgb="FF000000"/>
        <rFont val="Calibri"/>
      </rPr>
      <t xml:space="preserve">
</t>
    </r>
    <r>
      <rPr>
        <b/>
        <sz val="11"/>
        <color rgb="FF000000"/>
        <rFont val="Calibri"/>
      </rPr>
      <t>b.</t>
    </r>
    <r>
      <rPr>
        <sz val="11"/>
        <color rgb="FF000000"/>
        <rFont val="Calibri"/>
      </rPr>
      <t xml:space="preserve"> Examine documentation and interview personnel to verify the entity maintains information about which PCI DSS requirements are managed by each TPSP, which are managed by the entity, and any that are shared between both entities.</t>
    </r>
  </si>
  <si>
    <t>12.9</t>
  </si>
  <si>
    <t>Third-party service providers (TPSPs) support their customers’ PCI DSS compliance.</t>
  </si>
  <si>
    <t>12.9.1</t>
  </si>
  <si>
    <r>
      <rPr>
        <sz val="11"/>
        <color rgb="FF000000"/>
        <rFont val="Calibri"/>
      </rPr>
      <t>Additional requirement for service providers only: TPSPs provide written agreements to customers that include acknowledgments that TPSPs are responsible for the security of account data the TPSP possesses or otherwise stores, processes, or transmits on behalf of the customer, or to the extent that the TPSP could impact the security of the customer’s cardholder data and/or sensitive authentication data.</t>
    </r>
  </si>
  <si>
    <r>
      <rPr>
        <sz val="11"/>
        <color rgb="FF000000"/>
        <rFont val="Calibri"/>
      </rPr>
      <t>In conjunction with Requirement 12.8.2, this requirement is intended to promote a consistent level of understanding between TPSPs and their customers about their applicable PCI DSS responsibilities. The acknowledgment from the TPSP evidences the TPSP’s commitment to maintaining proper security of the account data that it obtains from its customers.</t>
    </r>
    <r>
      <rPr>
        <sz val="11"/>
        <color rgb="FF000000"/>
        <rFont val="Calibri"/>
      </rPr>
      <t xml:space="preserve">
</t>
    </r>
    <r>
      <rPr>
        <sz val="11"/>
        <color rgb="FF000000"/>
        <rFont val="Calibri"/>
      </rPr>
      <t>The TPSP’s internal policies and procedures related to their customer engagement process and any templates used for written agreements should include provision of an applicable PCI DSS acknowledgement to its customers. The method by which the TPSP provides written acknowledgment should be agreed between the provider and its customers.</t>
    </r>
  </si>
  <si>
    <r>
      <rPr>
        <sz val="11"/>
        <color rgb="FF000000"/>
        <rFont val="Calibri"/>
      </rPr>
      <t>TPSPs formally acknowledge their security responsibilities to their customers.</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</si>
  <si>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agreement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</si>
  <si>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Additional testing procedure for service provider assessments only: Examine TPSP policies, procedures, and templates used for written agreements to verify processes are defined for the TPSP to provide written acknowledgments to customers in accordance with all elements specified in this requirement.</t>
    </r>
  </si>
  <si>
    <t>12.9.2</t>
  </si>
  <si>
    <r>
      <rPr>
        <sz val="11"/>
        <color rgb="FF000000"/>
        <rFont val="Calibri"/>
      </rPr>
      <t>Additional requirement for service providers only: TPSPs support their customers’ requests for information to meet Requirements</t>
    </r>
  </si>
  <si>
    <t>12.10</t>
  </si>
  <si>
    <t>Suspected and confirmed security incidents that could impact the CDE are responded to immediately.</t>
  </si>
  <si>
    <t>12.10.1</t>
  </si>
  <si>
    <r>
      <rPr>
        <sz val="11"/>
        <color rgb="FF000000"/>
        <rFont val="Calibri"/>
      </rPr>
      <t>An incident response plan exists and is ready to be activated in the event of a suspected or confirmed security incident. The plan includes, but is not limited to:</t>
    </r>
    <r>
      <rPr>
        <sz val="11"/>
        <color rgb="FF000000"/>
        <rFont val="Calibri"/>
      </rPr>
      <t xml:space="preserve">
</t>
    </r>
    <r>
      <rPr>
        <b/>
        <sz val="11"/>
        <color rgb="FF000000"/>
        <rFont val="Calibri"/>
      </rPr>
      <t>•</t>
    </r>
    <r>
      <rPr>
        <sz val="11"/>
        <color rgb="FF000000"/>
        <rFont val="Calibri"/>
      </rPr>
      <t xml:space="preserve">    Roles, responsibilities, and communication and contact strategies in the event of a suspected or confirmed security incident, including notification of payment brands and acquirers, at a minimum.</t>
    </r>
    <r>
      <rPr>
        <sz val="11"/>
        <color rgb="FF000000"/>
        <rFont val="Calibri"/>
      </rPr>
      <t xml:space="preserve">
</t>
    </r>
    <r>
      <rPr>
        <b/>
        <sz val="11"/>
        <color rgb="FF000000"/>
        <rFont val="Calibri"/>
      </rPr>
      <t>•</t>
    </r>
    <r>
      <rPr>
        <sz val="11"/>
        <color rgb="FF000000"/>
        <rFont val="Calibri"/>
      </rPr>
      <t xml:space="preserve">    Incident response procedures with specific containment and mitigation activities for different types of incidents.</t>
    </r>
    <r>
      <rPr>
        <sz val="11"/>
        <color rgb="FF000000"/>
        <rFont val="Calibri"/>
      </rPr>
      <t xml:space="preserve">
</t>
    </r>
    <r>
      <rPr>
        <b/>
        <sz val="11"/>
        <color rgb="FF000000"/>
        <rFont val="Calibri"/>
      </rPr>
      <t>•</t>
    </r>
    <r>
      <rPr>
        <sz val="11"/>
        <color rgb="FF000000"/>
        <rFont val="Calibri"/>
      </rPr>
      <t xml:space="preserve">    Business recovery and continuity procedures.</t>
    </r>
    <r>
      <rPr>
        <sz val="11"/>
        <color rgb="FF000000"/>
        <rFont val="Calibri"/>
      </rPr>
      <t xml:space="preserve">
</t>
    </r>
    <r>
      <rPr>
        <b/>
        <sz val="11"/>
        <color rgb="FF000000"/>
        <rFont val="Calibri"/>
      </rPr>
      <t>•</t>
    </r>
    <r>
      <rPr>
        <sz val="11"/>
        <color rgb="FF000000"/>
        <rFont val="Calibri"/>
      </rPr>
      <t xml:space="preserve">    Data backup processes.</t>
    </r>
    <r>
      <rPr>
        <sz val="11"/>
        <color rgb="FF000000"/>
        <rFont val="Calibri"/>
      </rPr>
      <t xml:space="preserve">
</t>
    </r>
    <r>
      <rPr>
        <b/>
        <sz val="11"/>
        <color rgb="FF000000"/>
        <rFont val="Calibri"/>
      </rPr>
      <t>•</t>
    </r>
    <r>
      <rPr>
        <sz val="11"/>
        <color rgb="FF000000"/>
        <rFont val="Calibri"/>
      </rPr>
      <t xml:space="preserve">    Analysis of legal requirements for reporting compromises.</t>
    </r>
    <r>
      <rPr>
        <sz val="11"/>
        <color rgb="FF000000"/>
        <rFont val="Calibri"/>
      </rPr>
      <t xml:space="preserve">
</t>
    </r>
    <r>
      <rPr>
        <b/>
        <sz val="11"/>
        <color rgb="FF000000"/>
        <rFont val="Calibri"/>
      </rPr>
      <t>•</t>
    </r>
    <r>
      <rPr>
        <sz val="11"/>
        <color rgb="FF000000"/>
        <rFont val="Calibri"/>
      </rPr>
      <t xml:space="preserve">    Coverage and responses of all critical system components.</t>
    </r>
    <r>
      <rPr>
        <sz val="11"/>
        <color rgb="FF000000"/>
        <rFont val="Calibri"/>
      </rPr>
      <t xml:space="preserve">
</t>
    </r>
    <r>
      <rPr>
        <b/>
        <sz val="11"/>
        <color rgb="FF000000"/>
        <rFont val="Calibri"/>
      </rPr>
      <t>•</t>
    </r>
    <r>
      <rPr>
        <sz val="11"/>
        <color rgb="FF000000"/>
        <rFont val="Calibri"/>
      </rPr>
      <t xml:space="preserve">    Reference or inclusion of incident response procedures from the payment brands.</t>
    </r>
  </si>
  <si>
    <r>
      <rPr>
        <sz val="11"/>
        <color rgb="FF000000"/>
        <rFont val="Calibri"/>
      </rPr>
      <t>Without a comprehensive incident response plan that is properly disseminated, read, and understood by the parties responsible, confusion and lack of a unified response could create further downtime for the business, unnecessary public media exposure, as well as risk of financial and/or reputational loss and legal liabilities.</t>
    </r>
  </si>
  <si>
    <r>
      <rPr>
        <sz val="11"/>
        <color rgb="FF000000"/>
        <rFont val="Calibri"/>
      </rPr>
      <t>The incident response plan should be thorough and contain all the key elements for stakeholders (for example, legal, communications) to allow the entity to respond effectively in the event of a breach that could impact account data. It is important to keep the plan up to date with current contact information of all individuals designated as having a role in incident response. Other relevant parties for notifications may include customers, financial institutions (acquirers and issuers), and business partners.</t>
    </r>
    <r>
      <rPr>
        <sz val="11"/>
        <color rgb="FF000000"/>
        <rFont val="Calibri"/>
      </rPr>
      <t xml:space="preserve">
</t>
    </r>
    <r>
      <rPr>
        <sz val="11"/>
        <color rgb="FF000000"/>
        <rFont val="Calibri"/>
      </rPr>
      <t>Entities should consider how to address all compromises of data within the CDE in their incident response plans, including compromises to account data, wireless encryption keys, encryption keys used for transmission and storage or account data or cardholder data, etc.</t>
    </r>
    <r>
      <rPr>
        <sz val="11"/>
        <color rgb="FF000000"/>
        <rFont val="Calibri"/>
      </rPr>
      <t xml:space="preserve">
</t>
    </r>
    <r>
      <rPr>
        <sz val="11"/>
        <color rgb="FF000000"/>
        <rFont val="Calibri"/>
      </rPr>
      <t>(continued on next page)</t>
    </r>
  </si>
  <si>
    <r>
      <rPr>
        <sz val="11"/>
        <color rgb="FF000000"/>
        <rFont val="Calibri"/>
      </rPr>
      <t>Legal requirements for reporting compromises include those in most US states, the EU General Data Protection Regulation (GDPR), and the Personal Data Protection Act (Singapore).</t>
    </r>
  </si>
  <si>
    <r>
      <rPr>
        <sz val="11"/>
        <color rgb="FF000000"/>
        <rFont val="Calibri"/>
      </rPr>
      <t>For more information, refer to the NIST SP 800-61 Rev. 2, Computer Security Incident Handling Guide.</t>
    </r>
  </si>
  <si>
    <r>
      <rPr>
        <sz val="11"/>
        <color rgb="FF000000"/>
        <rFont val="Calibri"/>
      </rPr>
      <t>A comprehensive incident response plan that meets card brand expectations is maintained.</t>
    </r>
  </si>
  <si>
    <r>
      <rPr>
        <b/>
        <sz val="11"/>
        <color rgb="FF000000"/>
        <rFont val="Calibri"/>
      </rPr>
      <t>a.</t>
    </r>
    <r>
      <rPr>
        <sz val="11"/>
        <color rgb="FF000000"/>
        <rFont val="Calibri"/>
      </rPr>
      <t xml:space="preserve"> Examine the incident response plan to verify that the plan exists and includes at least the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documentation from previously reported incidents or alerts to verify that the documented incident response plan and procedures were followed.</t>
    </r>
  </si>
  <si>
    <t>12.10.2</t>
  </si>
  <si>
    <r>
      <rPr>
        <sz val="11"/>
        <color rgb="FF000000"/>
        <rFont val="Calibri"/>
      </rPr>
      <t>At least once every 12 months, the security incident response plan is:</t>
    </r>
  </si>
  <si>
    <r>
      <rPr>
        <sz val="11"/>
        <color rgb="FF000000"/>
        <rFont val="Calibri"/>
      </rPr>
      <t>Proper testing of the security incident response plan can identify broken business processes and ensure key steps are not missed, which could result in increased exposure during an incident. Periodic testing of the plan ensures that the processes remain viable, as well as ensuring that all relevant personnel in the organization are familiar with the plan.</t>
    </r>
  </si>
  <si>
    <r>
      <rPr>
        <sz val="11"/>
        <color rgb="FF000000"/>
        <rFont val="Calibri"/>
      </rPr>
      <t>The test of the incident response plan can include simulated incidents and the corresponding responses in the form of a “table-top exercise” that includes participation by relevant personnel. A review of the incident and the quality of the response can provide entities with the assurance that all required elements are included in the plan.</t>
    </r>
    <r>
      <rPr>
        <sz val="11"/>
        <color rgb="FF000000"/>
        <rFont val="Calibri"/>
      </rPr>
      <t xml:space="preserve">
</t>
    </r>
    <r>
      <rPr>
        <sz val="11"/>
        <color rgb="FF000000"/>
        <rFont val="Calibri"/>
      </rPr>
      <t>12.10.2 At least once every 12 months, the security incident response plan is:</t>
    </r>
    <r>
      <rPr>
        <sz val="11"/>
        <color rgb="FF000000"/>
        <rFont val="Calibri"/>
      </rPr>
      <t xml:space="preserve">
</t>
    </r>
    <r>
      <rPr>
        <sz val="11"/>
        <color rgb="FF000000"/>
        <rFont val="Calibri"/>
      </rPr>
      <t>Reviewed and the content is updated as needed.</t>
    </r>
    <r>
      <rPr>
        <sz val="11"/>
        <color rgb="FF000000"/>
        <rFont val="Calibri"/>
      </rPr>
      <t xml:space="preserve">
</t>
    </r>
    <r>
      <rPr>
        <sz val="11"/>
        <color rgb="FF000000"/>
        <rFont val="Calibri"/>
      </rPr>
      <t>Tested, including all elements listed in Requirement 12.10.1.</t>
    </r>
    <r>
      <rPr>
        <sz val="11"/>
        <color rgb="FF000000"/>
        <rFont val="Calibri"/>
      </rPr>
      <t xml:space="preserve">
</t>
    </r>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</si>
  <si>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</si>
  <si>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t>12.10.3</t>
  </si>
  <si>
    <r>
      <rPr>
        <sz val="11"/>
        <color rgb="FF000000"/>
        <rFont val="Calibri"/>
      </rPr>
      <t>Specific personnel are designated to be available on a 24/7 basis to respond to suspected or confirmed security incidents.</t>
    </r>
  </si>
  <si>
    <r>
      <rPr>
        <sz val="11"/>
        <color rgb="FF000000"/>
        <rFont val="Calibri"/>
      </rPr>
      <t>An incident could occur at any time, therefore if a person who is trained in incident response and familiar with the entity’s plan is available when an incident is detected, the entity’s ability to correctly respond to the incident is increased.</t>
    </r>
  </si>
  <si>
    <r>
      <rPr>
        <sz val="11"/>
        <color rgb="FF000000"/>
        <rFont val="Calibri"/>
      </rPr>
      <t>Often, specific personnel are designated to be part of a security incident response team, with the team having overall responsibility for responding to incidents (perhaps on a rotating schedule basis) and managing those incidents in accordance with the plan. The incident response team can consist of core members who are permanently assigned or “on-demand” personnel who may be called up as necessary, depending on their expertise and the specifics of the incident.</t>
    </r>
    <r>
      <rPr>
        <sz val="11"/>
        <color rgb="FF000000"/>
        <rFont val="Calibri"/>
      </rPr>
      <t xml:space="preserve">
</t>
    </r>
    <r>
      <rPr>
        <sz val="11"/>
        <color rgb="FF000000"/>
        <rFont val="Calibri"/>
      </rPr>
      <t>Having available resources to respond quickly to incidents minimizes disruption to the organization.</t>
    </r>
    <r>
      <rPr>
        <sz val="11"/>
        <color rgb="FF000000"/>
        <rFont val="Calibri"/>
      </rPr>
      <t xml:space="preserve">
</t>
    </r>
    <r>
      <rPr>
        <sz val="11"/>
        <color rgb="FF000000"/>
        <rFont val="Calibri"/>
      </rPr>
      <t>Examples of types of activity the team or individuals should respond to include any evidence of unauthorized activity, detection of unauthorized wireless access points, critical IDS alerts, and reports of unauthorized critical system or content file changes.</t>
    </r>
  </si>
  <si>
    <r>
      <rPr>
        <sz val="11"/>
        <color rgb="FF000000"/>
        <rFont val="Calibri"/>
      </rPr>
      <t>Incidents are responded to immediately where appropriate.</t>
    </r>
  </si>
  <si>
    <r>
      <rPr>
        <sz val="11"/>
        <color rgb="FF000000"/>
        <rFont val="Calibri"/>
      </rPr>
      <t>Examine documentation and interview responsible personnel occupying designated roles to verify that specific personnel are designated to be available on a 24/7 basis to respond to security incidents.</t>
    </r>
  </si>
  <si>
    <t>12.10.4</t>
  </si>
  <si>
    <r>
      <rPr>
        <sz val="11"/>
        <color rgb="FF000000"/>
        <rFont val="Calibri"/>
      </rPr>
      <t>Personnel responsible for responding to suspected and confirmed security incidents are appropriately and periodically trained on their incident response responsibilities.</t>
    </r>
  </si>
  <si>
    <r>
      <rPr>
        <sz val="11"/>
        <color rgb="FF000000"/>
        <rFont val="Calibri"/>
      </rPr>
      <t>Without a trained and readily available incident response team, extended damage to the network could occur, and critical data and systems may become “polluted” by inappropriate handling of the targeted systems. This can hinder the success of a post-incident investigation.</t>
    </r>
  </si>
  <si>
    <r>
      <rPr>
        <sz val="11"/>
        <color rgb="FF000000"/>
        <rFont val="Calibri"/>
      </rPr>
      <t>It is important that all personnel involved in incident response are trained and knowledgeable about managing evidence for forensics and investigations.</t>
    </r>
  </si>
  <si>
    <r>
      <rPr>
        <sz val="11"/>
        <color rgb="FF000000"/>
        <rFont val="Calibri"/>
      </rPr>
      <t>Personnel are knowledgeable about their role and responsibilities in incident response and are able to access assistance and guidance when required.</t>
    </r>
  </si>
  <si>
    <r>
      <rPr>
        <sz val="11"/>
        <color rgb="FF000000"/>
        <rFont val="Calibri"/>
      </rPr>
      <t>Examine training documentation and interview incident response personnel to verify that personnel are appropriately and periodically trained on their incident response responsibilities.</t>
    </r>
  </si>
  <si>
    <t>12.10.4.1</t>
  </si>
  <si>
    <r>
      <rPr>
        <sz val="11"/>
        <color rgb="FF000000"/>
        <rFont val="Calibri"/>
      </rPr>
      <t>The frequency of periodic training for incident response personnel is defined in the entity’s targeted risk analysis, which is performed according to all elements specified in Requirement 12.3.1.</t>
    </r>
  </si>
  <si>
    <r>
      <rPr>
        <sz val="11"/>
        <color rgb="FF000000"/>
        <rFont val="Calibri"/>
      </rPr>
      <t>Each entity’s environment and incident response plan are different, and the approach will depend on a number of factors, including the size and complexity of the entity, the degree of change in the environment, the size of the incident response team, and the turnover in personnel.</t>
    </r>
    <r>
      <rPr>
        <sz val="11"/>
        <color rgb="FF000000"/>
        <rFont val="Calibri"/>
      </rPr>
      <t xml:space="preserve">
</t>
    </r>
    <r>
      <rPr>
        <sz val="11"/>
        <color rgb="FF000000"/>
        <rFont val="Calibri"/>
      </rPr>
      <t>Performing a risk analysis will allow the entity to determine the optimum frequency for training personnel with incident response responsibilities.</t>
    </r>
  </si>
  <si>
    <r>
      <rPr>
        <sz val="11"/>
        <color rgb="FF000000"/>
        <rFont val="Calibri"/>
      </rPr>
      <t>Incident response personnel are trained at a frequency that addresses the entity’s risk.</t>
    </r>
  </si>
  <si>
    <r>
      <rPr>
        <b/>
        <sz val="11"/>
        <color rgb="FF000000"/>
        <rFont val="Calibri"/>
      </rPr>
      <t>a.</t>
    </r>
    <r>
      <rPr>
        <sz val="11"/>
        <color rgb="FF000000"/>
        <rFont val="Calibri"/>
      </rPr>
      <t xml:space="preserve"> Examine the entity’s targeted risk analysis for the frequency of training for incident response personnel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training of incident response personnel and interview personnel to verify training is performed at the frequency defined in the entity’s targeted risk analysis performed for this requirement.</t>
    </r>
  </si>
  <si>
    <t>12.10.5</t>
  </si>
  <si>
    <r>
      <rPr>
        <sz val="11"/>
        <color rgb="FF000000"/>
        <rFont val="Calibri"/>
      </rPr>
      <t>The security incident response plan includes monitoring and responding to alerts from security monitoring systems, including but not limited to:</t>
    </r>
    <r>
      <rPr>
        <sz val="11"/>
        <color rgb="FF000000"/>
        <rFont val="Calibri"/>
      </rPr>
      <t xml:space="preserve">
</t>
    </r>
    <r>
      <rPr>
        <b/>
        <sz val="11"/>
        <color rgb="FF000000"/>
        <rFont val="Calibri"/>
      </rPr>
      <t>•</t>
    </r>
    <r>
      <rPr>
        <sz val="11"/>
        <color rgb="FF000000"/>
        <rFont val="Calibri"/>
      </rPr>
      <t xml:space="preserve">    Intrusion-detection and intrusion-prevention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Change-detection mechanisms for critical files.</t>
    </r>
    <r>
      <rPr>
        <sz val="11"/>
        <color rgb="FF000000"/>
        <rFont val="Calibri"/>
      </rPr>
      <t xml:space="preserve">
</t>
    </r>
    <r>
      <rPr>
        <b/>
        <sz val="11"/>
        <color rgb="FF000000"/>
        <rFont val="Calibri"/>
      </rPr>
      <t>•</t>
    </r>
    <r>
      <rPr>
        <sz val="11"/>
        <color rgb="FF000000"/>
        <rFont val="Calibri"/>
      </rPr>
      <t xml:space="preserve">    The change-and tamper-detection mechanism for payment pages.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Detection of unauthorized wireless access points.</t>
    </r>
  </si>
  <si>
    <r>
      <rPr>
        <sz val="11"/>
        <color rgb="FF000000"/>
        <rFont val="Calibri"/>
      </rPr>
      <t>Responding to alerts generated by security monitoring systems that are explicitly designed to focus on potential risk to data is critical to prevent a breach and therefore, this must be included in the incident-response processes.</t>
    </r>
  </si>
  <si>
    <r>
      <rPr>
        <sz val="11"/>
        <color rgb="FF000000"/>
        <rFont val="Calibri"/>
      </rPr>
      <t>Alerts generated by monitoring and detection technologies are responded to in a structured, repeatable manner.</t>
    </r>
  </si>
  <si>
    <r>
      <rPr>
        <sz val="11"/>
        <color rgb="FF000000"/>
        <rFont val="Calibri"/>
      </rPr>
      <t>The bullet above (for monitoring and responding to alerts from a change- and tamper-detection mechanism for payment pages) is a best practice until 31 March 2025, after which it will be required as part of Requirement 12.10.5 and must be fully considered during a PCI DSS assessment.</t>
    </r>
  </si>
  <si>
    <r>
      <rPr>
        <sz val="11"/>
        <color rgb="FF000000"/>
        <rFont val="Calibri"/>
      </rPr>
      <t>Examine documentation and observe incident response processes to verify that monitoring and responding to alerts from security monitoring systems are covered in the security incident response plan, including but not limited to the systems specified in this requirement.</t>
    </r>
  </si>
  <si>
    <t>12.10.6</t>
  </si>
  <si>
    <r>
      <rPr>
        <sz val="11"/>
        <color rgb="FF000000"/>
        <rFont val="Calibri"/>
      </rPr>
      <t>The security incident response plan is modified and evolved according to lessons learned and to incorporate industry developments.</t>
    </r>
  </si>
  <si>
    <r>
      <rPr>
        <sz val="11"/>
        <color rgb="FF000000"/>
        <rFont val="Calibri"/>
      </rPr>
      <t>Incorporating lessons learned into the incident response plan after an incident occurs and in-step with industry developments, helps keep the plan current and able to react to emerging threats and security trends.</t>
    </r>
  </si>
  <si>
    <r>
      <rPr>
        <sz val="11"/>
        <color rgb="FF000000"/>
        <rFont val="Calibri"/>
      </rPr>
      <t>The lessons-learned exercise should include all levels of personnel. Although it is often included as part of the review of the entire incident, it should focus on how the entity’s response to the incident could be improved.</t>
    </r>
    <r>
      <rPr>
        <sz val="11"/>
        <color rgb="FF000000"/>
        <rFont val="Calibri"/>
      </rPr>
      <t xml:space="preserve">
</t>
    </r>
    <r>
      <rPr>
        <sz val="11"/>
        <color rgb="FF000000"/>
        <rFont val="Calibri"/>
      </rPr>
      <t>It is important to not just consider elements of the response that did not have the planned outcomes but also to understand what worked well and whether lessons from those elements that worked well can be applied to areas of the plan that did not.</t>
    </r>
    <r>
      <rPr>
        <sz val="11"/>
        <color rgb="FF000000"/>
        <rFont val="Calibri"/>
      </rPr>
      <t xml:space="preserve">
</t>
    </r>
    <r>
      <rPr>
        <sz val="11"/>
        <color rgb="FF000000"/>
        <rFont val="Calibri"/>
      </rPr>
      <t>Another way to optimize an entity’s incident response plan is to understand the attacks made against other organizations and use that information to fine-tune the entity’s detection, containment, mitigation, or recovery procedures.</t>
    </r>
  </si>
  <si>
    <r>
      <rPr>
        <sz val="11"/>
        <color rgb="FF000000"/>
        <rFont val="Calibri"/>
      </rPr>
      <t>The effectiveness and accuracy of the incident response plan is reviewed and updated after each invocation.</t>
    </r>
  </si>
  <si>
    <r>
      <rPr>
        <b/>
        <sz val="11"/>
        <color rgb="FF000000"/>
        <rFont val="Calibri"/>
      </rPr>
      <t>a.</t>
    </r>
    <r>
      <rPr>
        <sz val="11"/>
        <color rgb="FF000000"/>
        <rFont val="Calibri"/>
      </rPr>
      <t xml:space="preserve"> Examine policies and procedures to verify that processes are defined to modify and evolve the security incident response plan according to lessons learned and to incorporate industry developments.</t>
    </r>
    <r>
      <rPr>
        <sz val="11"/>
        <color rgb="FF000000"/>
        <rFont val="Calibri"/>
      </rPr>
      <t xml:space="preserve">
</t>
    </r>
    <r>
      <rPr>
        <b/>
        <sz val="11"/>
        <color rgb="FF000000"/>
        <rFont val="Calibri"/>
      </rPr>
      <t>b.</t>
    </r>
    <r>
      <rPr>
        <sz val="11"/>
        <color rgb="FF000000"/>
        <rFont val="Calibri"/>
      </rPr>
      <t xml:space="preserve"> Examine the security incident response plan and interview responsible personnel to verify that the incident response plan is modified and evolved according to lessons learned and to incorporate industry developments.</t>
    </r>
  </si>
  <si>
    <t>12.10.7</t>
  </si>
  <si>
    <r>
      <rPr>
        <sz val="11"/>
        <color rgb="FF000000"/>
        <rFont val="Calibri"/>
      </rPr>
      <t>Incident response procedures are in place, to be initiated upon the detection of stored PAN anywhere it is not expected, and include:</t>
    </r>
    <r>
      <rPr>
        <sz val="11"/>
        <color rgb="FF000000"/>
        <rFont val="Calibri"/>
      </rPr>
      <t xml:space="preserve">
</t>
    </r>
    <r>
      <rPr>
        <b/>
        <sz val="11"/>
        <color rgb="FF000000"/>
        <rFont val="Calibri"/>
      </rPr>
      <t>•</t>
    </r>
    <r>
      <rPr>
        <sz val="11"/>
        <color rgb="FF000000"/>
        <rFont val="Calibri"/>
      </rPr>
      <t xml:space="preserve">    Determining what to do if PAN is discovered outside the CDE, including its retrieval, secure deletion, and/or migration into the currently defined CDE, as applicable.</t>
    </r>
    <r>
      <rPr>
        <sz val="11"/>
        <color rgb="FF000000"/>
        <rFont val="Calibri"/>
      </rPr>
      <t xml:space="preserve">
</t>
    </r>
    <r>
      <rPr>
        <b/>
        <sz val="11"/>
        <color rgb="FF000000"/>
        <rFont val="Calibri"/>
      </rPr>
      <t>•</t>
    </r>
    <r>
      <rPr>
        <sz val="11"/>
        <color rgb="FF000000"/>
        <rFont val="Calibri"/>
      </rPr>
      <t xml:space="preserve">    Identifying whether sensitive authentication data is stored with PAN.</t>
    </r>
    <r>
      <rPr>
        <sz val="11"/>
        <color rgb="FF000000"/>
        <rFont val="Calibri"/>
      </rPr>
      <t xml:space="preserve">
</t>
    </r>
    <r>
      <rPr>
        <b/>
        <sz val="11"/>
        <color rgb="FF000000"/>
        <rFont val="Calibri"/>
      </rPr>
      <t>•</t>
    </r>
    <r>
      <rPr>
        <sz val="11"/>
        <color rgb="FF000000"/>
        <rFont val="Calibri"/>
      </rPr>
      <t xml:space="preserve">    Determining where the account data came from and how it ended up where it was not expected.</t>
    </r>
    <r>
      <rPr>
        <sz val="11"/>
        <color rgb="FF000000"/>
        <rFont val="Calibri"/>
      </rPr>
      <t xml:space="preserve">
</t>
    </r>
    <r>
      <rPr>
        <b/>
        <sz val="11"/>
        <color rgb="FF000000"/>
        <rFont val="Calibri"/>
      </rPr>
      <t>•</t>
    </r>
    <r>
      <rPr>
        <sz val="11"/>
        <color rgb="FF000000"/>
        <rFont val="Calibri"/>
      </rPr>
      <t xml:space="preserve">    Remediating data leaks or process gaps that resulted in the account data being where it was not expected.</t>
    </r>
  </si>
  <si>
    <r>
      <rPr>
        <sz val="11"/>
        <color rgb="FF000000"/>
        <rFont val="Calibri"/>
      </rPr>
      <t>Having documented incident response procedures that are followed in the event that stored PAN is found anywhere it is not expected to be, helps to identify the necessary remediation actions and prevent future leaks.</t>
    </r>
  </si>
  <si>
    <r>
      <rPr>
        <sz val="11"/>
        <color rgb="FF000000"/>
        <rFont val="Calibri"/>
      </rPr>
      <t>If PAN was found outside the CDE, analysis should be performed to 1) determine whether it was saved independently of other data or with sensitive authentication data, 2) identify the source of the data, and 3) identify the control gaps that resulted in the data being outside the CDE.</t>
    </r>
    <r>
      <rPr>
        <sz val="11"/>
        <color rgb="FF000000"/>
        <rFont val="Calibri"/>
      </rPr>
      <t xml:space="preserve">
</t>
    </r>
    <r>
      <rPr>
        <sz val="11"/>
        <color rgb="FF000000"/>
        <rFont val="Calibri"/>
      </rPr>
      <t>Entities should consider whether there are contributory factors, such as business processes, user behavior, improper system configurations, etc. that caused the PAN to be stored in an unexpected location. If such contributory factors are present, they should be addressed per this Requirement to prevent recurrence.</t>
    </r>
  </si>
  <si>
    <r>
      <rPr>
        <sz val="11"/>
        <color rgb="FF000000"/>
        <rFont val="Calibri"/>
      </rPr>
      <t>Processes are in place to quickly respond, analyze, and address situations in the event that cleartext PAN is detected where it is not expected.</t>
    </r>
  </si>
  <si>
    <r>
      <rPr>
        <b/>
        <sz val="11"/>
        <color rgb="FF000000"/>
        <rFont val="Calibri"/>
      </rPr>
      <t>a.</t>
    </r>
    <r>
      <rPr>
        <sz val="11"/>
        <color rgb="FF000000"/>
        <rFont val="Calibri"/>
      </rPr>
      <t xml:space="preserve"> Examine documented incident response procedures to verify that procedures for responding to the detection of stored PAN anywhere it is not expected to exist, ready to be initiated,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of response actions to verify that incident response procedures are performed upon detection of stored PAN anywhere it is not expected.</t>
    </r>
  </si>
  <si>
    <t>Level</t>
  </si>
  <si>
    <t>SafeguardSystem</t>
  </si>
  <si>
    <t>Cybersecurity Governance</t>
  </si>
  <si>
    <t>Program Management</t>
  </si>
  <si>
    <t>PRG-01</t>
  </si>
  <si>
    <r>
      <rPr>
        <sz val="11"/>
        <color rgb="FF000000"/>
        <rFont val="Calibri"/>
      </rPr>
      <t>Maintain a cybersecurity program charter that authorizes the existence of a program and gives authority to the program team to use organizational resources to achieve the program objectives.</t>
    </r>
  </si>
  <si>
    <t>Governed (Level 3)</t>
  </si>
  <si>
    <r>
      <rPr>
        <sz val="11"/>
        <color rgb="FF000000"/>
        <rFont val="Calibri"/>
      </rPr>
      <t>Program Charter</t>
    </r>
  </si>
  <si>
    <t>PRG-02</t>
  </si>
  <si>
    <r>
      <rPr>
        <sz val="11"/>
        <color rgb="FF000000"/>
        <rFont val="Calibri"/>
      </rPr>
      <t>Ensure that the organization's cybersecurity program charter defines its scope and applicability to each of its business units or related entities.</t>
    </r>
  </si>
  <si>
    <t>PRG-03</t>
  </si>
  <si>
    <r>
      <rPr>
        <sz val="11"/>
        <color rgb="FF000000"/>
        <rFont val="Calibri"/>
      </rPr>
      <t>Ensure that the organization's cybersecurity program charter defines the ultimate goal of the cybersecurity program as the confidentiality, integrity, and availability of the organization's information systems.</t>
    </r>
  </si>
  <si>
    <t>PRG-04</t>
  </si>
  <si>
    <r>
      <rPr>
        <sz val="11"/>
        <color rgb="FF000000"/>
        <rFont val="Calibri"/>
      </rPr>
      <t>Ensure that the organization's cybersecurity program charter defines all the cybersecurity regulations and standards it shall use to define its goals for specific cybersecurity safeguards.</t>
    </r>
  </si>
  <si>
    <t>PRG-05</t>
  </si>
  <si>
    <r>
      <rPr>
        <sz val="11"/>
        <color rgb="FF000000"/>
        <rFont val="Calibri"/>
      </rPr>
      <t>Ensure that the organization's cybersecurity program charter or supporting documentation formally defines the organization's approach to cybersecurity governance and risk management.</t>
    </r>
  </si>
  <si>
    <t>PRG-06</t>
  </si>
  <si>
    <r>
      <rPr>
        <sz val="11"/>
        <color rgb="FF000000"/>
        <rFont val="Calibri"/>
      </rPr>
      <t>Ensure that the organization's cybersecurity program charter defines the executive leadership sponsor for the organization's cybersecurity program.</t>
    </r>
  </si>
  <si>
    <t>PRG-07</t>
  </si>
  <si>
    <r>
      <rPr>
        <sz val="11"/>
        <color rgb="FF000000"/>
        <rFont val="Calibri"/>
      </rPr>
      <t>Ensure that the organization's cybersecurity program charter establishes the authority of the stakeholder committee responsible for the program.</t>
    </r>
  </si>
  <si>
    <t>PRG-08</t>
  </si>
  <si>
    <r>
      <rPr>
        <sz val="11"/>
        <color rgb="FF000000"/>
        <rFont val="Calibri"/>
      </rPr>
      <t>Ensure that the organization's cybersecurity program charter or supporting documentation lists the specific stakeholder committee members responsible for the organization's cybersecurity program.</t>
    </r>
  </si>
  <si>
    <t>PRG-09</t>
  </si>
  <si>
    <r>
      <rPr>
        <sz val="11"/>
        <color rgb="FF000000"/>
        <rFont val="Calibri"/>
      </rPr>
      <t>Ensure that the organization's cybersecurity program charter or supporting documentation lists the specific members of the stakeholder committee responsible for its cybersecurity program and that they are from a diverse set of business units, not simply the technology teams.</t>
    </r>
  </si>
  <si>
    <t>PRG-10</t>
  </si>
  <si>
    <r>
      <rPr>
        <sz val="11"/>
        <color rgb="FF000000"/>
        <rFont val="Calibri"/>
      </rPr>
      <t>Ensure that the organization's cybersecurity program charter or supporting documentation defines the roles and responsibilities of the stakeholder committee members responsible for the organization's cybersecurity program.</t>
    </r>
  </si>
  <si>
    <t>PRG-11</t>
  </si>
  <si>
    <r>
      <rPr>
        <sz val="11"/>
        <color rgb="FF000000"/>
        <rFont val="Calibri"/>
      </rPr>
      <t>Ensure that the organization's cybersecurity program charter or supporting documentation defines the logistics details (such as meeting cadence and rules of order) for the stakeholder committee responsible for the organization's cybersecurity program.</t>
    </r>
  </si>
  <si>
    <t>PRG-12</t>
  </si>
  <si>
    <r>
      <rPr>
        <sz val="11"/>
        <color rgb="FF000000"/>
        <rFont val="Calibri"/>
      </rPr>
      <t>Ensure that the organization's cybersecurity program charter has been formally reviewed and updated by the organization's board of directors or executive leadership team.</t>
    </r>
  </si>
  <si>
    <t>PRG-13</t>
  </si>
  <si>
    <r>
      <rPr>
        <sz val="11"/>
        <color rgb="FF000000"/>
        <rFont val="Calibri"/>
      </rPr>
      <t>Ensure that the organization's board has formally approved the organization's cybersecurity program charter of directors or executive leadership team.</t>
    </r>
  </si>
  <si>
    <t>Safeguard Selection Management</t>
  </si>
  <si>
    <t>SAF-01</t>
  </si>
  <si>
    <r>
      <rPr>
        <sz val="11"/>
        <color rgb="FF000000"/>
        <rFont val="Calibri"/>
      </rPr>
      <t>Maintain a detailed and documented taxonomy of all cybersecurity threats that could harm the organization's information systems.</t>
    </r>
  </si>
  <si>
    <t>Controlled (Level 4)</t>
  </si>
  <si>
    <r>
      <rPr>
        <sz val="11"/>
        <color rgb="FF000000"/>
        <rFont val="Calibri"/>
      </rPr>
      <t>Threat Model</t>
    </r>
  </si>
  <si>
    <t>SAF-02</t>
  </si>
  <si>
    <r>
      <rPr>
        <sz val="11"/>
        <color rgb="FF000000"/>
        <rFont val="Calibri"/>
      </rPr>
      <t>Regularly evaluate cybersecurity threats to the organization and define, document, and approve cybersecurity safeguards to address these threats.</t>
    </r>
  </si>
  <si>
    <t>SAF-03</t>
  </si>
  <si>
    <r>
      <rPr>
        <sz val="11"/>
        <color rgb="FF000000"/>
        <rFont val="Calibri"/>
      </rPr>
      <t>Maintain subscriptions to relevant cybersecurity threat intelligence feeds to ensure the organization's threat taxonomy is updated with the latest cybersecurity threats.</t>
    </r>
  </si>
  <si>
    <t>SAF-04</t>
  </si>
  <si>
    <r>
      <rPr>
        <sz val="11"/>
        <color rgb="FF000000"/>
        <rFont val="Calibri"/>
      </rPr>
      <t>Maintain a detailed and documented list of characteristics that will be used to model each threat in the organization's cybersecurity threat taxonomy.</t>
    </r>
  </si>
  <si>
    <t>SAF-05</t>
  </si>
  <si>
    <r>
      <rPr>
        <sz val="11"/>
        <color rgb="FF000000"/>
        <rFont val="Calibri"/>
      </rPr>
      <t>Ensure that the organization's threat model prioritizes each of the threats in the organization's cybersecurity threat taxonomy.</t>
    </r>
  </si>
  <si>
    <t>SAF-06</t>
  </si>
  <si>
    <r>
      <rPr>
        <sz val="11"/>
        <color rgb="FF000000"/>
        <rFont val="Calibri"/>
      </rPr>
      <t>Maintain a documented board of directors-level cybersecurity policy that defines the high-level categories of cybersecurity safeguards that will be implemented to achieve the goals defined in the organization's cybersecurity program charter.</t>
    </r>
  </si>
  <si>
    <t>SAF-07</t>
  </si>
  <si>
    <r>
      <rPr>
        <sz val="11"/>
        <color rgb="FF000000"/>
        <rFont val="Calibri"/>
      </rPr>
      <t>Maintain a detailed and documented list of all appropriate cybersecurity safeguards the organization must implement to achieve the goals defined in its cybersecurity program charter.</t>
    </r>
  </si>
  <si>
    <t>SAF-08</t>
  </si>
  <si>
    <r>
      <rPr>
        <sz val="11"/>
        <color rgb="FF000000"/>
        <rFont val="Calibri"/>
      </rPr>
      <t>Ensure that the organization has aspirationally defined a complete list of the appropriate cybersecurity safeguards it must implement to achieve the goals defined in its cybersecurity program charter.</t>
    </r>
  </si>
  <si>
    <r>
      <rPr>
        <sz val="11"/>
        <color rgb="FF000000"/>
        <rFont val="Calibri"/>
      </rPr>
      <t>Documented Safeguard Intentions</t>
    </r>
  </si>
  <si>
    <t>SAF-09</t>
  </si>
  <si>
    <r>
      <rPr>
        <sz val="11"/>
        <color rgb="FF000000"/>
        <rFont val="Calibri"/>
      </rPr>
      <t>Ensure that the organization's cybersecurity safeguard documentation clearly defines the scope of applicability for each documented cybersecurity safeguard.</t>
    </r>
  </si>
  <si>
    <t>SAF-10</t>
  </si>
  <si>
    <r>
      <rPr>
        <sz val="11"/>
        <color rgb="FF000000"/>
        <rFont val="Calibri"/>
      </rPr>
      <t>Ensure that the organization's cybersecurity safeguard documentation clearly defines the sanctions imposed if the documented cybersecurity safeguards are violated.</t>
    </r>
  </si>
  <si>
    <t>SAF-11</t>
  </si>
  <si>
    <r>
      <rPr>
        <sz val="11"/>
        <color rgb="FF000000"/>
        <rFont val="Calibri"/>
      </rPr>
      <t>Ensure that the organization's cybersecurity safeguard documentation clearly defines mappings to regulatory or standards-based requirements for each documented cybersecurity safeguard.</t>
    </r>
  </si>
  <si>
    <t>SAF-12</t>
  </si>
  <si>
    <r>
      <rPr>
        <sz val="11"/>
        <color rgb="FF000000"/>
        <rFont val="Calibri"/>
      </rPr>
      <t>Ensure that the organization's cybersecurity safeguard documentation clearly defines a business stakeholder responsible for each documented cybersecurity safeguard.</t>
    </r>
  </si>
  <si>
    <t>SAF-13</t>
  </si>
  <si>
    <r>
      <rPr>
        <sz val="11"/>
        <color rgb="FF000000"/>
        <rFont val="Calibri"/>
      </rPr>
      <t>Ensure that the organization's cybersecurity safeguard documentation clearly defines the job roles that must be aware of each of the documented cybersecurity safeguards.</t>
    </r>
  </si>
  <si>
    <t>SAF-14</t>
  </si>
  <si>
    <r>
      <rPr>
        <sz val="11"/>
        <color rgb="FF000000"/>
        <rFont val="Calibri"/>
      </rPr>
      <t>Ensure that the organization's cybersecurity safeguard documentation clearly defines a quantifiable measure of compliance for each of the documented cybersecurity safeguards.</t>
    </r>
  </si>
  <si>
    <t>SAF-15</t>
  </si>
  <si>
    <r>
      <rPr>
        <sz val="11"/>
        <color rgb="FF000000"/>
        <rFont val="Calibri"/>
      </rPr>
      <t>Maintain detailed and documented acceptable use statements that define how an organization's workforce members shall appropriately utilize information systems.</t>
    </r>
  </si>
  <si>
    <t>SAF-16</t>
  </si>
  <si>
    <r>
      <rPr>
        <sz val="11"/>
        <color rgb="FF000000"/>
        <rFont val="Calibri"/>
      </rPr>
      <t>Ensure that each prioritized threat in the organization's cybersecurity threat model is mapped against each of the corresponding cybersecurity safeguards in the organization's list of documented safeguards.</t>
    </r>
  </si>
  <si>
    <t>SAF-17</t>
  </si>
  <si>
    <r>
      <rPr>
        <sz val="11"/>
        <color rgb="FF000000"/>
        <rFont val="Calibri"/>
      </rPr>
      <t>Regularly review the documentation used to define the organization's cybersecurity safeguards to ensure they are appropriate and up-to-date.</t>
    </r>
  </si>
  <si>
    <t>Education Management</t>
  </si>
  <si>
    <t>EDU-01</t>
  </si>
  <si>
    <r>
      <rPr>
        <sz val="11"/>
        <color rgb="FF000000"/>
        <rFont val="Calibri"/>
      </rPr>
      <t>Ensure that all workforce members have access to the documentation defining the cybersecurity safeguards related to their roles and responsibilities.</t>
    </r>
  </si>
  <si>
    <t>EDU-02</t>
  </si>
  <si>
    <r>
      <rPr>
        <sz val="11"/>
        <color rgb="FF000000"/>
        <rFont val="Calibri"/>
      </rPr>
      <t>Maintain a technology platform for delivering cybersecurity-related education to workforce members (such as a Learning Management System (LMS)).</t>
    </r>
  </si>
  <si>
    <r>
      <rPr>
        <sz val="11"/>
        <color rgb="FF000000"/>
        <rFont val="Calibri"/>
      </rPr>
      <t>Awareness and Education System</t>
    </r>
  </si>
  <si>
    <t>EDU-03</t>
  </si>
  <si>
    <r>
      <rPr>
        <sz val="11"/>
        <color rgb="FF000000"/>
        <rFont val="Calibri"/>
      </rPr>
      <t>Maintain a technology platform (such as a Learning Management System (LMS)) for tracking cybersecurity-related education delivered to workforce members.</t>
    </r>
  </si>
  <si>
    <t>EDU-04</t>
  </si>
  <si>
    <r>
      <rPr>
        <sz val="11"/>
        <color rgb="FF000000"/>
        <rFont val="Calibri"/>
      </rPr>
      <t>Ensure that all workforce members (including engineers, developers, and privileged users) regularly receive appropriate education on cybersecurity safeguards related to their roles and responsibilities.</t>
    </r>
  </si>
  <si>
    <t>EDU-05</t>
  </si>
  <si>
    <r>
      <rPr>
        <sz val="11"/>
        <color rgb="FF000000"/>
        <rFont val="Calibri"/>
      </rPr>
      <t>Ensure that all workforce members regularly receive appropriate cybersecurity awareness training related to their roles and responsibilities.</t>
    </r>
  </si>
  <si>
    <t>EDU-06</t>
  </si>
  <si>
    <r>
      <rPr>
        <sz val="11"/>
        <color rgb="FF000000"/>
        <rFont val="Calibri"/>
      </rPr>
      <t>Ensure that the organization's cybersecurity education program appropriately educates workforce members on securely authenticating to information systems.</t>
    </r>
  </si>
  <si>
    <t>EDU-07</t>
  </si>
  <si>
    <r>
      <rPr>
        <sz val="11"/>
        <color rgb="FF000000"/>
        <rFont val="Calibri"/>
      </rPr>
      <t>Ensure the organization's cybersecurity education program appropriately educates workforce members on securely communicating over untrusted networks.</t>
    </r>
  </si>
  <si>
    <t>EDU-08</t>
  </si>
  <si>
    <r>
      <rPr>
        <sz val="11"/>
        <color rgb="FF000000"/>
        <rFont val="Calibri"/>
      </rPr>
      <t>Ensure that the organization's cybersecurity education program appropriately educates workforce members on securely handling data, including the most likely reasons data may be exposed.</t>
    </r>
  </si>
  <si>
    <t>EDU-09</t>
  </si>
  <si>
    <r>
      <rPr>
        <sz val="11"/>
        <color rgb="FF000000"/>
        <rFont val="Calibri"/>
      </rPr>
      <t>Ensure the organization's cybersecurity education program appropriately educates workforce members on securely responding to social engineering techniques, including identifying and handling such activities.</t>
    </r>
  </si>
  <si>
    <t>EDU-10</t>
  </si>
  <si>
    <r>
      <rPr>
        <sz val="11"/>
        <color rgb="FF000000"/>
        <rFont val="Calibri"/>
      </rPr>
      <t>Ensure the organization's cybersecurity education program appropriately educates workforce members on securely reporting cybersecurity safeguard failures.</t>
    </r>
  </si>
  <si>
    <t>EDU-11</t>
  </si>
  <si>
    <r>
      <rPr>
        <sz val="11"/>
        <color rgb="FF000000"/>
        <rFont val="Calibri"/>
      </rPr>
      <t>Ensure that the organization's cybersecurity education program appropriately educates workforce members on securely reporting potential cybersecurity incidents to the organization.</t>
    </r>
  </si>
  <si>
    <t>EDU-12</t>
  </si>
  <si>
    <r>
      <rPr>
        <sz val="11"/>
        <color rgb="FF000000"/>
        <rFont val="Calibri"/>
      </rPr>
      <t>Regularly perform educational activities that reinforce the organization's cybersecurity education program and validate the effectiveness of the program.</t>
    </r>
  </si>
  <si>
    <t>EDU-13</t>
  </si>
  <si>
    <r>
      <rPr>
        <sz val="11"/>
        <color rgb="FF000000"/>
        <rFont val="Calibri"/>
      </rPr>
      <t>Regularly validate the effectiveness of the organization's cybersecurity education program using quantifiable measures that can be reported to business stakeholders.</t>
    </r>
  </si>
  <si>
    <t>EDU-14</t>
  </si>
  <si>
    <r>
      <rPr>
        <sz val="11"/>
        <color rgb="FF000000"/>
        <rFont val="Calibri"/>
      </rPr>
      <t>Regularly report the results of validating the effectiveness of the organization's cybersecurity education program to business stakeholders.</t>
    </r>
  </si>
  <si>
    <t>AST-01</t>
  </si>
  <si>
    <r>
      <rPr>
        <sz val="11"/>
        <color rgb="FF000000"/>
        <rFont val="Calibri"/>
      </rPr>
      <t>Maintain one centralized information system asset inventory tracking system to track each of the organization's logical computing information systems.</t>
    </r>
  </si>
  <si>
    <t>Hygiene (Level 2)</t>
  </si>
  <si>
    <r>
      <rPr>
        <sz val="11"/>
        <color rgb="FF000000"/>
        <rFont val="Calibri"/>
      </rPr>
      <t>Asset Inventory</t>
    </r>
  </si>
  <si>
    <t>AST-02</t>
  </si>
  <si>
    <r>
      <rPr>
        <sz val="11"/>
        <color rgb="FF000000"/>
        <rFont val="Calibri"/>
      </rPr>
      <t>Ensure the organization's asset tracking system includes all endpoint computing devices (such as workstations or laptops), whether onsite or remote.</t>
    </r>
  </si>
  <si>
    <t>AST-03</t>
  </si>
  <si>
    <r>
      <rPr>
        <sz val="11"/>
        <color rgb="FF000000"/>
        <rFont val="Calibri"/>
      </rPr>
      <t>Ensure that the organization's asset tracking system includes all server computing devices (such as physical or virtualized server instances), whether onsite or remote.</t>
    </r>
  </si>
  <si>
    <t>AST-04</t>
  </si>
  <si>
    <r>
      <rPr>
        <sz val="11"/>
        <color rgb="FF000000"/>
        <rFont val="Calibri"/>
      </rPr>
      <t>Ensure the organization's asset tracking system includes all mobile computing devices (such as phones and tablets), whether onsite or remote.</t>
    </r>
  </si>
  <si>
    <t>AST-05</t>
  </si>
  <si>
    <r>
      <rPr>
        <sz val="11"/>
        <color rgb="FF000000"/>
        <rFont val="Calibri"/>
      </rPr>
      <t>Ensure that the organization's asset tracking system records essential technical information about each information asset (including name, hardware address, and network address).</t>
    </r>
  </si>
  <si>
    <t>AST-06</t>
  </si>
  <si>
    <r>
      <rPr>
        <sz val="11"/>
        <color rgb="FF000000"/>
        <rFont val="Calibri"/>
      </rPr>
      <t>Ensure that the organization's asset tracking system records essential business information about each information asset (including business owner, criticality, business unit, and approvals).</t>
    </r>
  </si>
  <si>
    <t>AST-07</t>
  </si>
  <si>
    <r>
      <rPr>
        <sz val="11"/>
        <color rgb="FF000000"/>
        <rFont val="Calibri"/>
      </rPr>
      <t>Maintain an automated asset discovery platform to discover information assets (actively or passively) to ensure the organization's asset tracking system is accurate and automatically updated regularly.</t>
    </r>
  </si>
  <si>
    <t>AST-08</t>
  </si>
  <si>
    <r>
      <rPr>
        <sz val="11"/>
        <color rgb="FF000000"/>
        <rFont val="Calibri"/>
      </rPr>
      <t>Define a process the organization shall use to approve each information asset in the organization's asset tracking system.</t>
    </r>
  </si>
  <si>
    <t>AST-09</t>
  </si>
  <si>
    <r>
      <rPr>
        <sz val="11"/>
        <color rgb="FF000000"/>
        <rFont val="Calibri"/>
      </rPr>
      <t>Define a process the organization shall use to remove unauthorized information assets from the organization's network and decommission unauthorized assets.</t>
    </r>
  </si>
  <si>
    <t>Safeguard Implementation Management</t>
  </si>
  <si>
    <t>IMP-01</t>
  </si>
  <si>
    <r>
      <rPr>
        <sz val="11"/>
        <color rgb="FF000000"/>
        <rFont val="Calibri"/>
      </rPr>
      <t>Define a process the organization will use to document and track each of its cybersecurity projects (such as a formal Project Management Office (PMO)).</t>
    </r>
  </si>
  <si>
    <r>
      <rPr>
        <sz val="11"/>
        <color rgb="FF000000"/>
        <rFont val="Calibri"/>
      </rPr>
      <t>Project Management System</t>
    </r>
  </si>
  <si>
    <t>IMP-02</t>
  </si>
  <si>
    <r>
      <rPr>
        <sz val="11"/>
        <color rgb="FF000000"/>
        <rFont val="Calibri"/>
      </rPr>
      <t>Maintain a cybersecurity project tracking system (such as a Project Management Office (PMO) tool) to track each organization's cybersecurity projects.</t>
    </r>
  </si>
  <si>
    <t>IMP-03</t>
  </si>
  <si>
    <r>
      <rPr>
        <sz val="11"/>
        <color rgb="FF000000"/>
        <rFont val="Calibri"/>
      </rPr>
      <t>Ensure the organization's cybersecurity project tracking system is used to document each of the organization's active cybersecurity projects.</t>
    </r>
  </si>
  <si>
    <t>IMP-04</t>
  </si>
  <si>
    <r>
      <rPr>
        <sz val="11"/>
        <color rgb="FF000000"/>
        <rFont val="Calibri"/>
      </rPr>
      <t>Ensure the organization's cybersecurity project tracking system prioritizes each active cybersecurity project.</t>
    </r>
  </si>
  <si>
    <t>IMP-05</t>
  </si>
  <si>
    <r>
      <rPr>
        <sz val="11"/>
        <color rgb="FF000000"/>
        <rFont val="Calibri"/>
      </rPr>
      <t>Ensure the organization's cybersecurity project tracking system tracks the capital implementation costs for each active cybersecurity project.</t>
    </r>
  </si>
  <si>
    <t>IMP-06</t>
  </si>
  <si>
    <r>
      <rPr>
        <sz val="11"/>
        <color rgb="FF000000"/>
        <rFont val="Calibri"/>
      </rPr>
      <t>Ensure the organization's cybersecurity project tracking system is used to track the personnel implementation costs for each organization's active cybersecurity project.</t>
    </r>
  </si>
  <si>
    <t>IMP-07</t>
  </si>
  <si>
    <r>
      <rPr>
        <sz val="11"/>
        <color rgb="FF000000"/>
        <rFont val="Calibri"/>
      </rPr>
      <t>Ensure the organization's cybersecurity project tracking system is used to track the status of each organization's active cybersecurity project.</t>
    </r>
  </si>
  <si>
    <t>IMP-08</t>
  </si>
  <si>
    <r>
      <rPr>
        <sz val="11"/>
        <color rgb="FF000000"/>
        <rFont val="Calibri"/>
      </rPr>
      <t>Define a process the organization shall use to document and track each of the organization's approved cybersecurity exceptions when these cause information systems or software applications to be out of compliance with the organization's approved cybersecurity safeguards.</t>
    </r>
  </si>
  <si>
    <r>
      <rPr>
        <sz val="11"/>
        <color rgb="FF000000"/>
        <rFont val="Calibri"/>
      </rPr>
      <t>Governance, Risk, Compliance (GRC)</t>
    </r>
  </si>
  <si>
    <t>IMP-09</t>
  </si>
  <si>
    <r>
      <rPr>
        <sz val="11"/>
        <color rgb="FF000000"/>
        <rFont val="Calibri"/>
      </rPr>
      <t>Define a process the organization shall use to document which business stakeholder(s) are authorized to approve cybersecurity exceptions in the organization's cybersecurity exception process.</t>
    </r>
  </si>
  <si>
    <t>IMP-10</t>
  </si>
  <si>
    <r>
      <rPr>
        <sz val="11"/>
        <color rgb="FF000000"/>
        <rFont val="Calibri"/>
      </rPr>
      <t>Maintain a system to track all approved and documented cybersecurity exceptions to the organization's approved cybersecurity safeguards (such as a Governance, Risk, and Compliance (GRC) system or risk register).</t>
    </r>
  </si>
  <si>
    <t>IMP-11</t>
  </si>
  <si>
    <r>
      <rPr>
        <sz val="11"/>
        <color rgb="FF000000"/>
        <rFont val="Calibri"/>
      </rPr>
      <t>Define a process the organization shall use to document and track each of the organization's issues (or defects) when these cause information systems or software applications to be out of compliance with the organization's approved cybersecurity safeguards.</t>
    </r>
  </si>
  <si>
    <r>
      <rPr>
        <sz val="11"/>
        <color rgb="FF000000"/>
        <rFont val="Calibri"/>
      </rPr>
      <t>IT Service Management</t>
    </r>
  </si>
  <si>
    <t>IMP-12</t>
  </si>
  <si>
    <r>
      <rPr>
        <sz val="11"/>
        <color rgb="FF000000"/>
        <rFont val="Calibri"/>
      </rPr>
      <t>Ensure that the organization assigns appropriate resources to address each of its cybersecurity projects and issues in a timely manner.</t>
    </r>
  </si>
  <si>
    <t>IMP-13</t>
  </si>
  <si>
    <r>
      <rPr>
        <sz val="11"/>
        <color rgb="FF000000"/>
        <rFont val="Calibri"/>
      </rPr>
      <t>Regularly review each of the cybersecurity projects, cybersecurity exceptions, and cybersecurity issues to the organization's approved cybersecurity safeguards and report the status of each to the organization's leadership team.</t>
    </r>
  </si>
  <si>
    <t>Monitored (Level 5)</t>
  </si>
  <si>
    <t>Safeguard Validation Management</t>
  </si>
  <si>
    <t>VAL-01</t>
  </si>
  <si>
    <r>
      <rPr>
        <sz val="11"/>
        <color rgb="FF000000"/>
        <rFont val="Calibri"/>
      </rPr>
      <t>Maintain a cybersecurity safeguard validation (audit) plan that documents the assessments the organization shall perform to validate the quality of the organization's cybersecurity safeguards.</t>
    </r>
  </si>
  <si>
    <r>
      <rPr>
        <sz val="11"/>
        <color rgb="FF000000"/>
        <rFont val="Calibri"/>
      </rPr>
      <t>Safeguard Validation Plan</t>
    </r>
  </si>
  <si>
    <t>VAL-02</t>
  </si>
  <si>
    <r>
      <rPr>
        <sz val="11"/>
        <color rgb="FF000000"/>
        <rFont val="Calibri"/>
      </rPr>
      <t>Ensure that the organization's cybersecurity safeguard validation (audit) plan is a multi-year plan that regularly addresses all the scopes the organization should assess.</t>
    </r>
  </si>
  <si>
    <t>VAL-03</t>
  </si>
  <si>
    <r>
      <rPr>
        <sz val="11"/>
        <color rgb="FF000000"/>
        <rFont val="Calibri"/>
      </rPr>
      <t>Ensure that the organization's cybersecurity safeguard validation (audit) plan establishes criticality rankings for each of the assessment scopes in its assessment plan.</t>
    </r>
  </si>
  <si>
    <t>VAL-04</t>
  </si>
  <si>
    <r>
      <rPr>
        <sz val="11"/>
        <color rgb="FF000000"/>
        <rFont val="Calibri"/>
      </rPr>
      <t>Ensure that the organization's cybersecurity safeguard validation (audit) plan defines who should perform each assessment scope in its assessment plan.</t>
    </r>
  </si>
  <si>
    <t>VAL-05</t>
  </si>
  <si>
    <r>
      <rPr>
        <sz val="11"/>
        <color rgb="FF000000"/>
        <rFont val="Calibri"/>
      </rPr>
      <t>Ensure that the organization's cybersecurity safeguard validation (audit) plan includes each of the cybersecurity penetration testing scopes it should assess regularly.</t>
    </r>
  </si>
  <si>
    <t>VAL-06</t>
  </si>
  <si>
    <r>
      <rPr>
        <sz val="11"/>
        <color rgb="FF000000"/>
        <rFont val="Calibri"/>
      </rPr>
      <t>Ensure that the organization's cybersecurity safeguard validation (audit) plan includes software application penetration tests in its assessment plan.</t>
    </r>
  </si>
  <si>
    <t>VAL-07</t>
  </si>
  <si>
    <r>
      <rPr>
        <sz val="11"/>
        <color rgb="FF000000"/>
        <rFont val="Calibri"/>
      </rPr>
      <t>Ensure that the organization's cybersecurity safeguard validation (audit) plan includes red team cybersecurity assessments in its assessment plan.</t>
    </r>
  </si>
  <si>
    <t>VAL-08</t>
  </si>
  <si>
    <r>
      <rPr>
        <sz val="11"/>
        <color rgb="FF000000"/>
        <rFont val="Calibri"/>
      </rPr>
      <t>Ensure that the organization's cybersecurity safeguard validation (audit) plan defines where cybersecurity penetration testing should be performed only against test systems due to the sensitivity of such systems.</t>
    </r>
  </si>
  <si>
    <t>VAL-09</t>
  </si>
  <si>
    <r>
      <rPr>
        <sz val="11"/>
        <color rgb="FF000000"/>
        <rFont val="Calibri"/>
      </rPr>
      <t>Ensure that the organization's cybersecurity safeguard validation (audit) plan defines how cybersecurity penetration testing should utilize vulnerability scanners as a part of the assessments.</t>
    </r>
  </si>
  <si>
    <t>VAL-10</t>
  </si>
  <si>
    <r>
      <rPr>
        <sz val="11"/>
        <color rgb="FF000000"/>
        <rFont val="Calibri"/>
      </rPr>
      <t>Ensure that the organization's cybersecurity safeguard validation (audit) plan defines when cybersecurity penetration testing should be documented in machine-readable formats (such as SCAP).</t>
    </r>
  </si>
  <si>
    <t>VAL-11</t>
  </si>
  <si>
    <r>
      <rPr>
        <sz val="11"/>
        <color rgb="FF000000"/>
        <rFont val="Calibri"/>
      </rPr>
      <t>Ensure that the organization's cybersecurity safeguard validation (audit) plan defines how the organization will monitor user accounts during cybersecurity penetration tests.</t>
    </r>
  </si>
  <si>
    <t>VAL-12</t>
  </si>
  <si>
    <r>
      <rPr>
        <sz val="11"/>
        <color rgb="FF000000"/>
        <rFont val="Calibri"/>
      </rPr>
      <t>Ensure that the organization's leadership stakeholders regularly approve the organization's cybersecurity safeguard validation (audit) plan.</t>
    </r>
  </si>
  <si>
    <t>VAL-13</t>
  </si>
  <si>
    <r>
      <rPr>
        <sz val="11"/>
        <color rgb="FF000000"/>
        <rFont val="Calibri"/>
      </rPr>
      <t>Ensure that the organization's leadership stakeholders regularly allocate and assign resources to the safeguard validation (audit) plan and complete each assessment according to the defined schedule.</t>
    </r>
  </si>
  <si>
    <t>VAL-14</t>
  </si>
  <si>
    <r>
      <rPr>
        <sz val="11"/>
        <color rgb="FF000000"/>
        <rFont val="Calibri"/>
      </rPr>
      <t>Ensure that the organization documents the results of each cybersecurity assessment in a central software platform (such as a Governance, Risk, and Compliance (GRC) tool).</t>
    </r>
  </si>
  <si>
    <t>VAL-15</t>
  </si>
  <si>
    <r>
      <rPr>
        <sz val="11"/>
        <color rgb="FF000000"/>
        <rFont val="Calibri"/>
      </rPr>
      <t>Ensure that the organization tracks the progress of each cybersecurity assessment in a central software platform (such as a Governance, Risk, and Compliance (GRC) tool).</t>
    </r>
  </si>
  <si>
    <t>VAL-16</t>
  </si>
  <si>
    <r>
      <rPr>
        <sz val="11"/>
        <color rgb="FF000000"/>
        <rFont val="Calibri"/>
      </rPr>
      <t>Ensure that the organization regularly reports the results of each cybersecurity assessment to its leadership stakeholders.</t>
    </r>
  </si>
  <si>
    <t>Third-Party Risk Management</t>
  </si>
  <si>
    <t>TPR-01</t>
  </si>
  <si>
    <r>
      <rPr>
        <sz val="11"/>
        <color rgb="FF000000"/>
        <rFont val="Calibri"/>
      </rPr>
      <t>Maintain a process for approving each of the organization's third parties that store or process any of the organization's technology systems or data.</t>
    </r>
  </si>
  <si>
    <t>TPR-02</t>
  </si>
  <si>
    <r>
      <rPr>
        <sz val="11"/>
        <color rgb="FF000000"/>
        <rFont val="Calibri"/>
      </rPr>
      <t>Maintain a Governance, Risk, and Compliance (GRC) or similar platform to document and inventory each of the organization's third parties that store or process any of the organization's technology systems or data.</t>
    </r>
  </si>
  <si>
    <t>TPR-03</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</si>
  <si>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inventory of all such third parties.</t>
    </r>
  </si>
  <si>
    <t>TPR-04</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</si>
  <si>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documents the demographics of all such third parties (such as business owner, criticality, whether data is shared).</t>
    </r>
  </si>
  <si>
    <t>TPR-05</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</si>
  <si>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data inventory of all data stored or processed by such third-parties.</t>
    </r>
  </si>
  <si>
    <t>TPR-06</t>
  </si>
  <si>
    <r>
      <rPr>
        <sz val="11"/>
        <color rgb="FF000000"/>
        <rFont val="Calibri"/>
      </rPr>
      <t>Maintain consistent, appropriate, and approved contract language for each organization's third parties that store or process any of the organization's technology systems or data.</t>
    </r>
  </si>
  <si>
    <r>
      <rPr>
        <sz val="11"/>
        <color rgb="FF000000"/>
        <rFont val="Calibri"/>
      </rPr>
      <t>Third-Party Contract Terms</t>
    </r>
  </si>
  <si>
    <t>TPR-07</t>
  </si>
  <si>
    <r>
      <rPr>
        <sz val="11"/>
        <color rgb="FF000000"/>
        <rFont val="Calibri"/>
      </rPr>
      <t>Ensure that the organization's third-party contract language includes provisions requiring any third party that experiences a significant cybersecurity event (such as a data breach) to promptly report it to the organization.</t>
    </r>
  </si>
  <si>
    <t>TPR-08</t>
  </si>
  <si>
    <r>
      <rPr>
        <sz val="11"/>
        <color rgb="FF000000"/>
        <rFont val="Calibri"/>
      </rPr>
      <t>Ensure that the organization's third-party contract language includes provisions that all third parties must implement cybersecurity safeguards.</t>
    </r>
  </si>
  <si>
    <t>TPR-09</t>
  </si>
  <si>
    <r>
      <rPr>
        <sz val="11"/>
        <color rgb="FF000000"/>
        <rFont val="Calibri"/>
      </rPr>
      <t>Ensure that the organization's third-party contract language includes provisions requiring all third parties to implement a defined set of cybersecurity safeguards, also defining which safeguards are optional versus mandatory.</t>
    </r>
  </si>
  <si>
    <t>TPR-10</t>
  </si>
  <si>
    <r>
      <rPr>
        <sz val="11"/>
        <color rgb="FF000000"/>
        <rFont val="Calibri"/>
      </rPr>
      <t>Ensure that each of the organization's third parties that store or process any of the organization's technology systems or data signs the agreed-upon contract terms.</t>
    </r>
  </si>
  <si>
    <t>TPR-11</t>
  </si>
  <si>
    <r>
      <rPr>
        <sz val="11"/>
        <color rgb="FF000000"/>
        <rFont val="Calibri"/>
      </rPr>
      <t>Ensure that each of the organization's third parties that store or process any of the organization's technology systems or data is regularly assessed for the appropriate cybersecurity safeguards (utilizing third-party reports such as SOC2 where appropriate).</t>
    </r>
  </si>
  <si>
    <t>TPR-12</t>
  </si>
  <si>
    <r>
      <rPr>
        <sz val="11"/>
        <color rgb="FF000000"/>
        <rFont val="Calibri"/>
      </rPr>
      <t>Ensure that each of the organization's third parties that store or process any of the organization's technology systems or data is monitored for significant cybersecurity events.</t>
    </r>
  </si>
  <si>
    <t>TPR-13</t>
  </si>
  <si>
    <r>
      <rPr>
        <sz val="11"/>
        <color rgb="FF000000"/>
        <rFont val="Calibri"/>
      </rPr>
      <t>Ensure that each of the organization's third parties that store or process any of its technology systems or data are given an aggregate cybersecurity rating based on their criticality, implementation of appropriate cybersecurity safeguards, and occurrence of significant cybersecurity events.</t>
    </r>
  </si>
  <si>
    <t>TPR-14</t>
  </si>
  <si>
    <r>
      <rPr>
        <sz val="11"/>
        <color rgb="FF000000"/>
        <rFont val="Calibri"/>
      </rPr>
      <t>Ensure that each of the organization's third parties that store or process any of the organization's technology systems or data are appropriately decommissioned when there is no longer a need for the third party to perform such services.</t>
    </r>
  </si>
  <si>
    <t>Risk Communication Management</t>
  </si>
  <si>
    <t>COM-01</t>
  </si>
  <si>
    <r>
      <rPr>
        <sz val="11"/>
        <color rgb="FF000000"/>
        <rFont val="Calibri"/>
      </rPr>
      <t>Maintain a Governance, Risk, and Compliance (GRC) or similar cybersecurity business intelligence software platform to document, track, and report on the organization's cybersecurity risks.</t>
    </r>
  </si>
  <si>
    <t>COM-02</t>
  </si>
  <si>
    <r>
      <rPr>
        <sz val="11"/>
        <color rgb="FF000000"/>
        <rFont val="Calibri"/>
      </rPr>
      <t>Ensure the organization's Governance, Risk, and Compliance (GRC) or similar cybersecurity business intelligence software platform maps its cybersecurity tools against approved and prioritized cybersecurity safeguards.</t>
    </r>
  </si>
  <si>
    <t>COM-03</t>
  </si>
  <si>
    <r>
      <rPr>
        <sz val="11"/>
        <color rgb="FF000000"/>
        <rFont val="Calibri"/>
      </rPr>
      <t>Ensure that the organization's Governance, Risk, and Compliance (GRC) or similar cybersecurity business intelligence software platform automatically integrates with all appropriate cybersecurity technologies to aggregate data regarding potential cybersecurity risks.</t>
    </r>
  </si>
  <si>
    <t>COM-04</t>
  </si>
  <si>
    <r>
      <rPr>
        <sz val="11"/>
        <color rgb="FF000000"/>
        <rFont val="Calibri"/>
      </rPr>
      <t>Ensure that the organization's Governance, Risk, and Compliance (GRC) or similar cybersecurity business intelligence software platform manually records the status of cybersecurity safeguards that cannot be automatically entered into the system.</t>
    </r>
  </si>
  <si>
    <t>COM-05</t>
  </si>
  <si>
    <r>
      <rPr>
        <sz val="11"/>
        <color rgb="FF000000"/>
        <rFont val="Calibri"/>
      </rPr>
      <t>Ensure the organization's Governance, Risk, and Compliance (GRC) or similar cybersecurity business intelligence software platform defines quality thresholds for each aggregated, quantified data point.</t>
    </r>
  </si>
  <si>
    <t>COM-06</t>
  </si>
  <si>
    <r>
      <rPr>
        <sz val="11"/>
        <color rgb="FF000000"/>
        <rFont val="Calibri"/>
      </rPr>
      <t>Ensure that the organization's Governance, Risk, and Compliance (GRC) or similar cybersecurity business intelligence software platform utilizes dashboards that report cybersecurity risk on a safeguard basis.</t>
    </r>
  </si>
  <si>
    <t>COM-07</t>
  </si>
  <si>
    <r>
      <rPr>
        <sz val="11"/>
        <color rgb="FF000000"/>
        <rFont val="Calibri"/>
      </rPr>
      <t>Ensure that the organization's Governance, Risk, and Compliance (GRC) or similar cybersecurity business intelligence software platform utilizes dashboards that report cybersecurity risk per business unit.</t>
    </r>
  </si>
  <si>
    <t>COM-08</t>
  </si>
  <si>
    <r>
      <rPr>
        <sz val="11"/>
        <color rgb="FF000000"/>
        <rFont val="Calibri"/>
      </rPr>
      <t>Ensure that the organization's Governance, Risk, and Compliance (GRC) or similar cybersecurity business intelligence software platform utilizes dashboards that report cybersecurity risk in a way that takes approved exceptions into account and in a way that does not take approved exceptions into account.</t>
    </r>
  </si>
  <si>
    <t>COM-09</t>
  </si>
  <si>
    <r>
      <rPr>
        <sz val="11"/>
        <color rgb="FF000000"/>
        <rFont val="Calibri"/>
      </rPr>
      <t>Ensure that the organization's Governance, Risk, and Compliance (GRC) or similar cybersecurity business intelligence software platform regularly reports cybersecurity risk to executive leadership stakeholders.</t>
    </r>
  </si>
  <si>
    <t>COM-10</t>
  </si>
  <si>
    <r>
      <rPr>
        <sz val="11"/>
        <color rgb="FF000000"/>
        <rFont val="Calibri"/>
      </rPr>
      <t>Ensure that the organization's Governance, Risk, and Compliance (GRC) or similar cybersecurity business intelligence software platform regularly reports cybersecurity risk to business stakeholders.</t>
    </r>
  </si>
  <si>
    <t>COM-11</t>
  </si>
  <si>
    <r>
      <rPr>
        <sz val="11"/>
        <color rgb="FF000000"/>
        <rFont val="Calibri"/>
      </rPr>
      <t>Ensure that the organization's Governance, Risk, and Compliance (GRC) or similar cybersecurity business intelligence software platform regularly reports cybersecurity risk to technical stakeholders.</t>
    </r>
  </si>
  <si>
    <t>Operational Cybersecurity</t>
  </si>
  <si>
    <t>Resilience Management</t>
  </si>
  <si>
    <t>RES-01</t>
  </si>
  <si>
    <r>
      <rPr>
        <sz val="11"/>
        <color rgb="FF000000"/>
        <rFont val="Calibri"/>
      </rPr>
      <t>Maintain a documented Business Continuity and Disaster Recovery (BCP / DR) program that documents the organization's safeguards to address business continuity.</t>
    </r>
  </si>
  <si>
    <r>
      <rPr>
        <sz val="11"/>
        <color rgb="FF000000"/>
        <rFont val="Calibri"/>
      </rPr>
      <t>Resilience Plan</t>
    </r>
  </si>
  <si>
    <t>RES-02</t>
  </si>
  <si>
    <r>
      <rPr>
        <sz val="11"/>
        <color rgb="FF000000"/>
        <rFont val="Calibri"/>
      </rPr>
      <t>Maintain a documented cybersecurity Incident Management (IM) program that documents the organization's safeguards to address cybersecurity incident management.</t>
    </r>
  </si>
  <si>
    <t>RES-03</t>
  </si>
  <si>
    <r>
      <rPr>
        <sz val="11"/>
        <color rgb="FF000000"/>
        <rFont val="Calibri"/>
      </rPr>
      <t>Ensure that the organization's documented Incident Management (IM) plan defines workforce members' roles and responsibilities during a cybersecurity incident.</t>
    </r>
  </si>
  <si>
    <t>RES-04</t>
  </si>
  <si>
    <r>
      <rPr>
        <sz val="11"/>
        <color rgb="FF000000"/>
        <rFont val="Calibri"/>
      </rPr>
      <t>Ensure that the organization's documented Incident Management (IM) plan defines workforce members' leadership and decision-making responsibilities during a cybersecurity incident.</t>
    </r>
  </si>
  <si>
    <t>RES-05</t>
  </si>
  <si>
    <r>
      <rPr>
        <sz val="11"/>
        <color rgb="FF000000"/>
        <rFont val="Calibri"/>
      </rPr>
      <t>Ensure that the organization's documented Incident Management (IM) plan defines a communications plan the organization should use during a cybersecurity incident.</t>
    </r>
  </si>
  <si>
    <t>RES-06</t>
  </si>
  <si>
    <r>
      <rPr>
        <sz val="11"/>
        <color rgb="FF000000"/>
        <rFont val="Calibri"/>
      </rPr>
      <t>Ensure that the organization's documented Incident Management (IM) plan defines how incidents should be reported to the organization (including how to handle whistleblowing cases).</t>
    </r>
  </si>
  <si>
    <t>RES-07</t>
  </si>
  <si>
    <r>
      <rPr>
        <sz val="11"/>
        <color rgb="FF000000"/>
        <rFont val="Calibri"/>
      </rPr>
      <t>Ensure that the organization's documented Incident Management (IM) plan defines how to report to external groups (such as partners, law enforcement, regulators, and others) during a cybersecurity incident.</t>
    </r>
  </si>
  <si>
    <t>RES-08</t>
  </si>
  <si>
    <r>
      <rPr>
        <sz val="11"/>
        <color rgb="FF000000"/>
        <rFont val="Calibri"/>
      </rPr>
      <t>Ensure that the organization's documented Incident Management (IM) plan defines how to report a cybersecurity incident to those impacted by the incident.</t>
    </r>
  </si>
  <si>
    <t>RES-09</t>
  </si>
  <si>
    <r>
      <rPr>
        <sz val="11"/>
        <color rgb="FF000000"/>
        <rFont val="Calibri"/>
      </rPr>
      <t>Ensure that the organization's documented Incident Management (IM) plan defines the roles and responsibilities of the technical incident response team or security operations center during a cybersecurity incident.</t>
    </r>
  </si>
  <si>
    <t>RES-10</t>
  </si>
  <si>
    <r>
      <rPr>
        <sz val="11"/>
        <color rgb="FF000000"/>
        <rFont val="Calibri"/>
      </rPr>
      <t>Ensure the organization's documented Incident Management (IM) plan defines how and where to document cybersecurity incidents.</t>
    </r>
  </si>
  <si>
    <t>RES-11</t>
  </si>
  <si>
    <r>
      <rPr>
        <sz val="11"/>
        <color rgb="FF000000"/>
        <rFont val="Calibri"/>
      </rPr>
      <t>Ensure that the organization's documented Incident Management (IM) plan defines categories or classifications levels of cybersecurity incidents and how to classify incidents at each level.</t>
    </r>
  </si>
  <si>
    <t>RES-12</t>
  </si>
  <si>
    <r>
      <rPr>
        <sz val="11"/>
        <color rgb="FF000000"/>
        <rFont val="Calibri"/>
      </rPr>
      <t>Ensure that the organization's documented Incident Management (IM) plan requires the organization to perform a root cause analysis of each cybersecurity incident.</t>
    </r>
  </si>
  <si>
    <t>RES-13</t>
  </si>
  <si>
    <r>
      <rPr>
        <sz val="11"/>
        <color rgb="FF000000"/>
        <rFont val="Calibri"/>
      </rPr>
      <t>Define a process the organization shall use to ensure that the organization's documented Incident Management (IM) plan defines how the documentation will be regularly reviewed and updated.</t>
    </r>
  </si>
  <si>
    <t>RES-14</t>
  </si>
  <si>
    <r>
      <rPr>
        <sz val="11"/>
        <color rgb="FF000000"/>
        <rFont val="Calibri"/>
      </rPr>
      <t>Define a process for regularly testing the organization's Incident Management (IM) plans.</t>
    </r>
  </si>
  <si>
    <t>RES-15</t>
  </si>
  <si>
    <r>
      <rPr>
        <sz val="11"/>
        <color rgb="FF000000"/>
        <rFont val="Calibri"/>
      </rPr>
      <t>Regularly perform tabletop exercises with key stakeholders to test the organization's Business Continuity and Disaster Recovery (BCP / DR) and Incident Management (IM) plans.</t>
    </r>
  </si>
  <si>
    <t>RES-16</t>
  </si>
  <si>
    <r>
      <rPr>
        <sz val="11"/>
        <color rgb="FF000000"/>
        <rFont val="Calibri"/>
      </rPr>
      <t>Define a process the organization shall use to report Incident Management (IM) statistics to the organization's business stakeholders.</t>
    </r>
  </si>
  <si>
    <t>RES-17</t>
  </si>
  <si>
    <r>
      <rPr>
        <sz val="11"/>
        <color rgb="FF000000"/>
        <rFont val="Calibri"/>
      </rPr>
      <t>Maintain technical cybersecurity tools to help the organization detect and respond to cybersecurity incidents as described in the organization's Incident Management (IM) plans.</t>
    </r>
  </si>
  <si>
    <t>RES-18</t>
  </si>
  <si>
    <r>
      <rPr>
        <sz val="11"/>
        <color rgb="FF000000"/>
        <rFont val="Calibri"/>
      </rPr>
      <t>Regularly test the organization's cybersecurity Incident Management (IM) tools to ensure they function as expected to help it detect and respond to cybersecurity incidents.</t>
    </r>
  </si>
  <si>
    <t>RES-19</t>
  </si>
  <si>
    <r>
      <rPr>
        <sz val="11"/>
        <color rgb="FF000000"/>
        <rFont val="Calibri"/>
      </rPr>
      <t>Maintain a cybersecurity forensics and threat-hunting program to help the organization detect and respond to cybersecurity incidents.</t>
    </r>
  </si>
  <si>
    <t>RES-20</t>
  </si>
  <si>
    <r>
      <rPr>
        <sz val="11"/>
        <color rgb="FF000000"/>
        <rFont val="Calibri"/>
      </rPr>
      <t>Maintain cybersecurity forensics tools to help the organization create forensics images of computing systems to detect and respond to cybersecurity incidents.</t>
    </r>
  </si>
  <si>
    <t>RES-21</t>
  </si>
  <si>
    <r>
      <rPr>
        <sz val="11"/>
        <color rgb="FF000000"/>
        <rFont val="Calibri"/>
      </rPr>
      <t>Define a process the organization shall use to update its Business Continuity and Disaster Recovery (BCP / DR) and Incident Management (IM) documentation after changes to its information technologies.</t>
    </r>
  </si>
  <si>
    <t>RES-22</t>
  </si>
  <si>
    <r>
      <rPr>
        <sz val="11"/>
        <color rgb="FF000000"/>
        <rFont val="Calibri"/>
      </rPr>
      <t>Maintain an enterprise backup architecture to regularly create backups of the organization's computing systems and data.</t>
    </r>
  </si>
  <si>
    <t>Foundational (Level 1)</t>
  </si>
  <si>
    <r>
      <rPr>
        <sz val="11"/>
        <color rgb="FF000000"/>
        <rFont val="Calibri"/>
      </rPr>
      <t>Backup and Recovery System</t>
    </r>
  </si>
  <si>
    <t>RES-23</t>
  </si>
  <si>
    <r>
      <rPr>
        <sz val="11"/>
        <color rgb="FF000000"/>
        <rFont val="Calibri"/>
      </rPr>
      <t>Maintain a trusted system image for each class of computing endpoint to ensure that it can be quickly restored in the case of a cybersecurity incident.</t>
    </r>
  </si>
  <si>
    <t>RES-24</t>
  </si>
  <si>
    <r>
      <rPr>
        <sz val="11"/>
        <color rgb="FF000000"/>
        <rFont val="Calibri"/>
      </rPr>
      <t>Maintain a trusted system image for each computing server to ensure that it can be quickly restored in the case of a cybersecurity incident.</t>
    </r>
  </si>
  <si>
    <t>RES-25</t>
  </si>
  <si>
    <r>
      <rPr>
        <sz val="11"/>
        <color rgb="FF000000"/>
        <rFont val="Calibri"/>
      </rPr>
      <t>Maintain technical access controls on each of the organization's backups to ensure that only authorized users have access to them (including encrypting physical access controls).</t>
    </r>
  </si>
  <si>
    <t>RES-26</t>
  </si>
  <si>
    <r>
      <rPr>
        <sz val="11"/>
        <color rgb="FF000000"/>
        <rFont val="Calibri"/>
      </rPr>
      <t>Maintain immutable backups for each of the organization's computing systems and data to ensure they cannot be accidentally deleted or by malicious individuals.</t>
    </r>
  </si>
  <si>
    <t>RES-27</t>
  </si>
  <si>
    <r>
      <rPr>
        <sz val="11"/>
        <color rgb="FF000000"/>
        <rFont val="Calibri"/>
      </rPr>
      <t>Define a process the organization shall use to test the organization's backups regularly.</t>
    </r>
  </si>
  <si>
    <t>Artificial Intelligence Management</t>
  </si>
  <si>
    <t>AI-01</t>
  </si>
  <si>
    <r>
      <rPr>
        <sz val="11"/>
        <color rgb="FF000000"/>
        <rFont val="Calibri"/>
      </rPr>
      <t>Maintain an artificial intelligence acceptable use standard to govern the organization's adoption and use of artificial intelligence technologies.</t>
    </r>
  </si>
  <si>
    <r>
      <rPr>
        <sz val="11"/>
        <color rgb="FF000000"/>
        <rFont val="Calibri"/>
      </rPr>
      <t>AI Acceptable Use Standard</t>
    </r>
  </si>
  <si>
    <t>AI-02</t>
  </si>
  <si>
    <r>
      <rPr>
        <sz val="11"/>
        <color rgb="FF000000"/>
        <rFont val="Calibri"/>
      </rPr>
      <t>Ensure the organization's artificial intelligence acceptable use standard defines the types of data that may be entered into AI systems, ensuring compliance with the organization's data classification requirements.</t>
    </r>
  </si>
  <si>
    <t>AI-03</t>
  </si>
  <si>
    <r>
      <rPr>
        <sz val="11"/>
        <color rgb="FF000000"/>
        <rFont val="Calibri"/>
      </rPr>
      <t>Ensure the organization's artificial intelligence acceptable use standard establishes guidelines distinguishing between AI systems maintained on-premises and publicly available AI solutions, in alignment with the organization's data classification requirements.</t>
    </r>
  </si>
  <si>
    <t>AI-04</t>
  </si>
  <si>
    <r>
      <rPr>
        <sz val="11"/>
        <color rgb="FF000000"/>
        <rFont val="Calibri"/>
      </rPr>
      <t>Ensure the organization's artificial intelligence acceptable use standard defines criteria for evaluating and approving new AI technologies before they are adopted within the organization.</t>
    </r>
  </si>
  <si>
    <t>AI-05</t>
  </si>
  <si>
    <r>
      <rPr>
        <sz val="11"/>
        <color rgb="FF000000"/>
        <rFont val="Calibri"/>
      </rPr>
      <t>Ensure the organization's artificial intelligence acceptable use standard defines the acceptable use of AI embedded in software in accordance with the organization's software inventory requirements.</t>
    </r>
  </si>
  <si>
    <t>AI-06</t>
  </si>
  <si>
    <r>
      <rPr>
        <sz val="11"/>
        <color rgb="FF000000"/>
        <rFont val="Calibri"/>
      </rPr>
      <t>Ensure the organization's artificial intelligence acceptable use standard defines the authorization requirements for AI usage, ensuring that only authorized users can access and utilize AI systems in accordance with the organization's access control policies.</t>
    </r>
  </si>
  <si>
    <t>AI-07</t>
  </si>
  <si>
    <r>
      <rPr>
        <sz val="11"/>
        <color rgb="FF000000"/>
        <rFont val="Calibri"/>
      </rPr>
      <t>Ensure the organization's artificial intelligence acceptable use standard addresses intellectual property and copyright considerations to ensure compliance with legal and regulatory requirements.</t>
    </r>
  </si>
  <si>
    <t>AI-08</t>
  </si>
  <si>
    <r>
      <rPr>
        <sz val="11"/>
        <color rgb="FF000000"/>
        <rFont val="Calibri"/>
      </rPr>
      <t>Ensure the organization's artificial intelligence acceptable use standard includes provisions for managing the use of high-risk AI systems to mitigate potential security, privacy, and operational risks.</t>
    </r>
  </si>
  <si>
    <t>AI-09</t>
  </si>
  <si>
    <r>
      <rPr>
        <sz val="11"/>
        <color rgb="FF000000"/>
        <rFont val="Calibri"/>
      </rPr>
      <t>Ensure the organization's artificial intelligence acceptable use standard defines guidelines for identifying, mitigating, and addressing bias in AI systems.</t>
    </r>
  </si>
  <si>
    <t>AI-10</t>
  </si>
  <si>
    <r>
      <rPr>
        <sz val="11"/>
        <color rgb="FF000000"/>
        <rFont val="Calibri"/>
      </rPr>
      <t>Ensure the organization's artificial intelligence acceptable use standard ensures that all AI usage aligns with ethical guidelines and principles to prevent misuse or unintended consequences.</t>
    </r>
  </si>
  <si>
    <t>AI-11</t>
  </si>
  <si>
    <r>
      <rPr>
        <sz val="11"/>
        <color rgb="FF000000"/>
        <rFont val="Calibri"/>
      </rPr>
      <t>Ensure the organization's artificial intelligence acceptable use standard defines monitoring requirements to detect and prevent AI misuse, abuse, or unintended consequences, including mechanisms for reporting and responding to incidents.</t>
    </r>
  </si>
  <si>
    <t>AI-12</t>
  </si>
  <si>
    <r>
      <rPr>
        <sz val="11"/>
        <color rgb="FF000000"/>
        <rFont val="Calibri"/>
      </rPr>
      <t>Ensure the organization's artificial intelligence acceptable use standard defines the necessity of human oversight in AI-assisted decision-making, including requirements for human intervention, review, and curation of AI-generated outputs where appropriate.</t>
    </r>
  </si>
  <si>
    <t>AI-13</t>
  </si>
  <si>
    <r>
      <rPr>
        <sz val="11"/>
        <color rgb="FF000000"/>
        <rFont val="Calibri"/>
      </rPr>
      <t>Maintain an approved artificial intelligence software inventory to track and manage authorized AI solutions.</t>
    </r>
  </si>
  <si>
    <r>
      <rPr>
        <sz val="11"/>
        <color rgb="FF000000"/>
        <rFont val="Calibri"/>
      </rPr>
      <t>AI Software Inventory</t>
    </r>
  </si>
  <si>
    <t>AI-14</t>
  </si>
  <si>
    <r>
      <rPr>
        <sz val="11"/>
        <color rgb="FF000000"/>
        <rFont val="Calibri"/>
      </rPr>
      <t>Ensure the organization's artificial intelligence inventory includes AI solutions developed and managed by the organization to ensure proper governance and oversight.</t>
    </r>
  </si>
  <si>
    <t>AI-15</t>
  </si>
  <si>
    <r>
      <rPr>
        <sz val="11"/>
        <color rgb="FF000000"/>
        <rFont val="Calibri"/>
      </rPr>
      <t>Ensure the organization's artificial intelligence inventory tracks Software-as-a-Service (SaaS) AI solutions utilized within the organization.</t>
    </r>
  </si>
  <si>
    <t>AI-16</t>
  </si>
  <si>
    <r>
      <rPr>
        <sz val="11"/>
        <color rgb="FF000000"/>
        <rFont val="Calibri"/>
      </rPr>
      <t>Ensure the organization's artificial intelligence inventory accounts for AI capabilities embedded within approved software applications to maintain visibility and control over AI use.</t>
    </r>
  </si>
  <si>
    <t>AI-17</t>
  </si>
  <si>
    <r>
      <rPr>
        <sz val="11"/>
        <color rgb="FF000000"/>
        <rFont val="Calibri"/>
      </rPr>
      <t>Ensure the organization's artificial intelligence inventory tracks third-party AI use to ensure acceptable use of AI by such third parties, especially as it relates to the use of the organization's data.</t>
    </r>
  </si>
  <si>
    <t>Physical Security Management</t>
  </si>
  <si>
    <t>PHY-01</t>
  </si>
  <si>
    <r>
      <rPr>
        <sz val="11"/>
        <color rgb="FF000000"/>
        <rFont val="Calibri"/>
      </rPr>
      <t>Maintain a documented physical security program for the organization that documents the safeguards it will implement to address physical security.</t>
    </r>
  </si>
  <si>
    <r>
      <rPr>
        <sz val="11"/>
        <color rgb="FF000000"/>
        <rFont val="Calibri"/>
      </rPr>
      <t>Physical Security Plan</t>
    </r>
  </si>
  <si>
    <t>PHY-02</t>
  </si>
  <si>
    <r>
      <rPr>
        <sz val="11"/>
        <color rgb="FF000000"/>
        <rFont val="Calibri"/>
      </rPr>
      <t>Define a process the organization shall use to monitor and detect violations of the organization's physical security program.</t>
    </r>
  </si>
  <si>
    <t>PHY-03</t>
  </si>
  <si>
    <r>
      <rPr>
        <sz val="11"/>
        <color rgb="FF000000"/>
        <rFont val="Calibri"/>
      </rPr>
      <t>Ensure that the organization's documented physical security program defines safeguards for securely disposing of physical assets.</t>
    </r>
  </si>
  <si>
    <t>PHY-04</t>
  </si>
  <si>
    <r>
      <rPr>
        <sz val="11"/>
        <color rgb="FF000000"/>
        <rFont val="Calibri"/>
      </rPr>
      <t>Ensure that the organization's documented physical security program defines safeguards for perimeter access controls to the organization's facilities.</t>
    </r>
  </si>
  <si>
    <t>PHY-05</t>
  </si>
  <si>
    <r>
      <rPr>
        <sz val="11"/>
        <color rgb="FF000000"/>
        <rFont val="Calibri"/>
      </rPr>
      <t>Ensure that the organization's documented physical security program defines safeguards for authorizing, identifying, and monitoring visitors at the organization's facilities.</t>
    </r>
  </si>
  <si>
    <t>PHY-06</t>
  </si>
  <si>
    <r>
      <rPr>
        <sz val="11"/>
        <color rgb="FF000000"/>
        <rFont val="Calibri"/>
      </rPr>
      <t>Ensure that the organization's documented physical security program defines safeguards for addressing internal physical access controls at the organization's facilities.</t>
    </r>
  </si>
  <si>
    <t>PHY-07</t>
  </si>
  <si>
    <r>
      <rPr>
        <sz val="11"/>
        <color rgb="FF000000"/>
        <rFont val="Calibri"/>
      </rPr>
      <t>Ensure the organization's documented physical security program defines safeguards for securely handling physical access devices (such as keys or cards).</t>
    </r>
  </si>
  <si>
    <t>PHY-08</t>
  </si>
  <si>
    <r>
      <rPr>
        <sz val="11"/>
        <color rgb="FF000000"/>
        <rFont val="Calibri"/>
      </rPr>
      <t>Ensure that the organization's documented physical security program defines safeguards to visibly mark the classification level of the organization's technology assets.</t>
    </r>
  </si>
  <si>
    <t>PHY-09</t>
  </si>
  <si>
    <r>
      <rPr>
        <sz val="11"/>
        <color rgb="FF000000"/>
        <rFont val="Calibri"/>
      </rPr>
      <t>Ensure that the organization's documented physical security program defines environmental safeguards to protect the organization's facilities and technology assets.</t>
    </r>
  </si>
  <si>
    <t>PHY-10</t>
  </si>
  <si>
    <r>
      <rPr>
        <sz val="11"/>
        <color rgb="FF000000"/>
        <rFont val="Calibri"/>
      </rPr>
      <t>Ensure the organization's documented physical security program defines safeguards to address access controls for physical computing devices.</t>
    </r>
  </si>
  <si>
    <t>PHY-11</t>
  </si>
  <si>
    <r>
      <rPr>
        <sz val="11"/>
        <color rgb="FF000000"/>
        <rFont val="Calibri"/>
      </rPr>
      <t>Ensure that the organization's documented physical security program defines safeguards for how individuals can remove technology assets from the organization's facilities.</t>
    </r>
  </si>
  <si>
    <t>PHY-12</t>
  </si>
  <si>
    <r>
      <rPr>
        <sz val="11"/>
        <color rgb="FF000000"/>
        <rFont val="Calibri"/>
      </rPr>
      <t>Ensure that the organization's documented physical security program defines safeguards and how the organization will secure unattended spaces (such as clean desk policies).</t>
    </r>
  </si>
  <si>
    <t>PHY-13</t>
  </si>
  <si>
    <r>
      <rPr>
        <sz val="11"/>
        <color rgb="FF000000"/>
        <rFont val="Calibri"/>
      </rPr>
      <t>Ensure the organization's documented physical security program defines safeguards to secure technology assets such as printers, copiers, or multi-function devices.</t>
    </r>
  </si>
  <si>
    <t>PHY-14</t>
  </si>
  <si>
    <r>
      <rPr>
        <sz val="11"/>
        <color rgb="FF000000"/>
        <rFont val="Calibri"/>
      </rPr>
      <t>Ensure that the organization's documented physical security program defines safeguards for logging physical access to its facilities.</t>
    </r>
  </si>
  <si>
    <t>PHY-15</t>
  </si>
  <si>
    <r>
      <rPr>
        <sz val="11"/>
        <color rgb="FF000000"/>
        <rFont val="Calibri"/>
      </rPr>
      <t>Regularly perform physical penetration tests at each facility to ensure the organization's physical security safeguards operate as expected.</t>
    </r>
  </si>
  <si>
    <t>Privacy Management</t>
  </si>
  <si>
    <t>PRV-01</t>
  </si>
  <si>
    <r>
      <rPr>
        <sz val="11"/>
        <color rgb="FF000000"/>
        <rFont val="Calibri"/>
      </rPr>
      <t>Maintain a transparent, documented privacy program that documents the organization's safeguards to address data privacy.</t>
    </r>
  </si>
  <si>
    <r>
      <rPr>
        <sz val="11"/>
        <color rgb="FF000000"/>
        <rFont val="Calibri"/>
      </rPr>
      <t>Privacy Plan</t>
    </r>
  </si>
  <si>
    <t>PRV-02</t>
  </si>
  <si>
    <r>
      <rPr>
        <sz val="11"/>
        <color rgb="FF000000"/>
        <rFont val="Calibri"/>
      </rPr>
      <t>Ensure that the organization's documented privacy program defines a process for performing data processing authorizations (authorizing, maintaining, and revoking).</t>
    </r>
  </si>
  <si>
    <t>PRV-03</t>
  </si>
  <si>
    <r>
      <rPr>
        <sz val="11"/>
        <color rgb="FF000000"/>
        <rFont val="Calibri"/>
      </rPr>
      <t>Ensure that the organization's documented privacy program defines a process for reviewing, transferring, disclosing, modifying, or deleting data from the organization's information systems for privacy purposes.</t>
    </r>
  </si>
  <si>
    <t>PRV-04</t>
  </si>
  <si>
    <r>
      <rPr>
        <sz val="11"/>
        <color rgb="FF000000"/>
        <rFont val="Calibri"/>
      </rPr>
      <t>Ensure that the organization's documented privacy program defines a process for recording and maintaining an individual's privacy preferences.</t>
    </r>
  </si>
  <si>
    <t>PRV-05</t>
  </si>
  <si>
    <r>
      <rPr>
        <sz val="11"/>
        <color rgb="FF000000"/>
        <rFont val="Calibri"/>
      </rPr>
      <t>Ensure that the organization's documented privacy program defines a process for recording, maintaining, and reviewing stakeholder goals for data privacy.</t>
    </r>
  </si>
  <si>
    <t>PRV-06</t>
  </si>
  <si>
    <r>
      <rPr>
        <sz val="11"/>
        <color rgb="FF000000"/>
        <rFont val="Calibri"/>
      </rPr>
      <t>Ensure that the organization's documented privacy program defines a process for evaluating the organization's use of data for bias.</t>
    </r>
  </si>
  <si>
    <t>PRV-07</t>
  </si>
  <si>
    <r>
      <rPr>
        <sz val="11"/>
        <color rgb="FF000000"/>
        <rFont val="Calibri"/>
      </rPr>
      <t>Ensure that the organization's documented privacy program defines a process for recording and evaluating data provenance and lineage.</t>
    </r>
  </si>
  <si>
    <t>PRV-08</t>
  </si>
  <si>
    <r>
      <rPr>
        <sz val="11"/>
        <color rgb="FF000000"/>
        <rFont val="Calibri"/>
      </rPr>
      <t>Ensure that the organization's documented privacy program defines a process for limiting the identification or inference of individuals when processing data.</t>
    </r>
  </si>
  <si>
    <t>PRV-09</t>
  </si>
  <si>
    <r>
      <rPr>
        <sz val="11"/>
        <color rgb="FF000000"/>
        <rFont val="Calibri"/>
      </rPr>
      <t>Ensure that the organization's documented privacy program defines a process for replacing attribute values with attribute references in the organization's information systems for privacy purposes.</t>
    </r>
  </si>
  <si>
    <t>PRV-10</t>
  </si>
  <si>
    <r>
      <rPr>
        <sz val="11"/>
        <color rgb="FF000000"/>
        <rFont val="Calibri"/>
      </rPr>
      <t>Ensure that the organization's documented privacy program defines a process for informing customers and external business partners about how their data is being used and the organization's privacy goals.</t>
    </r>
  </si>
  <si>
    <t>PRV-11</t>
  </si>
  <si>
    <r>
      <rPr>
        <sz val="11"/>
        <color rgb="FF000000"/>
        <rFont val="Calibri"/>
      </rPr>
      <t>Ensure that the organization's documented privacy program defines a process to obtain feedback from individuals regarding the organization's use of data and the associated privacy risks.</t>
    </r>
  </si>
  <si>
    <t>PRV-12</t>
  </si>
  <si>
    <r>
      <rPr>
        <sz val="11"/>
        <color rgb="FF000000"/>
        <rFont val="Calibri"/>
      </rPr>
      <t>Ensure that the organization's documented privacy program defines a process to allow individuals to request data corrections to their data.</t>
    </r>
  </si>
  <si>
    <t>PRV-13</t>
  </si>
  <si>
    <r>
      <rPr>
        <sz val="11"/>
        <color rgb="FF000000"/>
        <rFont val="Calibri"/>
      </rPr>
      <t>Ensure that the organization's documented privacy program defines a process to allow individuals to request data deletions of their data (right to be forgotten).</t>
    </r>
  </si>
  <si>
    <t>PRV-14</t>
  </si>
  <si>
    <r>
      <rPr>
        <sz val="11"/>
        <color rgb="FF000000"/>
        <rFont val="Calibri"/>
      </rPr>
      <t>Ensure that the organization's documented privacy program defines a process for sharing only appropriate data with third parties.</t>
    </r>
  </si>
  <si>
    <t>PRV-15</t>
  </si>
  <si>
    <r>
      <rPr>
        <sz val="11"/>
        <color rgb="FF000000"/>
        <rFont val="Calibri"/>
      </rPr>
      <t>Maintain a technology platform to record the organization's efforts related to its data privacy program.</t>
    </r>
  </si>
  <si>
    <r>
      <rPr>
        <sz val="11"/>
        <color rgb="FF000000"/>
        <rFont val="Calibri"/>
      </rPr>
      <t>Privacy Management System</t>
    </r>
  </si>
  <si>
    <t>PRV-16</t>
  </si>
  <si>
    <r>
      <rPr>
        <sz val="11"/>
        <color rgb="FF000000"/>
        <rFont val="Calibri"/>
      </rPr>
      <t>Ensure the organization's privacy record system tracks individuals' stated privacy preferences.</t>
    </r>
  </si>
  <si>
    <t>PRV-17</t>
  </si>
  <si>
    <r>
      <rPr>
        <sz val="11"/>
        <color rgb="FF000000"/>
        <rFont val="Calibri"/>
      </rPr>
      <t>Ensure that the organization's privacy record system tracks data correction and deletion requests and the organization's response.</t>
    </r>
  </si>
  <si>
    <t>PRV-18</t>
  </si>
  <si>
    <r>
      <rPr>
        <sz val="11"/>
        <color rgb="FF000000"/>
        <rFont val="Calibri"/>
      </rPr>
      <t>Ensure the organization's privacy record system tracks data disclosures or sharing personal information with third-parties.</t>
    </r>
  </si>
  <si>
    <t>Computing System Cybersecurity</t>
  </si>
  <si>
    <t>System Protection Management</t>
  </si>
  <si>
    <t>SYS-01</t>
  </si>
  <si>
    <r>
      <rPr>
        <sz val="11"/>
        <color rgb="FF000000"/>
        <rFont val="Calibri"/>
      </rPr>
      <t>Maintain an Endpoint Detection and Response (EDR) system to detect and alert malicious activity on the organization's computing systems, whether onsite or remote.</t>
    </r>
  </si>
  <si>
    <r>
      <rPr>
        <sz val="11"/>
        <color rgb="FF000000"/>
        <rFont val="Calibri"/>
      </rPr>
      <t>Endpoint Detection and Response</t>
    </r>
  </si>
  <si>
    <t>SYS-02</t>
  </si>
  <si>
    <r>
      <rPr>
        <sz val="11"/>
        <color rgb="FF000000"/>
        <rFont val="Calibri"/>
      </rPr>
      <t>Ensure that the organization's Endpoint Detection and Response (EDR) system utilizes software agents that cannot be disabled by standard computing system users.</t>
    </r>
  </si>
  <si>
    <t>SYS-03</t>
  </si>
  <si>
    <r>
      <rPr>
        <sz val="11"/>
        <color rgb="FF000000"/>
        <rFont val="Calibri"/>
      </rPr>
      <t>Ensure the organization's Endpoint Detection and Response (EDR) system is centrally managed and cloud-based.</t>
    </r>
  </si>
  <si>
    <t>SYS-04</t>
  </si>
  <si>
    <r>
      <rPr>
        <sz val="11"/>
        <color rgb="FF000000"/>
        <rFont val="Calibri"/>
      </rPr>
      <t>Ensure that the organization's Endpoint Detection and Response (EDR) system's anti-malware signature is regularly updated on all computing systems.</t>
    </r>
  </si>
  <si>
    <t>SYS-05</t>
  </si>
  <si>
    <r>
      <rPr>
        <sz val="11"/>
        <color rgb="FF000000"/>
        <rFont val="Calibri"/>
      </rPr>
      <t>Ensure the organization's Endpoint Detection and Response (EDR) system automatically scans removable media for potentially malicious files.</t>
    </r>
  </si>
  <si>
    <t>SYS-06</t>
  </si>
  <si>
    <r>
      <rPr>
        <sz val="11"/>
        <color rgb="FF000000"/>
        <rFont val="Calibri"/>
      </rPr>
      <t>Ensure that the organization's Endpoint Detection and Response (EDR) system logs and tracks all running processes for cybersecurity incident response.</t>
    </r>
  </si>
  <si>
    <t>SYS-07</t>
  </si>
  <si>
    <r>
      <rPr>
        <sz val="11"/>
        <color rgb="FF000000"/>
        <rFont val="Calibri"/>
      </rPr>
      <t>Ensure that the organization's Endpoint Detection and Response (EDR) system generates a database of the signatures (hashes) for all the files on each of the organization's computing systems for cybersecurity incident response.</t>
    </r>
  </si>
  <si>
    <t>SYS-08</t>
  </si>
  <si>
    <r>
      <rPr>
        <sz val="11"/>
        <color rgb="FF000000"/>
        <rFont val="Calibri"/>
      </rPr>
      <t>Ensure that the organization's Endpoint Detection and Response (EDR) system logs and alerts on appropriate events for cybersecurity incident response.</t>
    </r>
  </si>
  <si>
    <t>SYS-09</t>
  </si>
  <si>
    <r>
      <rPr>
        <sz val="11"/>
        <color rgb="FF000000"/>
        <rFont val="Calibri"/>
      </rPr>
      <t>Maintain host-based firewalls on each of the organization's computing systems.</t>
    </r>
  </si>
  <si>
    <r>
      <rPr>
        <sz val="11"/>
        <color rgb="FF000000"/>
        <rFont val="Calibri"/>
      </rPr>
      <t>Host-Based Firewalls</t>
    </r>
  </si>
  <si>
    <t>SYS-10</t>
  </si>
  <si>
    <r>
      <rPr>
        <sz val="11"/>
        <color rgb="FF000000"/>
        <rFont val="Calibri"/>
      </rPr>
      <t>Ensure the organization's host-based firewalls are configured with a default rule to deny all network traffic.</t>
    </r>
  </si>
  <si>
    <t>SYS-11</t>
  </si>
  <si>
    <r>
      <rPr>
        <sz val="11"/>
        <color rgb="FF000000"/>
        <rFont val="Calibri"/>
      </rPr>
      <t>Maintain a whole-disk encryption system on the organization's endpoint computing systems.</t>
    </r>
  </si>
  <si>
    <r>
      <rPr>
        <sz val="11"/>
        <color rgb="FF000000"/>
        <rFont val="Calibri"/>
      </rPr>
      <t>Whole Disk Encryption</t>
    </r>
  </si>
  <si>
    <t>SYS-12</t>
  </si>
  <si>
    <r>
      <rPr>
        <sz val="11"/>
        <color rgb="FF000000"/>
        <rFont val="Calibri"/>
      </rPr>
      <t>Maintain a host-based Data Loss Prevention (DLP) system on each organization's computing system.</t>
    </r>
  </si>
  <si>
    <r>
      <rPr>
        <sz val="11"/>
        <color rgb="FF000000"/>
        <rFont val="Calibri"/>
      </rPr>
      <t>Host-Based Data Loss Prevention</t>
    </r>
  </si>
  <si>
    <t>SYS-13</t>
  </si>
  <si>
    <r>
      <rPr>
        <sz val="11"/>
        <color rgb="FF000000"/>
        <rFont val="Calibri"/>
      </rPr>
      <t>Maintain removable media safeguards on each of the organization's endpoint computing systems.</t>
    </r>
  </si>
  <si>
    <r>
      <rPr>
        <sz val="11"/>
        <color rgb="FF000000"/>
        <rFont val="Calibri"/>
      </rPr>
      <t>Removable Media Safeguards</t>
    </r>
  </si>
  <si>
    <t>SYS-14</t>
  </si>
  <si>
    <r>
      <rPr>
        <sz val="11"/>
        <color rgb="FF000000"/>
        <rFont val="Calibri"/>
      </rPr>
      <t>Ensure the organization's removable media safeguard system creates an inventory of authorized storage and peripheral devices.</t>
    </r>
  </si>
  <si>
    <t>SYS-15</t>
  </si>
  <si>
    <r>
      <rPr>
        <sz val="11"/>
        <color rgb="FF000000"/>
        <rFont val="Calibri"/>
      </rPr>
      <t>Ensure the organization's removable media safeguard system tracks data owners on approved devices responsible for the media.</t>
    </r>
  </si>
  <si>
    <t>SYS-16</t>
  </si>
  <si>
    <r>
      <rPr>
        <sz val="11"/>
        <color rgb="FF000000"/>
        <rFont val="Calibri"/>
      </rPr>
      <t>Ensure the organization's removable media safeguard system disables removable storage media on computing systems that do not require such devices.</t>
    </r>
  </si>
  <si>
    <t>SYS-17</t>
  </si>
  <si>
    <r>
      <rPr>
        <sz val="11"/>
        <color rgb="FF000000"/>
        <rFont val="Calibri"/>
      </rPr>
      <t>Ensure the organization's removable media safeguard system disables unauthorized peripheral devices on computing systems that do not require such devices.</t>
    </r>
  </si>
  <si>
    <t>SYS-18</t>
  </si>
  <si>
    <r>
      <rPr>
        <sz val="11"/>
        <color rgb="FF000000"/>
        <rFont val="Calibri"/>
      </rPr>
      <t>Ensure the organization's removable media safeguard system only allows reading and writing on authorized removable media devices.</t>
    </r>
  </si>
  <si>
    <t>SYS-19</t>
  </si>
  <si>
    <r>
      <rPr>
        <sz val="11"/>
        <color rgb="FF000000"/>
        <rFont val="Calibri"/>
      </rPr>
      <t>Ensure the organization's removable media safeguard system only allows writing to authorized removable media devices utilizing encryption.</t>
    </r>
  </si>
  <si>
    <t>Software Management</t>
  </si>
  <si>
    <t>SW-01</t>
  </si>
  <si>
    <r>
      <rPr>
        <sz val="11"/>
        <color rgb="FF000000"/>
        <rFont val="Calibri"/>
      </rPr>
      <t>Maintain a system to maintain an inventory of the organization's approved software.</t>
    </r>
  </si>
  <si>
    <r>
      <rPr>
        <sz val="11"/>
        <color rgb="FF000000"/>
        <rFont val="Calibri"/>
      </rPr>
      <t>Software Inventory</t>
    </r>
  </si>
  <si>
    <t>SW-02</t>
  </si>
  <si>
    <r>
      <rPr>
        <sz val="11"/>
        <color rgb="FF000000"/>
        <rFont val="Calibri"/>
      </rPr>
      <t>Ensure the organization's software inventory system records appropriate demographics for each software application.</t>
    </r>
  </si>
  <si>
    <t>SW-03</t>
  </si>
  <si>
    <r>
      <rPr>
        <sz val="11"/>
        <color rgb="FF000000"/>
        <rFont val="Calibri"/>
      </rPr>
      <t>Ensure the organization's software inventory system regularly updates the software inventory via an automated discovery tool.</t>
    </r>
  </si>
  <si>
    <t>SW-04</t>
  </si>
  <si>
    <r>
      <rPr>
        <sz val="11"/>
        <color rgb="FF000000"/>
        <rFont val="Calibri"/>
      </rPr>
      <t>Ensure the organization's software inventory system correlates the organization's hardware and software inventories in the same system.</t>
    </r>
  </si>
  <si>
    <t>SW-05</t>
  </si>
  <si>
    <r>
      <rPr>
        <sz val="11"/>
        <color rgb="FF000000"/>
        <rFont val="Calibri"/>
      </rPr>
      <t>Ensure the organization's software inventory system validates that all software in the inventory is still supported by the software vendor.</t>
    </r>
  </si>
  <si>
    <t>SW-06</t>
  </si>
  <si>
    <r>
      <rPr>
        <sz val="11"/>
        <color rgb="FF000000"/>
        <rFont val="Calibri"/>
      </rPr>
      <t>Ensure the organization's software inventory system validates that all operating system software in the organization's software inventory is kept up to date.</t>
    </r>
  </si>
  <si>
    <t>SW-07</t>
  </si>
  <si>
    <r>
      <rPr>
        <sz val="11"/>
        <color rgb="FF000000"/>
        <rFont val="Calibri"/>
      </rPr>
      <t>Ensure the organization's software inventory system validates that all application software in the organization's software inventory is kept up to date.</t>
    </r>
  </si>
  <si>
    <t>SW-08</t>
  </si>
  <si>
    <r>
      <rPr>
        <sz val="11"/>
        <color rgb="FF000000"/>
        <rFont val="Calibri"/>
      </rPr>
      <t>Maintain a Service Level Agreement (SLA) for the organization to define how often software updates must be performed on each software application.</t>
    </r>
  </si>
  <si>
    <t>SW-09</t>
  </si>
  <si>
    <r>
      <rPr>
        <sz val="11"/>
        <color rgb="FF000000"/>
        <rFont val="Calibri"/>
      </rPr>
      <t>Define a process the organization shall use to ensure all software adheres to the organization's approved software-update Service Level Agreement (SLA).</t>
    </r>
  </si>
  <si>
    <t>SW-10</t>
  </si>
  <si>
    <r>
      <rPr>
        <sz val="11"/>
        <color rgb="FF000000"/>
        <rFont val="Calibri"/>
      </rPr>
      <t>Maintain a software application control system on each organization's computing systems to ensure that only authorized software can execute.</t>
    </r>
  </si>
  <si>
    <r>
      <rPr>
        <sz val="11"/>
        <color rgb="FF000000"/>
        <rFont val="Calibri"/>
      </rPr>
      <t>Application Control</t>
    </r>
  </si>
  <si>
    <t>SW-11</t>
  </si>
  <si>
    <r>
      <rPr>
        <sz val="11"/>
        <color rgb="FF000000"/>
        <rFont val="Calibri"/>
      </rPr>
      <t>Ensure the organization's application control system only allows the execution of authorized binaries on each of the organization's computing systems.</t>
    </r>
  </si>
  <si>
    <t>SW-12</t>
  </si>
  <si>
    <r>
      <rPr>
        <sz val="11"/>
        <color rgb="FF000000"/>
        <rFont val="Calibri"/>
      </rPr>
      <t>Ensure the organization's application control system only allows authorized software libraries (such as DLLs) on each of the organization's computing systems.</t>
    </r>
  </si>
  <si>
    <t>SW-13</t>
  </si>
  <si>
    <r>
      <rPr>
        <sz val="11"/>
        <color rgb="FF000000"/>
        <rFont val="Calibri"/>
      </rPr>
      <t>Ensure the organization's application control system only allows the use of authorized software scripts on each of the organization's computing systems.</t>
    </r>
  </si>
  <si>
    <t>SW-14</t>
  </si>
  <si>
    <r>
      <rPr>
        <sz val="11"/>
        <color rgb="FF000000"/>
        <rFont val="Calibri"/>
      </rPr>
      <t>Ensure the organization's application control system only allows the use of authorized operating system shells (such as Microsoft PowerShell or BASH) on each of its computing systems.</t>
    </r>
  </si>
  <si>
    <t>SW-15</t>
  </si>
  <si>
    <r>
      <rPr>
        <sz val="11"/>
        <color rgb="FF000000"/>
        <rFont val="Calibri"/>
      </rPr>
      <t>Define a process the organization shall use to remove unauthorized software from each of its computing systems in a timely manner.</t>
    </r>
  </si>
  <si>
    <t>CFG-01</t>
  </si>
  <si>
    <r>
      <rPr>
        <sz val="11"/>
        <color rgb="FF000000"/>
        <rFont val="Calibri"/>
      </rPr>
      <t>Maintain a library of approved operating system configuration benchmarks to ensure that each of the organization's operating systems are configured securely.</t>
    </r>
  </si>
  <si>
    <r>
      <rPr>
        <sz val="11"/>
        <color rgb="FF000000"/>
        <rFont val="Calibri"/>
      </rPr>
      <t>Software Configuration Baselines</t>
    </r>
  </si>
  <si>
    <t>CFG-02</t>
  </si>
  <si>
    <r>
      <rPr>
        <sz val="11"/>
        <color rgb="FF000000"/>
        <rFont val="Calibri"/>
      </rPr>
      <t>Ensure that the organization's approved operating system configuration benchmark defines the organization as able to disable all unnecessary services in the operating system.</t>
    </r>
  </si>
  <si>
    <t>CFG-03</t>
  </si>
  <si>
    <r>
      <rPr>
        <sz val="11"/>
        <color rgb="FF000000"/>
        <rFont val="Calibri"/>
      </rPr>
      <t>Ensure that the organization's approved operating system configuration benchmark defines that the organization shall define configuration benchmarks for each necessary service, including databases, SMB services, tiny services, VoIP, and similar services.</t>
    </r>
  </si>
  <si>
    <t>CFG-04</t>
  </si>
  <si>
    <r>
      <rPr>
        <sz val="11"/>
        <color rgb="FF000000"/>
        <rFont val="Calibri"/>
      </rPr>
      <t>Ensure that the organization's approved operating system configuration benchmark defines the organization as having unnecessary scripting languages in the operating system.</t>
    </r>
  </si>
  <si>
    <t>CFG-05</t>
  </si>
  <si>
    <r>
      <rPr>
        <sz val="11"/>
        <color rgb="FF000000"/>
        <rFont val="Calibri"/>
      </rPr>
      <t>Ensure that the organization's approved operating system configuration benchmark defines it as enabling advanced logging for operating system shells (such as Microsoft PowerShell or BASH).</t>
    </r>
  </si>
  <si>
    <t>CFG-06</t>
  </si>
  <si>
    <r>
      <rPr>
        <sz val="11"/>
        <color rgb="FF000000"/>
        <rFont val="Calibri"/>
      </rPr>
      <t>Ensure that the organization's approved operating system configuration benchmark defines that the organization shall enforce cybersecurity services such as Data Execution Protection (DEP), Address Space Layout Randomization (ASLR), and User Account Control (UAC).</t>
    </r>
  </si>
  <si>
    <t>CFG-07</t>
  </si>
  <si>
    <r>
      <rPr>
        <sz val="11"/>
        <color rgb="FF000000"/>
        <rFont val="Calibri"/>
      </rPr>
      <t>Ensure that the organization's approved operating system configuration benchmark defines its ability to disable autorun on its operating system.</t>
    </r>
  </si>
  <si>
    <t>CFG-08</t>
  </si>
  <si>
    <r>
      <rPr>
        <sz val="11"/>
        <color rgb="FF000000"/>
        <rFont val="Calibri"/>
      </rPr>
      <t>Ensure that the organization's approved operating system configuration benchmark defines that the organization shall enable machine locks (screensavers) after a defined period of inactivity.</t>
    </r>
  </si>
  <si>
    <t>CFG-09</t>
  </si>
  <si>
    <r>
      <rPr>
        <sz val="11"/>
        <color rgb="FF000000"/>
        <rFont val="Calibri"/>
      </rPr>
      <t>Ensure that the organization's approved operating system configuration benchmark defines the organization as requiring a secure boot process to verify the integrity of the operating system before loading (such as UEFI).</t>
    </r>
  </si>
  <si>
    <t>CFG-10</t>
  </si>
  <si>
    <r>
      <rPr>
        <sz val="11"/>
        <color rgb="FF000000"/>
        <rFont val="Calibri"/>
      </rPr>
      <t>Ensure that the organization's approved operating system configuration benchmark defines that the organization shall disable unnecessary wireless protocols and networks on the organization's endpoints.</t>
    </r>
  </si>
  <si>
    <t>CFG-11</t>
  </si>
  <si>
    <r>
      <rPr>
        <sz val="11"/>
        <color rgb="FF000000"/>
        <rFont val="Calibri"/>
      </rPr>
      <t>Maintain a library of approved software application configuration benchmarks that will be used to ensure that each of the organization's software applications is configured securely.</t>
    </r>
  </si>
  <si>
    <t>CFG-12</t>
  </si>
  <si>
    <r>
      <rPr>
        <sz val="11"/>
        <color rgb="FF000000"/>
        <rFont val="Calibri"/>
      </rPr>
      <t>Maintain a configuration enforcement system to enforce the organization's approved operating system and application configurations on each of the organization's computing systems.</t>
    </r>
  </si>
  <si>
    <r>
      <rPr>
        <sz val="11"/>
        <color rgb="FF000000"/>
        <rFont val="Calibri"/>
      </rPr>
      <t>Compute System Management</t>
    </r>
  </si>
  <si>
    <t>CFG-13</t>
  </si>
  <si>
    <r>
      <rPr>
        <sz val="11"/>
        <color rgb="FF000000"/>
        <rFont val="Calibri"/>
      </rPr>
      <t>Ensure that the organization's configuration enforcement system enforces the organization's approved operating system and application configurations, regardless of the computing system's location (whether onsite or operating remotely).</t>
    </r>
  </si>
  <si>
    <t>Vulnerability Management</t>
  </si>
  <si>
    <t>VUL-01</t>
  </si>
  <si>
    <r>
      <rPr>
        <sz val="11"/>
        <color rgb="FF000000"/>
        <rFont val="Calibri"/>
      </rPr>
      <t>Maintain a Vulnerability Management (VM) system to detect and track weaknesses in the organization's information systems.</t>
    </r>
  </si>
  <si>
    <r>
      <rPr>
        <sz val="11"/>
        <color rgb="FF000000"/>
        <rFont val="Calibri"/>
      </rPr>
      <t>Vulnerability Management</t>
    </r>
  </si>
  <si>
    <t>VUL-02</t>
  </si>
  <si>
    <r>
      <rPr>
        <sz val="11"/>
        <color rgb="FF000000"/>
        <rFont val="Calibri"/>
      </rPr>
      <t>Ensure the organization's Vulnerability Management (VM) system uses agents and/or authenticated scans to detect weaknesses in the organization's information systems.</t>
    </r>
  </si>
  <si>
    <t>VUL-03</t>
  </si>
  <si>
    <r>
      <rPr>
        <sz val="11"/>
        <color rgb="FF000000"/>
        <rFont val="Calibri"/>
      </rPr>
      <t>Ensure the organization's Vulnerability Management (VM) system scans for weaknesses caused by outdated, vulnerable software (based on CVEs).</t>
    </r>
  </si>
  <si>
    <t>VUL-04</t>
  </si>
  <si>
    <r>
      <rPr>
        <sz val="11"/>
        <color rgb="FF000000"/>
        <rFont val="Calibri"/>
      </rPr>
      <t>Ensure the organization's Vulnerability Management (VM) system scans for weaknesses caused by software misconfigurations (based on CCEs).</t>
    </r>
  </si>
  <si>
    <t>VUL-05</t>
  </si>
  <si>
    <r>
      <rPr>
        <sz val="11"/>
        <color rgb="FF000000"/>
        <rFont val="Calibri"/>
      </rPr>
      <t>Ensure the organization's Vulnerability Management (VM) system scans for open, dangerous network ports or services.</t>
    </r>
  </si>
  <si>
    <t>VUL-06</t>
  </si>
  <si>
    <r>
      <rPr>
        <sz val="11"/>
        <color rgb="FF000000"/>
        <rFont val="Calibri"/>
      </rPr>
      <t>Ensure the organization's Vulnerability Management (VM) system prioritizes the vulnerabilities it detects in its information systems.</t>
    </r>
  </si>
  <si>
    <t>VUL-07</t>
  </si>
  <si>
    <r>
      <rPr>
        <sz val="11"/>
        <color rgb="FF000000"/>
        <rFont val="Calibri"/>
      </rPr>
      <t>Ensure the organization's Vulnerability Management (VM) system compares the results of consecutive vulnerability scans to track the progress of remediation efforts over time.</t>
    </r>
  </si>
  <si>
    <t>VUL-08</t>
  </si>
  <si>
    <r>
      <rPr>
        <sz val="11"/>
        <color rgb="FF000000"/>
        <rFont val="Calibri"/>
      </rPr>
      <t>Ensure the organization's Vulnerability Management (VM) system tracks open vulnerabilities in the organization's information systems.</t>
    </r>
  </si>
  <si>
    <t>VUL-09</t>
  </si>
  <si>
    <r>
      <rPr>
        <sz val="11"/>
        <color rgb="FF000000"/>
        <rFont val="Calibri"/>
      </rPr>
      <t>Ensure the organization's Vulnerability Management (VM) system tracks approved exceptions when vulnerabilities are discovered on the organization's information systems.</t>
    </r>
  </si>
  <si>
    <t>VUL-10</t>
  </si>
  <si>
    <r>
      <rPr>
        <sz val="11"/>
        <color rgb="FF000000"/>
        <rFont val="Calibri"/>
      </rPr>
      <t>Ensure the organization's Vulnerability Management (VM) system reports discovered vulnerabilities to the organization's technical staff regularly.</t>
    </r>
  </si>
  <si>
    <t>VUL-11</t>
  </si>
  <si>
    <r>
      <rPr>
        <sz val="11"/>
        <color rgb="FF000000"/>
        <rFont val="Calibri"/>
      </rPr>
      <t>Ensure the organization's Vulnerability Management (VM) system regularly reports discovered vulnerabilities to the organization's business unit staff.</t>
    </r>
  </si>
  <si>
    <t>VUL-12</t>
  </si>
  <si>
    <r>
      <rPr>
        <sz val="11"/>
        <color rgb="FF000000"/>
        <rFont val="Calibri"/>
      </rPr>
      <t>Ensure the organization's Vulnerability Management (VM) system reports discovered vulnerabilities to the organization's business leadership staff regularly.</t>
    </r>
  </si>
  <si>
    <t>Mobile Device Management</t>
  </si>
  <si>
    <t>MDM-01</t>
  </si>
  <si>
    <r>
      <rPr>
        <sz val="11"/>
        <color rgb="FF000000"/>
        <rFont val="Calibri"/>
      </rPr>
      <t>Maintain a Mobile Device Management (MDM) system to enforce cybersecurity safeguards on each organization's mobile device (such as phones and tablets).</t>
    </r>
  </si>
  <si>
    <r>
      <rPr>
        <sz val="11"/>
        <color rgb="FF000000"/>
        <rFont val="Calibri"/>
      </rPr>
      <t>Mobile Device Management</t>
    </r>
  </si>
  <si>
    <t>MDM-02</t>
  </si>
  <si>
    <r>
      <rPr>
        <sz val="11"/>
        <color rgb="FF000000"/>
        <rFont val="Calibri"/>
      </rPr>
      <t>Ensure the organization's Mobile Device Management (MDM) system limits enterprise data on mobile devices to containerized, enterprise-managed applications.</t>
    </r>
  </si>
  <si>
    <t>MDM-03</t>
  </si>
  <si>
    <r>
      <rPr>
        <sz val="11"/>
        <color rgb="FF000000"/>
        <rFont val="Calibri"/>
      </rPr>
      <t>Ensure the organization's Mobile Device Management (MDM) system enforces approved configurations on each of the organization's approved enterprise applications.</t>
    </r>
  </si>
  <si>
    <t>MDM-04</t>
  </si>
  <si>
    <r>
      <rPr>
        <sz val="11"/>
        <color rgb="FF000000"/>
        <rFont val="Calibri"/>
      </rPr>
      <t>Ensure the organization's Mobile Device Management (MDM) system enforces application control on the organization's managed mobile devices, only allowing authorized applications (including mobile application stores) to execute on the devices.</t>
    </r>
  </si>
  <si>
    <t>MDM-05</t>
  </si>
  <si>
    <r>
      <rPr>
        <sz val="11"/>
        <color rgb="FF000000"/>
        <rFont val="Calibri"/>
      </rPr>
      <t>Ensure the organization's Mobile Device Management (MDM) system enforces an unlock code to access each of the organization's mobile devices (6 characters or longer).</t>
    </r>
  </si>
  <si>
    <t>MDM-06</t>
  </si>
  <si>
    <r>
      <rPr>
        <sz val="11"/>
        <color rgb="FF000000"/>
        <rFont val="Calibri"/>
      </rPr>
      <t>Ensure the organization's Mobile Device Management (MDM) system enforces mobile operating system updates on each of the organization's mobile devices.</t>
    </r>
  </si>
  <si>
    <t>MDM-07</t>
  </si>
  <si>
    <r>
      <rPr>
        <sz val="11"/>
        <color rgb="FF000000"/>
        <rFont val="Calibri"/>
      </rPr>
      <t>Ensure the organization's Mobile Device Management (MDM) system enforces application updates on each mobile device.</t>
    </r>
  </si>
  <si>
    <t>MDM-08</t>
  </si>
  <si>
    <r>
      <rPr>
        <sz val="11"/>
        <color rgb="FF000000"/>
        <rFont val="Calibri"/>
      </rPr>
      <t>Ensure the organization's Mobile Device Management (MDM) system detects and blocks jailbroken mobile devices.</t>
    </r>
  </si>
  <si>
    <t>MDM-09</t>
  </si>
  <si>
    <r>
      <rPr>
        <sz val="11"/>
        <color rgb="FF000000"/>
        <rFont val="Calibri"/>
      </rPr>
      <t>Ensure the organization's Mobile Device Management (MDM) system can remotely wipe data from its mobile devices if they are lost or stolen.</t>
    </r>
  </si>
  <si>
    <t>Identity and Access Cybersecurity</t>
  </si>
  <si>
    <t>Identity Management</t>
  </si>
  <si>
    <t>ID-01</t>
  </si>
  <si>
    <r>
      <rPr>
        <sz val="11"/>
        <color rgb="FF000000"/>
        <rFont val="Calibri"/>
      </rPr>
      <t>Maintain a Human Resources (HR) program to formally manage the organization's workforce members.</t>
    </r>
  </si>
  <si>
    <r>
      <rPr>
        <sz val="11"/>
        <color rgb="FF000000"/>
        <rFont val="Calibri"/>
      </rPr>
      <t>Human Resources Program</t>
    </r>
  </si>
  <si>
    <t>ID-02</t>
  </si>
  <si>
    <r>
      <rPr>
        <sz val="11"/>
        <color rgb="FF000000"/>
        <rFont val="Calibri"/>
      </rPr>
      <t>Maintain a Human Resources Information System (HRIS) to track the status of each organization's workforce member.</t>
    </r>
  </si>
  <si>
    <t>ID-03</t>
  </si>
  <si>
    <r>
      <rPr>
        <sz val="11"/>
        <color rgb="FF000000"/>
        <rFont val="Calibri"/>
      </rPr>
      <t>Ensure that the organization's Human Resources (HR) program performs background screening for each workforce member.</t>
    </r>
  </si>
  <si>
    <t>ID-04</t>
  </si>
  <si>
    <r>
      <rPr>
        <sz val="11"/>
        <color rgb="FF000000"/>
        <rFont val="Calibri"/>
      </rPr>
      <t>Ensure that the organization's Human Resources (HR) program requires workforce members to agree to the organization's terms and conditions of employment or similar appropriate contracts.</t>
    </r>
  </si>
  <si>
    <t>ID-05</t>
  </si>
  <si>
    <r>
      <rPr>
        <sz val="11"/>
        <color rgb="FF000000"/>
        <rFont val="Calibri"/>
      </rPr>
      <t>Ensure that the organization's Human Resources (HR) program includes a process for workforce members to return physical assets after their work with the organization.</t>
    </r>
  </si>
  <si>
    <t>ID-06</t>
  </si>
  <si>
    <r>
      <rPr>
        <sz val="11"/>
        <color rgb="FF000000"/>
        <rFont val="Calibri"/>
      </rPr>
      <t>Ensure that the organization's Human Resources (HR) program includes a process for workforce members to return information assets after their work with the organization.</t>
    </r>
  </si>
  <si>
    <t>ID-07</t>
  </si>
  <si>
    <r>
      <rPr>
        <sz val="11"/>
        <color rgb="FF000000"/>
        <rFont val="Calibri"/>
      </rPr>
      <t>Ensure that the organization's Human Resources (HR) program includes a process for workforce members to return authentication credentials after their work with the organization.</t>
    </r>
  </si>
  <si>
    <t>ID-08</t>
  </si>
  <si>
    <r>
      <rPr>
        <sz val="11"/>
        <color rgb="FF000000"/>
        <rFont val="Calibri"/>
      </rPr>
      <t>Maintain an inventory of each Identity Provider (IDP) the organization approves.</t>
    </r>
  </si>
  <si>
    <r>
      <rPr>
        <sz val="11"/>
        <color rgb="FF000000"/>
        <rFont val="Calibri"/>
      </rPr>
      <t>Identity Providers</t>
    </r>
  </si>
  <si>
    <t>ID-09</t>
  </si>
  <si>
    <r>
      <rPr>
        <sz val="11"/>
        <color rgb="FF000000"/>
        <rFont val="Calibri"/>
      </rPr>
      <t>Ensure that the organization minimizes the number of Identity Providers (IDPs) it uses and utilizes centralized Single Sign On (SSO) solutions whenever possible.</t>
    </r>
  </si>
  <si>
    <t>ID-10</t>
  </si>
  <si>
    <r>
      <rPr>
        <sz val="11"/>
        <color rgb="FF000000"/>
        <rFont val="Calibri"/>
      </rPr>
      <t>Maintain an inventory of each user account authorized by the Identity Provider (IDP).</t>
    </r>
  </si>
  <si>
    <t>ID-11</t>
  </si>
  <si>
    <r>
      <rPr>
        <sz val="11"/>
        <color rgb="FF000000"/>
        <rFont val="Calibri"/>
      </rPr>
      <t>Maintain a configuration benchmark for each of the organization's authorized Identity Providers (IDPs).</t>
    </r>
  </si>
  <si>
    <t>ID-12</t>
  </si>
  <si>
    <r>
      <rPr>
        <sz val="11"/>
        <color rgb="FF000000"/>
        <rFont val="Calibri"/>
      </rPr>
      <t>Ensure that the configuration benchmarks for each of the organization's Identity Providers (IDPs) do not allow workforce members to share accounts.</t>
    </r>
  </si>
  <si>
    <t>ID-13</t>
  </si>
  <si>
    <r>
      <rPr>
        <sz val="11"/>
        <color rgb="FF000000"/>
        <rFont val="Calibri"/>
      </rPr>
      <t>Ensure that the configuration benchmarks for each organization's Identity Providers (IDPs) do not allow concurrent account logins.</t>
    </r>
  </si>
  <si>
    <t>ID-14</t>
  </si>
  <si>
    <r>
      <rPr>
        <sz val="11"/>
        <color rgb="FF000000"/>
        <rFont val="Calibri"/>
      </rPr>
      <t>Ensure that the configuration benchmarks for each organization's Identity Providers (IDPs) do not allow account names to be reused within a defined period of time.</t>
    </r>
  </si>
  <si>
    <t>ID-15</t>
  </si>
  <si>
    <r>
      <rPr>
        <sz val="11"/>
        <color rgb="FF000000"/>
        <rFont val="Calibri"/>
      </rPr>
      <t>Define a process the organization shall use to regularly perform identity reviews of each of the organization's Identity Providers (IDPs) to ensure only authorized accounts exist in the system.</t>
    </r>
  </si>
  <si>
    <t>ID-16</t>
  </si>
  <si>
    <r>
      <rPr>
        <sz val="11"/>
        <color rgb="FF000000"/>
        <rFont val="Calibri"/>
      </rPr>
      <t>Maintain an identity management system to provision accounts for workforce members once automatically added to the organization's Human Resources Information System (HRIS).</t>
    </r>
  </si>
  <si>
    <r>
      <rPr>
        <sz val="11"/>
        <color rgb="FF000000"/>
        <rFont val="Calibri"/>
      </rPr>
      <t>Identity Management System</t>
    </r>
  </si>
  <si>
    <t>ID-17</t>
  </si>
  <si>
    <r>
      <rPr>
        <sz val="11"/>
        <color rgb="FF000000"/>
        <rFont val="Calibri"/>
      </rPr>
      <t>Maintain an identity management system to automatically de-provision accounts for workforce members once they are tagged as inactive in the organization's Human Resources Information System (HRIS).</t>
    </r>
  </si>
  <si>
    <t>ID-18</t>
  </si>
  <si>
    <r>
      <rPr>
        <sz val="11"/>
        <color rgb="FF000000"/>
        <rFont val="Calibri"/>
      </rPr>
      <t>Ensure that the configuration benchmarks for each of the organization's Identity Providers (IDPs) require strong passwords.</t>
    </r>
  </si>
  <si>
    <t>ID-19</t>
  </si>
  <si>
    <r>
      <rPr>
        <sz val="11"/>
        <color rgb="FF000000"/>
        <rFont val="Calibri"/>
      </rPr>
      <t>Ensure that the configuration benchmarks for each of the organization's Identity Providers (IDPs) require account lockouts if a defined threshold of failed login attempts is exceeded.</t>
    </r>
  </si>
  <si>
    <t>ID-20</t>
  </si>
  <si>
    <r>
      <rPr>
        <sz val="11"/>
        <color rgb="FF000000"/>
        <rFont val="Calibri"/>
      </rPr>
      <t>Ensure that the configuration benchmarks for each organization's Identity Providers (IDPs) require that passwords be stored encrypted and hashed using salts.</t>
    </r>
  </si>
  <si>
    <t>ID-21</t>
  </si>
  <si>
    <r>
      <rPr>
        <sz val="11"/>
        <color rgb="FF000000"/>
        <rFont val="Calibri"/>
      </rPr>
      <t>Ensure that the configuration benchmarks for each of the organization's Identity Providers (IDPs) require passwords to be transmitted only when encrypted.</t>
    </r>
  </si>
  <si>
    <t>ID-22</t>
  </si>
  <si>
    <r>
      <rPr>
        <sz val="11"/>
        <color rgb="FF000000"/>
        <rFont val="Calibri"/>
      </rPr>
      <t>Ensure that the configuration benchmarks for each of the organization's Identity Providers (IDPs) require a process for secure password provisioning by the organization's helpdesk.</t>
    </r>
  </si>
  <si>
    <t>ID-23</t>
  </si>
  <si>
    <r>
      <rPr>
        <sz val="11"/>
        <color rgb="FF000000"/>
        <rFont val="Calibri"/>
      </rPr>
      <t>Ensure that the configuration benchmarks for each of the organization's Identity Providers (IDPs) require using Multi-Factor Authentication (MFA).</t>
    </r>
  </si>
  <si>
    <t>ID-24</t>
  </si>
  <si>
    <r>
      <rPr>
        <sz val="11"/>
        <color rgb="FF000000"/>
        <rFont val="Calibri"/>
      </rPr>
      <t>Ensure that the configuration benchmarks for each of the organization's Identity Providers (IDPs) require that unused accounts are automatically disabled after a period of not being used and/or require the use of expiration dates on each account.</t>
    </r>
  </si>
  <si>
    <t>ID-25</t>
  </si>
  <si>
    <r>
      <rPr>
        <sz val="11"/>
        <color rgb="FF000000"/>
        <rFont val="Calibri"/>
      </rPr>
      <t>Ensure that the configuration benchmarks for each of the organization's Identity Providers (IDPs) require logging logon events for standard accounts (whether successful or failed).</t>
    </r>
  </si>
  <si>
    <t>ID-26</t>
  </si>
  <si>
    <r>
      <rPr>
        <sz val="11"/>
        <color rgb="FF000000"/>
        <rFont val="Calibri"/>
      </rPr>
      <t>Ensure that the configuration benchmarks for each of the organization's Identity Providers (IDPs) require logging access to deactivated accounts.</t>
    </r>
  </si>
  <si>
    <t>ID-27</t>
  </si>
  <si>
    <r>
      <rPr>
        <sz val="11"/>
        <color rgb="FF000000"/>
        <rFont val="Calibri"/>
      </rPr>
      <t>Ensure that the configuration benchmarks for each of the organization's Identity Providers (IDPs) require logging User Behavior Analytics (UBA) events.</t>
    </r>
  </si>
  <si>
    <t>PAM-01</t>
  </si>
  <si>
    <r>
      <rPr>
        <sz val="11"/>
        <color rgb="FF000000"/>
        <rFont val="Calibri"/>
      </rPr>
      <t>Maintain an inventory of all privileged accounts configured on endpoint computing systems.</t>
    </r>
  </si>
  <si>
    <r>
      <rPr>
        <sz val="11"/>
        <color rgb="FF000000"/>
        <rFont val="Calibri"/>
      </rPr>
      <t>Privileged Account Management</t>
    </r>
  </si>
  <si>
    <t>PAM-02</t>
  </si>
  <si>
    <r>
      <rPr>
        <sz val="11"/>
        <color rgb="FF000000"/>
        <rFont val="Calibri"/>
      </rPr>
      <t>Maintain an inventory of all privileged accounts configured on server computing systems.</t>
    </r>
  </si>
  <si>
    <t>PAM-03</t>
  </si>
  <si>
    <r>
      <rPr>
        <sz val="11"/>
        <color rgb="FF000000"/>
        <rFont val="Calibri"/>
      </rPr>
      <t>Maintain an inventory of all privileged accounts configured on network devices.</t>
    </r>
  </si>
  <si>
    <t>PAM-04</t>
  </si>
  <si>
    <r>
      <rPr>
        <sz val="11"/>
        <color rgb="FF000000"/>
        <rFont val="Calibri"/>
      </rPr>
      <t>Maintain an inventory of all privileged accounts configured on enterprise business applications.</t>
    </r>
  </si>
  <si>
    <t>PAM-05</t>
  </si>
  <si>
    <r>
      <rPr>
        <sz val="11"/>
        <color rgb="FF000000"/>
        <rFont val="Calibri"/>
      </rPr>
      <t>Ensure all privileged accounts on endpoint computing systems are authorized and dedicated privileged accounts are required.</t>
    </r>
  </si>
  <si>
    <t>PAM-06</t>
  </si>
  <si>
    <r>
      <rPr>
        <sz val="11"/>
        <color rgb="FF000000"/>
        <rFont val="Calibri"/>
      </rPr>
      <t>Ensure that all privileged accounts on server computing systems are authorized and require dedicated privileged accounts.</t>
    </r>
  </si>
  <si>
    <t>PAM-07</t>
  </si>
  <si>
    <r>
      <rPr>
        <sz val="11"/>
        <color rgb="FF000000"/>
        <rFont val="Calibri"/>
      </rPr>
      <t>Ensure all privileged accounts on network devices are authorized and require dedicated privileged accounts.</t>
    </r>
  </si>
  <si>
    <t>PAM-08</t>
  </si>
  <si>
    <r>
      <rPr>
        <sz val="11"/>
        <color rgb="FF000000"/>
        <rFont val="Calibri"/>
      </rPr>
      <t>Ensure that all privileged accounts on enterprise business applications are authorized and require dedicated privileged accounts.</t>
    </r>
  </si>
  <si>
    <t>PAM-09</t>
  </si>
  <si>
    <r>
      <rPr>
        <sz val="11"/>
        <color rgb="FF000000"/>
        <rFont val="Calibri"/>
      </rPr>
      <t>Ensure that all default privileged accounts are not using their default system credentials to authenticate to the system.</t>
    </r>
  </si>
  <si>
    <t>PAM-10</t>
  </si>
  <si>
    <r>
      <rPr>
        <sz val="11"/>
        <color rgb="FF000000"/>
        <rFont val="Calibri"/>
      </rPr>
      <t>Ensure that the organization does not allow shared privileged accounts for workforce members except in documented cases for emergency access or via a Privileged Account Management (PAM) system.</t>
    </r>
  </si>
  <si>
    <t>PAM-11</t>
  </si>
  <si>
    <r>
      <rPr>
        <sz val="11"/>
        <color rgb="FF000000"/>
        <rFont val="Calibri"/>
      </rPr>
      <t>Maintain a Privileged Account Management (PAM) or Password Manager (PM) system for documenting service, shared accounts, or shared secrets between workforce members.</t>
    </r>
  </si>
  <si>
    <t>PAM-12</t>
  </si>
  <si>
    <r>
      <rPr>
        <sz val="11"/>
        <color rgb="FF000000"/>
        <rFont val="Calibri"/>
      </rPr>
      <t>Maintain a Privileged Account Management (PAM) system to automatically rotate the credentials (using unique credentials) for each endpoint or server computing system.</t>
    </r>
  </si>
  <si>
    <t>PAM-13</t>
  </si>
  <si>
    <r>
      <rPr>
        <sz val="11"/>
        <color rgb="FF000000"/>
        <rFont val="Calibri"/>
      </rPr>
      <t>Maintain a Privileged Account Management (PAM) system to automatically rotate the credentials (using unique credentials) for each network device.</t>
    </r>
  </si>
  <si>
    <t>PAM-14</t>
  </si>
  <si>
    <r>
      <rPr>
        <sz val="11"/>
        <color rgb="FF000000"/>
        <rFont val="Calibri"/>
      </rPr>
      <t>Ensure the organization's Identity Providers (IDPs) require Multi-Factor Authentication (MFA) for all privileged accounts.</t>
    </r>
  </si>
  <si>
    <t>PAM-15</t>
  </si>
  <si>
    <r>
      <rPr>
        <sz val="11"/>
        <color rgb="FF000000"/>
        <rFont val="Calibri"/>
      </rPr>
      <t>Ensure the organization's Identity Providers (IDPs) logs and alerts when changes are made to privileged group memberships.</t>
    </r>
  </si>
  <si>
    <t>PAM-16</t>
  </si>
  <si>
    <r>
      <rPr>
        <sz val="11"/>
        <color rgb="FF000000"/>
        <rFont val="Calibri"/>
      </rPr>
      <t>Ensure the organization's Identity Providers (IDPs) log and alert account logon events (successful and failed) for all privileged accounts.</t>
    </r>
  </si>
  <si>
    <t>Data Inventory Management</t>
  </si>
  <si>
    <t>DTA-01</t>
  </si>
  <si>
    <r>
      <rPr>
        <sz val="11"/>
        <color rgb="FF000000"/>
        <rFont val="Calibri"/>
      </rPr>
      <t>Maintain a data inventory management system to track data managed by the organization.</t>
    </r>
  </si>
  <si>
    <r>
      <rPr>
        <sz val="11"/>
        <color rgb="FF000000"/>
        <rFont val="Calibri"/>
      </rPr>
      <t>Data Inventory</t>
    </r>
  </si>
  <si>
    <t>DTA-02</t>
  </si>
  <si>
    <r>
      <rPr>
        <sz val="11"/>
        <color rgb="FF000000"/>
        <rFont val="Calibri"/>
      </rPr>
      <t>Ensure the organization's data inventory management system maintains an Inventory of data managed by the organization and under its control.</t>
    </r>
  </si>
  <si>
    <t>DTA-03</t>
  </si>
  <si>
    <r>
      <rPr>
        <sz val="11"/>
        <color rgb="FF000000"/>
        <rFont val="Calibri"/>
      </rPr>
      <t>Ensure the organization's data inventory management system maintains an Inventory of data managed by the organization and under the control of third parties.</t>
    </r>
  </si>
  <si>
    <t>DTA-04</t>
  </si>
  <si>
    <r>
      <rPr>
        <sz val="11"/>
        <color rgb="FF000000"/>
        <rFont val="Calibri"/>
      </rPr>
      <t>Ensure the organization's data inventory management system maintains documented definitions of the categories of data it manages.</t>
    </r>
  </si>
  <si>
    <t>DTA-05</t>
  </si>
  <si>
    <r>
      <rPr>
        <sz val="11"/>
        <color rgb="FF000000"/>
        <rFont val="Calibri"/>
      </rPr>
      <t>Ensure the organization's data inventory management system defines data owners for all data the organization manages.</t>
    </r>
  </si>
  <si>
    <t>DTA-06</t>
  </si>
  <si>
    <r>
      <rPr>
        <sz val="11"/>
        <color rgb="FF000000"/>
        <rFont val="Calibri"/>
      </rPr>
      <t>Ensure the organization's data inventory management system tracks the necessity of the data managed by the organization when the organization's data owners approve it.</t>
    </r>
  </si>
  <si>
    <t>DTA-07</t>
  </si>
  <si>
    <r>
      <rPr>
        <sz val="11"/>
        <color rgb="FF000000"/>
        <rFont val="Calibri"/>
      </rPr>
      <t>Ensure the organization's data inventory management system tracks the business purpose of all data managed by the organization.</t>
    </r>
  </si>
  <si>
    <t>DTA-08</t>
  </si>
  <si>
    <r>
      <rPr>
        <sz val="11"/>
        <color rgb="FF000000"/>
        <rFont val="Calibri"/>
      </rPr>
      <t>Ensure the organization's data inventory management system tracks data that should be masked in information systems.</t>
    </r>
  </si>
  <si>
    <t>DTA-09</t>
  </si>
  <si>
    <r>
      <rPr>
        <sz val="11"/>
        <color rgb="FF000000"/>
        <rFont val="Calibri"/>
      </rPr>
      <t>Ensure the organization's data inventory management system tracks the classification, criticality, and sensitivity of all data it manages.</t>
    </r>
  </si>
  <si>
    <t>DTA-10</t>
  </si>
  <si>
    <r>
      <rPr>
        <sz val="11"/>
        <color rgb="FF000000"/>
        <rFont val="Calibri"/>
      </rPr>
      <t>Ensure the organization's data inventory management system documents the location of all data managed during the processing lifecycle.</t>
    </r>
  </si>
  <si>
    <t>DTA-11</t>
  </si>
  <si>
    <r>
      <rPr>
        <sz val="11"/>
        <color rgb="FF000000"/>
        <rFont val="Calibri"/>
      </rPr>
      <t>Maintain a system to automatically inventory and classify items managed by the organization (whether onsite or located at a third party).</t>
    </r>
  </si>
  <si>
    <t>DTA-12</t>
  </si>
  <si>
    <r>
      <rPr>
        <sz val="11"/>
        <color rgb="FF000000"/>
        <rFont val="Calibri"/>
      </rPr>
      <t>Ensure that the organization's data inventory system automatically discovers data managed by the organization (whether onsite or at a third party).</t>
    </r>
  </si>
  <si>
    <t>DTA-13</t>
  </si>
  <si>
    <r>
      <rPr>
        <sz val="11"/>
        <color rgb="FF000000"/>
        <rFont val="Calibri"/>
      </rPr>
      <t>Ensure that the organization's data inventory system automatically classifies and labels data managed by the organization (whether onsite or located at a third party).</t>
    </r>
  </si>
  <si>
    <t>DTA-14</t>
  </si>
  <si>
    <r>
      <rPr>
        <sz val="11"/>
        <color rgb="FF000000"/>
        <rFont val="Calibri"/>
      </rPr>
      <t>Ensure that the organization's data inventory system automatically discovers when its private data is located in publicly available locations.</t>
    </r>
  </si>
  <si>
    <t>DTA-15</t>
  </si>
  <si>
    <r>
      <rPr>
        <sz val="11"/>
        <color rgb="FF000000"/>
        <rFont val="Calibri"/>
      </rPr>
      <t>Ensure that the organization's data inventory system is integrated with the organization's asset inventory system.</t>
    </r>
  </si>
  <si>
    <t>DTA-16</t>
  </si>
  <si>
    <r>
      <rPr>
        <sz val="11"/>
        <color rgb="FF000000"/>
        <rFont val="Calibri"/>
      </rPr>
      <t>Ensure that the organization's data inventory system logs and alerts events related to the data it manages (such as access, changes, and deletions).</t>
    </r>
  </si>
  <si>
    <t>DTA-17</t>
  </si>
  <si>
    <r>
      <rPr>
        <sz val="11"/>
        <color rgb="FF000000"/>
        <rFont val="Calibri"/>
      </rPr>
      <t>Ensure that the organization's data inventory system logs and alerts events related to the system configuration files managed by the organization (such as access, changes, and deletions).</t>
    </r>
  </si>
  <si>
    <t>DTA-18</t>
  </si>
  <si>
    <r>
      <rPr>
        <sz val="11"/>
        <color rgb="FF000000"/>
        <rFont val="Calibri"/>
      </rPr>
      <t>Define a process the organization shall use to define data retention periods for different types of data managed by the organization.</t>
    </r>
  </si>
  <si>
    <t>DTA-19</t>
  </si>
  <si>
    <r>
      <rPr>
        <sz val="11"/>
        <color rgb="FF000000"/>
        <rFont val="Calibri"/>
      </rPr>
      <t>Define a process the organization shall use to archive data managed by the organization whenever possible.</t>
    </r>
  </si>
  <si>
    <t>Access Management</t>
  </si>
  <si>
    <t>AM-01</t>
  </si>
  <si>
    <r>
      <rPr>
        <sz val="11"/>
        <color rgb="FF000000"/>
        <rFont val="Calibri"/>
      </rPr>
      <t>Define a process for creating and documenting roles and responsibilities for each of the organization's workforce members.</t>
    </r>
  </si>
  <si>
    <t>AM-02</t>
  </si>
  <si>
    <r>
      <rPr>
        <sz val="11"/>
        <color rgb="FF000000"/>
        <rFont val="Calibri"/>
      </rPr>
      <t>Ensure that the organization's documented roles and responsibilities for workforce members consider the principle of separation of duties when defining roles.</t>
    </r>
  </si>
  <si>
    <t>AM-03</t>
  </si>
  <si>
    <r>
      <rPr>
        <sz val="11"/>
        <color rgb="FF000000"/>
        <rFont val="Calibri"/>
      </rPr>
      <t>Maintain documented Access Control Lists (ACLs) for each computing system and business application system.</t>
    </r>
  </si>
  <si>
    <r>
      <rPr>
        <sz val="11"/>
        <color rgb="FF000000"/>
        <rFont val="Calibri"/>
      </rPr>
      <t>Access Controls</t>
    </r>
  </si>
  <si>
    <t>AM-04</t>
  </si>
  <si>
    <r>
      <rPr>
        <sz val="11"/>
        <color rgb="FF000000"/>
        <rFont val="Calibri"/>
      </rPr>
      <t>Ensure that the organization's documented Access Control Lists (ACLs) for computing systems and business applications are based on the organization's defined roles for workforce members.</t>
    </r>
  </si>
  <si>
    <t>AM-05</t>
  </si>
  <si>
    <r>
      <rPr>
        <sz val="11"/>
        <color rgb="FF000000"/>
        <rFont val="Calibri"/>
      </rPr>
      <t>Maintain Access Control Lists (ACLs) on computing system objects based on approved documentation, roles, and the principle of least privilege.</t>
    </r>
  </si>
  <si>
    <t>AM-06</t>
  </si>
  <si>
    <r>
      <rPr>
        <sz val="11"/>
        <color rgb="FF000000"/>
        <rFont val="Calibri"/>
      </rPr>
      <t>Maintain Access Control Lists (ACLs) on computing system functions based on approved documentation, roles, and the principle of least privilege.</t>
    </r>
  </si>
  <si>
    <t>AM-07</t>
  </si>
  <si>
    <r>
      <rPr>
        <sz val="11"/>
        <color rgb="FF000000"/>
        <rFont val="Calibri"/>
      </rPr>
      <t>Maintain Access Control Lists (ACLs) on code repositories based on approved documentation, roles, and the principle of least privilege.</t>
    </r>
  </si>
  <si>
    <t>AM-08</t>
  </si>
  <si>
    <r>
      <rPr>
        <sz val="11"/>
        <color rgb="FF000000"/>
        <rFont val="Calibri"/>
      </rPr>
      <t>Ensure that the organization's Access Control Lists (ACLs) enforce encryption of data at rest on each of the organization's computing systems.</t>
    </r>
  </si>
  <si>
    <t>AM-09</t>
  </si>
  <si>
    <r>
      <rPr>
        <sz val="11"/>
        <color rgb="FF000000"/>
        <rFont val="Calibri"/>
      </rPr>
      <t>Ensure that the organization's Access Control Lists (ACLs) enforce data encryption in transit on each computing system.</t>
    </r>
  </si>
  <si>
    <t>AM-10</t>
  </si>
  <si>
    <r>
      <rPr>
        <sz val="11"/>
        <color rgb="FF000000"/>
        <rFont val="Calibri"/>
      </rPr>
      <t>Define a process for reviewing the organization's documented Access Control Lists (ACLs) on a regular basis.</t>
    </r>
  </si>
  <si>
    <t>AM-11</t>
  </si>
  <si>
    <r>
      <rPr>
        <sz val="11"/>
        <color rgb="FF000000"/>
        <rFont val="Calibri"/>
      </rPr>
      <t>Define a process for reviewing the organization's Access Control List (ACL) documentation on a regular basis.</t>
    </r>
  </si>
  <si>
    <t>AM-12</t>
  </si>
  <si>
    <r>
      <rPr>
        <sz val="11"/>
        <color rgb="FF000000"/>
        <rFont val="Calibri"/>
      </rPr>
      <t>Define a process the organization shall use to regularly review the organization's group or role membership used by the organization's Access Control Lists (ACLs) on a regular basis.</t>
    </r>
  </si>
  <si>
    <t>AM-13</t>
  </si>
  <si>
    <r>
      <rPr>
        <sz val="11"/>
        <color rgb="FF000000"/>
        <rFont val="Calibri"/>
      </rPr>
      <t>Ensure the organization's information systems log and alert changes to group or role memberships or configured Access Control Lists (ACLs).</t>
    </r>
  </si>
  <si>
    <t>Log Management</t>
  </si>
  <si>
    <t>LOG-01</t>
  </si>
  <si>
    <r>
      <rPr>
        <sz val="11"/>
        <color rgb="FF000000"/>
        <rFont val="Calibri"/>
      </rPr>
      <t>Maintain at least three enterprise-managed time sources that the organization's information systems can use to synchronize time.</t>
    </r>
  </si>
  <si>
    <r>
      <rPr>
        <sz val="11"/>
        <color rgb="FF000000"/>
        <rFont val="Calibri"/>
      </rPr>
      <t>Log Management</t>
    </r>
  </si>
  <si>
    <t>LOG-02</t>
  </si>
  <si>
    <r>
      <rPr>
        <sz val="11"/>
        <color rgb="FF000000"/>
        <rFont val="Calibri"/>
      </rPr>
      <t>Ensure the organization's operating system configuration benchmarks enable appropriate logging on all computing systems.</t>
    </r>
  </si>
  <si>
    <t>LOG-03</t>
  </si>
  <si>
    <r>
      <rPr>
        <sz val="11"/>
        <color rgb="FF000000"/>
        <rFont val="Calibri"/>
      </rPr>
      <t>Ensure the organization's network device configuration benchmarks enable appropriate logging on all network devices.</t>
    </r>
  </si>
  <si>
    <t>LOG-04</t>
  </si>
  <si>
    <r>
      <rPr>
        <sz val="11"/>
        <color rgb="FF000000"/>
        <rFont val="Calibri"/>
      </rPr>
      <t>Ensure the organization's business application configuration benchmarks enable appropriate logging on all business applications.</t>
    </r>
  </si>
  <si>
    <t>LOG-05</t>
  </si>
  <si>
    <r>
      <rPr>
        <sz val="11"/>
        <color rgb="FF000000"/>
        <rFont val="Calibri"/>
      </rPr>
      <t>Ensure the organization's cloud configuration benchmarks enable appropriate logging on all Cloud Service Providers (CSPs) and Software-as-a-Service (SaaS) platforms.</t>
    </r>
  </si>
  <si>
    <t>LOG-06</t>
  </si>
  <si>
    <r>
      <rPr>
        <sz val="11"/>
        <color rgb="FF000000"/>
        <rFont val="Calibri"/>
      </rPr>
      <t>Maintain a system to aggregate all appropriate logs from each organization's information system.</t>
    </r>
  </si>
  <si>
    <t>LOG-07</t>
  </si>
  <si>
    <r>
      <rPr>
        <sz val="11"/>
        <color rgb="FF000000"/>
        <rFont val="Calibri"/>
      </rPr>
      <t>Ensure the organization's aggregated information system logs are only accessible to authorized workforce members.</t>
    </r>
  </si>
  <si>
    <t>LOG-08</t>
  </si>
  <si>
    <r>
      <rPr>
        <sz val="11"/>
        <color rgb="FF000000"/>
        <rFont val="Calibri"/>
      </rPr>
      <t>Ensure the organization's aggregated information system logs and alerts when logs have not been received from an information system after a defined period.</t>
    </r>
  </si>
  <si>
    <t>LOG-09</t>
  </si>
  <si>
    <r>
      <rPr>
        <sz val="11"/>
        <color rgb="FF000000"/>
        <rFont val="Calibri"/>
      </rPr>
      <t>Ensure the organization's aggregated information system is regularly tuned to ensure appropriate log events are alerted to the appropriate workforce members.</t>
    </r>
  </si>
  <si>
    <t>LOG-10</t>
  </si>
  <si>
    <r>
      <rPr>
        <sz val="11"/>
        <color rgb="FF000000"/>
        <rFont val="Calibri"/>
      </rPr>
      <t>Define a process the organization shall use to regularly review the logs aggregated from the organization's information systems.</t>
    </r>
  </si>
  <si>
    <t>LOG-11</t>
  </si>
  <si>
    <r>
      <rPr>
        <sz val="11"/>
        <color rgb="FF000000"/>
        <rFont val="Calibri"/>
      </rPr>
      <t>Ensure that the organization's regular log review process includes clear Service Level Agreements (SLAs) for who should monitor aggregated information system logs (such as a Security Operations Center (SOC)).</t>
    </r>
  </si>
  <si>
    <t>LOG-12</t>
  </si>
  <si>
    <r>
      <rPr>
        <sz val="11"/>
        <color rgb="FF000000"/>
        <rFont val="Calibri"/>
      </rPr>
      <t>Define a process the organization shall use to automate the review of aggregated logs.</t>
    </r>
  </si>
  <si>
    <t>LOG-13</t>
  </si>
  <si>
    <r>
      <rPr>
        <sz val="11"/>
        <color rgb="FF000000"/>
        <rFont val="Calibri"/>
      </rPr>
      <t>Define a process the organization will use to automate alerting on threats discovered by its aggregate log management system.</t>
    </r>
  </si>
  <si>
    <t>LOG-14</t>
  </si>
  <si>
    <r>
      <rPr>
        <sz val="11"/>
        <color rgb="FF000000"/>
        <rFont val="Calibri"/>
      </rPr>
      <t>Define a process the organization shall use to retain information systems logs over time (including how long to retain logs of particular types).</t>
    </r>
  </si>
  <si>
    <t>LOG-15</t>
  </si>
  <si>
    <r>
      <rPr>
        <sz val="11"/>
        <color rgb="FF000000"/>
        <rFont val="Calibri"/>
      </rPr>
      <t>Maintain a log management system (such as a SIEM, SOAR, or service management platform) to track the status of alerts generated by the organization's log management system.</t>
    </r>
  </si>
  <si>
    <t>Network Cybersecurity</t>
  </si>
  <si>
    <t>Network Device Management</t>
  </si>
  <si>
    <t>NDM-01</t>
  </si>
  <si>
    <r>
      <rPr>
        <sz val="11"/>
        <color rgb="FF000000"/>
        <rFont val="Calibri"/>
      </rPr>
      <t>Maintain an inventory of each of the organization's approved network devices.</t>
    </r>
  </si>
  <si>
    <r>
      <rPr>
        <sz val="11"/>
        <color rgb="FF000000"/>
        <rFont val="Calibri"/>
      </rPr>
      <t>Network Device Management</t>
    </r>
  </si>
  <si>
    <t>NDM-02</t>
  </si>
  <si>
    <r>
      <rPr>
        <sz val="11"/>
        <color rgb="FF000000"/>
        <rFont val="Calibri"/>
      </rPr>
      <t>Maintain network device cybersecurity configuration benchmarks for the organization's authorized network devices.</t>
    </r>
  </si>
  <si>
    <r>
      <rPr>
        <sz val="11"/>
        <color rgb="FF000000"/>
        <rFont val="Calibri"/>
      </rPr>
      <t>Network Device Configuration Baselines</t>
    </r>
  </si>
  <si>
    <t>NDM-03</t>
  </si>
  <si>
    <r>
      <rPr>
        <sz val="11"/>
        <color rgb="FF000000"/>
        <rFont val="Calibri"/>
      </rPr>
      <t>Ensure the organization's network devices are managed from an approved, dedicated management network subnet.</t>
    </r>
  </si>
  <si>
    <t>NDM-04</t>
  </si>
  <si>
    <r>
      <rPr>
        <sz val="11"/>
        <color rgb="FF000000"/>
        <rFont val="Calibri"/>
      </rPr>
      <t>Ensure the organization's network devices are not managed from a remote (or Internet-based) network.</t>
    </r>
  </si>
  <si>
    <t>NDM-05</t>
  </si>
  <si>
    <r>
      <rPr>
        <sz val="11"/>
        <color rgb="FF000000"/>
        <rFont val="Calibri"/>
      </rPr>
      <t>Ensure the organization's network devices are managed from an approved Privileged Account Management (PAM) system or management jump box.</t>
    </r>
  </si>
  <si>
    <t>NDM-06</t>
  </si>
  <si>
    <r>
      <rPr>
        <sz val="11"/>
        <color rgb="FF000000"/>
        <rFont val="Calibri"/>
      </rPr>
      <t>Ensure the organization's network devices require using Multi-Factor Authentication (MFA) to access the device.</t>
    </r>
  </si>
  <si>
    <t>NDM-07</t>
  </si>
  <si>
    <r>
      <rPr>
        <sz val="11"/>
        <color rgb="FF000000"/>
        <rFont val="Calibri"/>
      </rPr>
      <t>Ensure the organization's network devices use encrypted remote management protocols (such as SSH or TLS).</t>
    </r>
  </si>
  <si>
    <t>NDM-08</t>
  </si>
  <si>
    <r>
      <rPr>
        <sz val="11"/>
        <color rgb="FF000000"/>
        <rFont val="Calibri"/>
      </rPr>
      <t>Maintain a network device management system to manage each organization's approved network device.</t>
    </r>
  </si>
  <si>
    <t>NDM-09</t>
  </si>
  <si>
    <r>
      <rPr>
        <sz val="11"/>
        <color rgb="FF000000"/>
        <rFont val="Calibri"/>
      </rPr>
      <t>Ensure the organization's network device management system regularly scans for new network devices to add to the organization's network device inventory.</t>
    </r>
  </si>
  <si>
    <t>NDM-10</t>
  </si>
  <si>
    <r>
      <rPr>
        <sz val="11"/>
        <color rgb="FF000000"/>
        <rFont val="Calibri"/>
      </rPr>
      <t>Ensure the organization's network device management system monitors each network device's status and logs and alerts when it is offline.</t>
    </r>
  </si>
  <si>
    <t>NDM-11</t>
  </si>
  <si>
    <r>
      <rPr>
        <sz val="11"/>
        <color rgb="FF000000"/>
        <rFont val="Calibri"/>
      </rPr>
      <t>Ensure the organization's network device management system performs IP Address Management (IPAM) for each network (including DHCP scopes).</t>
    </r>
  </si>
  <si>
    <t>NDM-12</t>
  </si>
  <si>
    <r>
      <rPr>
        <sz val="11"/>
        <color rgb="FF000000"/>
        <rFont val="Calibri"/>
      </rPr>
      <t>Ensure the organization's network device management system records netflow data from each network device.</t>
    </r>
  </si>
  <si>
    <t>NDM-13</t>
  </si>
  <si>
    <r>
      <rPr>
        <sz val="11"/>
        <color rgb="FF000000"/>
        <rFont val="Calibri"/>
      </rPr>
      <t>Ensure the organization's network device management system compares each network device's configuration on a regular basis to log and alert any changes to the configuration.</t>
    </r>
  </si>
  <si>
    <t>NDM-14</t>
  </si>
  <si>
    <r>
      <rPr>
        <sz val="11"/>
        <color rgb="FF000000"/>
        <rFont val="Calibri"/>
      </rPr>
      <t>Ensure the organization's network device management system ensures that each network device utilizes the latest firmware for the network device.</t>
    </r>
  </si>
  <si>
    <t>Perimeter Network Access Management</t>
  </si>
  <si>
    <t>PNA-01</t>
  </si>
  <si>
    <r>
      <rPr>
        <sz val="11"/>
        <color rgb="FF000000"/>
        <rFont val="Calibri"/>
      </rPr>
      <t>Maintain an inventory of the organization's approved perimeter network connections (including Internet and third-party connections).</t>
    </r>
  </si>
  <si>
    <r>
      <rPr>
        <sz val="11"/>
        <color rgb="FF000000"/>
        <rFont val="Calibri"/>
      </rPr>
      <t>Network Firewalls</t>
    </r>
  </si>
  <si>
    <t>PNA-02</t>
  </si>
  <si>
    <r>
      <rPr>
        <sz val="11"/>
        <color rgb="FF000000"/>
        <rFont val="Calibri"/>
      </rPr>
      <t>Maintain documented Access Control Lists (ACLs) for the organization's approved perimeter network connections.</t>
    </r>
  </si>
  <si>
    <t>PNA-03</t>
  </si>
  <si>
    <r>
      <rPr>
        <sz val="11"/>
        <color rgb="FF000000"/>
        <rFont val="Calibri"/>
      </rPr>
      <t>Maintain perimeter network firewalls at the organization's approved perimeter network connections.</t>
    </r>
  </si>
  <si>
    <t>PNA-04</t>
  </si>
  <si>
    <r>
      <rPr>
        <sz val="11"/>
        <color rgb="FF000000"/>
        <rFont val="Calibri"/>
      </rPr>
      <t>Ensure the organization's approved perimeter network firewalls perform IP-based filtering of perimeter network connections.</t>
    </r>
  </si>
  <si>
    <t>PNA-05</t>
  </si>
  <si>
    <r>
      <rPr>
        <sz val="11"/>
        <color rgb="FF000000"/>
        <rFont val="Calibri"/>
      </rPr>
      <t>Ensure the organization's approved perimeter network firewalls perform protocol-based (TCP, UDP, or similar) inbound filtering of perimeter network connections.</t>
    </r>
  </si>
  <si>
    <t>PNA-06</t>
  </si>
  <si>
    <r>
      <rPr>
        <sz val="11"/>
        <color rgb="FF000000"/>
        <rFont val="Calibri"/>
      </rPr>
      <t>Ensure the organization's approved perimeter network firewalls perform protocol-based (TCP, UDP, or similar) outbound filtering of perimeter network connections.</t>
    </r>
  </si>
  <si>
    <t>PNA-07</t>
  </si>
  <si>
    <r>
      <rPr>
        <sz val="11"/>
        <color rgb="FF000000"/>
        <rFont val="Calibri"/>
      </rPr>
      <t>Ensure the organization's approved perimeter network firewalls perform application-based filtering of perimeter network connections.</t>
    </r>
  </si>
  <si>
    <t>PNA-08</t>
  </si>
  <si>
    <r>
      <rPr>
        <sz val="11"/>
        <color rgb="FF000000"/>
        <rFont val="Calibri"/>
      </rPr>
      <t>Ensure that the organization's approved perimeter network firewalls perform user-based filtering of network connections, ensuring that only authorized users can remotely connect to an organization's network.</t>
    </r>
  </si>
  <si>
    <t>PNA-09</t>
  </si>
  <si>
    <r>
      <rPr>
        <sz val="11"/>
        <color rgb="FF000000"/>
        <rFont val="Calibri"/>
      </rPr>
      <t>Ensure the organization's approved perimeter network firewalls require Multi-Factor Authentication (MFA) when authenticating all remote connections.</t>
    </r>
  </si>
  <si>
    <t>PNA-10</t>
  </si>
  <si>
    <r>
      <rPr>
        <sz val="11"/>
        <color rgb="FF000000"/>
        <rFont val="Calibri"/>
      </rPr>
      <t>Ensure the organization's approved perimeter network firewalls use encrypted channels (such as TLS) when authenticating all remote connections.</t>
    </r>
  </si>
  <si>
    <t>PNA-11</t>
  </si>
  <si>
    <r>
      <rPr>
        <sz val="11"/>
        <color rgb="FF000000"/>
        <rFont val="Calibri"/>
      </rPr>
      <t>Ensure the organization's approved perimeter network firewalls require User Behavior Analytics (UBA) when authenticating all remote connections.</t>
    </r>
  </si>
  <si>
    <t>PNA-12</t>
  </si>
  <si>
    <r>
      <rPr>
        <sz val="11"/>
        <color rgb="FF000000"/>
        <rFont val="Calibri"/>
      </rPr>
      <t>Maintain a system to perform full packet capture for all of the organization's perimeter network traffic.</t>
    </r>
  </si>
  <si>
    <t>PNA-13</t>
  </si>
  <si>
    <r>
      <rPr>
        <sz val="11"/>
        <color rgb="FF000000"/>
        <rFont val="Calibri"/>
      </rPr>
      <t>Maintain perimeter network Intrusion Detection Systems (IDS) and Intrusion Prevention Systems (IPS) at the organization's approved perimeter network connections.</t>
    </r>
  </si>
  <si>
    <t>PNA-14</t>
  </si>
  <si>
    <r>
      <rPr>
        <sz val="11"/>
        <color rgb="FF000000"/>
        <rFont val="Calibri"/>
      </rPr>
      <t>Maintain a perimeter web-based URL filtering system at the organization's Internet connections.</t>
    </r>
  </si>
  <si>
    <t>PNA-15</t>
  </si>
  <si>
    <r>
      <rPr>
        <sz val="11"/>
        <color rgb="FF000000"/>
        <rFont val="Calibri"/>
      </rPr>
      <t>Ensure the organization's web-based URL filtering systems block network connections to unapproved web-based services (such as email, storage, or similar).</t>
    </r>
  </si>
  <si>
    <t>PNA-16</t>
  </si>
  <si>
    <r>
      <rPr>
        <sz val="11"/>
        <color rgb="FF000000"/>
        <rFont val="Calibri"/>
      </rPr>
      <t>Ensure the organization's web-based URL filtering systems decrypt all TLS-encrypted traffic to facilitate web-based URL filtering.</t>
    </r>
  </si>
  <si>
    <t>PNA-17</t>
  </si>
  <si>
    <r>
      <rPr>
        <sz val="11"/>
        <color rgb="FF000000"/>
        <rFont val="Calibri"/>
      </rPr>
      <t>Ensure that the organization's web-based URL filtering systems utilize Data Loss Prevention (DLP) on each of its Internet connections.</t>
    </r>
  </si>
  <si>
    <t>PNA-18</t>
  </si>
  <si>
    <r>
      <rPr>
        <sz val="11"/>
        <color rgb="FF000000"/>
        <rFont val="Calibri"/>
      </rPr>
      <t>Ensure that the organization's perimeter network firewalls log appropriate events observed by the system.</t>
    </r>
  </si>
  <si>
    <t>PNA-19</t>
  </si>
  <si>
    <r>
      <rPr>
        <sz val="11"/>
        <color rgb="FF000000"/>
        <rFont val="Calibri"/>
      </rPr>
      <t>Ensure that the organization's web-based URL filtering systems log all URLs observed by the system.</t>
    </r>
  </si>
  <si>
    <t>PNA-20</t>
  </si>
  <si>
    <r>
      <rPr>
        <sz val="11"/>
        <color rgb="FF000000"/>
        <rFont val="Calibri"/>
      </rPr>
      <t>Ensure that the organization's Domain Name System (DNS) systems log all DNS queries observed by the system.</t>
    </r>
  </si>
  <si>
    <r>
      <rPr>
        <sz val="11"/>
        <color rgb="FF000000"/>
        <rFont val="Calibri"/>
      </rPr>
      <t>DNS and Email</t>
    </r>
  </si>
  <si>
    <t>PNA-21</t>
  </si>
  <si>
    <r>
      <rPr>
        <sz val="11"/>
        <color rgb="FF000000"/>
        <rFont val="Calibri"/>
      </rPr>
      <t>Ensure that the organization's Intrusion Detection Systems (IDS) or Intrusion Prevention Systems (IPS) systems log all appropriate events observed by the system.</t>
    </r>
  </si>
  <si>
    <t>PNA-22</t>
  </si>
  <si>
    <r>
      <rPr>
        <sz val="11"/>
        <color rgb="FF000000"/>
        <rFont val="Calibri"/>
      </rPr>
      <t>Ensure that the organization's perimeter network firewalls log all remote user connections observed by the system.</t>
    </r>
  </si>
  <si>
    <t>PNA-23</t>
  </si>
  <si>
    <r>
      <rPr>
        <sz val="11"/>
        <color rgb="FF000000"/>
        <rFont val="Calibri"/>
      </rPr>
      <t>Maintain network deception technologies at the organization's perimeter network connections to facilitate incident detection and management.</t>
    </r>
  </si>
  <si>
    <r>
      <rPr>
        <sz val="11"/>
        <color rgb="FF000000"/>
        <rFont val="Calibri"/>
      </rPr>
      <t>Deception Technologies</t>
    </r>
  </si>
  <si>
    <t>Internal Network Access Management</t>
  </si>
  <si>
    <t>INA-01</t>
  </si>
  <si>
    <r>
      <rPr>
        <sz val="11"/>
        <color rgb="FF000000"/>
        <rFont val="Calibri"/>
      </rPr>
      <t>Maintain documented Virtual Local Area Networks (VLANs) for the organization's endpoint computing system networks.</t>
    </r>
  </si>
  <si>
    <t>INA-02</t>
  </si>
  <si>
    <r>
      <rPr>
        <sz val="11"/>
        <color rgb="FF000000"/>
        <rFont val="Calibri"/>
      </rPr>
      <t>Maintain documented Virtual Local Area Networks (VLANs) for the organization's server computing system networks.</t>
    </r>
  </si>
  <si>
    <t>INA-03</t>
  </si>
  <si>
    <r>
      <rPr>
        <sz val="11"/>
        <color rgb="FF000000"/>
        <rFont val="Calibri"/>
      </rPr>
      <t>Maintain documented Virtual Local Area Networks (VLANs) for the organization's hypervisor management system networks.</t>
    </r>
  </si>
  <si>
    <t>INA-04</t>
  </si>
  <si>
    <r>
      <rPr>
        <sz val="11"/>
        <color rgb="FF000000"/>
        <rFont val="Calibri"/>
      </rPr>
      <t>Maintain documented Virtual Local Area Networks (VLANs) for the organization's software development networks.</t>
    </r>
  </si>
  <si>
    <t>INA-05</t>
  </si>
  <si>
    <r>
      <rPr>
        <sz val="11"/>
        <color rgb="FF000000"/>
        <rFont val="Calibri"/>
      </rPr>
      <t>Maintain dedicated computing systems on dedicated Virtual Local Area Networks (VLANs) for high-risk computing activities.</t>
    </r>
  </si>
  <si>
    <t>INA-06</t>
  </si>
  <si>
    <r>
      <rPr>
        <sz val="11"/>
        <color rgb="FF000000"/>
        <rFont val="Calibri"/>
      </rPr>
      <t>Maintain network authentication systems (802.1x) for each organization's wired network.</t>
    </r>
  </si>
  <si>
    <r>
      <rPr>
        <sz val="11"/>
        <color rgb="FF000000"/>
        <rFont val="Calibri"/>
      </rPr>
      <t>Network Access Control</t>
    </r>
  </si>
  <si>
    <t>INA-07</t>
  </si>
  <si>
    <r>
      <rPr>
        <sz val="11"/>
        <color rgb="FF000000"/>
        <rFont val="Calibri"/>
      </rPr>
      <t>Ensure that the organization's network authentication systems (802.1x) for each wired network require certificate-based authentication.</t>
    </r>
  </si>
  <si>
    <t>INA-08</t>
  </si>
  <si>
    <r>
      <rPr>
        <sz val="11"/>
        <color rgb="FF000000"/>
        <rFont val="Calibri"/>
      </rPr>
      <t>Maintain network authentication systems (802.1x) for each of the organization's wireless networks.</t>
    </r>
  </si>
  <si>
    <t>INA-09</t>
  </si>
  <si>
    <r>
      <rPr>
        <sz val="11"/>
        <color rgb="FF000000"/>
        <rFont val="Calibri"/>
      </rPr>
      <t>Ensure that the organization's network authentication systems (802.1x) for each wireless network require certificate-based authentication.</t>
    </r>
  </si>
  <si>
    <t>INA-10</t>
  </si>
  <si>
    <r>
      <rPr>
        <sz val="11"/>
        <color rgb="FF000000"/>
        <rFont val="Calibri"/>
      </rPr>
      <t>Ensure the organization's network authentication systems (802.1x) for each of the organization's wireless networks require the use of AES-CCMP to encrypt all wireless connections.</t>
    </r>
  </si>
  <si>
    <t>INA-11</t>
  </si>
  <si>
    <r>
      <rPr>
        <sz val="11"/>
        <color rgb="FF000000"/>
        <rFont val="Calibri"/>
      </rPr>
      <t>Ensure the organization's network authentication systems (802.1x) for each of the organization's wireless networks require the use of a dedicated wireless network for all devices (guests) not managed by the organization.</t>
    </r>
  </si>
  <si>
    <t>INA-12</t>
  </si>
  <si>
    <r>
      <rPr>
        <sz val="11"/>
        <color rgb="FF000000"/>
        <rFont val="Calibri"/>
      </rPr>
      <t>Ensure the organization's network authentication systems (802.1x) for each of its wired or wireless networks require health checks of computing systems before allowing them access to the network.</t>
    </r>
  </si>
  <si>
    <t>INA-13</t>
  </si>
  <si>
    <r>
      <rPr>
        <sz val="11"/>
        <color rgb="FF000000"/>
        <rFont val="Calibri"/>
      </rPr>
      <t>Ensure that each of the organization's endpoint computing systems' Virtual Local Area Networks (VLANs) enforces privatization to prevent computing systems from communicating with other systems on the same VLAN.</t>
    </r>
  </si>
  <si>
    <t>Cloud Cybersecurity</t>
  </si>
  <si>
    <t>Email Management</t>
  </si>
  <si>
    <t>EM-01</t>
  </si>
  <si>
    <r>
      <rPr>
        <sz val="11"/>
        <color rgb="FF000000"/>
        <rFont val="Calibri"/>
      </rPr>
      <t>Maintain an inventory of each of the domain names authorized to use email.</t>
    </r>
  </si>
  <si>
    <t>EM-02</t>
  </si>
  <si>
    <r>
      <rPr>
        <sz val="11"/>
        <color rgb="FF000000"/>
        <rFont val="Calibri"/>
      </rPr>
      <t>Maintain an inventory of Mail Transfer Agents (MTAs) authorized for each of the organization's approved email domains.</t>
    </r>
  </si>
  <si>
    <t>EM-03</t>
  </si>
  <si>
    <r>
      <rPr>
        <sz val="11"/>
        <color rgb="FF000000"/>
        <rFont val="Calibri"/>
      </rPr>
      <t>Maintain appropriate Domain Name System (DNS) records for each of the organization's approved email domains (including SPF, DKIM, and DMARC).</t>
    </r>
  </si>
  <si>
    <t>EM-04</t>
  </si>
  <si>
    <r>
      <rPr>
        <sz val="11"/>
        <color rgb="FF000000"/>
        <rFont val="Calibri"/>
      </rPr>
      <t>Ensure that the organization's email systems require encrypted connections (TLS) between all email servers, whether internal or external.</t>
    </r>
  </si>
  <si>
    <t>EM-05</t>
  </si>
  <si>
    <r>
      <rPr>
        <sz val="11"/>
        <color rgb="FF000000"/>
        <rFont val="Calibri"/>
      </rPr>
      <t>Ensure that the organization's email systems block emails from domains not utilizing the appropriate Domain Name System (DNS) records (including SPF, DKIM, and DMARC).</t>
    </r>
  </si>
  <si>
    <t>EM-06</t>
  </si>
  <si>
    <r>
      <rPr>
        <sz val="11"/>
        <color rgb="FF000000"/>
        <rFont val="Calibri"/>
      </rPr>
      <t>Ensure that the organization's email systems perform spam content filtering for all emails (received by or sent by the organization).</t>
    </r>
  </si>
  <si>
    <t>EM-07</t>
  </si>
  <si>
    <r>
      <rPr>
        <sz val="11"/>
        <color rgb="FF000000"/>
        <rFont val="Calibri"/>
      </rPr>
      <t>Ensure that the organization's email systems perform malware content filtering for all emails (received by or sent by the organization).</t>
    </r>
  </si>
  <si>
    <t>EM-08</t>
  </si>
  <si>
    <r>
      <rPr>
        <sz val="11"/>
        <color rgb="FF000000"/>
        <rFont val="Calibri"/>
      </rPr>
      <t>Ensure that the organization's email systems perform anti-phishing content filtering for all emails (received or sent by the organization).</t>
    </r>
  </si>
  <si>
    <t>EM-09</t>
  </si>
  <si>
    <r>
      <rPr>
        <sz val="11"/>
        <color rgb="FF000000"/>
        <rFont val="Calibri"/>
      </rPr>
      <t>Ensure that the organization's email systems perform anti-phishing URL filtering for all emails (received by or sent by the organization).</t>
    </r>
  </si>
  <si>
    <t>EM-10</t>
  </si>
  <si>
    <r>
      <rPr>
        <sz val="11"/>
        <color rgb="FF000000"/>
        <rFont val="Calibri"/>
      </rPr>
      <t>Ensure that the organization's email systems filter data content for all emails (received by or sent by the organization).</t>
    </r>
  </si>
  <si>
    <t>EM-11</t>
  </si>
  <si>
    <r>
      <rPr>
        <sz val="11"/>
        <color rgb="FF000000"/>
        <rFont val="Calibri"/>
      </rPr>
      <t>Ensure that the organization's email systems perform attachment filtering for all emails (received by or sent by the organization), including utilizing sandboxes to validate each attachment.</t>
    </r>
  </si>
  <si>
    <t>EM-12</t>
  </si>
  <si>
    <r>
      <rPr>
        <sz val="11"/>
        <color rgb="FF000000"/>
        <rFont val="Calibri"/>
      </rPr>
      <t>Maintain a file transfer portal system that is separate from the organization's email system and that the organization can use to send large files to individuals outside of the organization.</t>
    </r>
  </si>
  <si>
    <t>Cloud Service Provider Management</t>
  </si>
  <si>
    <t>CSP-01</t>
  </si>
  <si>
    <r>
      <rPr>
        <sz val="11"/>
        <color rgb="FF000000"/>
        <rFont val="Calibri"/>
      </rPr>
      <t>Maintain an inventory of each of the organization's authorized Cloud Service Providers (CSPs).</t>
    </r>
  </si>
  <si>
    <r>
      <rPr>
        <sz val="11"/>
        <color rgb="FF000000"/>
        <rFont val="Calibri"/>
      </rPr>
      <t>Cloud Service Provider Management</t>
    </r>
  </si>
  <si>
    <t>CSP-02</t>
  </si>
  <si>
    <r>
      <rPr>
        <sz val="11"/>
        <color rgb="FF000000"/>
        <rFont val="Calibri"/>
      </rPr>
      <t>Maintain an inventory of each service authorized for use in each authorized Cloud Service Provider (CSP).</t>
    </r>
  </si>
  <si>
    <t>CSP-03</t>
  </si>
  <si>
    <r>
      <rPr>
        <sz val="11"/>
        <color rgb="FF000000"/>
        <rFont val="Calibri"/>
      </rPr>
      <t>Maintain an inventory of the organization's authorized Software-as-a-Service (SaaS) providers.</t>
    </r>
  </si>
  <si>
    <t>CSP-04</t>
  </si>
  <si>
    <r>
      <rPr>
        <sz val="11"/>
        <color rgb="FF000000"/>
        <rFont val="Calibri"/>
      </rPr>
      <t>Maintain an inventory of the accounts authorized for use in each of the authorized Cloud Service Providers (CSPs) or Software-as-a-Service (SaaS) providers.</t>
    </r>
  </si>
  <si>
    <t>CSP-05</t>
  </si>
  <si>
    <r>
      <rPr>
        <sz val="11"/>
        <color rgb="FF000000"/>
        <rFont val="Calibri"/>
      </rPr>
      <t>Maintain a cybersecurity configuration benchmark for each of the organization's authorized Cloud Service Providers (CSPs).</t>
    </r>
  </si>
  <si>
    <t>CSP-06</t>
  </si>
  <si>
    <r>
      <rPr>
        <sz val="11"/>
        <color rgb="FF000000"/>
        <rFont val="Calibri"/>
      </rPr>
      <t>Maintain a cybersecurity configuration benchmark for each of the services authorized for use in each of the organization's authorized Cloud Service Providers (CSPs).</t>
    </r>
  </si>
  <si>
    <t>CSP-07</t>
  </si>
  <si>
    <r>
      <rPr>
        <sz val="11"/>
        <color rgb="FF000000"/>
        <rFont val="Calibri"/>
      </rPr>
      <t>Maintain a cybersecurity configuration benchmark for each of the organization's authorized Software-as-a-Service (SaaS) providers.</t>
    </r>
  </si>
  <si>
    <t>CSP-08</t>
  </si>
  <si>
    <r>
      <rPr>
        <sz val="11"/>
        <color rgb="FF000000"/>
        <rFont val="Calibri"/>
      </rPr>
      <t>Maintain a cloud configuration vulnerability management system to regularly scan each of the organization's authorized Cloud Service Providers (CSPs) or Software-as-a-Service (SaaS) providers for potential cybersecurity vulnerabilities.</t>
    </r>
  </si>
  <si>
    <t>CSP-09</t>
  </si>
  <si>
    <r>
      <rPr>
        <sz val="11"/>
        <color rgb="FF000000"/>
        <rFont val="Calibri"/>
      </rPr>
      <t>Maintain a Data Loss Prevention (DLP) system to log and alert on potential data loss events in the organization's Cloud Service Providers (CSPs) or Software-as-a-Service (SaaS) providers regularly.</t>
    </r>
  </si>
  <si>
    <t>CSP-10</t>
  </si>
  <si>
    <r>
      <rPr>
        <sz val="11"/>
        <color rgb="FF000000"/>
        <rFont val="Calibri"/>
      </rPr>
      <t>Ensure that appropriate logs from the organization's authorized Cloud Service Providers (CSPs) or Software-as-a-Service (SaaS) providers are enabled on the cloud platform.</t>
    </r>
  </si>
  <si>
    <t>CSP-11</t>
  </si>
  <si>
    <r>
      <rPr>
        <sz val="11"/>
        <color rgb="FF000000"/>
        <rFont val="Calibri"/>
      </rPr>
      <t>Ensure that appropriate logs from the organization's authorized Cloud Service Providers (CSPs) or Software-as-a-Service (SaaS) providers are aggregated into the organization's log management system.</t>
    </r>
  </si>
  <si>
    <t>Development Cybersecurity</t>
  </si>
  <si>
    <t>Software Development Management</t>
  </si>
  <si>
    <t>SDM-01</t>
  </si>
  <si>
    <r>
      <rPr>
        <sz val="11"/>
        <color rgb="FF000000"/>
        <rFont val="Calibri"/>
      </rPr>
      <t>Ensure the organization's software development program adheres to the organization's cybersecurity governance safeguards.</t>
    </r>
  </si>
  <si>
    <r>
      <rPr>
        <sz val="11"/>
        <color rgb="FF000000"/>
        <rFont val="Calibri"/>
      </rPr>
      <t>Software Development Program</t>
    </r>
  </si>
  <si>
    <t>SDM-02</t>
  </si>
  <si>
    <r>
      <rPr>
        <sz val="11"/>
        <color rgb="FF000000"/>
        <rFont val="Calibri"/>
      </rPr>
      <t>Ensure that each of the organization's software application development teams is governed by the organization's approved cybersecurity governance program.</t>
    </r>
  </si>
  <si>
    <t>SDM-03</t>
  </si>
  <si>
    <r>
      <rPr>
        <sz val="11"/>
        <color rgb="FF000000"/>
        <rFont val="Calibri"/>
      </rPr>
      <t>Maintain a documented Software Development Lifecycle (SDLC) to govern the organization's development and maintenance of software applications.</t>
    </r>
  </si>
  <si>
    <t>SDM-04</t>
  </si>
  <si>
    <r>
      <rPr>
        <sz val="11"/>
        <color rgb="FF000000"/>
        <rFont val="Calibri"/>
      </rPr>
      <t>Ensure that each of the organization's software application development teams follows the organization's approved Software Development Lifecycle (SDLC).</t>
    </r>
  </si>
  <si>
    <t>SDM-05</t>
  </si>
  <si>
    <r>
      <rPr>
        <sz val="11"/>
        <color rgb="FF000000"/>
        <rFont val="Calibri"/>
      </rPr>
      <t>Maintain an approved inventory of each software development coding language used by the organization's software application development teams (by team).</t>
    </r>
  </si>
  <si>
    <t>SDM-06</t>
  </si>
  <si>
    <r>
      <rPr>
        <sz val="11"/>
        <color rgb="FF000000"/>
        <rFont val="Calibri"/>
      </rPr>
      <t>Maintain a documented set of coding standards for each software development coding language used by the organization's software application development teams.</t>
    </r>
  </si>
  <si>
    <t>SDM-07</t>
  </si>
  <si>
    <r>
      <rPr>
        <sz val="11"/>
        <color rgb="FF000000"/>
        <rFont val="Calibri"/>
      </rPr>
      <t>Ensure that each organization's software development coding standards define how software application developers perform input validation in their software applications.</t>
    </r>
  </si>
  <si>
    <t>SDM-08</t>
  </si>
  <si>
    <r>
      <rPr>
        <sz val="11"/>
        <color rgb="FF000000"/>
        <rFont val="Calibri"/>
      </rPr>
      <t>Ensure that each organization's software development coding standards define how software application developers will only utilize organization and industry-approved encryption algorithms in their software applications.</t>
    </r>
  </si>
  <si>
    <t>SDM-09</t>
  </si>
  <si>
    <r>
      <rPr>
        <sz val="11"/>
        <color rgb="FF000000"/>
        <rFont val="Calibri"/>
      </rPr>
      <t>Ensure that each organization's software development coding standard defines how software application developers will only utilize organization and industry-approved data exchange protocols in their software applications.</t>
    </r>
  </si>
  <si>
    <t>SDM-10</t>
  </si>
  <si>
    <r>
      <rPr>
        <sz val="11"/>
        <color rgb="FF000000"/>
        <rFont val="Calibri"/>
      </rPr>
      <t>Ensure that each of the organization's software development coding standards specifically defines how software application developers will perform error handling in their software applications.</t>
    </r>
  </si>
  <si>
    <t>SDM-11</t>
  </si>
  <si>
    <r>
      <rPr>
        <sz val="11"/>
        <color rgb="FF000000"/>
        <rFont val="Calibri"/>
      </rPr>
      <t>Ensure that each of the organization's software development coding standards defines how software application developers will include data privacy values in their software applications.</t>
    </r>
  </si>
  <si>
    <t>SDM-12</t>
  </si>
  <si>
    <r>
      <rPr>
        <sz val="11"/>
        <color rgb="FF000000"/>
        <rFont val="Calibri"/>
      </rPr>
      <t>Maintain technical safeguards to create separation between the organization's development and production application systems.</t>
    </r>
  </si>
  <si>
    <t>SDM-13</t>
  </si>
  <si>
    <r>
      <rPr>
        <sz val="11"/>
        <color rgb="FF000000"/>
        <rFont val="Calibri"/>
      </rPr>
      <t>Ensure that the organization's non-production application systems do not contain any sensitive or personally identifiable information.</t>
    </r>
  </si>
  <si>
    <t>SDM-14</t>
  </si>
  <si>
    <r>
      <rPr>
        <sz val="11"/>
        <color rgb="FF000000"/>
        <rFont val="Calibri"/>
      </rPr>
      <t>Ensure that the organization's software application development teams do not have privileged access to the organization's production application systems.</t>
    </r>
  </si>
  <si>
    <t>Software Development Vulnerability Management</t>
  </si>
  <si>
    <t>SDV-01</t>
  </si>
  <si>
    <r>
      <rPr>
        <sz val="11"/>
        <color rgb="FF000000"/>
        <rFont val="Calibri"/>
      </rPr>
      <t>Maintain an issue-tracking system for each cybersecurity vulnerability identified in the organization's custom software applications.</t>
    </r>
  </si>
  <si>
    <t>SDV-02</t>
  </si>
  <si>
    <r>
      <rPr>
        <sz val="11"/>
        <color rgb="FF000000"/>
        <rFont val="Calibri"/>
      </rPr>
      <t>Ensure that the organization's issue-tracking system tracks cybersecurity vulnerabilities identified in its custom software applications and tracks the criticality of each custom software application to assist the organization with threat modeling.</t>
    </r>
  </si>
  <si>
    <t>SDV-03</t>
  </si>
  <si>
    <r>
      <rPr>
        <sz val="11"/>
        <color rgb="FF000000"/>
        <rFont val="Calibri"/>
      </rPr>
      <t>Ensure that the organization's issue-tracking system tracks cybersecurity vulnerabilities identified in its custom software application, calculating the criticality of each vulnerability to assist the organization with threat modeling.</t>
    </r>
  </si>
  <si>
    <t>SDV-04</t>
  </si>
  <si>
    <r>
      <rPr>
        <sz val="11"/>
        <color rgb="FF000000"/>
        <rFont val="Calibri"/>
      </rPr>
      <t>Maintain a software application code vulnerability scanner to scan each organization's custom software application for cybersecurity vulnerabilities.</t>
    </r>
  </si>
  <si>
    <t>SDV-05</t>
  </si>
  <si>
    <r>
      <rPr>
        <sz val="11"/>
        <color rgb="FF000000"/>
        <rFont val="Calibri"/>
      </rPr>
      <t>Ensure that each of the organization's software application development teams is utilizing its software application code vulnerability scanner to scan each of their custom software applications.</t>
    </r>
  </si>
  <si>
    <t>SDV-06</t>
  </si>
  <si>
    <r>
      <rPr>
        <sz val="11"/>
        <color rgb="FF000000"/>
        <rFont val="Calibri"/>
      </rPr>
      <t>Ensure that each cybersecurity vulnerability identified by the software application code vulnerability scanner is reported to the organization's issue-tracking system.</t>
    </r>
  </si>
  <si>
    <t>SDV-07</t>
  </si>
  <si>
    <r>
      <rPr>
        <sz val="11"/>
        <color rgb="FF000000"/>
        <rFont val="Calibri"/>
      </rPr>
      <t>Maintain an approved inventory of each software library and third-party module used by the organization's software application development teams.</t>
    </r>
  </si>
  <si>
    <t>SDV-08</t>
  </si>
  <si>
    <r>
      <rPr>
        <sz val="11"/>
        <color rgb="FF000000"/>
        <rFont val="Calibri"/>
      </rPr>
      <t>Ensure that each of the approved software libraries and third-party modules used by the organization's software application development teams is maintained and supported by its creator.</t>
    </r>
  </si>
  <si>
    <t>SDV-09</t>
  </si>
  <si>
    <r>
      <rPr>
        <sz val="11"/>
        <color rgb="FF000000"/>
        <rFont val="Calibri"/>
      </rPr>
      <t>Ensure that each of the approved software libraries and third-party modules used by the organization's software application development teams is updated with the latest cybersecurity-related updates.</t>
    </r>
  </si>
  <si>
    <t>SDV-10</t>
  </si>
  <si>
    <r>
      <rPr>
        <sz val="11"/>
        <color rgb="FF000000"/>
        <rFont val="Calibri"/>
      </rPr>
      <t>Ensure that each of the approved software libraries and third-party modules used by the organization's software application development teams is scanned regularly for cybersecurity vulnerabilities.</t>
    </r>
  </si>
  <si>
    <t>SDV-11</t>
  </si>
  <si>
    <r>
      <rPr>
        <sz val="11"/>
        <color rgb="FF000000"/>
        <rFont val="Calibri"/>
      </rPr>
      <t>Ensure that each cybersecurity vulnerability identified by the software library and third-party module scanner is reported to the organization's issue-tracking system.</t>
    </r>
  </si>
  <si>
    <t>SDV-12</t>
  </si>
  <si>
    <r>
      <rPr>
        <sz val="11"/>
        <color rgb="FF000000"/>
        <rFont val="Calibri"/>
      </rPr>
      <t>Maintain a process for individuals inside or outside the organization to report software application vulnerabilities to the organization's issue-tracking system.</t>
    </r>
  </si>
  <si>
    <t>SDV-13</t>
  </si>
  <si>
    <r>
      <rPr>
        <sz val="11"/>
        <color rgb="FF000000"/>
        <rFont val="Calibri"/>
      </rPr>
      <t>Maintain documented Service Level Agreements (SLAs) that define the organization's timing targets for mitigating cybersecurity vulnerabilities discovered in the organization's custom software applications.</t>
    </r>
  </si>
  <si>
    <t>SDV-14</t>
  </si>
  <si>
    <r>
      <rPr>
        <sz val="11"/>
        <color rgb="FF000000"/>
        <rFont val="Calibri"/>
      </rPr>
      <t>Ensure that each of the cybersecurity vulnerabilities tracked by the organization's issue tracking system are remediated in accordance with the organization's documented Service Level Agreements (SLAs).</t>
    </r>
  </si>
  <si>
    <t>SDV-15</t>
  </si>
  <si>
    <r>
      <rPr>
        <sz val="11"/>
        <color rgb="FF000000"/>
        <rFont val="Calibri"/>
      </rPr>
      <t>Ensure that each cybersecurity vulnerability tracked by the organization's issue-tracking system is reported to the appropriate stakeholders on a regular basis.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</si>
</sst>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2"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u/>
      <sz val="11"/>
      <color rgb="FF0000FF"/>
      <name val="Calibri"/>
    </font>
    <font>
      <sz val="10"/>
      <color rgb="FF003B5C"/>
      <name val="Calibri"/>
    </font>
    <font>
      <sz val="11"/>
      <color rgb="FF000000"/>
      <name val="Calibri"/>
    </font>
    <font>
      <sz val="11"/>
      <color rgb="FF006096"/>
      <name val="Roboto Condensed"/>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5">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275317"/>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308">
    <xf numFmtId="0" fontId="0" fillId="0" borderId="0" xfId="0" applyNumberFormat="1" applyFont="1" applyProtection="1"/>
    <xf numFmtId="0" fontId="0" fillId="0" borderId="1" xfId="0" applyNumberFormat="1" applyFont="1" applyBorder="1" applyAlignment="1" applyProtection="1">
      <alignment horizontal="left" vertical="center" wrapText="1"/>
    </xf>
    <xf numFmtId="0" fontId="1"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top" wrapText="1"/>
    </xf>
    <xf numFmtId="0" fontId="1"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3" xfId="0" applyNumberFormat="1" applyFont="1" applyBorder="1" applyAlignment="1" applyProtection="1">
      <alignment horizontal="left" vertical="center" wrapText="1"/>
    </xf>
    <xf numFmtId="0" fontId="0" fillId="0" borderId="4" xfId="0" applyNumberFormat="1" applyFont="1" applyBorder="1" applyAlignment="1" applyProtection="1">
      <alignment horizontal="left" vertical="center" wrapText="1"/>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Alignment="1" applyProtection="1">
      <alignment vertical="top"/>
    </xf>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0"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1" fillId="4" borderId="11" xfId="0" applyNumberFormat="1" applyFont="1" applyFill="1" applyBorder="1" applyAlignment="1" applyProtection="1">
      <alignment horizontal="left"/>
    </xf>
    <xf numFmtId="0" fontId="11" fillId="4" borderId="11" xfId="0" applyNumberFormat="1" applyFont="1" applyFill="1" applyBorder="1" applyAlignment="1" applyProtection="1">
      <alignment horizontal="center"/>
    </xf>
    <xf numFmtId="164" fontId="11" fillId="4" borderId="11" xfId="0" applyNumberFormat="1" applyFont="1" applyFill="1" applyBorder="1" applyAlignment="1" applyProtection="1">
      <alignment horizontal="center"/>
    </xf>
    <xf numFmtId="0" fontId="12" fillId="3" borderId="0" xfId="0" applyNumberFormat="1" applyFont="1" applyFill="1" applyProtection="1"/>
    <xf numFmtId="0" fontId="10"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4" fillId="3" borderId="0" xfId="0" applyNumberFormat="1" applyFont="1" applyFill="1" applyProtection="1"/>
    <xf numFmtId="0" fontId="15" fillId="3" borderId="13" xfId="0" applyNumberFormat="1" applyFont="1" applyFill="1" applyBorder="1" applyAlignment="1" applyProtection="1">
      <alignment horizontal="right" vertical="center"/>
    </xf>
    <xf numFmtId="0" fontId="16"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0" fillId="2" borderId="11" xfId="0" applyNumberFormat="1" applyFont="1" applyFill="1" applyBorder="1" applyAlignment="1" applyProtection="1">
      <alignment horizontal="center" vertical="center" wrapText="1"/>
    </xf>
    <xf numFmtId="0" fontId="17"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0"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19" fillId="14" borderId="11" xfId="0" applyNumberFormat="1" applyFont="1" applyFill="1" applyBorder="1" applyAlignment="1" applyProtection="1">
      <alignment horizontal="center" vertical="center" wrapText="1"/>
    </xf>
    <xf numFmtId="0" fontId="19" fillId="15" borderId="11" xfId="0" applyNumberFormat="1" applyFont="1" applyFill="1" applyBorder="1" applyAlignment="1" applyProtection="1">
      <alignment horizontal="center" vertical="center" wrapText="1"/>
    </xf>
    <xf numFmtId="0" fontId="19" fillId="16" borderId="11" xfId="0" applyNumberFormat="1" applyFont="1" applyFill="1" applyBorder="1" applyAlignment="1" applyProtection="1">
      <alignment horizontal="center" vertical="center" wrapText="1"/>
    </xf>
    <xf numFmtId="0" fontId="19" fillId="17" borderId="11" xfId="0" applyNumberFormat="1" applyFont="1" applyFill="1" applyBorder="1" applyAlignment="1" applyProtection="1">
      <alignment horizontal="center" vertical="center" wrapText="1"/>
    </xf>
    <xf numFmtId="0" fontId="19" fillId="18" borderId="11" xfId="0" applyNumberFormat="1" applyFont="1" applyFill="1" applyBorder="1" applyAlignment="1" applyProtection="1">
      <alignment horizontal="center" vertical="center" wrapText="1"/>
    </xf>
    <xf numFmtId="0" fontId="19" fillId="19" borderId="11" xfId="0" applyNumberFormat="1" applyFont="1" applyFill="1" applyBorder="1" applyAlignment="1" applyProtection="1">
      <alignment horizontal="center" vertical="center" wrapText="1"/>
    </xf>
    <xf numFmtId="0" fontId="20"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1"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1"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1"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1"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1"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1"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1"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1" xfId="0" applyNumberFormat="1" applyFont="1" applyBorder="1" applyAlignment="1" applyProtection="1">
      <alignment horizontal="left" vertical="top" wrapText="1"/>
    </xf>
    <xf numFmtId="0" fontId="22" fillId="0" borderId="1" xfId="0" applyNumberFormat="1" applyFont="1" applyBorder="1" applyAlignment="1" applyProtection="1">
      <alignment horizontal="left" vertical="top" wrapText="1"/>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22"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1" fillId="22" borderId="1" xfId="0" applyNumberFormat="1" applyFont="1" applyFill="1" applyBorder="1" applyAlignment="1" applyProtection="1">
      <alignment horizontal="center" vertical="center" wrapText="1"/>
    </xf>
    <xf numFmtId="0" fontId="21" fillId="22" borderId="1" xfId="0" applyNumberFormat="1" applyFont="1" applyFill="1" applyBorder="1" applyAlignment="1" applyProtection="1">
      <alignment horizontal="left" vertical="center" wrapText="1"/>
    </xf>
    <xf numFmtId="0" fontId="0" fillId="21" borderId="1" xfId="0" applyNumberFormat="1" applyFont="1" applyFill="1" applyBorder="1" applyAlignment="1" applyProtection="1">
      <alignment horizontal="left" vertical="center" wrapText="1"/>
    </xf>
    <xf numFmtId="0" fontId="1" fillId="0" borderId="1" xfId="0" applyNumberFormat="1" applyFont="1" applyBorder="1" applyAlignment="1" applyProtection="1">
      <alignment horizontal="center" vertical="center"/>
    </xf>
    <xf numFmtId="0" fontId="21"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left"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1"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1" fillId="23" borderId="1" xfId="0" applyNumberFormat="1" applyFont="1" applyFill="1" applyBorder="1" applyAlignment="1" applyProtection="1">
      <alignment horizontal="center" vertical="center"/>
    </xf>
    <xf numFmtId="0" fontId="21" fillId="22" borderId="1" xfId="0" applyNumberFormat="1" applyFont="1" applyFill="1" applyBorder="1" applyAlignment="1" applyProtection="1">
      <alignment horizontal="center" vertical="center"/>
    </xf>
    <xf numFmtId="0" fontId="21" fillId="23" borderId="1" xfId="0" applyNumberFormat="1" applyFont="1" applyFill="1" applyBorder="1" applyAlignment="1" applyProtection="1">
      <alignment horizontal="center" vertical="center" wrapText="1"/>
    </xf>
    <xf numFmtId="0" fontId="21"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1" fillId="23" borderId="1" xfId="0" applyNumberFormat="1" applyFont="1" applyFill="1" applyBorder="1" applyAlignment="1" applyProtection="1">
      <alignment horizontal="left" vertical="center" wrapText="1"/>
    </xf>
    <xf numFmtId="0" fontId="21"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0" fillId="23" borderId="1" xfId="0" applyNumberFormat="1" applyFont="1" applyFill="1" applyBorder="1" applyAlignment="1" applyProtection="1">
      <alignment horizontal="left" vertical="top" wrapText="1"/>
    </xf>
    <xf numFmtId="0" fontId="0"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23" borderId="1" xfId="0" applyNumberFormat="1" applyFont="1" applyFill="1" applyBorder="1" applyAlignment="1" applyProtection="1">
      <alignment horizontal="center" vertical="center" wrapText="1"/>
    </xf>
    <xf numFmtId="0" fontId="0" fillId="22" borderId="1" xfId="0" applyNumberFormat="1" applyFont="1" applyFill="1" applyBorder="1" applyAlignment="1" applyProtection="1">
      <alignment horizontal="center" vertical="center" wrapText="1"/>
    </xf>
    <xf numFmtId="0" fontId="0" fillId="0" borderId="1" xfId="0" applyNumberFormat="1" applyFont="1" applyBorder="1" applyAlignment="1" applyProtection="1">
      <alignment horizontal="center" vertical="center" wrapText="1"/>
    </xf>
    <xf numFmtId="9" fontId="0" fillId="23" borderId="1" xfId="0" applyNumberFormat="1" applyFont="1" applyFill="1" applyBorder="1" applyAlignment="1" applyProtection="1">
      <alignment horizontal="center" vertical="center"/>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3" borderId="1" xfId="0" applyNumberFormat="1" applyFont="1" applyFill="1" applyBorder="1" applyAlignment="1" applyProtection="1">
      <alignment horizontal="left"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1" fillId="23" borderId="3" xfId="0" applyNumberFormat="1" applyFont="1" applyFill="1" applyBorder="1" applyAlignment="1" applyProtection="1">
      <alignment horizontal="center" vertical="center"/>
    </xf>
    <xf numFmtId="0" fontId="21" fillId="22" borderId="3" xfId="0" applyNumberFormat="1" applyFont="1" applyFill="1" applyBorder="1" applyAlignment="1" applyProtection="1">
      <alignment horizontal="center" vertical="center"/>
    </xf>
    <xf numFmtId="0" fontId="0" fillId="21" borderId="3" xfId="0" applyNumberFormat="1" applyFont="1" applyFill="1" applyBorder="1" applyAlignment="1" applyProtection="1">
      <alignment horizontal="center" vertical="center"/>
    </xf>
    <xf numFmtId="0" fontId="0" fillId="21" borderId="4" xfId="0" applyNumberFormat="1" applyFont="1" applyFill="1" applyBorder="1" applyAlignment="1" applyProtection="1">
      <alignment horizontal="center" vertical="center"/>
    </xf>
    <xf numFmtId="0" fontId="0" fillId="23" borderId="5" xfId="0" applyNumberFormat="1" applyFont="1" applyFill="1" applyBorder="1" applyAlignment="1" applyProtection="1">
      <alignment horizontal="left" vertical="center"/>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1"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1"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1"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1" fillId="22" borderId="1" xfId="0" applyNumberFormat="1" applyFont="1" applyFill="1" applyBorder="1" applyAlignment="1" applyProtection="1">
      <alignment horizontal="left" vertical="center" wrapText="1"/>
    </xf>
    <xf numFmtId="0" fontId="21" fillId="22"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21"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1"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1" fillId="22" borderId="3" xfId="0" applyNumberFormat="1" applyFont="1" applyFill="1" applyBorder="1" applyAlignment="1" applyProtection="1">
      <alignment horizontal="left" vertical="center" wrapText="1"/>
    </xf>
    <xf numFmtId="0" fontId="0" fillId="21" borderId="3" xfId="0" applyNumberFormat="1" applyFont="1" applyFill="1" applyBorder="1" applyAlignment="1" applyProtection="1">
      <alignment horizontal="left" vertical="center" wrapText="1"/>
    </xf>
    <xf numFmtId="0" fontId="0" fillId="21" borderId="4" xfId="0" applyNumberFormat="1" applyFont="1" applyFill="1" applyBorder="1" applyAlignment="1" applyProtection="1">
      <alignment horizontal="left" vertical="center" wrapText="1"/>
    </xf>
    <xf numFmtId="0" fontId="21"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1" fillId="23" borderId="1" xfId="0" applyNumberFormat="1" applyFont="1" applyFill="1" applyBorder="1" applyAlignment="1" applyProtection="1">
      <alignment horizontal="left" vertical="top" wrapText="1"/>
    </xf>
    <xf numFmtId="0" fontId="21"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1" fillId="23" borderId="1" xfId="0" applyNumberFormat="1" applyFont="1" applyFill="1" applyBorder="1" applyAlignment="1" applyProtection="1">
      <alignment horizontal="center" vertical="center"/>
    </xf>
    <xf numFmtId="9" fontId="21"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1" fillId="23" borderId="1" xfId="0" applyNumberFormat="1" applyFont="1" applyFill="1" applyBorder="1" applyAlignment="1" applyProtection="1">
      <alignment horizontal="left" vertical="center" wrapText="1"/>
    </xf>
    <xf numFmtId="0" fontId="21"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1" fillId="23" borderId="3" xfId="0" applyNumberFormat="1" applyFont="1" applyFill="1" applyBorder="1" applyAlignment="1" applyProtection="1">
      <alignment horizontal="center" vertical="center" wrapText="1"/>
    </xf>
    <xf numFmtId="0" fontId="21" fillId="22" borderId="3" xfId="0" applyNumberFormat="1" applyFont="1" applyFill="1" applyBorder="1" applyAlignment="1" applyProtection="1">
      <alignment horizontal="center"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21" fillId="23" borderId="5" xfId="0" applyNumberFormat="1" applyFont="1" applyFill="1" applyBorder="1" applyAlignment="1" applyProtection="1">
      <alignment horizontal="left" vertical="center" wrapText="1"/>
    </xf>
    <xf numFmtId="0" fontId="21"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1" fillId="23" borderId="1" xfId="0" applyNumberFormat="1" applyFont="1" applyFill="1" applyBorder="1" applyAlignment="1" applyProtection="1">
      <alignment horizontal="center" vertical="center" wrapText="1"/>
    </xf>
    <xf numFmtId="0" fontId="21"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1" fillId="23" borderId="1" xfId="0" applyNumberFormat="1" applyFont="1" applyFill="1" applyBorder="1" applyAlignment="1" applyProtection="1">
      <alignment horizontal="left" vertical="top" wrapText="1"/>
    </xf>
    <xf numFmtId="0" fontId="21"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wrapText="1"/>
    </xf>
    <xf numFmtId="0" fontId="21" fillId="23" borderId="1" xfId="0" applyNumberFormat="1" applyFont="1" applyFill="1" applyBorder="1" applyAlignment="1" applyProtection="1">
      <alignment horizontal="left" vertical="center" wrapText="1"/>
    </xf>
    <xf numFmtId="0" fontId="21"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9" fontId="21" fillId="23" borderId="1" xfId="0" applyNumberFormat="1" applyFont="1" applyFill="1" applyBorder="1" applyAlignment="1" applyProtection="1">
      <alignment horizontal="center" vertical="center"/>
    </xf>
    <xf numFmtId="9" fontId="21"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left"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1" fillId="23" borderId="3" xfId="0" applyNumberFormat="1" applyFont="1" applyFill="1" applyBorder="1" applyAlignment="1" applyProtection="1">
      <alignment horizontal="center" vertical="center" wrapText="1"/>
    </xf>
    <xf numFmtId="0" fontId="21"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1" fillId="23" borderId="5" xfId="0" applyNumberFormat="1" applyFont="1" applyFill="1" applyBorder="1" applyAlignment="1" applyProtection="1">
      <alignment horizontal="left" vertical="center" wrapText="1"/>
    </xf>
    <xf numFmtId="0" fontId="21"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3" fillId="24"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0"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0"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3" fillId="3" borderId="0" xfId="0" applyNumberFormat="1" applyFont="1" applyFill="1" applyAlignment="1" applyProtection="1">
      <alignment vertical="top" wrapText="1"/>
    </xf>
    <xf numFmtId="3" fontId="18"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8"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0"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81">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9C57-4AF1-9B51-9643B8FA6BAB}"/>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9C57-4AF1-9B51-9643B8FA6BAB}"/>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273</c:v>
                </c:pt>
              </c:numCache>
            </c:numRef>
          </c:val>
          <c:extLst>
            <c:ext xmlns:c16="http://schemas.microsoft.com/office/drawing/2014/chart" uri="{C3380CC4-5D6E-409C-BE32-E72D297353CC}">
              <c16:uniqueId val="{00000002-9C57-4AF1-9B51-9643B8FA6BAB}"/>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Dashboard!$C$29:$C$34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8E03-4E4F-8785-5A3AC0F76F47}"/>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Dashboard!$D$29:$D$34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8E03-4E4F-8785-5A3AC0F76F47}"/>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Dashboard!$E$29:$E$34</c:f>
              <c:numCache>
                <c:formatCode>General</c:formatCode>
                <c:ptCount val="6"/>
                <c:pt idx="0">
                  <c:v>0</c:v>
                </c:pt>
                <c:pt idx="1">
                  <c:v>0</c:v>
                </c:pt>
                <c:pt idx="2">
                  <c:v>0</c:v>
                </c:pt>
                <c:pt idx="3">
                  <c:v>0</c:v>
                </c:pt>
                <c:pt idx="4">
                  <c:v>0</c:v>
                </c:pt>
                <c:pt idx="5">
                  <c:v>273</c:v>
                </c:pt>
              </c:numCache>
            </c:numRef>
          </c:val>
          <c:extLst>
            <c:ext xmlns:c16="http://schemas.microsoft.com/office/drawing/2014/chart" uri="{C3380CC4-5D6E-409C-BE32-E72D297353CC}">
              <c16:uniqueId val="{00000002-8E03-4E4F-8785-5A3AC0F76F47}"/>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Dashboard!$B$52:$B$56</c:f>
              <c:strCache>
                <c:ptCount val="5"/>
                <c:pt idx="0">
                  <c:v>Must</c:v>
                </c:pt>
                <c:pt idx="1">
                  <c:v>Should</c:v>
                </c:pt>
                <c:pt idx="2">
                  <c:v>Could</c:v>
                </c:pt>
                <c:pt idx="3">
                  <c:v>Won't</c:v>
                </c:pt>
                <c:pt idx="4">
                  <c:v>Unassigned</c:v>
                </c:pt>
              </c:strCache>
            </c:strRef>
          </c:cat>
          <c:val>
            <c:numRef>
              <c:f>Dashboard!$C$52:$C$56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BD00-44A4-A7DD-3068B1679A7C}"/>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Dashboard!$B$52:$B$56</c:f>
              <c:strCache>
                <c:ptCount val="5"/>
                <c:pt idx="0">
                  <c:v>Must</c:v>
                </c:pt>
                <c:pt idx="1">
                  <c:v>Should</c:v>
                </c:pt>
                <c:pt idx="2">
                  <c:v>Could</c:v>
                </c:pt>
                <c:pt idx="3">
                  <c:v>Won't</c:v>
                </c:pt>
                <c:pt idx="4">
                  <c:v>Unassigned</c:v>
                </c:pt>
              </c:strCache>
            </c:strRef>
          </c:cat>
          <c:val>
            <c:numRef>
              <c:f>Dashboard!$D$52:$D$56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BD00-44A4-A7DD-3068B1679A7C}"/>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Dashboard!$B$52:$B$56</c:f>
              <c:strCache>
                <c:ptCount val="5"/>
                <c:pt idx="0">
                  <c:v>Must</c:v>
                </c:pt>
                <c:pt idx="1">
                  <c:v>Should</c:v>
                </c:pt>
                <c:pt idx="2">
                  <c:v>Could</c:v>
                </c:pt>
                <c:pt idx="3">
                  <c:v>Won't</c:v>
                </c:pt>
                <c:pt idx="4">
                  <c:v>Unassigned</c:v>
                </c:pt>
              </c:strCache>
            </c:strRef>
          </c:cat>
          <c:val>
            <c:numRef>
              <c:f>Dashboard!$E$52:$E$56</c:f>
              <c:numCache>
                <c:formatCode>General</c:formatCode>
                <c:ptCount val="5"/>
                <c:pt idx="0">
                  <c:v>0</c:v>
                </c:pt>
                <c:pt idx="1">
                  <c:v>0</c:v>
                </c:pt>
                <c:pt idx="2">
                  <c:v>0</c:v>
                </c:pt>
                <c:pt idx="3">
                  <c:v>0</c:v>
                </c:pt>
                <c:pt idx="4">
                  <c:v>273</c:v>
                </c:pt>
              </c:numCache>
            </c:numRef>
          </c:val>
          <c:extLst>
            <c:ext xmlns:c16="http://schemas.microsoft.com/office/drawing/2014/chart" uri="{C3380CC4-5D6E-409C-BE32-E72D297353CC}">
              <c16:uniqueId val="{00000002-BD00-44A4-A7DD-3068B1679A7C}"/>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Dashboard!$B$73:$B$76</c:f>
              <c:strCache>
                <c:ptCount val="4"/>
                <c:pt idx="0">
                  <c:v>Low</c:v>
                </c:pt>
                <c:pt idx="1">
                  <c:v>Medium</c:v>
                </c:pt>
                <c:pt idx="2">
                  <c:v>High</c:v>
                </c:pt>
                <c:pt idx="3">
                  <c:v>Unassessed</c:v>
                </c:pt>
              </c:strCache>
            </c:strRef>
          </c:cat>
          <c:val>
            <c:numRef>
              <c:f>Dashboard!$C$73:$C$76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840D-47D0-B780-5DE8550228CE}"/>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Dashboard!$B$73:$B$76</c:f>
              <c:strCache>
                <c:ptCount val="4"/>
                <c:pt idx="0">
                  <c:v>Low</c:v>
                </c:pt>
                <c:pt idx="1">
                  <c:v>Medium</c:v>
                </c:pt>
                <c:pt idx="2">
                  <c:v>High</c:v>
                </c:pt>
                <c:pt idx="3">
                  <c:v>Unassessed</c:v>
                </c:pt>
              </c:strCache>
            </c:strRef>
          </c:cat>
          <c:val>
            <c:numRef>
              <c:f>Dashboard!$D$73:$D$76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840D-47D0-B780-5DE8550228CE}"/>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Dashboard!$B$73:$B$76</c:f>
              <c:strCache>
                <c:ptCount val="4"/>
                <c:pt idx="0">
                  <c:v>Low</c:v>
                </c:pt>
                <c:pt idx="1">
                  <c:v>Medium</c:v>
                </c:pt>
                <c:pt idx="2">
                  <c:v>High</c:v>
                </c:pt>
                <c:pt idx="3">
                  <c:v>Unassessed</c:v>
                </c:pt>
              </c:strCache>
            </c:strRef>
          </c:cat>
          <c:val>
            <c:numRef>
              <c:f>Dashboard!$E$73:$E$76</c:f>
              <c:numCache>
                <c:formatCode>General</c:formatCode>
                <c:ptCount val="4"/>
                <c:pt idx="0">
                  <c:v>0</c:v>
                </c:pt>
                <c:pt idx="1">
                  <c:v>0</c:v>
                </c:pt>
                <c:pt idx="2">
                  <c:v>0</c:v>
                </c:pt>
                <c:pt idx="3">
                  <c:v>273</c:v>
                </c:pt>
              </c:numCache>
            </c:numRef>
          </c:val>
          <c:extLst>
            <c:ext xmlns:c16="http://schemas.microsoft.com/office/drawing/2014/chart" uri="{C3380CC4-5D6E-409C-BE32-E72D297353CC}">
              <c16:uniqueId val="{00000002-840D-47D0-B780-5DE8550228CE}"/>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Dashboard!$P$109:$P$138</c:f>
              <c:numCache>
                <c:formatCode>yyyy\-mm\-dd</c:formatCode>
                <c:ptCount val="30"/>
              </c:numCache>
            </c:numRef>
          </c:cat>
          <c:val>
            <c:numRef>
              <c:f>Dashboard!$R$109:$R$138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8682-4C53-B436-86425F085847}"/>
            </c:ext>
          </c:extLst>
        </c:ser>
        <c:ser>
          <c:idx val="1"/>
          <c:order val="1"/>
          <c:tx>
            <c:v>Must % Resolved</c:v>
          </c:tx>
          <c:spPr>
            <a:ln w="22225" cap="rnd">
              <a:solidFill>
                <a:schemeClr val="accent2"/>
              </a:solidFill>
              <a:round/>
            </a:ln>
            <a:effectLst/>
          </c:spPr>
          <c:marker>
            <c:symbol val="none"/>
          </c:marker>
          <c:cat>
            <c:numRef>
              <c:f>Dashboard!$P$109:$P$138</c:f>
              <c:numCache>
                <c:formatCode>yyyy\-mm\-dd</c:formatCode>
                <c:ptCount val="30"/>
              </c:numCache>
            </c:numRef>
          </c:cat>
          <c:val>
            <c:numRef>
              <c:f>Dashboard!$T$109:$T$138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8682-4C53-B436-86425F085847}"/>
            </c:ext>
          </c:extLst>
        </c:ser>
        <c:ser>
          <c:idx val="2"/>
          <c:order val="2"/>
          <c:tx>
            <c:v>Should % Resolved</c:v>
          </c:tx>
          <c:spPr>
            <a:ln w="22225" cap="rnd">
              <a:solidFill>
                <a:schemeClr val="accent3"/>
              </a:solidFill>
              <a:round/>
            </a:ln>
            <a:effectLst/>
          </c:spPr>
          <c:marker>
            <c:symbol val="none"/>
          </c:marker>
          <c:cat>
            <c:numRef>
              <c:f>Dashboard!$P$109:$P$138</c:f>
              <c:numCache>
                <c:formatCode>yyyy\-mm\-dd</c:formatCode>
                <c:ptCount val="30"/>
              </c:numCache>
            </c:numRef>
          </c:cat>
          <c:val>
            <c:numRef>
              <c:f>Dashboard!$V$109:$V$138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8682-4C53-B436-86425F085847}"/>
            </c:ext>
          </c:extLst>
        </c:ser>
        <c:ser>
          <c:idx val="3"/>
          <c:order val="3"/>
          <c:tx>
            <c:v>Could % Resolved</c:v>
          </c:tx>
          <c:spPr>
            <a:ln w="22225" cap="rnd">
              <a:solidFill>
                <a:schemeClr val="accent4"/>
              </a:solidFill>
              <a:round/>
            </a:ln>
            <a:effectLst/>
          </c:spPr>
          <c:marker>
            <c:symbol val="none"/>
          </c:marker>
          <c:cat>
            <c:numRef>
              <c:f>Dashboard!$P$109:$P$138</c:f>
              <c:numCache>
                <c:formatCode>yyyy\-mm\-dd</c:formatCode>
                <c:ptCount val="30"/>
              </c:numCache>
            </c:numRef>
          </c:cat>
          <c:val>
            <c:numRef>
              <c:f>Dashboard!$X$109:$X$138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8682-4C53-B436-86425F085847}"/>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Dashboard!$P$151:$P$170</c:f>
              <c:numCache>
                <c:formatCode>yyyy\-mm\-dd</c:formatCode>
                <c:ptCount val="20"/>
              </c:numCache>
            </c:numRef>
          </c:cat>
          <c:val>
            <c:numRef>
              <c:f>Dashboard!$R$151:$R$170</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62FD-465A-A1E6-2CC4D1A03785}"/>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4srt10">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26</xdr:row>
      <xdr:rowOff>95250</xdr:rowOff>
    </xdr:from>
    <xdr:to>
      <xdr:col>15</xdr:col>
      <xdr:colOff>28575</xdr:colOff>
      <xdr:row>43</xdr:row>
      <xdr:rowOff>0</xdr:rowOff>
    </xdr:to>
    <xdr:graphicFrame macro="">
      <xdr:nvGraphicFramePr>
        <xdr:cNvPr id="3" name="Chart2yen3t">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48</xdr:row>
      <xdr:rowOff>95250</xdr:rowOff>
    </xdr:from>
    <xdr:to>
      <xdr:col>15</xdr:col>
      <xdr:colOff>28575</xdr:colOff>
      <xdr:row>64</xdr:row>
      <xdr:rowOff>0</xdr:rowOff>
    </xdr:to>
    <xdr:graphicFrame macro="">
      <xdr:nvGraphicFramePr>
        <xdr:cNvPr id="4" name="Chartmrrdtc">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67</xdr:row>
      <xdr:rowOff>95250</xdr:rowOff>
    </xdr:from>
    <xdr:to>
      <xdr:col>15</xdr:col>
      <xdr:colOff>28575</xdr:colOff>
      <xdr:row>82</xdr:row>
      <xdr:rowOff>142875</xdr:rowOff>
    </xdr:to>
    <xdr:graphicFrame macro="">
      <xdr:nvGraphicFramePr>
        <xdr:cNvPr id="5" name="Charttenoti">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47625</xdr:colOff>
      <xdr:row>104</xdr:row>
      <xdr:rowOff>95250</xdr:rowOff>
    </xdr:from>
    <xdr:to>
      <xdr:col>14</xdr:col>
      <xdr:colOff>0</xdr:colOff>
      <xdr:row>127</xdr:row>
      <xdr:rowOff>38100</xdr:rowOff>
    </xdr:to>
    <xdr:graphicFrame macro="">
      <xdr:nvGraphicFramePr>
        <xdr:cNvPr id="6" name="Chartaaglvk">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47625</xdr:colOff>
      <xdr:row>145</xdr:row>
      <xdr:rowOff>95250</xdr:rowOff>
    </xdr:from>
    <xdr:to>
      <xdr:col>14</xdr:col>
      <xdr:colOff>0</xdr:colOff>
      <xdr:row>163</xdr:row>
      <xdr:rowOff>123825</xdr:rowOff>
    </xdr:to>
    <xdr:graphicFrame macro="">
      <xdr:nvGraphicFramePr>
        <xdr:cNvPr id="7" name="Chart0csspk">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N274">
  <autoFilter ref="A1:N274" xr:uid="{00000000-0009-0000-0100-000001000000}"/>
  <tableColumns count="14">
    <tableColumn id="1" xr3:uid="{00000000-0010-0000-0000-000001000000}" name="Section"/>
    <tableColumn id="2" xr3:uid="{00000000-0010-0000-0000-000002000000}" name="Id"/>
    <tableColumn id="3" xr3:uid="{00000000-0010-0000-0000-000003000000}" name="Title"/>
    <tableColumn id="4" xr3:uid="{00000000-0010-0000-0000-000004000000}" name="MoSCoW"/>
    <tableColumn id="5" xr3:uid="{00000000-0010-0000-0000-000005000000}" name="OpsImpact"/>
    <tableColumn id="6" xr3:uid="{00000000-0010-0000-0000-000006000000}" name="Phase"/>
    <tableColumn id="7" xr3:uid="{00000000-0010-0000-0000-000007000000}" name="ImplStatus"/>
    <tableColumn id="8" xr3:uid="{00000000-0010-0000-0000-000008000000}" name="Notes"/>
    <tableColumn id="9" xr3:uid="{00000000-0010-0000-0000-000009000000}" name="Remediation"/>
    <tableColumn id="10" xr3:uid="{00000000-0010-0000-0000-00000A000000}" name="Description"/>
    <tableColumn id="11" xr3:uid="{00000000-0010-0000-0000-00000B000000}" name="RegistryInformation"/>
    <tableColumn id="12" xr3:uid="{00000000-0010-0000-0000-00000C000000}" name="SupportedOn"/>
    <tableColumn id="13" xr3:uid="{00000000-0010-0000-0000-00000D000000}" name="Status"/>
    <tableColumn id="14" xr3:uid="{00000000-0010-0000-0000-00000E000000}" name="LogID"/>
  </tableColumns>
  <tableStyleInfo name="TableStyleMedium15"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CRF_v2025" displayName="CRF_v2025" ref="A1:AU481">
  <autoFilter ref="A1:AU481" xr:uid="{00000000-0009-0000-0100-00000A000000}"/>
  <tableColumns count="47">
    <tableColumn id="1" xr3:uid="{00000000-0010-0000-0900-000001000000}" name="Category"/>
    <tableColumn id="2" xr3:uid="{00000000-0010-0000-0900-000002000000}" name="Domain"/>
    <tableColumn id="3" xr3:uid="{00000000-0010-0000-0900-000003000000}" name="Id"/>
    <tableColumn id="4" xr3:uid="{00000000-0010-0000-0900-000004000000}" name="Requirement"/>
    <tableColumn id="5" xr3:uid="{00000000-0010-0000-0900-000005000000}" name="Level"/>
    <tableColumn id="6" xr3:uid="{00000000-0010-0000-0900-000006000000}" name="SafeguardSystem"/>
    <tableColumn id="7" xr3:uid="{00000000-0010-0000-0900-000007000000}" name="ImplPct"/>
    <tableColumn id="8" xr3:uid="{00000000-0010-0000-0900-000008000000}" name="Rec1"/>
    <tableColumn id="9" xr3:uid="{00000000-0010-0000-0900-000009000000}" name="Rec2"/>
    <tableColumn id="10" xr3:uid="{00000000-0010-0000-0900-00000A000000}" name="Rec3"/>
    <tableColumn id="11" xr3:uid="{00000000-0010-0000-0900-00000B000000}" name="Rec4"/>
    <tableColumn id="12" xr3:uid="{00000000-0010-0000-0900-00000C000000}" name="Rec5"/>
    <tableColumn id="13" xr3:uid="{00000000-0010-0000-0900-00000D000000}" name="Rec6"/>
    <tableColumn id="14" xr3:uid="{00000000-0010-0000-0900-00000E000000}" name="Rec7"/>
    <tableColumn id="15" xr3:uid="{00000000-0010-0000-0900-00000F000000}" name="Rec8"/>
    <tableColumn id="16" xr3:uid="{00000000-0010-0000-0900-000010000000}" name="Rec9"/>
    <tableColumn id="17" xr3:uid="{00000000-0010-0000-0900-000011000000}" name="Rec10"/>
    <tableColumn id="18" xr3:uid="{00000000-0010-0000-0900-000012000000}" name="Rec11"/>
    <tableColumn id="19" xr3:uid="{00000000-0010-0000-0900-000013000000}" name="Rec12"/>
    <tableColumn id="20" xr3:uid="{00000000-0010-0000-0900-000014000000}" name="Rec13"/>
    <tableColumn id="21" xr3:uid="{00000000-0010-0000-0900-000015000000}" name="Rec14"/>
    <tableColumn id="22" xr3:uid="{00000000-0010-0000-0900-000016000000}" name="Rec15"/>
    <tableColumn id="23" xr3:uid="{00000000-0010-0000-0900-000017000000}" name="Rec16"/>
    <tableColumn id="24" xr3:uid="{00000000-0010-0000-0900-000018000000}" name="Rec17"/>
    <tableColumn id="25" xr3:uid="{00000000-0010-0000-0900-000019000000}" name="Rec18"/>
    <tableColumn id="26" xr3:uid="{00000000-0010-0000-0900-00001A000000}" name="Rec19"/>
    <tableColumn id="27" xr3:uid="{00000000-0010-0000-0900-00001B000000}" name="Rec20"/>
    <tableColumn id="28" xr3:uid="{00000000-0010-0000-0900-00001C000000}" name="Rec21"/>
    <tableColumn id="29" xr3:uid="{00000000-0010-0000-0900-00001D000000}" name="Rec22"/>
    <tableColumn id="30" xr3:uid="{00000000-0010-0000-0900-00001E000000}" name="Rec23"/>
    <tableColumn id="31" xr3:uid="{00000000-0010-0000-0900-00001F000000}" name="Rec24"/>
    <tableColumn id="32" xr3:uid="{00000000-0010-0000-0900-000020000000}" name="Rec25"/>
    <tableColumn id="33" xr3:uid="{00000000-0010-0000-0900-000021000000}" name="Rec26"/>
    <tableColumn id="34" xr3:uid="{00000000-0010-0000-0900-000022000000}" name="Rec27"/>
    <tableColumn id="35" xr3:uid="{00000000-0010-0000-0900-000023000000}" name="Rec28"/>
    <tableColumn id="36" xr3:uid="{00000000-0010-0000-0900-000024000000}" name="Rec29"/>
    <tableColumn id="37" xr3:uid="{00000000-0010-0000-0900-000025000000}" name="Rec30"/>
    <tableColumn id="38" xr3:uid="{00000000-0010-0000-0900-000026000000}" name="Rec31"/>
    <tableColumn id="39" xr3:uid="{00000000-0010-0000-0900-000027000000}" name="Rec32"/>
    <tableColumn id="40" xr3:uid="{00000000-0010-0000-0900-000028000000}" name="Rec33"/>
    <tableColumn id="41" xr3:uid="{00000000-0010-0000-0900-000029000000}" name="Rec34"/>
    <tableColumn id="42" xr3:uid="{00000000-0010-0000-0900-00002A000000}" name="Rec35"/>
    <tableColumn id="43" xr3:uid="{00000000-0010-0000-0900-00002B000000}" name="Rec36"/>
    <tableColumn id="44" xr3:uid="{00000000-0010-0000-0900-00002C000000}" name="Rec37"/>
    <tableColumn id="45" xr3:uid="{00000000-0010-0000-0900-00002D000000}" name="Rec38"/>
    <tableColumn id="46" xr3:uid="{00000000-0010-0000-0900-00002E000000}" name="Rec39"/>
    <tableColumn id="47" xr3:uid="{00000000-0010-0000-0900-00002F000000}" name="Rec40"/>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MITRE_MTs" displayName="MITRE_MTs" ref="A1:AU45">
  <autoFilter ref="A1:AU45" xr:uid="{00000000-0009-0000-0100-000004000000}"/>
  <tableColumns count="47">
    <tableColumn id="1" xr3:uid="{00000000-0010-0000-0300-000001000000}" name="Id"/>
    <tableColumn id="2" xr3:uid="{00000000-0010-0000-0300-000002000000}" name="Mitigation"/>
    <tableColumn id="3" xr3:uid="{00000000-0010-0000-0300-000003000000}" name="Description"/>
    <tableColumn id="4" xr3:uid="{00000000-0010-0000-0300-000004000000}" name="Implementation"/>
    <tableColumn id="5" xr3:uid="{00000000-0010-0000-0300-000005000000}" name="Tools"/>
    <tableColumn id="6" xr3:uid="{00000000-0010-0000-0300-000006000000}" name="MoreInfo"/>
    <tableColumn id="7" xr3:uid="{00000000-0010-0000-0300-000007000000}" name="ImplPct"/>
    <tableColumn id="8" xr3:uid="{00000000-0010-0000-0300-000008000000}" name="Rec1"/>
    <tableColumn id="9" xr3:uid="{00000000-0010-0000-0300-000009000000}" name="Rec2"/>
    <tableColumn id="10" xr3:uid="{00000000-0010-0000-0300-00000A000000}" name="Rec3"/>
    <tableColumn id="11" xr3:uid="{00000000-0010-0000-0300-00000B000000}" name="Rec4"/>
    <tableColumn id="12" xr3:uid="{00000000-0010-0000-0300-00000C000000}" name="Rec5"/>
    <tableColumn id="13" xr3:uid="{00000000-0010-0000-0300-00000D000000}" name="Rec6"/>
    <tableColumn id="14" xr3:uid="{00000000-0010-0000-0300-00000E000000}" name="Rec7"/>
    <tableColumn id="15" xr3:uid="{00000000-0010-0000-0300-00000F000000}" name="Rec8"/>
    <tableColumn id="16" xr3:uid="{00000000-0010-0000-0300-000010000000}" name="Rec9"/>
    <tableColumn id="17" xr3:uid="{00000000-0010-0000-0300-000011000000}" name="Rec10"/>
    <tableColumn id="18" xr3:uid="{00000000-0010-0000-0300-000012000000}" name="Rec11"/>
    <tableColumn id="19" xr3:uid="{00000000-0010-0000-0300-000013000000}" name="Rec12"/>
    <tableColumn id="20" xr3:uid="{00000000-0010-0000-0300-000014000000}" name="Rec13"/>
    <tableColumn id="21" xr3:uid="{00000000-0010-0000-0300-000015000000}" name="Rec14"/>
    <tableColumn id="22" xr3:uid="{00000000-0010-0000-0300-000016000000}" name="Rec15"/>
    <tableColumn id="23" xr3:uid="{00000000-0010-0000-0300-000017000000}" name="Rec16"/>
    <tableColumn id="24" xr3:uid="{00000000-0010-0000-0300-000018000000}" name="Rec17"/>
    <tableColumn id="25" xr3:uid="{00000000-0010-0000-0300-000019000000}" name="Rec18"/>
    <tableColumn id="26" xr3:uid="{00000000-0010-0000-0300-00001A000000}" name="Rec19"/>
    <tableColumn id="27" xr3:uid="{00000000-0010-0000-0300-00001B000000}" name="Rec20"/>
    <tableColumn id="28" xr3:uid="{00000000-0010-0000-0300-00001C000000}" name="Rec21"/>
    <tableColumn id="29" xr3:uid="{00000000-0010-0000-0300-00001D000000}" name="Rec22"/>
    <tableColumn id="30" xr3:uid="{00000000-0010-0000-0300-00001E000000}" name="Rec23"/>
    <tableColumn id="31" xr3:uid="{00000000-0010-0000-0300-00001F000000}" name="Rec24"/>
    <tableColumn id="32" xr3:uid="{00000000-0010-0000-0300-000020000000}" name="Rec25"/>
    <tableColumn id="33" xr3:uid="{00000000-0010-0000-0300-000021000000}" name="Rec26"/>
    <tableColumn id="34" xr3:uid="{00000000-0010-0000-0300-000022000000}" name="Rec27"/>
    <tableColumn id="35" xr3:uid="{00000000-0010-0000-0300-000023000000}" name="Rec28"/>
    <tableColumn id="36" xr3:uid="{00000000-0010-0000-0300-000024000000}" name="Rec29"/>
    <tableColumn id="37" xr3:uid="{00000000-0010-0000-0300-000025000000}" name="Rec30"/>
    <tableColumn id="38" xr3:uid="{00000000-0010-0000-0300-000026000000}" name="Rec31"/>
    <tableColumn id="39" xr3:uid="{00000000-0010-0000-0300-000027000000}" name="Rec32"/>
    <tableColumn id="40" xr3:uid="{00000000-0010-0000-0300-000028000000}" name="Rec33"/>
    <tableColumn id="41" xr3:uid="{00000000-0010-0000-0300-000029000000}" name="Rec34"/>
    <tableColumn id="42" xr3:uid="{00000000-0010-0000-0300-00002A000000}" name="Rec35"/>
    <tableColumn id="43" xr3:uid="{00000000-0010-0000-0300-00002B000000}" name="Rec36"/>
    <tableColumn id="44" xr3:uid="{00000000-0010-0000-0300-00002C000000}" name="Rec37"/>
    <tableColumn id="45" xr3:uid="{00000000-0010-0000-0300-00002D000000}" name="Rec38"/>
    <tableColumn id="46" xr3:uid="{00000000-0010-0000-0300-00002E000000}" name="Rec39"/>
    <tableColumn id="47" xr3:uid="{00000000-0010-0000-0300-00002F000000}" name="Rec40"/>
  </tableColumns>
  <tableStyleInfo name="TableStyleMedium1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NIST_800_171r3" displayName="NIST_800_171r3" ref="A1:AW115">
  <autoFilter ref="A1:AW115" xr:uid="{00000000-0009-0000-0100-000005000000}"/>
  <tableColumns count="49">
    <tableColumn id="1" xr3:uid="{00000000-0010-0000-0400-000001000000}" name="Family"/>
    <tableColumn id="2" xr3:uid="{00000000-0010-0000-0400-000002000000}" name="Control"/>
    <tableColumn id="3" xr3:uid="{00000000-0010-0000-0400-000003000000}" name="Id"/>
    <tableColumn id="4" xr3:uid="{00000000-0010-0000-0400-000004000000}" name="Requirement"/>
    <tableColumn id="5" xr3:uid="{00000000-0010-0000-0400-000005000000}" name="Guidance"/>
    <tableColumn id="6" xr3:uid="{00000000-0010-0000-0400-000006000000}" name="Examine"/>
    <tableColumn id="7" xr3:uid="{00000000-0010-0000-0400-000007000000}" name="Interview"/>
    <tableColumn id="8" xr3:uid="{00000000-0010-0000-0400-000008000000}" name="Test"/>
    <tableColumn id="9" xr3:uid="{00000000-0010-0000-0400-000009000000}" name="ImplPct"/>
    <tableColumn id="10" xr3:uid="{00000000-0010-0000-0400-00000A000000}" name="Rec1"/>
    <tableColumn id="11" xr3:uid="{00000000-0010-0000-0400-00000B000000}" name="Rec2"/>
    <tableColumn id="12" xr3:uid="{00000000-0010-0000-0400-00000C000000}" name="Rec3"/>
    <tableColumn id="13" xr3:uid="{00000000-0010-0000-0400-00000D000000}" name="Rec4"/>
    <tableColumn id="14" xr3:uid="{00000000-0010-0000-0400-00000E000000}" name="Rec5"/>
    <tableColumn id="15" xr3:uid="{00000000-0010-0000-0400-00000F000000}" name="Rec6"/>
    <tableColumn id="16" xr3:uid="{00000000-0010-0000-0400-000010000000}" name="Rec7"/>
    <tableColumn id="17" xr3:uid="{00000000-0010-0000-0400-000011000000}" name="Rec8"/>
    <tableColumn id="18" xr3:uid="{00000000-0010-0000-0400-000012000000}" name="Rec9"/>
    <tableColumn id="19" xr3:uid="{00000000-0010-0000-0400-000013000000}" name="Rec10"/>
    <tableColumn id="20" xr3:uid="{00000000-0010-0000-0400-000014000000}" name="Rec11"/>
    <tableColumn id="21" xr3:uid="{00000000-0010-0000-0400-000015000000}" name="Rec12"/>
    <tableColumn id="22" xr3:uid="{00000000-0010-0000-0400-000016000000}" name="Rec13"/>
    <tableColumn id="23" xr3:uid="{00000000-0010-0000-0400-000017000000}" name="Rec14"/>
    <tableColumn id="24" xr3:uid="{00000000-0010-0000-0400-000018000000}" name="Rec15"/>
    <tableColumn id="25" xr3:uid="{00000000-0010-0000-0400-000019000000}" name="Rec16"/>
    <tableColumn id="26" xr3:uid="{00000000-0010-0000-0400-00001A000000}" name="Rec17"/>
    <tableColumn id="27" xr3:uid="{00000000-0010-0000-0400-00001B000000}" name="Rec18"/>
    <tableColumn id="28" xr3:uid="{00000000-0010-0000-0400-00001C000000}" name="Rec19"/>
    <tableColumn id="29" xr3:uid="{00000000-0010-0000-0400-00001D000000}" name="Rec20"/>
    <tableColumn id="30" xr3:uid="{00000000-0010-0000-0400-00001E000000}" name="Rec21"/>
    <tableColumn id="31" xr3:uid="{00000000-0010-0000-0400-00001F000000}" name="Rec22"/>
    <tableColumn id="32" xr3:uid="{00000000-0010-0000-0400-000020000000}" name="Rec23"/>
    <tableColumn id="33" xr3:uid="{00000000-0010-0000-0400-000021000000}" name="Rec24"/>
    <tableColumn id="34" xr3:uid="{00000000-0010-0000-0400-000022000000}" name="Rec25"/>
    <tableColumn id="35" xr3:uid="{00000000-0010-0000-0400-000023000000}" name="Rec26"/>
    <tableColumn id="36" xr3:uid="{00000000-0010-0000-0400-000024000000}" name="Rec27"/>
    <tableColumn id="37" xr3:uid="{00000000-0010-0000-0400-000025000000}" name="Rec28"/>
    <tableColumn id="38" xr3:uid="{00000000-0010-0000-0400-000026000000}" name="Rec29"/>
    <tableColumn id="39" xr3:uid="{00000000-0010-0000-0400-000027000000}" name="Rec30"/>
    <tableColumn id="40" xr3:uid="{00000000-0010-0000-0400-000028000000}" name="Rec31"/>
    <tableColumn id="41" xr3:uid="{00000000-0010-0000-0400-000029000000}" name="Rec32"/>
    <tableColumn id="42" xr3:uid="{00000000-0010-0000-0400-00002A000000}" name="Rec33"/>
    <tableColumn id="43" xr3:uid="{00000000-0010-0000-0400-00002B000000}" name="Rec34"/>
    <tableColumn id="44" xr3:uid="{00000000-0010-0000-0400-00002C000000}" name="Rec35"/>
    <tableColumn id="45" xr3:uid="{00000000-0010-0000-0400-00002D000000}" name="Rec36"/>
    <tableColumn id="46" xr3:uid="{00000000-0010-0000-0400-00002E000000}" name="Rec37"/>
    <tableColumn id="47" xr3:uid="{00000000-0010-0000-0400-00002F000000}" name="Rec38"/>
    <tableColumn id="48" xr3:uid="{00000000-0010-0000-0400-000030000000}" name="Rec39"/>
    <tableColumn id="49" xr3:uid="{00000000-0010-0000-0400-000031000000}" name="Rec40"/>
  </tableColumns>
  <tableStyleInfo name="TableStyleMedium1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NIST_CSFv2_0" displayName="NIST_CSFv2_0" ref="A1:AU226">
  <autoFilter ref="A1:AU226" xr:uid="{00000000-0009-0000-0100-000006000000}"/>
  <tableColumns count="47">
    <tableColumn id="1" xr3:uid="{00000000-0010-0000-0500-000001000000}" name="Function"/>
    <tableColumn id="2" xr3:uid="{00000000-0010-0000-0500-000002000000}" name="Category"/>
    <tableColumn id="3" xr3:uid="{00000000-0010-0000-0500-000003000000}" name="Id"/>
    <tableColumn id="4" xr3:uid="{00000000-0010-0000-0500-000004000000}" name="Statement"/>
    <tableColumn id="5" xr3:uid="{00000000-0010-0000-0500-000005000000}" name="Examples"/>
    <tableColumn id="6" xr3:uid="{00000000-0010-0000-0500-000006000000}" name="Risk-Party"/>
    <tableColumn id="7" xr3:uid="{00000000-0010-0000-0500-000007000000}" name="ImplPct"/>
    <tableColumn id="8" xr3:uid="{00000000-0010-0000-0500-000008000000}" name="Rec1"/>
    <tableColumn id="9" xr3:uid="{00000000-0010-0000-0500-000009000000}" name="Rec2"/>
    <tableColumn id="10" xr3:uid="{00000000-0010-0000-0500-00000A000000}" name="Rec3"/>
    <tableColumn id="11" xr3:uid="{00000000-0010-0000-0500-00000B000000}" name="Rec4"/>
    <tableColumn id="12" xr3:uid="{00000000-0010-0000-0500-00000C000000}" name="Rec5"/>
    <tableColumn id="13" xr3:uid="{00000000-0010-0000-0500-00000D000000}" name="Rec6"/>
    <tableColumn id="14" xr3:uid="{00000000-0010-0000-0500-00000E000000}" name="Rec7"/>
    <tableColumn id="15" xr3:uid="{00000000-0010-0000-0500-00000F000000}" name="Rec8"/>
    <tableColumn id="16" xr3:uid="{00000000-0010-0000-0500-000010000000}" name="Rec9"/>
    <tableColumn id="17" xr3:uid="{00000000-0010-0000-0500-000011000000}" name="Rec10"/>
    <tableColumn id="18" xr3:uid="{00000000-0010-0000-0500-000012000000}" name="Rec11"/>
    <tableColumn id="19" xr3:uid="{00000000-0010-0000-0500-000013000000}" name="Rec12"/>
    <tableColumn id="20" xr3:uid="{00000000-0010-0000-0500-000014000000}" name="Rec13"/>
    <tableColumn id="21" xr3:uid="{00000000-0010-0000-0500-000015000000}" name="Rec14"/>
    <tableColumn id="22" xr3:uid="{00000000-0010-0000-0500-000016000000}" name="Rec15"/>
    <tableColumn id="23" xr3:uid="{00000000-0010-0000-0500-000017000000}" name="Rec16"/>
    <tableColumn id="24" xr3:uid="{00000000-0010-0000-0500-000018000000}" name="Rec17"/>
    <tableColumn id="25" xr3:uid="{00000000-0010-0000-0500-000019000000}" name="Rec18"/>
    <tableColumn id="26" xr3:uid="{00000000-0010-0000-0500-00001A000000}" name="Rec19"/>
    <tableColumn id="27" xr3:uid="{00000000-0010-0000-0500-00001B000000}" name="Rec20"/>
    <tableColumn id="28" xr3:uid="{00000000-0010-0000-0500-00001C000000}" name="Rec21"/>
    <tableColumn id="29" xr3:uid="{00000000-0010-0000-0500-00001D000000}" name="Rec22"/>
    <tableColumn id="30" xr3:uid="{00000000-0010-0000-0500-00001E000000}" name="Rec23"/>
    <tableColumn id="31" xr3:uid="{00000000-0010-0000-0500-00001F000000}" name="Rec24"/>
    <tableColumn id="32" xr3:uid="{00000000-0010-0000-0500-000020000000}" name="Rec25"/>
    <tableColumn id="33" xr3:uid="{00000000-0010-0000-0500-000021000000}" name="Rec26"/>
    <tableColumn id="34" xr3:uid="{00000000-0010-0000-0500-000022000000}" name="Rec27"/>
    <tableColumn id="35" xr3:uid="{00000000-0010-0000-0500-000023000000}" name="Rec28"/>
    <tableColumn id="36" xr3:uid="{00000000-0010-0000-0500-000024000000}" name="Rec29"/>
    <tableColumn id="37" xr3:uid="{00000000-0010-0000-0500-000025000000}" name="Rec30"/>
    <tableColumn id="38" xr3:uid="{00000000-0010-0000-0500-000026000000}" name="Rec31"/>
    <tableColumn id="39" xr3:uid="{00000000-0010-0000-0500-000027000000}" name="Rec32"/>
    <tableColumn id="40" xr3:uid="{00000000-0010-0000-0500-000028000000}" name="Rec33"/>
    <tableColumn id="41" xr3:uid="{00000000-0010-0000-0500-000029000000}" name="Rec34"/>
    <tableColumn id="42" xr3:uid="{00000000-0010-0000-0500-00002A000000}" name="Rec35"/>
    <tableColumn id="43" xr3:uid="{00000000-0010-0000-0500-00002B000000}" name="Rec36"/>
    <tableColumn id="44" xr3:uid="{00000000-0010-0000-0500-00002C000000}" name="Rec37"/>
    <tableColumn id="45" xr3:uid="{00000000-0010-0000-0500-00002D000000}" name="Rec38"/>
    <tableColumn id="46" xr3:uid="{00000000-0010-0000-0500-00002E000000}" name="Rec39"/>
    <tableColumn id="47" xr3:uid="{00000000-0010-0000-0500-00002F000000}" name="Rec40"/>
  </tableColumns>
  <tableStyleInfo name="TableStyleMedium1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NCSC_CEv3_2" displayName="NCSC_CEv3_2" ref="A1:AT104">
  <autoFilter ref="A1:AT104" xr:uid="{00000000-0009-0000-0100-000007000000}"/>
  <tableColumns count="46">
    <tableColumn id="1" xr3:uid="{00000000-0010-0000-0600-000001000000}" name="Category"/>
    <tableColumn id="2" xr3:uid="{00000000-0010-0000-0600-000002000000}" name="Sub-Category"/>
    <tableColumn id="3" xr3:uid="{00000000-0010-0000-0600-000003000000}" name="No."/>
    <tableColumn id="4" xr3:uid="{00000000-0010-0000-0600-000004000000}" name="Question"/>
    <tableColumn id="5" xr3:uid="{00000000-0010-0000-0600-000005000000}" name="Guidance"/>
    <tableColumn id="6" xr3:uid="{00000000-0010-0000-0600-000006000000}" name="ImplPct"/>
    <tableColumn id="7" xr3:uid="{00000000-0010-0000-0600-000007000000}" name="Rec1"/>
    <tableColumn id="8" xr3:uid="{00000000-0010-0000-0600-000008000000}" name="Rec2"/>
    <tableColumn id="9" xr3:uid="{00000000-0010-0000-0600-000009000000}" name="Rec3"/>
    <tableColumn id="10" xr3:uid="{00000000-0010-0000-0600-00000A000000}" name="Rec4"/>
    <tableColumn id="11" xr3:uid="{00000000-0010-0000-0600-00000B000000}" name="Rec5"/>
    <tableColumn id="12" xr3:uid="{00000000-0010-0000-0600-00000C000000}" name="Rec6"/>
    <tableColumn id="13" xr3:uid="{00000000-0010-0000-0600-00000D000000}" name="Rec7"/>
    <tableColumn id="14" xr3:uid="{00000000-0010-0000-0600-00000E000000}" name="Rec8"/>
    <tableColumn id="15" xr3:uid="{00000000-0010-0000-0600-00000F000000}" name="Rec9"/>
    <tableColumn id="16" xr3:uid="{00000000-0010-0000-0600-000010000000}" name="Rec10"/>
    <tableColumn id="17" xr3:uid="{00000000-0010-0000-0600-000011000000}" name="Rec11"/>
    <tableColumn id="18" xr3:uid="{00000000-0010-0000-0600-000012000000}" name="Rec12"/>
    <tableColumn id="19" xr3:uid="{00000000-0010-0000-0600-000013000000}" name="Rec13"/>
    <tableColumn id="20" xr3:uid="{00000000-0010-0000-0600-000014000000}" name="Rec14"/>
    <tableColumn id="21" xr3:uid="{00000000-0010-0000-0600-000015000000}" name="Rec15"/>
    <tableColumn id="22" xr3:uid="{00000000-0010-0000-0600-000016000000}" name="Rec16"/>
    <tableColumn id="23" xr3:uid="{00000000-0010-0000-0600-000017000000}" name="Rec17"/>
    <tableColumn id="24" xr3:uid="{00000000-0010-0000-0600-000018000000}" name="Rec18"/>
    <tableColumn id="25" xr3:uid="{00000000-0010-0000-0600-000019000000}" name="Rec19"/>
    <tableColumn id="26" xr3:uid="{00000000-0010-0000-0600-00001A000000}" name="Rec20"/>
    <tableColumn id="27" xr3:uid="{00000000-0010-0000-0600-00001B000000}" name="Rec21"/>
    <tableColumn id="28" xr3:uid="{00000000-0010-0000-0600-00001C000000}" name="Rec22"/>
    <tableColumn id="29" xr3:uid="{00000000-0010-0000-0600-00001D000000}" name="Rec23"/>
    <tableColumn id="30" xr3:uid="{00000000-0010-0000-0600-00001E000000}" name="Rec24"/>
    <tableColumn id="31" xr3:uid="{00000000-0010-0000-0600-00001F000000}" name="Rec25"/>
    <tableColumn id="32" xr3:uid="{00000000-0010-0000-0600-000020000000}" name="Rec26"/>
    <tableColumn id="33" xr3:uid="{00000000-0010-0000-0600-000021000000}" name="Rec27"/>
    <tableColumn id="34" xr3:uid="{00000000-0010-0000-0600-000022000000}" name="Rec28"/>
    <tableColumn id="35" xr3:uid="{00000000-0010-0000-0600-000023000000}" name="Rec29"/>
    <tableColumn id="36" xr3:uid="{00000000-0010-0000-0600-000024000000}" name="Rec30"/>
    <tableColumn id="37" xr3:uid="{00000000-0010-0000-0600-000025000000}" name="Rec31"/>
    <tableColumn id="38" xr3:uid="{00000000-0010-0000-0600-000026000000}" name="Rec32"/>
    <tableColumn id="39" xr3:uid="{00000000-0010-0000-0600-000027000000}" name="Rec33"/>
    <tableColumn id="40" xr3:uid="{00000000-0010-0000-0600-000028000000}" name="Rec34"/>
    <tableColumn id="41" xr3:uid="{00000000-0010-0000-0600-000029000000}" name="Rec35"/>
    <tableColumn id="42" xr3:uid="{00000000-0010-0000-0600-00002A000000}" name="Rec36"/>
    <tableColumn id="43" xr3:uid="{00000000-0010-0000-0600-00002B000000}" name="Rec37"/>
    <tableColumn id="44" xr3:uid="{00000000-0010-0000-0600-00002C000000}" name="Rec38"/>
    <tableColumn id="45" xr3:uid="{00000000-0010-0000-0600-00002D000000}" name="Rec39"/>
    <tableColumn id="46" xr3:uid="{00000000-0010-0000-0600-00002E000000}" name="Rec40"/>
  </tableColumns>
  <tableStyleInfo name="TableStyleMedium15"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ISO27002_2022" displayName="ISO27002_2022" ref="A1:AS98">
  <autoFilter ref="A1:AS98" xr:uid="{00000000-0009-0000-0100-000008000000}"/>
  <tableColumns count="45">
    <tableColumn id="1" xr3:uid="{00000000-0010-0000-0700-000001000000}" name="Domain"/>
    <tableColumn id="2" xr3:uid="{00000000-0010-0000-0700-000002000000}" name="Id"/>
    <tableColumn id="3" xr3:uid="{00000000-0010-0000-0700-000003000000}" name="Control"/>
    <tableColumn id="4" xr3:uid="{00000000-0010-0000-0700-000004000000}" name="Requirement"/>
    <tableColumn id="5" xr3:uid="{00000000-0010-0000-0700-000005000000}" name="ImplPct"/>
    <tableColumn id="6" xr3:uid="{00000000-0010-0000-0700-000006000000}" name="Rec1"/>
    <tableColumn id="7" xr3:uid="{00000000-0010-0000-0700-000007000000}" name="Rec2"/>
    <tableColumn id="8" xr3:uid="{00000000-0010-0000-0700-000008000000}" name="Rec3"/>
    <tableColumn id="9" xr3:uid="{00000000-0010-0000-0700-000009000000}" name="Rec4"/>
    <tableColumn id="10" xr3:uid="{00000000-0010-0000-0700-00000A000000}" name="Rec5"/>
    <tableColumn id="11" xr3:uid="{00000000-0010-0000-0700-00000B000000}" name="Rec6"/>
    <tableColumn id="12" xr3:uid="{00000000-0010-0000-0700-00000C000000}" name="Rec7"/>
    <tableColumn id="13" xr3:uid="{00000000-0010-0000-0700-00000D000000}" name="Rec8"/>
    <tableColumn id="14" xr3:uid="{00000000-0010-0000-0700-00000E000000}" name="Rec9"/>
    <tableColumn id="15" xr3:uid="{00000000-0010-0000-0700-00000F000000}" name="Rec10"/>
    <tableColumn id="16" xr3:uid="{00000000-0010-0000-0700-000010000000}" name="Rec11"/>
    <tableColumn id="17" xr3:uid="{00000000-0010-0000-0700-000011000000}" name="Rec12"/>
    <tableColumn id="18" xr3:uid="{00000000-0010-0000-0700-000012000000}" name="Rec13"/>
    <tableColumn id="19" xr3:uid="{00000000-0010-0000-0700-000013000000}" name="Rec14"/>
    <tableColumn id="20" xr3:uid="{00000000-0010-0000-0700-000014000000}" name="Rec15"/>
    <tableColumn id="21" xr3:uid="{00000000-0010-0000-0700-000015000000}" name="Rec16"/>
    <tableColumn id="22" xr3:uid="{00000000-0010-0000-0700-000016000000}" name="Rec17"/>
    <tableColumn id="23" xr3:uid="{00000000-0010-0000-0700-000017000000}" name="Rec18"/>
    <tableColumn id="24" xr3:uid="{00000000-0010-0000-0700-000018000000}" name="Rec19"/>
    <tableColumn id="25" xr3:uid="{00000000-0010-0000-0700-000019000000}" name="Rec20"/>
    <tableColumn id="26" xr3:uid="{00000000-0010-0000-0700-00001A000000}" name="Rec21"/>
    <tableColumn id="27" xr3:uid="{00000000-0010-0000-0700-00001B000000}" name="Rec22"/>
    <tableColumn id="28" xr3:uid="{00000000-0010-0000-0700-00001C000000}" name="Rec23"/>
    <tableColumn id="29" xr3:uid="{00000000-0010-0000-0700-00001D000000}" name="Rec24"/>
    <tableColumn id="30" xr3:uid="{00000000-0010-0000-0700-00001E000000}" name="Rec25"/>
    <tableColumn id="31" xr3:uid="{00000000-0010-0000-0700-00001F000000}" name="Rec26"/>
    <tableColumn id="32" xr3:uid="{00000000-0010-0000-0700-000020000000}" name="Rec27"/>
    <tableColumn id="33" xr3:uid="{00000000-0010-0000-0700-000021000000}" name="Rec28"/>
    <tableColumn id="34" xr3:uid="{00000000-0010-0000-0700-000022000000}" name="Rec29"/>
    <tableColumn id="35" xr3:uid="{00000000-0010-0000-0700-000023000000}" name="Rec30"/>
    <tableColumn id="36" xr3:uid="{00000000-0010-0000-0700-000024000000}" name="Rec31"/>
    <tableColumn id="37" xr3:uid="{00000000-0010-0000-0700-000025000000}" name="Rec32"/>
    <tableColumn id="38" xr3:uid="{00000000-0010-0000-0700-000026000000}" name="Rec33"/>
    <tableColumn id="39" xr3:uid="{00000000-0010-0000-0700-000027000000}" name="Rec34"/>
    <tableColumn id="40" xr3:uid="{00000000-0010-0000-0700-000028000000}" name="Rec35"/>
    <tableColumn id="41" xr3:uid="{00000000-0010-0000-0700-000029000000}" name="Rec36"/>
    <tableColumn id="42" xr3:uid="{00000000-0010-0000-0700-00002A000000}" name="Rec37"/>
    <tableColumn id="43" xr3:uid="{00000000-0010-0000-0700-00002B000000}" name="Rec38"/>
    <tableColumn id="44" xr3:uid="{00000000-0010-0000-0700-00002C000000}" name="Rec39"/>
    <tableColumn id="45" xr3:uid="{00000000-0010-0000-0700-00002D000000}" name="Rec40"/>
  </tableColumns>
  <tableStyleInfo name="TableStyleMedium15"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PCIDSSv4_0" displayName="PCIDSSv4_0" ref="A1:AY326">
  <autoFilter ref="A1:AY326" xr:uid="{00000000-0009-0000-0100-000009000000}"/>
  <tableColumns count="51">
    <tableColumn id="1" xr3:uid="{00000000-0010-0000-0800-000001000000}" name="Id"/>
    <tableColumn id="2" xr3:uid="{00000000-0010-0000-0800-000002000000}" name="Requirements"/>
    <tableColumn id="3" xr3:uid="{00000000-0010-0000-0800-000003000000}" name="Purpose"/>
    <tableColumn id="4" xr3:uid="{00000000-0010-0000-0800-000004000000}" name="GoodPractice"/>
    <tableColumn id="5" xr3:uid="{00000000-0010-0000-0800-000005000000}" name="Definitions"/>
    <tableColumn id="6" xr3:uid="{00000000-0010-0000-0800-000006000000}" name="Examples"/>
    <tableColumn id="7" xr3:uid="{00000000-0010-0000-0800-000007000000}" name="AddtionalInformation"/>
    <tableColumn id="8" xr3:uid="{00000000-0010-0000-0800-000008000000}" name="Customization"/>
    <tableColumn id="9" xr3:uid="{00000000-0010-0000-0800-000009000000}" name="Applicability"/>
    <tableColumn id="10" xr3:uid="{00000000-0010-0000-0800-00000A000000}" name="Audit"/>
    <tableColumn id="11" xr3:uid="{00000000-0010-0000-0800-00000B000000}" name="ImplPct"/>
    <tableColumn id="12" xr3:uid="{00000000-0010-0000-0800-00000C000000}" name="Rec1"/>
    <tableColumn id="13" xr3:uid="{00000000-0010-0000-0800-00000D000000}" name="Rec2"/>
    <tableColumn id="14" xr3:uid="{00000000-0010-0000-0800-00000E000000}" name="Rec3"/>
    <tableColumn id="15" xr3:uid="{00000000-0010-0000-0800-00000F000000}" name="Rec4"/>
    <tableColumn id="16" xr3:uid="{00000000-0010-0000-0800-000010000000}" name="Rec5"/>
    <tableColumn id="17" xr3:uid="{00000000-0010-0000-0800-000011000000}" name="Rec6"/>
    <tableColumn id="18" xr3:uid="{00000000-0010-0000-0800-000012000000}" name="Rec7"/>
    <tableColumn id="19" xr3:uid="{00000000-0010-0000-0800-000013000000}" name="Rec8"/>
    <tableColumn id="20" xr3:uid="{00000000-0010-0000-0800-000014000000}" name="Rec9"/>
    <tableColumn id="21" xr3:uid="{00000000-0010-0000-0800-000015000000}" name="Rec10"/>
    <tableColumn id="22" xr3:uid="{00000000-0010-0000-0800-000016000000}" name="Rec11"/>
    <tableColumn id="23" xr3:uid="{00000000-0010-0000-0800-000017000000}" name="Rec12"/>
    <tableColumn id="24" xr3:uid="{00000000-0010-0000-0800-000018000000}" name="Rec13"/>
    <tableColumn id="25" xr3:uid="{00000000-0010-0000-0800-000019000000}" name="Rec14"/>
    <tableColumn id="26" xr3:uid="{00000000-0010-0000-0800-00001A000000}" name="Rec15"/>
    <tableColumn id="27" xr3:uid="{00000000-0010-0000-0800-00001B000000}" name="Rec16"/>
    <tableColumn id="28" xr3:uid="{00000000-0010-0000-0800-00001C000000}" name="Rec17"/>
    <tableColumn id="29" xr3:uid="{00000000-0010-0000-0800-00001D000000}" name="Rec18"/>
    <tableColumn id="30" xr3:uid="{00000000-0010-0000-0800-00001E000000}" name="Rec19"/>
    <tableColumn id="31" xr3:uid="{00000000-0010-0000-0800-00001F000000}" name="Rec20"/>
    <tableColumn id="32" xr3:uid="{00000000-0010-0000-0800-000020000000}" name="Rec21"/>
    <tableColumn id="33" xr3:uid="{00000000-0010-0000-0800-000021000000}" name="Rec22"/>
    <tableColumn id="34" xr3:uid="{00000000-0010-0000-0800-000022000000}" name="Rec23"/>
    <tableColumn id="35" xr3:uid="{00000000-0010-0000-0800-000023000000}" name="Rec24"/>
    <tableColumn id="36" xr3:uid="{00000000-0010-0000-0800-000024000000}" name="Rec25"/>
    <tableColumn id="37" xr3:uid="{00000000-0010-0000-0800-000025000000}" name="Rec26"/>
    <tableColumn id="38" xr3:uid="{00000000-0010-0000-0800-000026000000}" name="Rec27"/>
    <tableColumn id="39" xr3:uid="{00000000-0010-0000-0800-000027000000}" name="Rec28"/>
    <tableColumn id="40" xr3:uid="{00000000-0010-0000-0800-000028000000}" name="Rec29"/>
    <tableColumn id="41" xr3:uid="{00000000-0010-0000-0800-000029000000}" name="Rec30"/>
    <tableColumn id="42" xr3:uid="{00000000-0010-0000-0800-00002A000000}" name="Rec31"/>
    <tableColumn id="43" xr3:uid="{00000000-0010-0000-0800-00002B000000}" name="Rec32"/>
    <tableColumn id="44" xr3:uid="{00000000-0010-0000-0800-00002C000000}" name="Rec33"/>
    <tableColumn id="45" xr3:uid="{00000000-0010-0000-0800-00002D000000}" name="Rec34"/>
    <tableColumn id="46" xr3:uid="{00000000-0010-0000-0800-00002E000000}" name="Rec35"/>
    <tableColumn id="47" xr3:uid="{00000000-0010-0000-0800-00002F000000}" name="Rec36"/>
    <tableColumn id="48" xr3:uid="{00000000-0010-0000-0800-000030000000}" name="Rec37"/>
    <tableColumn id="49" xr3:uid="{00000000-0010-0000-0800-000031000000}" name="Rec38"/>
    <tableColumn id="50" xr3:uid="{00000000-0010-0000-0800-000032000000}" name="Rec39"/>
    <tableColumn id="51" xr3:uid="{00000000-0010-0000-0800-000033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techcommunity.microsoft.com/category/security-baselines/discussions/security-baseline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5" Type="http://schemas.openxmlformats.org/officeDocument/2006/relationships/hyperlink" Target="https://creativecommons.org/licenses/by-sa/4.0/" TargetMode="External"/><Relationship Id="rId4" Type="http://schemas.openxmlformats.org/officeDocument/2006/relationships/hyperlink" Target="https://aka.ms/sct"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hyperlink" Target="https://creativecommons.org/licenses/by-sa/4.0/" TargetMode="External"/></Relationships>
</file>

<file path=xl/worksheets/_rels/sheet11.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vmlDrawing" Target="../drawings/vmlDrawing6.vml"/><Relationship Id="rId1" Type="http://schemas.openxmlformats.org/officeDocument/2006/relationships/hyperlink" Target="https://creativecommons.org/licenses/by-sa/4.0/" TargetMode="External"/><Relationship Id="rId4" Type="http://schemas.openxmlformats.org/officeDocument/2006/relationships/comments" Target="../comments6.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vmlDrawing" Target="../drawings/vmlDrawing7.vml"/><Relationship Id="rId1" Type="http://schemas.openxmlformats.org/officeDocument/2006/relationships/hyperlink" Target="https://creativecommons.org/licenses/by-sa/4.0/" TargetMode="External"/><Relationship Id="rId4" Type="http://schemas.openxmlformats.org/officeDocument/2006/relationships/comments" Target="../comments7.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3" Type="http://schemas.openxmlformats.org/officeDocument/2006/relationships/hyperlink" Target="https://attack.mitre.org/mitigations/M1042/" TargetMode="External"/><Relationship Id="rId18" Type="http://schemas.openxmlformats.org/officeDocument/2006/relationships/hyperlink" Target="https://attack.mitre.org/mitigations/M1050/" TargetMode="External"/><Relationship Id="rId26" Type="http://schemas.openxmlformats.org/officeDocument/2006/relationships/hyperlink" Target="https://attack.mitre.org/mitigations/M1028/" TargetMode="External"/><Relationship Id="rId39" Type="http://schemas.openxmlformats.org/officeDocument/2006/relationships/hyperlink" Target="https://attack.mitre.org/mitigations/M1019/" TargetMode="External"/><Relationship Id="rId21" Type="http://schemas.openxmlformats.org/officeDocument/2006/relationships/hyperlink" Target="https://attack.mitre.org/mitigations/M1034/" TargetMode="External"/><Relationship Id="rId34" Type="http://schemas.openxmlformats.org/officeDocument/2006/relationships/hyperlink" Target="https://attack.mitre.org/mitigations/M1044/" TargetMode="External"/><Relationship Id="rId42" Type="http://schemas.openxmlformats.org/officeDocument/2006/relationships/hyperlink" Target="https://attack.mitre.org/mitigations/M1018/" TargetMode="External"/><Relationship Id="rId47" Type="http://schemas.openxmlformats.org/officeDocument/2006/relationships/table" Target="../tables/table4.xml"/><Relationship Id="rId7" Type="http://schemas.openxmlformats.org/officeDocument/2006/relationships/hyperlink" Target="https://attack.mitre.org/mitigations/M1040/" TargetMode="External"/><Relationship Id="rId2" Type="http://schemas.openxmlformats.org/officeDocument/2006/relationships/hyperlink" Target="https://attack.mitre.org/mitigations/M1015/" TargetMode="External"/><Relationship Id="rId16" Type="http://schemas.openxmlformats.org/officeDocument/2006/relationships/hyperlink" Target="https://attack.mitre.org/mitigations/M1039/" TargetMode="External"/><Relationship Id="rId29" Type="http://schemas.openxmlformats.org/officeDocument/2006/relationships/hyperlink" Target="https://attack.mitre.org/mitigations/M1056/" TargetMode="External"/><Relationship Id="rId1" Type="http://schemas.openxmlformats.org/officeDocument/2006/relationships/hyperlink" Target="https://attack.mitre.org/mitigations/M1036/" TargetMode="External"/><Relationship Id="rId6" Type="http://schemas.openxmlformats.org/officeDocument/2006/relationships/hyperlink" Target="https://attack.mitre.org/mitigations/M1047/" TargetMode="External"/><Relationship Id="rId11" Type="http://schemas.openxmlformats.org/officeDocument/2006/relationships/hyperlink" Target="https://attack.mitre.org/mitigations/M1053/" TargetMode="External"/><Relationship Id="rId24" Type="http://schemas.openxmlformats.org/officeDocument/2006/relationships/hyperlink" Target="https://attack.mitre.org/mitigations/M1031/" TargetMode="External"/><Relationship Id="rId32" Type="http://schemas.openxmlformats.org/officeDocument/2006/relationships/hyperlink" Target="https://attack.mitre.org/mitigations/M1029/" TargetMode="External"/><Relationship Id="rId37" Type="http://schemas.openxmlformats.org/officeDocument/2006/relationships/hyperlink" Target="https://attack.mitre.org/mitigations/M1054/" TargetMode="External"/><Relationship Id="rId40" Type="http://schemas.openxmlformats.org/officeDocument/2006/relationships/hyperlink" Target="https://attack.mitre.org/mitigations/M1051/" TargetMode="External"/><Relationship Id="rId45" Type="http://schemas.openxmlformats.org/officeDocument/2006/relationships/hyperlink" Target="https://creativecommons.org/licenses/by-sa/4.0/" TargetMode="External"/><Relationship Id="rId5" Type="http://schemas.openxmlformats.org/officeDocument/2006/relationships/hyperlink" Target="https://attack.mitre.org/mitigations/M1048/" TargetMode="External"/><Relationship Id="rId15" Type="http://schemas.openxmlformats.org/officeDocument/2006/relationships/hyperlink" Target="https://attack.mitre.org/mitigations/M1041/" TargetMode="External"/><Relationship Id="rId23" Type="http://schemas.openxmlformats.org/officeDocument/2006/relationships/hyperlink" Target="https://attack.mitre.org/mitigations/M1032/" TargetMode="External"/><Relationship Id="rId28" Type="http://schemas.openxmlformats.org/officeDocument/2006/relationships/hyperlink" Target="https://attack.mitre.org/mitigations/M1027/" TargetMode="External"/><Relationship Id="rId36" Type="http://schemas.openxmlformats.org/officeDocument/2006/relationships/hyperlink" Target="https://attack.mitre.org/mitigations/M1021/" TargetMode="External"/><Relationship Id="rId10" Type="http://schemas.openxmlformats.org/officeDocument/2006/relationships/hyperlink" Target="https://attack.mitre.org/mitigations/M1043/" TargetMode="External"/><Relationship Id="rId19" Type="http://schemas.openxmlformats.org/officeDocument/2006/relationships/hyperlink" Target="https://attack.mitre.org/mitigations/M1037/" TargetMode="External"/><Relationship Id="rId31" Type="http://schemas.openxmlformats.org/officeDocument/2006/relationships/hyperlink" Target="https://attack.mitre.org/mitigations/M1025/" TargetMode="External"/><Relationship Id="rId44" Type="http://schemas.openxmlformats.org/officeDocument/2006/relationships/hyperlink" Target="https://attack.mitre.org/mitigations/M1016/" TargetMode="External"/><Relationship Id="rId4" Type="http://schemas.openxmlformats.org/officeDocument/2006/relationships/hyperlink" Target="https://attack.mitre.org/mitigations/M1013/" TargetMode="External"/><Relationship Id="rId9" Type="http://schemas.openxmlformats.org/officeDocument/2006/relationships/hyperlink" Target="https://attack.mitre.org/mitigations/M1045/" TargetMode="External"/><Relationship Id="rId14" Type="http://schemas.openxmlformats.org/officeDocument/2006/relationships/hyperlink" Target="https://attack.mitre.org/mitigations/M1055/" TargetMode="External"/><Relationship Id="rId22" Type="http://schemas.openxmlformats.org/officeDocument/2006/relationships/hyperlink" Target="https://attack.mitre.org/mitigations/M1033/" TargetMode="External"/><Relationship Id="rId27" Type="http://schemas.openxmlformats.org/officeDocument/2006/relationships/hyperlink" Target="https://attack.mitre.org/mitigations/M1060/" TargetMode="External"/><Relationship Id="rId30" Type="http://schemas.openxmlformats.org/officeDocument/2006/relationships/hyperlink" Target="https://attack.mitre.org/mitigations/M1026/" TargetMode="External"/><Relationship Id="rId35" Type="http://schemas.openxmlformats.org/officeDocument/2006/relationships/hyperlink" Target="https://attack.mitre.org/mitigations/M1024/" TargetMode="External"/><Relationship Id="rId43" Type="http://schemas.openxmlformats.org/officeDocument/2006/relationships/hyperlink" Target="https://attack.mitre.org/mitigations/M1017/" TargetMode="External"/><Relationship Id="rId48" Type="http://schemas.openxmlformats.org/officeDocument/2006/relationships/comments" Target="../comments2.xml"/><Relationship Id="rId8" Type="http://schemas.openxmlformats.org/officeDocument/2006/relationships/hyperlink" Target="https://attack.mitre.org/mitigations/M1046/" TargetMode="External"/><Relationship Id="rId3" Type="http://schemas.openxmlformats.org/officeDocument/2006/relationships/hyperlink" Target="https://attack.mitre.org/mitigations/M1049/" TargetMode="External"/><Relationship Id="rId12" Type="http://schemas.openxmlformats.org/officeDocument/2006/relationships/hyperlink" Target="https://attack.mitre.org/mitigations/M1057/" TargetMode="External"/><Relationship Id="rId17" Type="http://schemas.openxmlformats.org/officeDocument/2006/relationships/hyperlink" Target="https://attack.mitre.org/mitigations/M1038/" TargetMode="External"/><Relationship Id="rId25" Type="http://schemas.openxmlformats.org/officeDocument/2006/relationships/hyperlink" Target="https://attack.mitre.org/mitigations/M1030/" TargetMode="External"/><Relationship Id="rId33" Type="http://schemas.openxmlformats.org/officeDocument/2006/relationships/hyperlink" Target="https://attack.mitre.org/mitigations/M1022/" TargetMode="External"/><Relationship Id="rId38" Type="http://schemas.openxmlformats.org/officeDocument/2006/relationships/hyperlink" Target="https://attack.mitre.org/mitigations/M1020/" TargetMode="External"/><Relationship Id="rId46" Type="http://schemas.openxmlformats.org/officeDocument/2006/relationships/vmlDrawing" Target="../drawings/vmlDrawing2.vml"/><Relationship Id="rId20" Type="http://schemas.openxmlformats.org/officeDocument/2006/relationships/hyperlink" Target="https://attack.mitre.org/mitigations/M1035/" TargetMode="External"/><Relationship Id="rId41" Type="http://schemas.openxmlformats.org/officeDocument/2006/relationships/hyperlink" Target="https://attack.mitre.org/mitigations/M1052/" TargetMode="External"/></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3.vml"/><Relationship Id="rId1" Type="http://schemas.openxmlformats.org/officeDocument/2006/relationships/hyperlink" Target="https://creativecommons.org/licenses/by-sa/4.0/" TargetMode="External"/><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4.vml"/><Relationship Id="rId1" Type="http://schemas.openxmlformats.org/officeDocument/2006/relationships/hyperlink" Target="https://creativecommons.org/licenses/by-sa/4.0/" TargetMode="External"/><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vmlDrawing" Target="../drawings/vmlDrawing5.vml"/><Relationship Id="rId1" Type="http://schemas.openxmlformats.org/officeDocument/2006/relationships/hyperlink" Target="https://creativecommons.org/licenses/by-sa/4.0/" TargetMode="External"/><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97"/>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6" customWidth="1"/>
    <col min="2" max="2" width="24" style="16" customWidth="1"/>
    <col min="3" max="3" width="90" style="16" customWidth="1"/>
    <col min="4" max="4" width="9.1796875" style="16" customWidth="1"/>
    <col min="5" max="16384" width="9.1796875" style="16"/>
  </cols>
  <sheetData>
    <row r="2" spans="2:3" ht="31" x14ac:dyDescent="0.7">
      <c r="B2" s="17" t="s">
        <v>1306</v>
      </c>
    </row>
    <row r="3" spans="2:3" ht="15" customHeight="1" x14ac:dyDescent="0.35"/>
    <row r="4" spans="2:3" ht="58" x14ac:dyDescent="0.35">
      <c r="B4" s="18" t="s">
        <v>1307</v>
      </c>
      <c r="C4" s="19" t="s">
        <v>1308</v>
      </c>
    </row>
    <row r="5" spans="2:3" x14ac:dyDescent="0.35">
      <c r="C5" s="19" t="s">
        <v>1309</v>
      </c>
    </row>
    <row r="6" spans="2:3" x14ac:dyDescent="0.35">
      <c r="C6" s="16" t="s">
        <v>1310</v>
      </c>
    </row>
    <row r="7" spans="2:3" ht="10" customHeight="1" x14ac:dyDescent="0.35"/>
    <row r="8" spans="2:3" ht="232" x14ac:dyDescent="0.35">
      <c r="B8" s="20" t="s">
        <v>1311</v>
      </c>
      <c r="C8" s="19" t="s">
        <v>1312</v>
      </c>
    </row>
    <row r="9" spans="2:3" ht="10" customHeight="1" x14ac:dyDescent="0.35"/>
    <row r="10" spans="2:3" ht="35" customHeight="1" x14ac:dyDescent="0.35">
      <c r="B10" s="20" t="s">
        <v>1313</v>
      </c>
      <c r="C10" s="19" t="s">
        <v>1314</v>
      </c>
    </row>
    <row r="11" spans="2:3" ht="75" customHeight="1" x14ac:dyDescent="0.35">
      <c r="B11" s="16" t="s">
        <v>20</v>
      </c>
      <c r="C11" s="19" t="s">
        <v>1315</v>
      </c>
    </row>
    <row r="12" spans="2:3" ht="47" customHeight="1" x14ac:dyDescent="0.35">
      <c r="B12" s="16" t="s">
        <v>20</v>
      </c>
      <c r="C12" s="19" t="s">
        <v>1316</v>
      </c>
    </row>
    <row r="13" spans="2:3" ht="35" customHeight="1" x14ac:dyDescent="0.35">
      <c r="B13" s="16" t="s">
        <v>20</v>
      </c>
      <c r="C13" s="19" t="s">
        <v>1317</v>
      </c>
    </row>
    <row r="14" spans="2:3" ht="32" customHeight="1" x14ac:dyDescent="0.35">
      <c r="B14" s="16" t="s">
        <v>20</v>
      </c>
      <c r="C14" s="19" t="s">
        <v>1318</v>
      </c>
    </row>
    <row r="15" spans="2:3" ht="30" customHeight="1" x14ac:dyDescent="0.35">
      <c r="B15" s="16" t="s">
        <v>20</v>
      </c>
      <c r="C15" s="19" t="s">
        <v>1319</v>
      </c>
    </row>
    <row r="16" spans="2:3" ht="10" customHeight="1" x14ac:dyDescent="0.35"/>
    <row r="17" spans="1:3" ht="145" customHeight="1" x14ac:dyDescent="0.35">
      <c r="B17" s="20" t="s">
        <v>1320</v>
      </c>
      <c r="C17" s="19" t="s">
        <v>1321</v>
      </c>
    </row>
    <row r="18" spans="1:3" ht="10" customHeight="1" x14ac:dyDescent="0.35"/>
    <row r="19" spans="1:3" ht="3" customHeight="1" x14ac:dyDescent="0.35">
      <c r="B19" s="21"/>
      <c r="C19" s="21"/>
    </row>
    <row r="20" spans="1:3" ht="12" customHeight="1" x14ac:dyDescent="0.35"/>
    <row r="21" spans="1:3" ht="35" customHeight="1" x14ac:dyDescent="0.35">
      <c r="A21" s="23"/>
      <c r="B21" s="24" t="s">
        <v>1322</v>
      </c>
      <c r="C21" s="25" t="s">
        <v>1323</v>
      </c>
    </row>
    <row r="22" spans="1:3" ht="18" customHeight="1" x14ac:dyDescent="0.35">
      <c r="A22" s="23"/>
      <c r="B22" s="23" t="s">
        <v>20</v>
      </c>
      <c r="C22" s="25" t="s">
        <v>1324</v>
      </c>
    </row>
    <row r="23" spans="1:3" ht="18" customHeight="1" x14ac:dyDescent="0.35">
      <c r="A23" s="23"/>
      <c r="B23" s="23" t="s">
        <v>20</v>
      </c>
      <c r="C23" s="25" t="s">
        <v>1325</v>
      </c>
    </row>
    <row r="24" spans="1:3" ht="18" customHeight="1" x14ac:dyDescent="0.35">
      <c r="A24" s="23"/>
      <c r="B24" s="23" t="s">
        <v>20</v>
      </c>
      <c r="C24" s="25" t="s">
        <v>1326</v>
      </c>
    </row>
    <row r="25" spans="1:3" ht="18" customHeight="1" x14ac:dyDescent="0.35">
      <c r="A25" s="23"/>
      <c r="B25" s="23" t="s">
        <v>20</v>
      </c>
      <c r="C25" s="25" t="s">
        <v>1327</v>
      </c>
    </row>
    <row r="26" spans="1:3" ht="18" customHeight="1" x14ac:dyDescent="0.35">
      <c r="A26" s="23"/>
      <c r="B26" s="23" t="s">
        <v>20</v>
      </c>
      <c r="C26" s="25" t="s">
        <v>1328</v>
      </c>
    </row>
    <row r="27" spans="1:3" ht="18" customHeight="1" x14ac:dyDescent="0.35">
      <c r="A27" s="23"/>
      <c r="B27" s="23" t="s">
        <v>20</v>
      </c>
      <c r="C27" s="25" t="s">
        <v>1329</v>
      </c>
    </row>
    <row r="28" spans="1:3" ht="18" customHeight="1" x14ac:dyDescent="0.35">
      <c r="A28" s="23"/>
      <c r="B28" s="23" t="s">
        <v>20</v>
      </c>
      <c r="C28" s="25" t="s">
        <v>1330</v>
      </c>
    </row>
    <row r="29" spans="1:3" ht="18" customHeight="1" x14ac:dyDescent="0.35">
      <c r="A29" s="23"/>
      <c r="B29" s="23" t="s">
        <v>20</v>
      </c>
      <c r="C29" s="25" t="s">
        <v>1331</v>
      </c>
    </row>
    <row r="30" spans="1:3" ht="44" customHeight="1" x14ac:dyDescent="0.35">
      <c r="A30" s="23"/>
      <c r="B30" s="23" t="s">
        <v>20</v>
      </c>
      <c r="C30" s="26" t="s">
        <v>1332</v>
      </c>
    </row>
    <row r="31" spans="1:3" ht="10" customHeight="1" x14ac:dyDescent="0.35"/>
    <row r="32" spans="1:3" ht="3" customHeight="1" x14ac:dyDescent="0.35">
      <c r="B32" s="21"/>
      <c r="C32" s="21"/>
    </row>
    <row r="33" spans="2:3" ht="12" customHeight="1" x14ac:dyDescent="0.35"/>
    <row r="34" spans="2:3" ht="24" customHeight="1" x14ac:dyDescent="0.35">
      <c r="B34" s="27" t="s">
        <v>1333</v>
      </c>
      <c r="C34" s="28" t="s">
        <v>1334</v>
      </c>
    </row>
    <row r="35" spans="2:3" ht="18.5" x14ac:dyDescent="0.35">
      <c r="B35" s="27" t="s">
        <v>1335</v>
      </c>
      <c r="C35" s="29" t="s">
        <v>1336</v>
      </c>
    </row>
    <row r="36" spans="2:3" ht="27" customHeight="1" x14ac:dyDescent="0.35">
      <c r="B36" s="30" t="s">
        <v>1337</v>
      </c>
      <c r="C36" s="22" t="s">
        <v>1338</v>
      </c>
    </row>
    <row r="37" spans="2:3" x14ac:dyDescent="0.35">
      <c r="B37" s="27" t="s">
        <v>1339</v>
      </c>
      <c r="C37" s="31" t="s">
        <v>1340</v>
      </c>
    </row>
    <row r="38" spans="2:3" x14ac:dyDescent="0.35">
      <c r="B38" s="27" t="s">
        <v>1341</v>
      </c>
      <c r="C38" s="31" t="s">
        <v>1342</v>
      </c>
    </row>
    <row r="39" spans="2:3" ht="10" customHeight="1" x14ac:dyDescent="0.35"/>
    <row r="40" spans="2:3" ht="58" x14ac:dyDescent="0.35">
      <c r="B40" s="27" t="s">
        <v>1343</v>
      </c>
      <c r="C40" s="32" t="s">
        <v>1344</v>
      </c>
    </row>
    <row r="42" spans="2:3" ht="10" customHeight="1" x14ac:dyDescent="0.35"/>
    <row r="43" spans="2:3" ht="3" customHeight="1" x14ac:dyDescent="0.35">
      <c r="B43" s="21"/>
      <c r="C43" s="21"/>
    </row>
    <row r="44" spans="2:3" ht="12" customHeight="1" x14ac:dyDescent="0.35"/>
    <row r="45" spans="2:3" ht="130.5" x14ac:dyDescent="0.35">
      <c r="B45" s="18" t="s">
        <v>1345</v>
      </c>
      <c r="C45" s="19" t="s">
        <v>1346</v>
      </c>
    </row>
    <row r="46" spans="2:3" ht="6" customHeight="1" x14ac:dyDescent="0.35"/>
    <row r="47" spans="2:3" ht="217.5" x14ac:dyDescent="0.35">
      <c r="C47" s="19" t="s">
        <v>1347</v>
      </c>
    </row>
    <row r="48" spans="2:3" ht="6" customHeight="1" x14ac:dyDescent="0.35"/>
    <row r="49" spans="2:3" ht="43.5" x14ac:dyDescent="0.35">
      <c r="C49" s="19" t="s">
        <v>1348</v>
      </c>
    </row>
    <row r="50" spans="2:3" ht="10" customHeight="1" x14ac:dyDescent="0.35"/>
    <row r="51" spans="2:3" ht="3" customHeight="1" x14ac:dyDescent="0.35">
      <c r="B51" s="21"/>
      <c r="C51" s="21"/>
    </row>
    <row r="52" spans="2:3" ht="12" customHeight="1" x14ac:dyDescent="0.35"/>
    <row r="53" spans="2:3" ht="145" x14ac:dyDescent="0.35">
      <c r="B53" s="18" t="s">
        <v>1349</v>
      </c>
      <c r="C53" s="19" t="s">
        <v>1350</v>
      </c>
    </row>
    <row r="54" spans="2:3" ht="6" customHeight="1" x14ac:dyDescent="0.35"/>
    <row r="55" spans="2:3" ht="203" x14ac:dyDescent="0.35">
      <c r="C55" s="19" t="s">
        <v>1351</v>
      </c>
    </row>
    <row r="56" spans="2:3" ht="6" customHeight="1" x14ac:dyDescent="0.35"/>
    <row r="57" spans="2:3" ht="43.5" x14ac:dyDescent="0.35">
      <c r="C57" s="19" t="s">
        <v>1352</v>
      </c>
    </row>
    <row r="58" spans="2:3" ht="10" customHeight="1" x14ac:dyDescent="0.35"/>
    <row r="59" spans="2:3" ht="3" customHeight="1" x14ac:dyDescent="0.35">
      <c r="B59" s="21"/>
      <c r="C59" s="21"/>
    </row>
    <row r="60" spans="2:3" ht="12" customHeight="1" x14ac:dyDescent="0.35"/>
    <row r="61" spans="2:3" ht="101.5" x14ac:dyDescent="0.35">
      <c r="B61" s="18" t="s">
        <v>1353</v>
      </c>
      <c r="C61" s="19" t="s">
        <v>1354</v>
      </c>
    </row>
    <row r="62" spans="2:3" ht="6" customHeight="1" x14ac:dyDescent="0.35"/>
    <row r="63" spans="2:3" ht="145" x14ac:dyDescent="0.35">
      <c r="C63" s="19" t="s">
        <v>1355</v>
      </c>
    </row>
    <row r="64" spans="2:3" ht="6" customHeight="1" x14ac:dyDescent="0.35"/>
    <row r="65" spans="2:3" ht="43.5" x14ac:dyDescent="0.35">
      <c r="C65" s="19" t="s">
        <v>1356</v>
      </c>
    </row>
    <row r="66" spans="2:3" ht="10" customHeight="1" x14ac:dyDescent="0.35"/>
    <row r="67" spans="2:3" ht="3" customHeight="1" x14ac:dyDescent="0.35">
      <c r="B67" s="21"/>
      <c r="C67" s="21"/>
    </row>
    <row r="68" spans="2:3" ht="12" customHeight="1" x14ac:dyDescent="0.35"/>
    <row r="69" spans="2:3" ht="26" customHeight="1" x14ac:dyDescent="0.35">
      <c r="B69" s="33" t="s">
        <v>1357</v>
      </c>
    </row>
    <row r="70" spans="2:3" ht="8" customHeight="1" x14ac:dyDescent="0.35"/>
    <row r="71" spans="2:3" ht="20" customHeight="1" x14ac:dyDescent="0.35">
      <c r="B71" s="27" t="s">
        <v>1358</v>
      </c>
      <c r="C71" s="34" t="s">
        <v>1359</v>
      </c>
    </row>
    <row r="72" spans="2:3" ht="116" x14ac:dyDescent="0.35">
      <c r="C72" s="19" t="s">
        <v>1360</v>
      </c>
    </row>
    <row r="73" spans="2:3" ht="10" customHeight="1" x14ac:dyDescent="0.35"/>
    <row r="74" spans="2:3" ht="20" customHeight="1" x14ac:dyDescent="0.35">
      <c r="B74" s="27" t="s">
        <v>1361</v>
      </c>
      <c r="C74" s="34" t="s">
        <v>1362</v>
      </c>
    </row>
    <row r="75" spans="2:3" ht="116" x14ac:dyDescent="0.35">
      <c r="C75" s="19" t="s">
        <v>1363</v>
      </c>
    </row>
    <row r="76" spans="2:3" ht="10" customHeight="1" x14ac:dyDescent="0.35"/>
    <row r="77" spans="2:3" ht="20" customHeight="1" x14ac:dyDescent="0.35">
      <c r="B77" s="27" t="s">
        <v>1364</v>
      </c>
      <c r="C77" s="34" t="s">
        <v>1365</v>
      </c>
    </row>
    <row r="78" spans="2:3" ht="130.5" x14ac:dyDescent="0.35">
      <c r="C78" s="19" t="s">
        <v>1366</v>
      </c>
    </row>
    <row r="79" spans="2:3" ht="10" customHeight="1" x14ac:dyDescent="0.35"/>
    <row r="80" spans="2:3" ht="20" customHeight="1" x14ac:dyDescent="0.35">
      <c r="B80" s="27" t="s">
        <v>1367</v>
      </c>
      <c r="C80" s="34" t="s">
        <v>1368</v>
      </c>
    </row>
    <row r="81" spans="2:3" ht="130.5" x14ac:dyDescent="0.35">
      <c r="C81" s="19" t="s">
        <v>1369</v>
      </c>
    </row>
    <row r="82" spans="2:3" ht="10" customHeight="1" x14ac:dyDescent="0.35"/>
    <row r="83" spans="2:3" ht="20" customHeight="1" x14ac:dyDescent="0.35">
      <c r="B83" s="27" t="s">
        <v>1370</v>
      </c>
      <c r="C83" s="34" t="s">
        <v>1371</v>
      </c>
    </row>
    <row r="84" spans="2:3" ht="116" x14ac:dyDescent="0.35">
      <c r="C84" s="19" t="s">
        <v>1372</v>
      </c>
    </row>
    <row r="85" spans="2:3" ht="10" customHeight="1" x14ac:dyDescent="0.35"/>
    <row r="86" spans="2:3" ht="20" customHeight="1" x14ac:dyDescent="0.35">
      <c r="B86" s="27" t="s">
        <v>1373</v>
      </c>
      <c r="C86" s="34" t="s">
        <v>1374</v>
      </c>
    </row>
    <row r="87" spans="2:3" ht="116" x14ac:dyDescent="0.35">
      <c r="C87" s="19" t="s">
        <v>1375</v>
      </c>
    </row>
    <row r="88" spans="2:3" ht="10" customHeight="1" x14ac:dyDescent="0.35"/>
    <row r="89" spans="2:3" ht="20" customHeight="1" x14ac:dyDescent="0.35">
      <c r="B89" s="27" t="s">
        <v>1376</v>
      </c>
      <c r="C89" s="34" t="s">
        <v>1377</v>
      </c>
    </row>
    <row r="90" spans="2:3" ht="130.5" x14ac:dyDescent="0.35">
      <c r="C90" s="19" t="s">
        <v>1378</v>
      </c>
    </row>
    <row r="91" spans="2:3" ht="10" customHeight="1" x14ac:dyDescent="0.35"/>
    <row r="92" spans="2:3" ht="20" customHeight="1" x14ac:dyDescent="0.35">
      <c r="B92" s="27" t="s">
        <v>1379</v>
      </c>
      <c r="C92" s="34" t="s">
        <v>1380</v>
      </c>
    </row>
    <row r="93" spans="2:3" ht="203" x14ac:dyDescent="0.35">
      <c r="C93" s="19" t="s">
        <v>1381</v>
      </c>
    </row>
    <row r="94" spans="2:3" ht="10" customHeight="1" x14ac:dyDescent="0.35"/>
    <row r="97" spans="2:3" ht="32" customHeight="1" x14ac:dyDescent="0.35">
      <c r="B97" s="285" t="s">
        <v>1305</v>
      </c>
      <c r="C97" s="285"/>
    </row>
  </sheetData>
  <sheetProtection password="90EA" sheet="1"/>
  <mergeCells count="1">
    <mergeCell ref="B97:C97"/>
  </mergeCells>
  <hyperlinks>
    <hyperlink ref="C5" r:id="rId1" xr:uid="{00000000-0004-0000-0000-000000000000}"/>
    <hyperlink ref="C6" r:id="rId2" xr:uid="{00000000-0004-0000-0000-000001000000}"/>
    <hyperlink ref="C37" r:id="rId3" xr:uid="{00000000-0004-0000-0000-000002000000}"/>
    <hyperlink ref="C38" r:id="rId4" xr:uid="{00000000-0004-0000-0000-000003000000}"/>
    <hyperlink ref="B97" r:id="rId5" xr:uid="{00000000-0004-0000-0000-000004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S102"/>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30" customWidth="1" outlineLevel="1"/>
    <col min="2" max="2" width="12" customWidth="1"/>
    <col min="3" max="3" width="40" customWidth="1"/>
    <col min="4" max="4" width="50" hidden="1" customWidth="1" outlineLevel="1" collapsed="1"/>
    <col min="5" max="6" width="10" customWidth="1"/>
    <col min="7" max="45" width="10" customWidth="1" outlineLevel="1"/>
  </cols>
  <sheetData>
    <row r="1" spans="1:45" ht="25" customHeight="1" x14ac:dyDescent="0.35">
      <c r="A1" s="226" t="s">
        <v>4063</v>
      </c>
      <c r="B1" s="227" t="s">
        <v>1</v>
      </c>
      <c r="C1" s="227" t="s">
        <v>1540</v>
      </c>
      <c r="D1" s="227" t="s">
        <v>1541</v>
      </c>
      <c r="E1" s="227" t="s">
        <v>1546</v>
      </c>
      <c r="F1" s="227" t="s">
        <v>1547</v>
      </c>
      <c r="G1" s="227" t="s">
        <v>1548</v>
      </c>
      <c r="H1" s="227" t="s">
        <v>1549</v>
      </c>
      <c r="I1" s="227" t="s">
        <v>1550</v>
      </c>
      <c r="J1" s="227" t="s">
        <v>1551</v>
      </c>
      <c r="K1" s="227" t="s">
        <v>1552</v>
      </c>
      <c r="L1" s="227" t="s">
        <v>1553</v>
      </c>
      <c r="M1" s="227" t="s">
        <v>1554</v>
      </c>
      <c r="N1" s="227" t="s">
        <v>1555</v>
      </c>
      <c r="O1" s="227" t="s">
        <v>1556</v>
      </c>
      <c r="P1" s="227" t="s">
        <v>1557</v>
      </c>
      <c r="Q1" s="227" t="s">
        <v>1558</v>
      </c>
      <c r="R1" s="227" t="s">
        <v>1559</v>
      </c>
      <c r="S1" s="227" t="s">
        <v>1560</v>
      </c>
      <c r="T1" s="227" t="s">
        <v>1561</v>
      </c>
      <c r="U1" s="227" t="s">
        <v>1562</v>
      </c>
      <c r="V1" s="227" t="s">
        <v>1563</v>
      </c>
      <c r="W1" s="227" t="s">
        <v>1564</v>
      </c>
      <c r="X1" s="227" t="s">
        <v>1565</v>
      </c>
      <c r="Y1" s="227" t="s">
        <v>1566</v>
      </c>
      <c r="Z1" s="227" t="s">
        <v>1567</v>
      </c>
      <c r="AA1" s="227" t="s">
        <v>1568</v>
      </c>
      <c r="AB1" s="227" t="s">
        <v>1569</v>
      </c>
      <c r="AC1" s="227" t="s">
        <v>1570</v>
      </c>
      <c r="AD1" s="227" t="s">
        <v>1571</v>
      </c>
      <c r="AE1" s="227" t="s">
        <v>1572</v>
      </c>
      <c r="AF1" s="227" t="s">
        <v>1573</v>
      </c>
      <c r="AG1" s="227" t="s">
        <v>1574</v>
      </c>
      <c r="AH1" s="227" t="s">
        <v>1575</v>
      </c>
      <c r="AI1" s="227" t="s">
        <v>1576</v>
      </c>
      <c r="AJ1" s="227" t="s">
        <v>1577</v>
      </c>
      <c r="AK1" s="227" t="s">
        <v>1578</v>
      </c>
      <c r="AL1" s="227" t="s">
        <v>1579</v>
      </c>
      <c r="AM1" s="227" t="s">
        <v>1580</v>
      </c>
      <c r="AN1" s="227" t="s">
        <v>1581</v>
      </c>
      <c r="AO1" s="227" t="s">
        <v>1582</v>
      </c>
      <c r="AP1" s="227" t="s">
        <v>1583</v>
      </c>
      <c r="AQ1" s="227" t="s">
        <v>1584</v>
      </c>
      <c r="AR1" s="227" t="s">
        <v>1585</v>
      </c>
      <c r="AS1" s="228" t="s">
        <v>1586</v>
      </c>
    </row>
    <row r="2" spans="1:45" ht="60" customHeight="1" outlineLevel="1" x14ac:dyDescent="0.35">
      <c r="A2" s="220" t="s">
        <v>4064</v>
      </c>
      <c r="B2" s="207" t="s">
        <v>4065</v>
      </c>
      <c r="C2" s="206"/>
      <c r="D2" s="210"/>
      <c r="E2" s="212" t="str">
        <f>IF(COUNTIF(F2:AS2,"&lt;&gt;")=0,"",SUMPRODUCT(((Recommendations[ImplStatus]="Implemented")+(Recommendations[ImplStatus]="Compensated"))*ISNUMBER(MATCH(Recommendations[Id],F2:AS2,0)))/COUNTIF(F2:AS2,"&lt;&gt;"))</f>
        <v/>
      </c>
      <c r="F2" s="206"/>
      <c r="G2" s="206"/>
      <c r="H2" s="206"/>
      <c r="I2" s="206"/>
      <c r="J2" s="206"/>
      <c r="K2" s="206"/>
      <c r="L2" s="206"/>
      <c r="M2" s="206"/>
      <c r="N2" s="206"/>
      <c r="O2" s="206"/>
      <c r="P2" s="206"/>
      <c r="Q2" s="206"/>
      <c r="R2" s="206"/>
      <c r="S2" s="206"/>
      <c r="T2" s="206"/>
      <c r="U2" s="206"/>
      <c r="V2" s="206"/>
      <c r="W2" s="206"/>
      <c r="X2" s="206"/>
      <c r="Y2" s="206"/>
      <c r="Z2" s="206"/>
      <c r="AA2" s="206"/>
      <c r="AB2" s="206"/>
      <c r="AC2" s="206"/>
      <c r="AD2" s="206"/>
      <c r="AE2" s="206"/>
      <c r="AF2" s="206"/>
      <c r="AG2" s="206"/>
      <c r="AH2" s="206"/>
      <c r="AI2" s="206"/>
      <c r="AJ2" s="206"/>
      <c r="AK2" s="206"/>
      <c r="AL2" s="206"/>
      <c r="AM2" s="206"/>
      <c r="AN2" s="206"/>
      <c r="AO2" s="206"/>
      <c r="AP2" s="206"/>
      <c r="AQ2" s="206"/>
      <c r="AR2" s="206"/>
      <c r="AS2" s="223"/>
    </row>
    <row r="3" spans="1:45" ht="60" customHeight="1" x14ac:dyDescent="0.35">
      <c r="A3" s="221" t="s">
        <v>4064</v>
      </c>
      <c r="B3" s="208" t="s">
        <v>4066</v>
      </c>
      <c r="C3" s="209" t="s">
        <v>4067</v>
      </c>
      <c r="D3" s="211" t="s">
        <v>4068</v>
      </c>
      <c r="E3" s="213" t="str">
        <f>IF(COUNTIF(F3:AS3,"&lt;&gt;")=0,"",SUMPRODUCT(((Recommendations[ImplStatus]="Implemented")+(Recommendations[ImplStatus]="Compensated"))*ISNUMBER(MATCH(Recommendations[Id],F3:AS3,0)))/COUNTIF(F3:AS3,"&lt;&gt;"))</f>
        <v/>
      </c>
      <c r="F3" s="214"/>
      <c r="G3" s="214"/>
      <c r="H3" s="214"/>
      <c r="I3" s="214"/>
      <c r="J3" s="214"/>
      <c r="K3" s="214"/>
      <c r="L3" s="214"/>
      <c r="M3" s="214"/>
      <c r="N3" s="214"/>
      <c r="O3" s="214"/>
      <c r="P3" s="214"/>
      <c r="Q3" s="214"/>
      <c r="R3" s="214"/>
      <c r="S3" s="214"/>
      <c r="T3" s="214"/>
      <c r="U3" s="214"/>
      <c r="V3" s="214"/>
      <c r="W3" s="214"/>
      <c r="X3" s="214"/>
      <c r="Y3" s="214"/>
      <c r="Z3" s="214"/>
      <c r="AA3" s="214"/>
      <c r="AB3" s="214"/>
      <c r="AC3" s="214"/>
      <c r="AD3" s="214"/>
      <c r="AE3" s="214"/>
      <c r="AF3" s="214"/>
      <c r="AG3" s="214"/>
      <c r="AH3" s="214"/>
      <c r="AI3" s="214"/>
      <c r="AJ3" s="214"/>
      <c r="AK3" s="214"/>
      <c r="AL3" s="214"/>
      <c r="AM3" s="214"/>
      <c r="AN3" s="214"/>
      <c r="AO3" s="214"/>
      <c r="AP3" s="214"/>
      <c r="AQ3" s="214"/>
      <c r="AR3" s="214"/>
      <c r="AS3" s="224"/>
    </row>
    <row r="4" spans="1:45" ht="60" customHeight="1" x14ac:dyDescent="0.35">
      <c r="A4" s="221" t="s">
        <v>4064</v>
      </c>
      <c r="B4" s="208" t="s">
        <v>4069</v>
      </c>
      <c r="C4" s="209" t="s">
        <v>4070</v>
      </c>
      <c r="D4" s="211" t="s">
        <v>4071</v>
      </c>
      <c r="E4" s="213" t="str">
        <f>IF(COUNTIF(F4:AS4,"&lt;&gt;")=0,"",SUMPRODUCT(((Recommendations[ImplStatus]="Implemented")+(Recommendations[ImplStatus]="Compensated"))*ISNUMBER(MATCH(Recommendations[Id],F4:AS4,0)))/COUNTIF(F4:AS4,"&lt;&gt;"))</f>
        <v/>
      </c>
      <c r="F4" s="214"/>
      <c r="G4" s="214"/>
      <c r="H4" s="214"/>
      <c r="I4" s="214"/>
      <c r="J4" s="214"/>
      <c r="K4" s="214"/>
      <c r="L4" s="214"/>
      <c r="M4" s="214"/>
      <c r="N4" s="214"/>
      <c r="O4" s="214"/>
      <c r="P4" s="214"/>
      <c r="Q4" s="214"/>
      <c r="R4" s="214"/>
      <c r="S4" s="214"/>
      <c r="T4" s="214"/>
      <c r="U4" s="214"/>
      <c r="V4" s="214"/>
      <c r="W4" s="214"/>
      <c r="X4" s="214"/>
      <c r="Y4" s="214"/>
      <c r="Z4" s="214"/>
      <c r="AA4" s="214"/>
      <c r="AB4" s="214"/>
      <c r="AC4" s="214"/>
      <c r="AD4" s="214"/>
      <c r="AE4" s="214"/>
      <c r="AF4" s="214"/>
      <c r="AG4" s="214"/>
      <c r="AH4" s="214"/>
      <c r="AI4" s="214"/>
      <c r="AJ4" s="214"/>
      <c r="AK4" s="214"/>
      <c r="AL4" s="214"/>
      <c r="AM4" s="214"/>
      <c r="AN4" s="214"/>
      <c r="AO4" s="214"/>
      <c r="AP4" s="214"/>
      <c r="AQ4" s="214"/>
      <c r="AR4" s="214"/>
      <c r="AS4" s="224"/>
    </row>
    <row r="5" spans="1:45" ht="60" customHeight="1" x14ac:dyDescent="0.35">
      <c r="A5" s="221" t="s">
        <v>4064</v>
      </c>
      <c r="B5" s="208" t="s">
        <v>4072</v>
      </c>
      <c r="C5" s="209" t="s">
        <v>4073</v>
      </c>
      <c r="D5" s="211" t="s">
        <v>4074</v>
      </c>
      <c r="E5" s="213" t="str">
        <f>IF(COUNTIF(F5:AS5,"&lt;&gt;")=0,"",SUMPRODUCT(((Recommendations[ImplStatus]="Implemented")+(Recommendations[ImplStatus]="Compensated"))*ISNUMBER(MATCH(Recommendations[Id],F5:AS5,0)))/COUNTIF(F5:AS5,"&lt;&gt;"))</f>
        <v/>
      </c>
      <c r="F5" s="214"/>
      <c r="G5" s="214"/>
      <c r="H5" s="214"/>
      <c r="I5" s="214"/>
      <c r="J5" s="214"/>
      <c r="K5" s="214"/>
      <c r="L5" s="214"/>
      <c r="M5" s="214"/>
      <c r="N5" s="214"/>
      <c r="O5" s="214"/>
      <c r="P5" s="214"/>
      <c r="Q5" s="214"/>
      <c r="R5" s="214"/>
      <c r="S5" s="214"/>
      <c r="T5" s="214"/>
      <c r="U5" s="214"/>
      <c r="V5" s="214"/>
      <c r="W5" s="214"/>
      <c r="X5" s="214"/>
      <c r="Y5" s="214"/>
      <c r="Z5" s="214"/>
      <c r="AA5" s="214"/>
      <c r="AB5" s="214"/>
      <c r="AC5" s="214"/>
      <c r="AD5" s="214"/>
      <c r="AE5" s="214"/>
      <c r="AF5" s="214"/>
      <c r="AG5" s="214"/>
      <c r="AH5" s="214"/>
      <c r="AI5" s="214"/>
      <c r="AJ5" s="214"/>
      <c r="AK5" s="214"/>
      <c r="AL5" s="214"/>
      <c r="AM5" s="214"/>
      <c r="AN5" s="214"/>
      <c r="AO5" s="214"/>
      <c r="AP5" s="214"/>
      <c r="AQ5" s="214"/>
      <c r="AR5" s="214"/>
      <c r="AS5" s="224"/>
    </row>
    <row r="6" spans="1:45" ht="60" customHeight="1" x14ac:dyDescent="0.35">
      <c r="A6" s="221" t="s">
        <v>4064</v>
      </c>
      <c r="B6" s="208" t="s">
        <v>4075</v>
      </c>
      <c r="C6" s="209" t="s">
        <v>4076</v>
      </c>
      <c r="D6" s="211" t="s">
        <v>4077</v>
      </c>
      <c r="E6" s="213" t="str">
        <f>IF(COUNTIF(F6:AS6,"&lt;&gt;")=0,"",SUMPRODUCT(((Recommendations[ImplStatus]="Implemented")+(Recommendations[ImplStatus]="Compensated"))*ISNUMBER(MATCH(Recommendations[Id],F6:AS6,0)))/COUNTIF(F6:AS6,"&lt;&gt;"))</f>
        <v/>
      </c>
      <c r="F6" s="214"/>
      <c r="G6" s="214"/>
      <c r="H6" s="214"/>
      <c r="I6" s="214"/>
      <c r="J6" s="214"/>
      <c r="K6" s="214"/>
      <c r="L6" s="214"/>
      <c r="M6" s="214"/>
      <c r="N6" s="214"/>
      <c r="O6" s="214"/>
      <c r="P6" s="214"/>
      <c r="Q6" s="214"/>
      <c r="R6" s="214"/>
      <c r="S6" s="214"/>
      <c r="T6" s="214"/>
      <c r="U6" s="214"/>
      <c r="V6" s="214"/>
      <c r="W6" s="214"/>
      <c r="X6" s="214"/>
      <c r="Y6" s="214"/>
      <c r="Z6" s="214"/>
      <c r="AA6" s="214"/>
      <c r="AB6" s="214"/>
      <c r="AC6" s="214"/>
      <c r="AD6" s="214"/>
      <c r="AE6" s="214"/>
      <c r="AF6" s="214"/>
      <c r="AG6" s="214"/>
      <c r="AH6" s="214"/>
      <c r="AI6" s="214"/>
      <c r="AJ6" s="214"/>
      <c r="AK6" s="214"/>
      <c r="AL6" s="214"/>
      <c r="AM6" s="214"/>
      <c r="AN6" s="214"/>
      <c r="AO6" s="214"/>
      <c r="AP6" s="214"/>
      <c r="AQ6" s="214"/>
      <c r="AR6" s="214"/>
      <c r="AS6" s="224"/>
    </row>
    <row r="7" spans="1:45" ht="60" customHeight="1" x14ac:dyDescent="0.35">
      <c r="A7" s="221" t="s">
        <v>4064</v>
      </c>
      <c r="B7" s="208" t="s">
        <v>4078</v>
      </c>
      <c r="C7" s="209" t="s">
        <v>4079</v>
      </c>
      <c r="D7" s="211" t="s">
        <v>4080</v>
      </c>
      <c r="E7" s="213" t="str">
        <f>IF(COUNTIF(F7:AS7,"&lt;&gt;")=0,"",SUMPRODUCT(((Recommendations[ImplStatus]="Implemented")+(Recommendations[ImplStatus]="Compensated"))*ISNUMBER(MATCH(Recommendations[Id],F7:AS7,0)))/COUNTIF(F7:AS7,"&lt;&gt;"))</f>
        <v/>
      </c>
      <c r="F7" s="214"/>
      <c r="G7" s="214"/>
      <c r="H7" s="214"/>
      <c r="I7" s="214"/>
      <c r="J7" s="214"/>
      <c r="K7" s="214"/>
      <c r="L7" s="214"/>
      <c r="M7" s="214"/>
      <c r="N7" s="214"/>
      <c r="O7" s="214"/>
      <c r="P7" s="214"/>
      <c r="Q7" s="214"/>
      <c r="R7" s="214"/>
      <c r="S7" s="214"/>
      <c r="T7" s="214"/>
      <c r="U7" s="214"/>
      <c r="V7" s="214"/>
      <c r="W7" s="214"/>
      <c r="X7" s="214"/>
      <c r="Y7" s="214"/>
      <c r="Z7" s="214"/>
      <c r="AA7" s="214"/>
      <c r="AB7" s="214"/>
      <c r="AC7" s="214"/>
      <c r="AD7" s="214"/>
      <c r="AE7" s="214"/>
      <c r="AF7" s="214"/>
      <c r="AG7" s="214"/>
      <c r="AH7" s="214"/>
      <c r="AI7" s="214"/>
      <c r="AJ7" s="214"/>
      <c r="AK7" s="214"/>
      <c r="AL7" s="214"/>
      <c r="AM7" s="214"/>
      <c r="AN7" s="214"/>
      <c r="AO7" s="214"/>
      <c r="AP7" s="214"/>
      <c r="AQ7" s="214"/>
      <c r="AR7" s="214"/>
      <c r="AS7" s="224"/>
    </row>
    <row r="8" spans="1:45" ht="60" customHeight="1" x14ac:dyDescent="0.35">
      <c r="A8" s="221" t="s">
        <v>4064</v>
      </c>
      <c r="B8" s="208" t="s">
        <v>4081</v>
      </c>
      <c r="C8" s="209" t="s">
        <v>4082</v>
      </c>
      <c r="D8" s="211" t="s">
        <v>4083</v>
      </c>
      <c r="E8" s="213" t="str">
        <f>IF(COUNTIF(F8:AS8,"&lt;&gt;")=0,"",SUMPRODUCT(((Recommendations[ImplStatus]="Implemented")+(Recommendations[ImplStatus]="Compensated"))*ISNUMBER(MATCH(Recommendations[Id],F8:AS8,0)))/COUNTIF(F8:AS8,"&lt;&gt;"))</f>
        <v/>
      </c>
      <c r="F8" s="214"/>
      <c r="G8" s="214"/>
      <c r="H8" s="214"/>
      <c r="I8" s="214"/>
      <c r="J8" s="214"/>
      <c r="K8" s="214"/>
      <c r="L8" s="214"/>
      <c r="M8" s="214"/>
      <c r="N8" s="214"/>
      <c r="O8" s="214"/>
      <c r="P8" s="214"/>
      <c r="Q8" s="214"/>
      <c r="R8" s="214"/>
      <c r="S8" s="214"/>
      <c r="T8" s="214"/>
      <c r="U8" s="214"/>
      <c r="V8" s="214"/>
      <c r="W8" s="214"/>
      <c r="X8" s="214"/>
      <c r="Y8" s="214"/>
      <c r="Z8" s="214"/>
      <c r="AA8" s="214"/>
      <c r="AB8" s="214"/>
      <c r="AC8" s="214"/>
      <c r="AD8" s="214"/>
      <c r="AE8" s="214"/>
      <c r="AF8" s="214"/>
      <c r="AG8" s="214"/>
      <c r="AH8" s="214"/>
      <c r="AI8" s="214"/>
      <c r="AJ8" s="214"/>
      <c r="AK8" s="214"/>
      <c r="AL8" s="214"/>
      <c r="AM8" s="214"/>
      <c r="AN8" s="214"/>
      <c r="AO8" s="214"/>
      <c r="AP8" s="214"/>
      <c r="AQ8" s="214"/>
      <c r="AR8" s="214"/>
      <c r="AS8" s="224"/>
    </row>
    <row r="9" spans="1:45" ht="60" customHeight="1" x14ac:dyDescent="0.35">
      <c r="A9" s="221" t="s">
        <v>4064</v>
      </c>
      <c r="B9" s="208" t="s">
        <v>4084</v>
      </c>
      <c r="C9" s="209" t="s">
        <v>4085</v>
      </c>
      <c r="D9" s="211" t="s">
        <v>4086</v>
      </c>
      <c r="E9" s="213" t="str">
        <f>IF(COUNTIF(F9:AS9,"&lt;&gt;")=0,"",SUMPRODUCT(((Recommendations[ImplStatus]="Implemented")+(Recommendations[ImplStatus]="Compensated"))*ISNUMBER(MATCH(Recommendations[Id],F9:AS9,0)))/COUNTIF(F9:AS9,"&lt;&gt;"))</f>
        <v/>
      </c>
      <c r="F9" s="214"/>
      <c r="G9" s="214"/>
      <c r="H9" s="214"/>
      <c r="I9" s="214"/>
      <c r="J9" s="214"/>
      <c r="K9" s="214"/>
      <c r="L9" s="214"/>
      <c r="M9" s="214"/>
      <c r="N9" s="214"/>
      <c r="O9" s="214"/>
      <c r="P9" s="214"/>
      <c r="Q9" s="214"/>
      <c r="R9" s="214"/>
      <c r="S9" s="214"/>
      <c r="T9" s="214"/>
      <c r="U9" s="214"/>
      <c r="V9" s="214"/>
      <c r="W9" s="214"/>
      <c r="X9" s="214"/>
      <c r="Y9" s="214"/>
      <c r="Z9" s="214"/>
      <c r="AA9" s="214"/>
      <c r="AB9" s="214"/>
      <c r="AC9" s="214"/>
      <c r="AD9" s="214"/>
      <c r="AE9" s="214"/>
      <c r="AF9" s="214"/>
      <c r="AG9" s="214"/>
      <c r="AH9" s="214"/>
      <c r="AI9" s="214"/>
      <c r="AJ9" s="214"/>
      <c r="AK9" s="214"/>
      <c r="AL9" s="214"/>
      <c r="AM9" s="214"/>
      <c r="AN9" s="214"/>
      <c r="AO9" s="214"/>
      <c r="AP9" s="214"/>
      <c r="AQ9" s="214"/>
      <c r="AR9" s="214"/>
      <c r="AS9" s="224"/>
    </row>
    <row r="10" spans="1:45" ht="60" customHeight="1" x14ac:dyDescent="0.35">
      <c r="A10" s="221" t="s">
        <v>4064</v>
      </c>
      <c r="B10" s="208" t="s">
        <v>4087</v>
      </c>
      <c r="C10" s="209" t="s">
        <v>4088</v>
      </c>
      <c r="D10" s="211" t="s">
        <v>4089</v>
      </c>
      <c r="E10" s="213" t="str">
        <f>IF(COUNTIF(F10:AS10,"&lt;&gt;")=0,"",SUMPRODUCT(((Recommendations[ImplStatus]="Implemented")+(Recommendations[ImplStatus]="Compensated"))*ISNUMBER(MATCH(Recommendations[Id],F10:AS10,0)))/COUNTIF(F10:AS10,"&lt;&gt;"))</f>
        <v/>
      </c>
      <c r="F10" s="214"/>
      <c r="G10" s="214"/>
      <c r="H10" s="214"/>
      <c r="I10" s="214"/>
      <c r="J10" s="214"/>
      <c r="K10" s="214"/>
      <c r="L10" s="214"/>
      <c r="M10" s="214"/>
      <c r="N10" s="214"/>
      <c r="O10" s="214"/>
      <c r="P10" s="214"/>
      <c r="Q10" s="214"/>
      <c r="R10" s="214"/>
      <c r="S10" s="214"/>
      <c r="T10" s="214"/>
      <c r="U10" s="214"/>
      <c r="V10" s="214"/>
      <c r="W10" s="214"/>
      <c r="X10" s="214"/>
      <c r="Y10" s="214"/>
      <c r="Z10" s="214"/>
      <c r="AA10" s="214"/>
      <c r="AB10" s="214"/>
      <c r="AC10" s="214"/>
      <c r="AD10" s="214"/>
      <c r="AE10" s="214"/>
      <c r="AF10" s="214"/>
      <c r="AG10" s="214"/>
      <c r="AH10" s="214"/>
      <c r="AI10" s="214"/>
      <c r="AJ10" s="214"/>
      <c r="AK10" s="214"/>
      <c r="AL10" s="214"/>
      <c r="AM10" s="214"/>
      <c r="AN10" s="214"/>
      <c r="AO10" s="214"/>
      <c r="AP10" s="214"/>
      <c r="AQ10" s="214"/>
      <c r="AR10" s="214"/>
      <c r="AS10" s="224"/>
    </row>
    <row r="11" spans="1:45" ht="60" customHeight="1" x14ac:dyDescent="0.35">
      <c r="A11" s="221" t="s">
        <v>4064</v>
      </c>
      <c r="B11" s="208" t="s">
        <v>4090</v>
      </c>
      <c r="C11" s="209" t="s">
        <v>4091</v>
      </c>
      <c r="D11" s="211" t="s">
        <v>4092</v>
      </c>
      <c r="E11" s="213" t="str">
        <f>IF(COUNTIF(F11:AS11,"&lt;&gt;")=0,"",SUMPRODUCT(((Recommendations[ImplStatus]="Implemented")+(Recommendations[ImplStatus]="Compensated"))*ISNUMBER(MATCH(Recommendations[Id],F11:AS11,0)))/COUNTIF(F11:AS11,"&lt;&gt;"))</f>
        <v/>
      </c>
      <c r="F11" s="214"/>
      <c r="G11" s="214"/>
      <c r="H11" s="214"/>
      <c r="I11" s="214"/>
      <c r="J11" s="214"/>
      <c r="K11" s="214"/>
      <c r="L11" s="214"/>
      <c r="M11" s="214"/>
      <c r="N11" s="214"/>
      <c r="O11" s="214"/>
      <c r="P11" s="214"/>
      <c r="Q11" s="214"/>
      <c r="R11" s="214"/>
      <c r="S11" s="214"/>
      <c r="T11" s="214"/>
      <c r="U11" s="214"/>
      <c r="V11" s="214"/>
      <c r="W11" s="214"/>
      <c r="X11" s="214"/>
      <c r="Y11" s="214"/>
      <c r="Z11" s="214"/>
      <c r="AA11" s="214"/>
      <c r="AB11" s="214"/>
      <c r="AC11" s="214"/>
      <c r="AD11" s="214"/>
      <c r="AE11" s="214"/>
      <c r="AF11" s="214"/>
      <c r="AG11" s="214"/>
      <c r="AH11" s="214"/>
      <c r="AI11" s="214"/>
      <c r="AJ11" s="214"/>
      <c r="AK11" s="214"/>
      <c r="AL11" s="214"/>
      <c r="AM11" s="214"/>
      <c r="AN11" s="214"/>
      <c r="AO11" s="214"/>
      <c r="AP11" s="214"/>
      <c r="AQ11" s="214"/>
      <c r="AR11" s="214"/>
      <c r="AS11" s="224"/>
    </row>
    <row r="12" spans="1:45" ht="60" customHeight="1" x14ac:dyDescent="0.35">
      <c r="A12" s="221" t="s">
        <v>4064</v>
      </c>
      <c r="B12" s="208" t="s">
        <v>4093</v>
      </c>
      <c r="C12" s="209" t="s">
        <v>4094</v>
      </c>
      <c r="D12" s="211" t="s">
        <v>4095</v>
      </c>
      <c r="E12" s="213" t="str">
        <f>IF(COUNTIF(F12:AS12,"&lt;&gt;")=0,"",SUMPRODUCT(((Recommendations[ImplStatus]="Implemented")+(Recommendations[ImplStatus]="Compensated"))*ISNUMBER(MATCH(Recommendations[Id],F12:AS12,0)))/COUNTIF(F12:AS12,"&lt;&gt;"))</f>
        <v/>
      </c>
      <c r="F12" s="214"/>
      <c r="G12" s="214"/>
      <c r="H12" s="214"/>
      <c r="I12" s="214"/>
      <c r="J12" s="214"/>
      <c r="K12" s="214"/>
      <c r="L12" s="214"/>
      <c r="M12" s="214"/>
      <c r="N12" s="214"/>
      <c r="O12" s="214"/>
      <c r="P12" s="214"/>
      <c r="Q12" s="214"/>
      <c r="R12" s="214"/>
      <c r="S12" s="214"/>
      <c r="T12" s="214"/>
      <c r="U12" s="214"/>
      <c r="V12" s="214"/>
      <c r="W12" s="214"/>
      <c r="X12" s="214"/>
      <c r="Y12" s="214"/>
      <c r="Z12" s="214"/>
      <c r="AA12" s="214"/>
      <c r="AB12" s="214"/>
      <c r="AC12" s="214"/>
      <c r="AD12" s="214"/>
      <c r="AE12" s="214"/>
      <c r="AF12" s="214"/>
      <c r="AG12" s="214"/>
      <c r="AH12" s="214"/>
      <c r="AI12" s="214"/>
      <c r="AJ12" s="214"/>
      <c r="AK12" s="214"/>
      <c r="AL12" s="214"/>
      <c r="AM12" s="214"/>
      <c r="AN12" s="214"/>
      <c r="AO12" s="214"/>
      <c r="AP12" s="214"/>
      <c r="AQ12" s="214"/>
      <c r="AR12" s="214"/>
      <c r="AS12" s="224"/>
    </row>
    <row r="13" spans="1:45" ht="60" customHeight="1" x14ac:dyDescent="0.35">
      <c r="A13" s="221" t="s">
        <v>4064</v>
      </c>
      <c r="B13" s="208" t="s">
        <v>4096</v>
      </c>
      <c r="C13" s="209" t="s">
        <v>4097</v>
      </c>
      <c r="D13" s="211" t="s">
        <v>4098</v>
      </c>
      <c r="E13" s="213" t="str">
        <f>IF(COUNTIF(F13:AS13,"&lt;&gt;")=0,"",SUMPRODUCT(((Recommendations[ImplStatus]="Implemented")+(Recommendations[ImplStatus]="Compensated"))*ISNUMBER(MATCH(Recommendations[Id],F13:AS13,0)))/COUNTIF(F13:AS13,"&lt;&gt;"))</f>
        <v/>
      </c>
      <c r="F13" s="214"/>
      <c r="G13" s="214"/>
      <c r="H13" s="214"/>
      <c r="I13" s="214"/>
      <c r="J13" s="214"/>
      <c r="K13" s="214"/>
      <c r="L13" s="214"/>
      <c r="M13" s="214"/>
      <c r="N13" s="214"/>
      <c r="O13" s="214"/>
      <c r="P13" s="214"/>
      <c r="Q13" s="214"/>
      <c r="R13" s="214"/>
      <c r="S13" s="214"/>
      <c r="T13" s="214"/>
      <c r="U13" s="214"/>
      <c r="V13" s="214"/>
      <c r="W13" s="214"/>
      <c r="X13" s="214"/>
      <c r="Y13" s="214"/>
      <c r="Z13" s="214"/>
      <c r="AA13" s="214"/>
      <c r="AB13" s="214"/>
      <c r="AC13" s="214"/>
      <c r="AD13" s="214"/>
      <c r="AE13" s="214"/>
      <c r="AF13" s="214"/>
      <c r="AG13" s="214"/>
      <c r="AH13" s="214"/>
      <c r="AI13" s="214"/>
      <c r="AJ13" s="214"/>
      <c r="AK13" s="214"/>
      <c r="AL13" s="214"/>
      <c r="AM13" s="214"/>
      <c r="AN13" s="214"/>
      <c r="AO13" s="214"/>
      <c r="AP13" s="214"/>
      <c r="AQ13" s="214"/>
      <c r="AR13" s="214"/>
      <c r="AS13" s="224"/>
    </row>
    <row r="14" spans="1:45" ht="60" customHeight="1" x14ac:dyDescent="0.35">
      <c r="A14" s="221" t="s">
        <v>4064</v>
      </c>
      <c r="B14" s="208" t="s">
        <v>4099</v>
      </c>
      <c r="C14" s="209" t="s">
        <v>4100</v>
      </c>
      <c r="D14" s="211" t="s">
        <v>4101</v>
      </c>
      <c r="E14" s="213" t="str">
        <f>IF(COUNTIF(F14:AS14,"&lt;&gt;")=0,"",SUMPRODUCT(((Recommendations[ImplStatus]="Implemented")+(Recommendations[ImplStatus]="Compensated"))*ISNUMBER(MATCH(Recommendations[Id],F14:AS14,0)))/COUNTIF(F14:AS14,"&lt;&gt;"))</f>
        <v/>
      </c>
      <c r="F14" s="214"/>
      <c r="G14" s="214"/>
      <c r="H14" s="214"/>
      <c r="I14" s="214"/>
      <c r="J14" s="214"/>
      <c r="K14" s="214"/>
      <c r="L14" s="214"/>
      <c r="M14" s="214"/>
      <c r="N14" s="214"/>
      <c r="O14" s="214"/>
      <c r="P14" s="214"/>
      <c r="Q14" s="214"/>
      <c r="R14" s="214"/>
      <c r="S14" s="214"/>
      <c r="T14" s="214"/>
      <c r="U14" s="214"/>
      <c r="V14" s="214"/>
      <c r="W14" s="214"/>
      <c r="X14" s="214"/>
      <c r="Y14" s="214"/>
      <c r="Z14" s="214"/>
      <c r="AA14" s="214"/>
      <c r="AB14" s="214"/>
      <c r="AC14" s="214"/>
      <c r="AD14" s="214"/>
      <c r="AE14" s="214"/>
      <c r="AF14" s="214"/>
      <c r="AG14" s="214"/>
      <c r="AH14" s="214"/>
      <c r="AI14" s="214"/>
      <c r="AJ14" s="214"/>
      <c r="AK14" s="214"/>
      <c r="AL14" s="214"/>
      <c r="AM14" s="214"/>
      <c r="AN14" s="214"/>
      <c r="AO14" s="214"/>
      <c r="AP14" s="214"/>
      <c r="AQ14" s="214"/>
      <c r="AR14" s="214"/>
      <c r="AS14" s="224"/>
    </row>
    <row r="15" spans="1:45" ht="60" customHeight="1" x14ac:dyDescent="0.35">
      <c r="A15" s="221" t="s">
        <v>4064</v>
      </c>
      <c r="B15" s="208" t="s">
        <v>4102</v>
      </c>
      <c r="C15" s="209" t="s">
        <v>4103</v>
      </c>
      <c r="D15" s="211" t="s">
        <v>4104</v>
      </c>
      <c r="E15" s="213" t="str">
        <f>IF(COUNTIF(F15:AS15,"&lt;&gt;")=0,"",SUMPRODUCT(((Recommendations[ImplStatus]="Implemented")+(Recommendations[ImplStatus]="Compensated"))*ISNUMBER(MATCH(Recommendations[Id],F15:AS15,0)))/COUNTIF(F15:AS15,"&lt;&gt;"))</f>
        <v/>
      </c>
      <c r="F15" s="214"/>
      <c r="G15" s="214"/>
      <c r="H15" s="214"/>
      <c r="I15" s="214"/>
      <c r="J15" s="214"/>
      <c r="K15" s="214"/>
      <c r="L15" s="214"/>
      <c r="M15" s="214"/>
      <c r="N15" s="214"/>
      <c r="O15" s="214"/>
      <c r="P15" s="214"/>
      <c r="Q15" s="214"/>
      <c r="R15" s="214"/>
      <c r="S15" s="214"/>
      <c r="T15" s="214"/>
      <c r="U15" s="214"/>
      <c r="V15" s="214"/>
      <c r="W15" s="214"/>
      <c r="X15" s="214"/>
      <c r="Y15" s="214"/>
      <c r="Z15" s="214"/>
      <c r="AA15" s="214"/>
      <c r="AB15" s="214"/>
      <c r="AC15" s="214"/>
      <c r="AD15" s="214"/>
      <c r="AE15" s="214"/>
      <c r="AF15" s="214"/>
      <c r="AG15" s="214"/>
      <c r="AH15" s="214"/>
      <c r="AI15" s="214"/>
      <c r="AJ15" s="214"/>
      <c r="AK15" s="214"/>
      <c r="AL15" s="214"/>
      <c r="AM15" s="214"/>
      <c r="AN15" s="214"/>
      <c r="AO15" s="214"/>
      <c r="AP15" s="214"/>
      <c r="AQ15" s="214"/>
      <c r="AR15" s="214"/>
      <c r="AS15" s="224"/>
    </row>
    <row r="16" spans="1:45" ht="60" customHeight="1" x14ac:dyDescent="0.35">
      <c r="A16" s="221" t="s">
        <v>4064</v>
      </c>
      <c r="B16" s="208" t="s">
        <v>4105</v>
      </c>
      <c r="C16" s="209" t="s">
        <v>4106</v>
      </c>
      <c r="D16" s="211" t="s">
        <v>4107</v>
      </c>
      <c r="E16" s="213" t="str">
        <f>IF(COUNTIF(F16:AS16,"&lt;&gt;")=0,"",SUMPRODUCT(((Recommendations[ImplStatus]="Implemented")+(Recommendations[ImplStatus]="Compensated"))*ISNUMBER(MATCH(Recommendations[Id],F16:AS16,0)))/COUNTIF(F16:AS16,"&lt;&gt;"))</f>
        <v/>
      </c>
      <c r="F16" s="214"/>
      <c r="G16" s="214"/>
      <c r="H16" s="214"/>
      <c r="I16" s="214"/>
      <c r="J16" s="214"/>
      <c r="K16" s="214"/>
      <c r="L16" s="214"/>
      <c r="M16" s="214"/>
      <c r="N16" s="214"/>
      <c r="O16" s="214"/>
      <c r="P16" s="214"/>
      <c r="Q16" s="214"/>
      <c r="R16" s="214"/>
      <c r="S16" s="214"/>
      <c r="T16" s="214"/>
      <c r="U16" s="214"/>
      <c r="V16" s="214"/>
      <c r="W16" s="214"/>
      <c r="X16" s="214"/>
      <c r="Y16" s="214"/>
      <c r="Z16" s="214"/>
      <c r="AA16" s="214"/>
      <c r="AB16" s="214"/>
      <c r="AC16" s="214"/>
      <c r="AD16" s="214"/>
      <c r="AE16" s="214"/>
      <c r="AF16" s="214"/>
      <c r="AG16" s="214"/>
      <c r="AH16" s="214"/>
      <c r="AI16" s="214"/>
      <c r="AJ16" s="214"/>
      <c r="AK16" s="214"/>
      <c r="AL16" s="214"/>
      <c r="AM16" s="214"/>
      <c r="AN16" s="214"/>
      <c r="AO16" s="214"/>
      <c r="AP16" s="214"/>
      <c r="AQ16" s="214"/>
      <c r="AR16" s="214"/>
      <c r="AS16" s="224"/>
    </row>
    <row r="17" spans="1:45" ht="60" customHeight="1" x14ac:dyDescent="0.35">
      <c r="A17" s="221" t="s">
        <v>4064</v>
      </c>
      <c r="B17" s="208" t="s">
        <v>4108</v>
      </c>
      <c r="C17" s="209" t="s">
        <v>4109</v>
      </c>
      <c r="D17" s="211" t="s">
        <v>4110</v>
      </c>
      <c r="E17" s="213" t="str">
        <f>IF(COUNTIF(F17:AS17,"&lt;&gt;")=0,"",SUMPRODUCT(((Recommendations[ImplStatus]="Implemented")+(Recommendations[ImplStatus]="Compensated"))*ISNUMBER(MATCH(Recommendations[Id],F17:AS17,0)))/COUNTIF(F17:AS17,"&lt;&gt;"))</f>
        <v/>
      </c>
      <c r="F17" s="214"/>
      <c r="G17" s="214"/>
      <c r="H17" s="214"/>
      <c r="I17" s="214"/>
      <c r="J17" s="214"/>
      <c r="K17" s="214"/>
      <c r="L17" s="214"/>
      <c r="M17" s="214"/>
      <c r="N17" s="214"/>
      <c r="O17" s="214"/>
      <c r="P17" s="214"/>
      <c r="Q17" s="214"/>
      <c r="R17" s="214"/>
      <c r="S17" s="214"/>
      <c r="T17" s="214"/>
      <c r="U17" s="214"/>
      <c r="V17" s="214"/>
      <c r="W17" s="214"/>
      <c r="X17" s="214"/>
      <c r="Y17" s="214"/>
      <c r="Z17" s="214"/>
      <c r="AA17" s="214"/>
      <c r="AB17" s="214"/>
      <c r="AC17" s="214"/>
      <c r="AD17" s="214"/>
      <c r="AE17" s="214"/>
      <c r="AF17" s="214"/>
      <c r="AG17" s="214"/>
      <c r="AH17" s="214"/>
      <c r="AI17" s="214"/>
      <c r="AJ17" s="214"/>
      <c r="AK17" s="214"/>
      <c r="AL17" s="214"/>
      <c r="AM17" s="214"/>
      <c r="AN17" s="214"/>
      <c r="AO17" s="214"/>
      <c r="AP17" s="214"/>
      <c r="AQ17" s="214"/>
      <c r="AR17" s="214"/>
      <c r="AS17" s="224"/>
    </row>
    <row r="18" spans="1:45" ht="60" customHeight="1" x14ac:dyDescent="0.35">
      <c r="A18" s="221" t="s">
        <v>4064</v>
      </c>
      <c r="B18" s="208" t="s">
        <v>4111</v>
      </c>
      <c r="C18" s="209" t="s">
        <v>4112</v>
      </c>
      <c r="D18" s="211" t="s">
        <v>4113</v>
      </c>
      <c r="E18" s="213" t="str">
        <f>IF(COUNTIF(F18:AS18,"&lt;&gt;")=0,"",SUMPRODUCT(((Recommendations[ImplStatus]="Implemented")+(Recommendations[ImplStatus]="Compensated"))*ISNUMBER(MATCH(Recommendations[Id],F18:AS18,0)))/COUNTIF(F18:AS18,"&lt;&gt;"))</f>
        <v/>
      </c>
      <c r="F18" s="214"/>
      <c r="G18" s="214"/>
      <c r="H18" s="214"/>
      <c r="I18" s="214"/>
      <c r="J18" s="214"/>
      <c r="K18" s="214"/>
      <c r="L18" s="214"/>
      <c r="M18" s="214"/>
      <c r="N18" s="214"/>
      <c r="O18" s="214"/>
      <c r="P18" s="214"/>
      <c r="Q18" s="214"/>
      <c r="R18" s="214"/>
      <c r="S18" s="214"/>
      <c r="T18" s="214"/>
      <c r="U18" s="214"/>
      <c r="V18" s="214"/>
      <c r="W18" s="214"/>
      <c r="X18" s="214"/>
      <c r="Y18" s="214"/>
      <c r="Z18" s="214"/>
      <c r="AA18" s="214"/>
      <c r="AB18" s="214"/>
      <c r="AC18" s="214"/>
      <c r="AD18" s="214"/>
      <c r="AE18" s="214"/>
      <c r="AF18" s="214"/>
      <c r="AG18" s="214"/>
      <c r="AH18" s="214"/>
      <c r="AI18" s="214"/>
      <c r="AJ18" s="214"/>
      <c r="AK18" s="214"/>
      <c r="AL18" s="214"/>
      <c r="AM18" s="214"/>
      <c r="AN18" s="214"/>
      <c r="AO18" s="214"/>
      <c r="AP18" s="214"/>
      <c r="AQ18" s="214"/>
      <c r="AR18" s="214"/>
      <c r="AS18" s="224"/>
    </row>
    <row r="19" spans="1:45" ht="60" customHeight="1" x14ac:dyDescent="0.35">
      <c r="A19" s="221" t="s">
        <v>4064</v>
      </c>
      <c r="B19" s="208" t="s">
        <v>4114</v>
      </c>
      <c r="C19" s="209" t="s">
        <v>4115</v>
      </c>
      <c r="D19" s="211" t="s">
        <v>4116</v>
      </c>
      <c r="E19" s="213" t="str">
        <f>IF(COUNTIF(F19:AS19,"&lt;&gt;")=0,"",SUMPRODUCT(((Recommendations[ImplStatus]="Implemented")+(Recommendations[ImplStatus]="Compensated"))*ISNUMBER(MATCH(Recommendations[Id],F19:AS19,0)))/COUNTIF(F19:AS19,"&lt;&gt;"))</f>
        <v/>
      </c>
      <c r="F19" s="214"/>
      <c r="G19" s="214"/>
      <c r="H19" s="214"/>
      <c r="I19" s="214"/>
      <c r="J19" s="214"/>
      <c r="K19" s="214"/>
      <c r="L19" s="214"/>
      <c r="M19" s="214"/>
      <c r="N19" s="214"/>
      <c r="O19" s="214"/>
      <c r="P19" s="214"/>
      <c r="Q19" s="214"/>
      <c r="R19" s="214"/>
      <c r="S19" s="214"/>
      <c r="T19" s="214"/>
      <c r="U19" s="214"/>
      <c r="V19" s="214"/>
      <c r="W19" s="214"/>
      <c r="X19" s="214"/>
      <c r="Y19" s="214"/>
      <c r="Z19" s="214"/>
      <c r="AA19" s="214"/>
      <c r="AB19" s="214"/>
      <c r="AC19" s="214"/>
      <c r="AD19" s="214"/>
      <c r="AE19" s="214"/>
      <c r="AF19" s="214"/>
      <c r="AG19" s="214"/>
      <c r="AH19" s="214"/>
      <c r="AI19" s="214"/>
      <c r="AJ19" s="214"/>
      <c r="AK19" s="214"/>
      <c r="AL19" s="214"/>
      <c r="AM19" s="214"/>
      <c r="AN19" s="214"/>
      <c r="AO19" s="214"/>
      <c r="AP19" s="214"/>
      <c r="AQ19" s="214"/>
      <c r="AR19" s="214"/>
      <c r="AS19" s="224"/>
    </row>
    <row r="20" spans="1:45" ht="60" customHeight="1" x14ac:dyDescent="0.35">
      <c r="A20" s="221" t="s">
        <v>4064</v>
      </c>
      <c r="B20" s="208" t="s">
        <v>4117</v>
      </c>
      <c r="C20" s="209" t="s">
        <v>4118</v>
      </c>
      <c r="D20" s="211" t="s">
        <v>4119</v>
      </c>
      <c r="E20" s="213" t="str">
        <f>IF(COUNTIF(F20:AS20,"&lt;&gt;")=0,"",SUMPRODUCT(((Recommendations[ImplStatus]="Implemented")+(Recommendations[ImplStatus]="Compensated"))*ISNUMBER(MATCH(Recommendations[Id],F20:AS20,0)))/COUNTIF(F20:AS20,"&lt;&gt;"))</f>
        <v/>
      </c>
      <c r="F20" s="214"/>
      <c r="G20" s="214"/>
      <c r="H20" s="214"/>
      <c r="I20" s="214"/>
      <c r="J20" s="214"/>
      <c r="K20" s="214"/>
      <c r="L20" s="214"/>
      <c r="M20" s="214"/>
      <c r="N20" s="214"/>
      <c r="O20" s="214"/>
      <c r="P20" s="214"/>
      <c r="Q20" s="214"/>
      <c r="R20" s="214"/>
      <c r="S20" s="214"/>
      <c r="T20" s="214"/>
      <c r="U20" s="214"/>
      <c r="V20" s="214"/>
      <c r="W20" s="214"/>
      <c r="X20" s="214"/>
      <c r="Y20" s="214"/>
      <c r="Z20" s="214"/>
      <c r="AA20" s="214"/>
      <c r="AB20" s="214"/>
      <c r="AC20" s="214"/>
      <c r="AD20" s="214"/>
      <c r="AE20" s="214"/>
      <c r="AF20" s="214"/>
      <c r="AG20" s="214"/>
      <c r="AH20" s="214"/>
      <c r="AI20" s="214"/>
      <c r="AJ20" s="214"/>
      <c r="AK20" s="214"/>
      <c r="AL20" s="214"/>
      <c r="AM20" s="214"/>
      <c r="AN20" s="214"/>
      <c r="AO20" s="214"/>
      <c r="AP20" s="214"/>
      <c r="AQ20" s="214"/>
      <c r="AR20" s="214"/>
      <c r="AS20" s="224"/>
    </row>
    <row r="21" spans="1:45" ht="60" customHeight="1" x14ac:dyDescent="0.35">
      <c r="A21" s="221" t="s">
        <v>4064</v>
      </c>
      <c r="B21" s="208" t="s">
        <v>4120</v>
      </c>
      <c r="C21" s="209" t="s">
        <v>4121</v>
      </c>
      <c r="D21" s="211" t="s">
        <v>4122</v>
      </c>
      <c r="E21" s="213" t="str">
        <f>IF(COUNTIF(F21:AS21,"&lt;&gt;")=0,"",SUMPRODUCT(((Recommendations[ImplStatus]="Implemented")+(Recommendations[ImplStatus]="Compensated"))*ISNUMBER(MATCH(Recommendations[Id],F21:AS21,0)))/COUNTIF(F21:AS21,"&lt;&gt;"))</f>
        <v/>
      </c>
      <c r="F21" s="214"/>
      <c r="G21" s="214"/>
      <c r="H21" s="214"/>
      <c r="I21" s="214"/>
      <c r="J21" s="214"/>
      <c r="K21" s="214"/>
      <c r="L21" s="214"/>
      <c r="M21" s="214"/>
      <c r="N21" s="214"/>
      <c r="O21" s="214"/>
      <c r="P21" s="214"/>
      <c r="Q21" s="214"/>
      <c r="R21" s="214"/>
      <c r="S21" s="214"/>
      <c r="T21" s="214"/>
      <c r="U21" s="214"/>
      <c r="V21" s="214"/>
      <c r="W21" s="214"/>
      <c r="X21" s="214"/>
      <c r="Y21" s="214"/>
      <c r="Z21" s="214"/>
      <c r="AA21" s="214"/>
      <c r="AB21" s="214"/>
      <c r="AC21" s="214"/>
      <c r="AD21" s="214"/>
      <c r="AE21" s="214"/>
      <c r="AF21" s="214"/>
      <c r="AG21" s="214"/>
      <c r="AH21" s="214"/>
      <c r="AI21" s="214"/>
      <c r="AJ21" s="214"/>
      <c r="AK21" s="214"/>
      <c r="AL21" s="214"/>
      <c r="AM21" s="214"/>
      <c r="AN21" s="214"/>
      <c r="AO21" s="214"/>
      <c r="AP21" s="214"/>
      <c r="AQ21" s="214"/>
      <c r="AR21" s="214"/>
      <c r="AS21" s="224"/>
    </row>
    <row r="22" spans="1:45" ht="60" customHeight="1" x14ac:dyDescent="0.35">
      <c r="A22" s="221" t="s">
        <v>4064</v>
      </c>
      <c r="B22" s="208" t="s">
        <v>4123</v>
      </c>
      <c r="C22" s="209" t="s">
        <v>4124</v>
      </c>
      <c r="D22" s="211" t="s">
        <v>4125</v>
      </c>
      <c r="E22" s="213" t="str">
        <f>IF(COUNTIF(F22:AS22,"&lt;&gt;")=0,"",SUMPRODUCT(((Recommendations[ImplStatus]="Implemented")+(Recommendations[ImplStatus]="Compensated"))*ISNUMBER(MATCH(Recommendations[Id],F22:AS22,0)))/COUNTIF(F22:AS22,"&lt;&gt;"))</f>
        <v/>
      </c>
      <c r="F22" s="214"/>
      <c r="G22" s="214"/>
      <c r="H22" s="214"/>
      <c r="I22" s="214"/>
      <c r="J22" s="214"/>
      <c r="K22" s="214"/>
      <c r="L22" s="214"/>
      <c r="M22" s="214"/>
      <c r="N22" s="214"/>
      <c r="O22" s="214"/>
      <c r="P22" s="214"/>
      <c r="Q22" s="214"/>
      <c r="R22" s="214"/>
      <c r="S22" s="214"/>
      <c r="T22" s="214"/>
      <c r="U22" s="214"/>
      <c r="V22" s="214"/>
      <c r="W22" s="214"/>
      <c r="X22" s="214"/>
      <c r="Y22" s="214"/>
      <c r="Z22" s="214"/>
      <c r="AA22" s="214"/>
      <c r="AB22" s="214"/>
      <c r="AC22" s="214"/>
      <c r="AD22" s="214"/>
      <c r="AE22" s="214"/>
      <c r="AF22" s="214"/>
      <c r="AG22" s="214"/>
      <c r="AH22" s="214"/>
      <c r="AI22" s="214"/>
      <c r="AJ22" s="214"/>
      <c r="AK22" s="214"/>
      <c r="AL22" s="214"/>
      <c r="AM22" s="214"/>
      <c r="AN22" s="214"/>
      <c r="AO22" s="214"/>
      <c r="AP22" s="214"/>
      <c r="AQ22" s="214"/>
      <c r="AR22" s="214"/>
      <c r="AS22" s="224"/>
    </row>
    <row r="23" spans="1:45" ht="60" customHeight="1" x14ac:dyDescent="0.35">
      <c r="A23" s="221" t="s">
        <v>4064</v>
      </c>
      <c r="B23" s="208" t="s">
        <v>4126</v>
      </c>
      <c r="C23" s="209" t="s">
        <v>4127</v>
      </c>
      <c r="D23" s="211" t="s">
        <v>4128</v>
      </c>
      <c r="E23" s="213" t="str">
        <f>IF(COUNTIF(F23:AS23,"&lt;&gt;")=0,"",SUMPRODUCT(((Recommendations[ImplStatus]="Implemented")+(Recommendations[ImplStatus]="Compensated"))*ISNUMBER(MATCH(Recommendations[Id],F23:AS23,0)))/COUNTIF(F23:AS23,"&lt;&gt;"))</f>
        <v/>
      </c>
      <c r="F23" s="214"/>
      <c r="G23" s="214"/>
      <c r="H23" s="214"/>
      <c r="I23" s="214"/>
      <c r="J23" s="214"/>
      <c r="K23" s="214"/>
      <c r="L23" s="214"/>
      <c r="M23" s="214"/>
      <c r="N23" s="214"/>
      <c r="O23" s="214"/>
      <c r="P23" s="214"/>
      <c r="Q23" s="214"/>
      <c r="R23" s="214"/>
      <c r="S23" s="214"/>
      <c r="T23" s="214"/>
      <c r="U23" s="214"/>
      <c r="V23" s="214"/>
      <c r="W23" s="214"/>
      <c r="X23" s="214"/>
      <c r="Y23" s="214"/>
      <c r="Z23" s="214"/>
      <c r="AA23" s="214"/>
      <c r="AB23" s="214"/>
      <c r="AC23" s="214"/>
      <c r="AD23" s="214"/>
      <c r="AE23" s="214"/>
      <c r="AF23" s="214"/>
      <c r="AG23" s="214"/>
      <c r="AH23" s="214"/>
      <c r="AI23" s="214"/>
      <c r="AJ23" s="214"/>
      <c r="AK23" s="214"/>
      <c r="AL23" s="214"/>
      <c r="AM23" s="214"/>
      <c r="AN23" s="214"/>
      <c r="AO23" s="214"/>
      <c r="AP23" s="214"/>
      <c r="AQ23" s="214"/>
      <c r="AR23" s="214"/>
      <c r="AS23" s="224"/>
    </row>
    <row r="24" spans="1:45" ht="60" customHeight="1" x14ac:dyDescent="0.35">
      <c r="A24" s="221" t="s">
        <v>4064</v>
      </c>
      <c r="B24" s="208" t="s">
        <v>4129</v>
      </c>
      <c r="C24" s="209" t="s">
        <v>4130</v>
      </c>
      <c r="D24" s="211" t="s">
        <v>4131</v>
      </c>
      <c r="E24" s="213" t="str">
        <f>IF(COUNTIF(F24:AS24,"&lt;&gt;")=0,"",SUMPRODUCT(((Recommendations[ImplStatus]="Implemented")+(Recommendations[ImplStatus]="Compensated"))*ISNUMBER(MATCH(Recommendations[Id],F24:AS24,0)))/COUNTIF(F24:AS24,"&lt;&gt;"))</f>
        <v/>
      </c>
      <c r="F24" s="214"/>
      <c r="G24" s="214"/>
      <c r="H24" s="214"/>
      <c r="I24" s="214"/>
      <c r="J24" s="214"/>
      <c r="K24" s="214"/>
      <c r="L24" s="214"/>
      <c r="M24" s="214"/>
      <c r="N24" s="214"/>
      <c r="O24" s="214"/>
      <c r="P24" s="214"/>
      <c r="Q24" s="214"/>
      <c r="R24" s="214"/>
      <c r="S24" s="214"/>
      <c r="T24" s="214"/>
      <c r="U24" s="214"/>
      <c r="V24" s="214"/>
      <c r="W24" s="214"/>
      <c r="X24" s="214"/>
      <c r="Y24" s="214"/>
      <c r="Z24" s="214"/>
      <c r="AA24" s="214"/>
      <c r="AB24" s="214"/>
      <c r="AC24" s="214"/>
      <c r="AD24" s="214"/>
      <c r="AE24" s="214"/>
      <c r="AF24" s="214"/>
      <c r="AG24" s="214"/>
      <c r="AH24" s="214"/>
      <c r="AI24" s="214"/>
      <c r="AJ24" s="214"/>
      <c r="AK24" s="214"/>
      <c r="AL24" s="214"/>
      <c r="AM24" s="214"/>
      <c r="AN24" s="214"/>
      <c r="AO24" s="214"/>
      <c r="AP24" s="214"/>
      <c r="AQ24" s="214"/>
      <c r="AR24" s="214"/>
      <c r="AS24" s="224"/>
    </row>
    <row r="25" spans="1:45" ht="60" customHeight="1" x14ac:dyDescent="0.35">
      <c r="A25" s="221" t="s">
        <v>4064</v>
      </c>
      <c r="B25" s="208" t="s">
        <v>4132</v>
      </c>
      <c r="C25" s="209" t="s">
        <v>4133</v>
      </c>
      <c r="D25" s="211" t="s">
        <v>4134</v>
      </c>
      <c r="E25" s="213" t="str">
        <f>IF(COUNTIF(F25:AS25,"&lt;&gt;")=0,"",SUMPRODUCT(((Recommendations[ImplStatus]="Implemented")+(Recommendations[ImplStatus]="Compensated"))*ISNUMBER(MATCH(Recommendations[Id],F25:AS25,0)))/COUNTIF(F25:AS25,"&lt;&gt;"))</f>
        <v/>
      </c>
      <c r="F25" s="214"/>
      <c r="G25" s="214"/>
      <c r="H25" s="214"/>
      <c r="I25" s="214"/>
      <c r="J25" s="214"/>
      <c r="K25" s="214"/>
      <c r="L25" s="214"/>
      <c r="M25" s="214"/>
      <c r="N25" s="214"/>
      <c r="O25" s="214"/>
      <c r="P25" s="214"/>
      <c r="Q25" s="214"/>
      <c r="R25" s="214"/>
      <c r="S25" s="214"/>
      <c r="T25" s="214"/>
      <c r="U25" s="214"/>
      <c r="V25" s="214"/>
      <c r="W25" s="214"/>
      <c r="X25" s="214"/>
      <c r="Y25" s="214"/>
      <c r="Z25" s="214"/>
      <c r="AA25" s="214"/>
      <c r="AB25" s="214"/>
      <c r="AC25" s="214"/>
      <c r="AD25" s="214"/>
      <c r="AE25" s="214"/>
      <c r="AF25" s="214"/>
      <c r="AG25" s="214"/>
      <c r="AH25" s="214"/>
      <c r="AI25" s="214"/>
      <c r="AJ25" s="214"/>
      <c r="AK25" s="214"/>
      <c r="AL25" s="214"/>
      <c r="AM25" s="214"/>
      <c r="AN25" s="214"/>
      <c r="AO25" s="214"/>
      <c r="AP25" s="214"/>
      <c r="AQ25" s="214"/>
      <c r="AR25" s="214"/>
      <c r="AS25" s="224"/>
    </row>
    <row r="26" spans="1:45" ht="60" customHeight="1" x14ac:dyDescent="0.35">
      <c r="A26" s="221" t="s">
        <v>4064</v>
      </c>
      <c r="B26" s="208" t="s">
        <v>4135</v>
      </c>
      <c r="C26" s="209" t="s">
        <v>4136</v>
      </c>
      <c r="D26" s="211" t="s">
        <v>4137</v>
      </c>
      <c r="E26" s="213" t="str">
        <f>IF(COUNTIF(F26:AS26,"&lt;&gt;")=0,"",SUMPRODUCT(((Recommendations[ImplStatus]="Implemented")+(Recommendations[ImplStatus]="Compensated"))*ISNUMBER(MATCH(Recommendations[Id],F26:AS26,0)))/COUNTIF(F26:AS26,"&lt;&gt;"))</f>
        <v/>
      </c>
      <c r="F26" s="214"/>
      <c r="G26" s="214"/>
      <c r="H26" s="214"/>
      <c r="I26" s="214"/>
      <c r="J26" s="214"/>
      <c r="K26" s="214"/>
      <c r="L26" s="214"/>
      <c r="M26" s="214"/>
      <c r="N26" s="214"/>
      <c r="O26" s="214"/>
      <c r="P26" s="214"/>
      <c r="Q26" s="214"/>
      <c r="R26" s="214"/>
      <c r="S26" s="214"/>
      <c r="T26" s="214"/>
      <c r="U26" s="214"/>
      <c r="V26" s="214"/>
      <c r="W26" s="214"/>
      <c r="X26" s="214"/>
      <c r="Y26" s="214"/>
      <c r="Z26" s="214"/>
      <c r="AA26" s="214"/>
      <c r="AB26" s="214"/>
      <c r="AC26" s="214"/>
      <c r="AD26" s="214"/>
      <c r="AE26" s="214"/>
      <c r="AF26" s="214"/>
      <c r="AG26" s="214"/>
      <c r="AH26" s="214"/>
      <c r="AI26" s="214"/>
      <c r="AJ26" s="214"/>
      <c r="AK26" s="214"/>
      <c r="AL26" s="214"/>
      <c r="AM26" s="214"/>
      <c r="AN26" s="214"/>
      <c r="AO26" s="214"/>
      <c r="AP26" s="214"/>
      <c r="AQ26" s="214"/>
      <c r="AR26" s="214"/>
      <c r="AS26" s="224"/>
    </row>
    <row r="27" spans="1:45" ht="60" customHeight="1" x14ac:dyDescent="0.35">
      <c r="A27" s="221" t="s">
        <v>4064</v>
      </c>
      <c r="B27" s="208" t="s">
        <v>4138</v>
      </c>
      <c r="C27" s="209" t="s">
        <v>4139</v>
      </c>
      <c r="D27" s="211" t="s">
        <v>4140</v>
      </c>
      <c r="E27" s="213" t="str">
        <f>IF(COUNTIF(F27:AS27,"&lt;&gt;")=0,"",SUMPRODUCT(((Recommendations[ImplStatus]="Implemented")+(Recommendations[ImplStatus]="Compensated"))*ISNUMBER(MATCH(Recommendations[Id],F27:AS27,0)))/COUNTIF(F27:AS27,"&lt;&gt;"))</f>
        <v/>
      </c>
      <c r="F27" s="214"/>
      <c r="G27" s="214"/>
      <c r="H27" s="214"/>
      <c r="I27" s="214"/>
      <c r="J27" s="214"/>
      <c r="K27" s="214"/>
      <c r="L27" s="214"/>
      <c r="M27" s="214"/>
      <c r="N27" s="214"/>
      <c r="O27" s="214"/>
      <c r="P27" s="214"/>
      <c r="Q27" s="214"/>
      <c r="R27" s="214"/>
      <c r="S27" s="214"/>
      <c r="T27" s="214"/>
      <c r="U27" s="214"/>
      <c r="V27" s="214"/>
      <c r="W27" s="214"/>
      <c r="X27" s="214"/>
      <c r="Y27" s="214"/>
      <c r="Z27" s="214"/>
      <c r="AA27" s="214"/>
      <c r="AB27" s="214"/>
      <c r="AC27" s="214"/>
      <c r="AD27" s="214"/>
      <c r="AE27" s="214"/>
      <c r="AF27" s="214"/>
      <c r="AG27" s="214"/>
      <c r="AH27" s="214"/>
      <c r="AI27" s="214"/>
      <c r="AJ27" s="214"/>
      <c r="AK27" s="214"/>
      <c r="AL27" s="214"/>
      <c r="AM27" s="214"/>
      <c r="AN27" s="214"/>
      <c r="AO27" s="214"/>
      <c r="AP27" s="214"/>
      <c r="AQ27" s="214"/>
      <c r="AR27" s="214"/>
      <c r="AS27" s="224"/>
    </row>
    <row r="28" spans="1:45" ht="60" customHeight="1" x14ac:dyDescent="0.35">
      <c r="A28" s="221" t="s">
        <v>4064</v>
      </c>
      <c r="B28" s="208" t="s">
        <v>4141</v>
      </c>
      <c r="C28" s="209" t="s">
        <v>4142</v>
      </c>
      <c r="D28" s="211" t="s">
        <v>4143</v>
      </c>
      <c r="E28" s="213" t="str">
        <f>IF(COUNTIF(F28:AS28,"&lt;&gt;")=0,"",SUMPRODUCT(((Recommendations[ImplStatus]="Implemented")+(Recommendations[ImplStatus]="Compensated"))*ISNUMBER(MATCH(Recommendations[Id],F28:AS28,0)))/COUNTIF(F28:AS28,"&lt;&gt;"))</f>
        <v/>
      </c>
      <c r="F28" s="214"/>
      <c r="G28" s="214"/>
      <c r="H28" s="214"/>
      <c r="I28" s="214"/>
      <c r="J28" s="214"/>
      <c r="K28" s="214"/>
      <c r="L28" s="214"/>
      <c r="M28" s="214"/>
      <c r="N28" s="214"/>
      <c r="O28" s="214"/>
      <c r="P28" s="214"/>
      <c r="Q28" s="214"/>
      <c r="R28" s="214"/>
      <c r="S28" s="214"/>
      <c r="T28" s="214"/>
      <c r="U28" s="214"/>
      <c r="V28" s="214"/>
      <c r="W28" s="214"/>
      <c r="X28" s="214"/>
      <c r="Y28" s="214"/>
      <c r="Z28" s="214"/>
      <c r="AA28" s="214"/>
      <c r="AB28" s="214"/>
      <c r="AC28" s="214"/>
      <c r="AD28" s="214"/>
      <c r="AE28" s="214"/>
      <c r="AF28" s="214"/>
      <c r="AG28" s="214"/>
      <c r="AH28" s="214"/>
      <c r="AI28" s="214"/>
      <c r="AJ28" s="214"/>
      <c r="AK28" s="214"/>
      <c r="AL28" s="214"/>
      <c r="AM28" s="214"/>
      <c r="AN28" s="214"/>
      <c r="AO28" s="214"/>
      <c r="AP28" s="214"/>
      <c r="AQ28" s="214"/>
      <c r="AR28" s="214"/>
      <c r="AS28" s="224"/>
    </row>
    <row r="29" spans="1:45" ht="60" customHeight="1" x14ac:dyDescent="0.35">
      <c r="A29" s="221" t="s">
        <v>4064</v>
      </c>
      <c r="B29" s="208" t="s">
        <v>4144</v>
      </c>
      <c r="C29" s="209" t="s">
        <v>4145</v>
      </c>
      <c r="D29" s="211" t="s">
        <v>4146</v>
      </c>
      <c r="E29" s="213" t="str">
        <f>IF(COUNTIF(F29:AS29,"&lt;&gt;")=0,"",SUMPRODUCT(((Recommendations[ImplStatus]="Implemented")+(Recommendations[ImplStatus]="Compensated"))*ISNUMBER(MATCH(Recommendations[Id],F29:AS29,0)))/COUNTIF(F29:AS29,"&lt;&gt;"))</f>
        <v/>
      </c>
      <c r="F29" s="214"/>
      <c r="G29" s="214"/>
      <c r="H29" s="214"/>
      <c r="I29" s="214"/>
      <c r="J29" s="214"/>
      <c r="K29" s="214"/>
      <c r="L29" s="214"/>
      <c r="M29" s="214"/>
      <c r="N29" s="214"/>
      <c r="O29" s="214"/>
      <c r="P29" s="214"/>
      <c r="Q29" s="214"/>
      <c r="R29" s="214"/>
      <c r="S29" s="214"/>
      <c r="T29" s="214"/>
      <c r="U29" s="214"/>
      <c r="V29" s="214"/>
      <c r="W29" s="214"/>
      <c r="X29" s="214"/>
      <c r="Y29" s="214"/>
      <c r="Z29" s="214"/>
      <c r="AA29" s="214"/>
      <c r="AB29" s="214"/>
      <c r="AC29" s="214"/>
      <c r="AD29" s="214"/>
      <c r="AE29" s="214"/>
      <c r="AF29" s="214"/>
      <c r="AG29" s="214"/>
      <c r="AH29" s="214"/>
      <c r="AI29" s="214"/>
      <c r="AJ29" s="214"/>
      <c r="AK29" s="214"/>
      <c r="AL29" s="214"/>
      <c r="AM29" s="214"/>
      <c r="AN29" s="214"/>
      <c r="AO29" s="214"/>
      <c r="AP29" s="214"/>
      <c r="AQ29" s="214"/>
      <c r="AR29" s="214"/>
      <c r="AS29" s="224"/>
    </row>
    <row r="30" spans="1:45" ht="60" customHeight="1" x14ac:dyDescent="0.35">
      <c r="A30" s="221" t="s">
        <v>4064</v>
      </c>
      <c r="B30" s="208" t="s">
        <v>4147</v>
      </c>
      <c r="C30" s="209" t="s">
        <v>4148</v>
      </c>
      <c r="D30" s="211" t="s">
        <v>4149</v>
      </c>
      <c r="E30" s="213" t="str">
        <f>IF(COUNTIF(F30:AS30,"&lt;&gt;")=0,"",SUMPRODUCT(((Recommendations[ImplStatus]="Implemented")+(Recommendations[ImplStatus]="Compensated"))*ISNUMBER(MATCH(Recommendations[Id],F30:AS30,0)))/COUNTIF(F30:AS30,"&lt;&gt;"))</f>
        <v/>
      </c>
      <c r="F30" s="214"/>
      <c r="G30" s="214"/>
      <c r="H30" s="214"/>
      <c r="I30" s="214"/>
      <c r="J30" s="214"/>
      <c r="K30" s="214"/>
      <c r="L30" s="214"/>
      <c r="M30" s="214"/>
      <c r="N30" s="214"/>
      <c r="O30" s="214"/>
      <c r="P30" s="214"/>
      <c r="Q30" s="214"/>
      <c r="R30" s="214"/>
      <c r="S30" s="214"/>
      <c r="T30" s="214"/>
      <c r="U30" s="214"/>
      <c r="V30" s="214"/>
      <c r="W30" s="214"/>
      <c r="X30" s="214"/>
      <c r="Y30" s="214"/>
      <c r="Z30" s="214"/>
      <c r="AA30" s="214"/>
      <c r="AB30" s="214"/>
      <c r="AC30" s="214"/>
      <c r="AD30" s="214"/>
      <c r="AE30" s="214"/>
      <c r="AF30" s="214"/>
      <c r="AG30" s="214"/>
      <c r="AH30" s="214"/>
      <c r="AI30" s="214"/>
      <c r="AJ30" s="214"/>
      <c r="AK30" s="214"/>
      <c r="AL30" s="214"/>
      <c r="AM30" s="214"/>
      <c r="AN30" s="214"/>
      <c r="AO30" s="214"/>
      <c r="AP30" s="214"/>
      <c r="AQ30" s="214"/>
      <c r="AR30" s="214"/>
      <c r="AS30" s="224"/>
    </row>
    <row r="31" spans="1:45" ht="60" customHeight="1" x14ac:dyDescent="0.35">
      <c r="A31" s="221" t="s">
        <v>4064</v>
      </c>
      <c r="B31" s="208" t="s">
        <v>4150</v>
      </c>
      <c r="C31" s="209" t="s">
        <v>4151</v>
      </c>
      <c r="D31" s="211" t="s">
        <v>4152</v>
      </c>
      <c r="E31" s="213" t="str">
        <f>IF(COUNTIF(F31:AS31,"&lt;&gt;")=0,"",SUMPRODUCT(((Recommendations[ImplStatus]="Implemented")+(Recommendations[ImplStatus]="Compensated"))*ISNUMBER(MATCH(Recommendations[Id],F31:AS31,0)))/COUNTIF(F31:AS31,"&lt;&gt;"))</f>
        <v/>
      </c>
      <c r="F31" s="214"/>
      <c r="G31" s="214"/>
      <c r="H31" s="214"/>
      <c r="I31" s="214"/>
      <c r="J31" s="214"/>
      <c r="K31" s="214"/>
      <c r="L31" s="214"/>
      <c r="M31" s="214"/>
      <c r="N31" s="214"/>
      <c r="O31" s="214"/>
      <c r="P31" s="214"/>
      <c r="Q31" s="214"/>
      <c r="R31" s="214"/>
      <c r="S31" s="214"/>
      <c r="T31" s="214"/>
      <c r="U31" s="214"/>
      <c r="V31" s="214"/>
      <c r="W31" s="214"/>
      <c r="X31" s="214"/>
      <c r="Y31" s="214"/>
      <c r="Z31" s="214"/>
      <c r="AA31" s="214"/>
      <c r="AB31" s="214"/>
      <c r="AC31" s="214"/>
      <c r="AD31" s="214"/>
      <c r="AE31" s="214"/>
      <c r="AF31" s="214"/>
      <c r="AG31" s="214"/>
      <c r="AH31" s="214"/>
      <c r="AI31" s="214"/>
      <c r="AJ31" s="214"/>
      <c r="AK31" s="214"/>
      <c r="AL31" s="214"/>
      <c r="AM31" s="214"/>
      <c r="AN31" s="214"/>
      <c r="AO31" s="214"/>
      <c r="AP31" s="214"/>
      <c r="AQ31" s="214"/>
      <c r="AR31" s="214"/>
      <c r="AS31" s="224"/>
    </row>
    <row r="32" spans="1:45" ht="60" customHeight="1" x14ac:dyDescent="0.35">
      <c r="A32" s="221" t="s">
        <v>4064</v>
      </c>
      <c r="B32" s="208" t="s">
        <v>4153</v>
      </c>
      <c r="C32" s="209" t="s">
        <v>4154</v>
      </c>
      <c r="D32" s="211" t="s">
        <v>4155</v>
      </c>
      <c r="E32" s="213" t="str">
        <f>IF(COUNTIF(F32:AS32,"&lt;&gt;")=0,"",SUMPRODUCT(((Recommendations[ImplStatus]="Implemented")+(Recommendations[ImplStatus]="Compensated"))*ISNUMBER(MATCH(Recommendations[Id],F32:AS32,0)))/COUNTIF(F32:AS32,"&lt;&gt;"))</f>
        <v/>
      </c>
      <c r="F32" s="214"/>
      <c r="G32" s="214"/>
      <c r="H32" s="214"/>
      <c r="I32" s="214"/>
      <c r="J32" s="214"/>
      <c r="K32" s="214"/>
      <c r="L32" s="214"/>
      <c r="M32" s="214"/>
      <c r="N32" s="214"/>
      <c r="O32" s="214"/>
      <c r="P32" s="214"/>
      <c r="Q32" s="214"/>
      <c r="R32" s="214"/>
      <c r="S32" s="214"/>
      <c r="T32" s="214"/>
      <c r="U32" s="214"/>
      <c r="V32" s="214"/>
      <c r="W32" s="214"/>
      <c r="X32" s="214"/>
      <c r="Y32" s="214"/>
      <c r="Z32" s="214"/>
      <c r="AA32" s="214"/>
      <c r="AB32" s="214"/>
      <c r="AC32" s="214"/>
      <c r="AD32" s="214"/>
      <c r="AE32" s="214"/>
      <c r="AF32" s="214"/>
      <c r="AG32" s="214"/>
      <c r="AH32" s="214"/>
      <c r="AI32" s="214"/>
      <c r="AJ32" s="214"/>
      <c r="AK32" s="214"/>
      <c r="AL32" s="214"/>
      <c r="AM32" s="214"/>
      <c r="AN32" s="214"/>
      <c r="AO32" s="214"/>
      <c r="AP32" s="214"/>
      <c r="AQ32" s="214"/>
      <c r="AR32" s="214"/>
      <c r="AS32" s="224"/>
    </row>
    <row r="33" spans="1:45" ht="60" customHeight="1" x14ac:dyDescent="0.35">
      <c r="A33" s="221" t="s">
        <v>4064</v>
      </c>
      <c r="B33" s="208" t="s">
        <v>4156</v>
      </c>
      <c r="C33" s="209" t="s">
        <v>4157</v>
      </c>
      <c r="D33" s="211" t="s">
        <v>4158</v>
      </c>
      <c r="E33" s="213" t="str">
        <f>IF(COUNTIF(F33:AS33,"&lt;&gt;")=0,"",SUMPRODUCT(((Recommendations[ImplStatus]="Implemented")+(Recommendations[ImplStatus]="Compensated"))*ISNUMBER(MATCH(Recommendations[Id],F33:AS33,0)))/COUNTIF(F33:AS33,"&lt;&gt;"))</f>
        <v/>
      </c>
      <c r="F33" s="214"/>
      <c r="G33" s="214"/>
      <c r="H33" s="214"/>
      <c r="I33" s="214"/>
      <c r="J33" s="214"/>
      <c r="K33" s="214"/>
      <c r="L33" s="214"/>
      <c r="M33" s="214"/>
      <c r="N33" s="214"/>
      <c r="O33" s="214"/>
      <c r="P33" s="214"/>
      <c r="Q33" s="214"/>
      <c r="R33" s="214"/>
      <c r="S33" s="214"/>
      <c r="T33" s="214"/>
      <c r="U33" s="214"/>
      <c r="V33" s="214"/>
      <c r="W33" s="214"/>
      <c r="X33" s="214"/>
      <c r="Y33" s="214"/>
      <c r="Z33" s="214"/>
      <c r="AA33" s="214"/>
      <c r="AB33" s="214"/>
      <c r="AC33" s="214"/>
      <c r="AD33" s="214"/>
      <c r="AE33" s="214"/>
      <c r="AF33" s="214"/>
      <c r="AG33" s="214"/>
      <c r="AH33" s="214"/>
      <c r="AI33" s="214"/>
      <c r="AJ33" s="214"/>
      <c r="AK33" s="214"/>
      <c r="AL33" s="214"/>
      <c r="AM33" s="214"/>
      <c r="AN33" s="214"/>
      <c r="AO33" s="214"/>
      <c r="AP33" s="214"/>
      <c r="AQ33" s="214"/>
      <c r="AR33" s="214"/>
      <c r="AS33" s="224"/>
    </row>
    <row r="34" spans="1:45" ht="60" customHeight="1" x14ac:dyDescent="0.35">
      <c r="A34" s="221" t="s">
        <v>4064</v>
      </c>
      <c r="B34" s="208" t="s">
        <v>4159</v>
      </c>
      <c r="C34" s="209" t="s">
        <v>4160</v>
      </c>
      <c r="D34" s="211" t="s">
        <v>4161</v>
      </c>
      <c r="E34" s="213" t="str">
        <f>IF(COUNTIF(F34:AS34,"&lt;&gt;")=0,"",SUMPRODUCT(((Recommendations[ImplStatus]="Implemented")+(Recommendations[ImplStatus]="Compensated"))*ISNUMBER(MATCH(Recommendations[Id],F34:AS34,0)))/COUNTIF(F34:AS34,"&lt;&gt;"))</f>
        <v/>
      </c>
      <c r="F34" s="214"/>
      <c r="G34" s="214"/>
      <c r="H34" s="214"/>
      <c r="I34" s="214"/>
      <c r="J34" s="214"/>
      <c r="K34" s="214"/>
      <c r="L34" s="214"/>
      <c r="M34" s="214"/>
      <c r="N34" s="214"/>
      <c r="O34" s="214"/>
      <c r="P34" s="214"/>
      <c r="Q34" s="214"/>
      <c r="R34" s="214"/>
      <c r="S34" s="214"/>
      <c r="T34" s="214"/>
      <c r="U34" s="214"/>
      <c r="V34" s="214"/>
      <c r="W34" s="214"/>
      <c r="X34" s="214"/>
      <c r="Y34" s="214"/>
      <c r="Z34" s="214"/>
      <c r="AA34" s="214"/>
      <c r="AB34" s="214"/>
      <c r="AC34" s="214"/>
      <c r="AD34" s="214"/>
      <c r="AE34" s="214"/>
      <c r="AF34" s="214"/>
      <c r="AG34" s="214"/>
      <c r="AH34" s="214"/>
      <c r="AI34" s="214"/>
      <c r="AJ34" s="214"/>
      <c r="AK34" s="214"/>
      <c r="AL34" s="214"/>
      <c r="AM34" s="214"/>
      <c r="AN34" s="214"/>
      <c r="AO34" s="214"/>
      <c r="AP34" s="214"/>
      <c r="AQ34" s="214"/>
      <c r="AR34" s="214"/>
      <c r="AS34" s="224"/>
    </row>
    <row r="35" spans="1:45" ht="60" customHeight="1" x14ac:dyDescent="0.35">
      <c r="A35" s="221" t="s">
        <v>4064</v>
      </c>
      <c r="B35" s="208" t="s">
        <v>4162</v>
      </c>
      <c r="C35" s="209" t="s">
        <v>4163</v>
      </c>
      <c r="D35" s="211" t="s">
        <v>4164</v>
      </c>
      <c r="E35" s="213" t="str">
        <f>IF(COUNTIF(F35:AS35,"&lt;&gt;")=0,"",SUMPRODUCT(((Recommendations[ImplStatus]="Implemented")+(Recommendations[ImplStatus]="Compensated"))*ISNUMBER(MATCH(Recommendations[Id],F35:AS35,0)))/COUNTIF(F35:AS35,"&lt;&gt;"))</f>
        <v/>
      </c>
      <c r="F35" s="214"/>
      <c r="G35" s="214"/>
      <c r="H35" s="214"/>
      <c r="I35" s="214"/>
      <c r="J35" s="214"/>
      <c r="K35" s="214"/>
      <c r="L35" s="214"/>
      <c r="M35" s="214"/>
      <c r="N35" s="214"/>
      <c r="O35" s="214"/>
      <c r="P35" s="214"/>
      <c r="Q35" s="214"/>
      <c r="R35" s="214"/>
      <c r="S35" s="214"/>
      <c r="T35" s="214"/>
      <c r="U35" s="214"/>
      <c r="V35" s="214"/>
      <c r="W35" s="214"/>
      <c r="X35" s="214"/>
      <c r="Y35" s="214"/>
      <c r="Z35" s="214"/>
      <c r="AA35" s="214"/>
      <c r="AB35" s="214"/>
      <c r="AC35" s="214"/>
      <c r="AD35" s="214"/>
      <c r="AE35" s="214"/>
      <c r="AF35" s="214"/>
      <c r="AG35" s="214"/>
      <c r="AH35" s="214"/>
      <c r="AI35" s="214"/>
      <c r="AJ35" s="214"/>
      <c r="AK35" s="214"/>
      <c r="AL35" s="214"/>
      <c r="AM35" s="214"/>
      <c r="AN35" s="214"/>
      <c r="AO35" s="214"/>
      <c r="AP35" s="214"/>
      <c r="AQ35" s="214"/>
      <c r="AR35" s="214"/>
      <c r="AS35" s="224"/>
    </row>
    <row r="36" spans="1:45" ht="60" customHeight="1" x14ac:dyDescent="0.35">
      <c r="A36" s="221" t="s">
        <v>4064</v>
      </c>
      <c r="B36" s="208" t="s">
        <v>4165</v>
      </c>
      <c r="C36" s="209" t="s">
        <v>4166</v>
      </c>
      <c r="D36" s="211" t="s">
        <v>4167</v>
      </c>
      <c r="E36" s="213" t="str">
        <f>IF(COUNTIF(F36:AS36,"&lt;&gt;")=0,"",SUMPRODUCT(((Recommendations[ImplStatus]="Implemented")+(Recommendations[ImplStatus]="Compensated"))*ISNUMBER(MATCH(Recommendations[Id],F36:AS36,0)))/COUNTIF(F36:AS36,"&lt;&gt;"))</f>
        <v/>
      </c>
      <c r="F36" s="214"/>
      <c r="G36" s="214"/>
      <c r="H36" s="214"/>
      <c r="I36" s="214"/>
      <c r="J36" s="214"/>
      <c r="K36" s="214"/>
      <c r="L36" s="214"/>
      <c r="M36" s="214"/>
      <c r="N36" s="214"/>
      <c r="O36" s="214"/>
      <c r="P36" s="214"/>
      <c r="Q36" s="214"/>
      <c r="R36" s="214"/>
      <c r="S36" s="214"/>
      <c r="T36" s="214"/>
      <c r="U36" s="214"/>
      <c r="V36" s="214"/>
      <c r="W36" s="214"/>
      <c r="X36" s="214"/>
      <c r="Y36" s="214"/>
      <c r="Z36" s="214"/>
      <c r="AA36" s="214"/>
      <c r="AB36" s="214"/>
      <c r="AC36" s="214"/>
      <c r="AD36" s="214"/>
      <c r="AE36" s="214"/>
      <c r="AF36" s="214"/>
      <c r="AG36" s="214"/>
      <c r="AH36" s="214"/>
      <c r="AI36" s="214"/>
      <c r="AJ36" s="214"/>
      <c r="AK36" s="214"/>
      <c r="AL36" s="214"/>
      <c r="AM36" s="214"/>
      <c r="AN36" s="214"/>
      <c r="AO36" s="214"/>
      <c r="AP36" s="214"/>
      <c r="AQ36" s="214"/>
      <c r="AR36" s="214"/>
      <c r="AS36" s="224"/>
    </row>
    <row r="37" spans="1:45" ht="60" customHeight="1" x14ac:dyDescent="0.35">
      <c r="A37" s="221" t="s">
        <v>4064</v>
      </c>
      <c r="B37" s="208" t="s">
        <v>4168</v>
      </c>
      <c r="C37" s="209" t="s">
        <v>4169</v>
      </c>
      <c r="D37" s="211" t="s">
        <v>4170</v>
      </c>
      <c r="E37" s="213" t="str">
        <f>IF(COUNTIF(F37:AS37,"&lt;&gt;")=0,"",SUMPRODUCT(((Recommendations[ImplStatus]="Implemented")+(Recommendations[ImplStatus]="Compensated"))*ISNUMBER(MATCH(Recommendations[Id],F37:AS37,0)))/COUNTIF(F37:AS37,"&lt;&gt;"))</f>
        <v/>
      </c>
      <c r="F37" s="214"/>
      <c r="G37" s="214"/>
      <c r="H37" s="214"/>
      <c r="I37" s="214"/>
      <c r="J37" s="214"/>
      <c r="K37" s="214"/>
      <c r="L37" s="214"/>
      <c r="M37" s="214"/>
      <c r="N37" s="214"/>
      <c r="O37" s="214"/>
      <c r="P37" s="214"/>
      <c r="Q37" s="214"/>
      <c r="R37" s="214"/>
      <c r="S37" s="214"/>
      <c r="T37" s="214"/>
      <c r="U37" s="214"/>
      <c r="V37" s="214"/>
      <c r="W37" s="214"/>
      <c r="X37" s="214"/>
      <c r="Y37" s="214"/>
      <c r="Z37" s="214"/>
      <c r="AA37" s="214"/>
      <c r="AB37" s="214"/>
      <c r="AC37" s="214"/>
      <c r="AD37" s="214"/>
      <c r="AE37" s="214"/>
      <c r="AF37" s="214"/>
      <c r="AG37" s="214"/>
      <c r="AH37" s="214"/>
      <c r="AI37" s="214"/>
      <c r="AJ37" s="214"/>
      <c r="AK37" s="214"/>
      <c r="AL37" s="214"/>
      <c r="AM37" s="214"/>
      <c r="AN37" s="214"/>
      <c r="AO37" s="214"/>
      <c r="AP37" s="214"/>
      <c r="AQ37" s="214"/>
      <c r="AR37" s="214"/>
      <c r="AS37" s="224"/>
    </row>
    <row r="38" spans="1:45" ht="60" customHeight="1" x14ac:dyDescent="0.35">
      <c r="A38" s="221" t="s">
        <v>4064</v>
      </c>
      <c r="B38" s="208" t="s">
        <v>4171</v>
      </c>
      <c r="C38" s="209" t="s">
        <v>4172</v>
      </c>
      <c r="D38" s="211" t="s">
        <v>4173</v>
      </c>
      <c r="E38" s="213" t="str">
        <f>IF(COUNTIF(F38:AS38,"&lt;&gt;")=0,"",SUMPRODUCT(((Recommendations[ImplStatus]="Implemented")+(Recommendations[ImplStatus]="Compensated"))*ISNUMBER(MATCH(Recommendations[Id],F38:AS38,0)))/COUNTIF(F38:AS38,"&lt;&gt;"))</f>
        <v/>
      </c>
      <c r="F38" s="214"/>
      <c r="G38" s="214"/>
      <c r="H38" s="214"/>
      <c r="I38" s="214"/>
      <c r="J38" s="214"/>
      <c r="K38" s="214"/>
      <c r="L38" s="214"/>
      <c r="M38" s="214"/>
      <c r="N38" s="214"/>
      <c r="O38" s="214"/>
      <c r="P38" s="214"/>
      <c r="Q38" s="214"/>
      <c r="R38" s="214"/>
      <c r="S38" s="214"/>
      <c r="T38" s="214"/>
      <c r="U38" s="214"/>
      <c r="V38" s="214"/>
      <c r="W38" s="214"/>
      <c r="X38" s="214"/>
      <c r="Y38" s="214"/>
      <c r="Z38" s="214"/>
      <c r="AA38" s="214"/>
      <c r="AB38" s="214"/>
      <c r="AC38" s="214"/>
      <c r="AD38" s="214"/>
      <c r="AE38" s="214"/>
      <c r="AF38" s="214"/>
      <c r="AG38" s="214"/>
      <c r="AH38" s="214"/>
      <c r="AI38" s="214"/>
      <c r="AJ38" s="214"/>
      <c r="AK38" s="214"/>
      <c r="AL38" s="214"/>
      <c r="AM38" s="214"/>
      <c r="AN38" s="214"/>
      <c r="AO38" s="214"/>
      <c r="AP38" s="214"/>
      <c r="AQ38" s="214"/>
      <c r="AR38" s="214"/>
      <c r="AS38" s="224"/>
    </row>
    <row r="39" spans="1:45" ht="60" customHeight="1" x14ac:dyDescent="0.35">
      <c r="A39" s="221" t="s">
        <v>4064</v>
      </c>
      <c r="B39" s="208" t="s">
        <v>4174</v>
      </c>
      <c r="C39" s="209" t="s">
        <v>4175</v>
      </c>
      <c r="D39" s="211" t="s">
        <v>4176</v>
      </c>
      <c r="E39" s="213" t="str">
        <f>IF(COUNTIF(F39:AS39,"&lt;&gt;")=0,"",SUMPRODUCT(((Recommendations[ImplStatus]="Implemented")+(Recommendations[ImplStatus]="Compensated"))*ISNUMBER(MATCH(Recommendations[Id],F39:AS39,0)))/COUNTIF(F39:AS39,"&lt;&gt;"))</f>
        <v/>
      </c>
      <c r="F39" s="214"/>
      <c r="G39" s="214"/>
      <c r="H39" s="214"/>
      <c r="I39" s="214"/>
      <c r="J39" s="214"/>
      <c r="K39" s="214"/>
      <c r="L39" s="214"/>
      <c r="M39" s="214"/>
      <c r="N39" s="214"/>
      <c r="O39" s="214"/>
      <c r="P39" s="214"/>
      <c r="Q39" s="214"/>
      <c r="R39" s="214"/>
      <c r="S39" s="214"/>
      <c r="T39" s="214"/>
      <c r="U39" s="214"/>
      <c r="V39" s="214"/>
      <c r="W39" s="214"/>
      <c r="X39" s="214"/>
      <c r="Y39" s="214"/>
      <c r="Z39" s="214"/>
      <c r="AA39" s="214"/>
      <c r="AB39" s="214"/>
      <c r="AC39" s="214"/>
      <c r="AD39" s="214"/>
      <c r="AE39" s="214"/>
      <c r="AF39" s="214"/>
      <c r="AG39" s="214"/>
      <c r="AH39" s="214"/>
      <c r="AI39" s="214"/>
      <c r="AJ39" s="214"/>
      <c r="AK39" s="214"/>
      <c r="AL39" s="214"/>
      <c r="AM39" s="214"/>
      <c r="AN39" s="214"/>
      <c r="AO39" s="214"/>
      <c r="AP39" s="214"/>
      <c r="AQ39" s="214"/>
      <c r="AR39" s="214"/>
      <c r="AS39" s="224"/>
    </row>
    <row r="40" spans="1:45" ht="60" customHeight="1" outlineLevel="1" x14ac:dyDescent="0.35">
      <c r="A40" s="220" t="s">
        <v>4177</v>
      </c>
      <c r="B40" s="207" t="s">
        <v>4178</v>
      </c>
      <c r="C40" s="206"/>
      <c r="D40" s="210"/>
      <c r="E40" s="212" t="str">
        <f>IF(COUNTIF(F40:AS40,"&lt;&gt;")=0,"",SUMPRODUCT(((Recommendations[ImplStatus]="Implemented")+(Recommendations[ImplStatus]="Compensated"))*ISNUMBER(MATCH(Recommendations[Id],F40:AS40,0)))/COUNTIF(F40:AS40,"&lt;&gt;"))</f>
        <v/>
      </c>
      <c r="F40" s="206"/>
      <c r="G40" s="206"/>
      <c r="H40" s="206"/>
      <c r="I40" s="206"/>
      <c r="J40" s="206"/>
      <c r="K40" s="206"/>
      <c r="L40" s="206"/>
      <c r="M40" s="206"/>
      <c r="N40" s="206"/>
      <c r="O40" s="206"/>
      <c r="P40" s="206"/>
      <c r="Q40" s="206"/>
      <c r="R40" s="206"/>
      <c r="S40" s="206"/>
      <c r="T40" s="206"/>
      <c r="U40" s="206"/>
      <c r="V40" s="206"/>
      <c r="W40" s="206"/>
      <c r="X40" s="206"/>
      <c r="Y40" s="206"/>
      <c r="Z40" s="206"/>
      <c r="AA40" s="206"/>
      <c r="AB40" s="206"/>
      <c r="AC40" s="206"/>
      <c r="AD40" s="206"/>
      <c r="AE40" s="206"/>
      <c r="AF40" s="206"/>
      <c r="AG40" s="206"/>
      <c r="AH40" s="206"/>
      <c r="AI40" s="206"/>
      <c r="AJ40" s="206"/>
      <c r="AK40" s="206"/>
      <c r="AL40" s="206"/>
      <c r="AM40" s="206"/>
      <c r="AN40" s="206"/>
      <c r="AO40" s="206"/>
      <c r="AP40" s="206"/>
      <c r="AQ40" s="206"/>
      <c r="AR40" s="206"/>
      <c r="AS40" s="223"/>
    </row>
    <row r="41" spans="1:45" ht="60" customHeight="1" x14ac:dyDescent="0.35">
      <c r="A41" s="221" t="s">
        <v>4177</v>
      </c>
      <c r="B41" s="208" t="s">
        <v>4179</v>
      </c>
      <c r="C41" s="209" t="s">
        <v>4180</v>
      </c>
      <c r="D41" s="211" t="s">
        <v>4181</v>
      </c>
      <c r="E41" s="213" t="str">
        <f>IF(COUNTIF(F41:AS41,"&lt;&gt;")=0,"",SUMPRODUCT(((Recommendations[ImplStatus]="Implemented")+(Recommendations[ImplStatus]="Compensated"))*ISNUMBER(MATCH(Recommendations[Id],F41:AS41,0)))/COUNTIF(F41:AS41,"&lt;&gt;"))</f>
        <v/>
      </c>
      <c r="F41" s="214"/>
      <c r="G41" s="214"/>
      <c r="H41" s="214"/>
      <c r="I41" s="214"/>
      <c r="J41" s="214"/>
      <c r="K41" s="214"/>
      <c r="L41" s="214"/>
      <c r="M41" s="214"/>
      <c r="N41" s="214"/>
      <c r="O41" s="214"/>
      <c r="P41" s="214"/>
      <c r="Q41" s="214"/>
      <c r="R41" s="214"/>
      <c r="S41" s="214"/>
      <c r="T41" s="214"/>
      <c r="U41" s="214"/>
      <c r="V41" s="214"/>
      <c r="W41" s="214"/>
      <c r="X41" s="214"/>
      <c r="Y41" s="214"/>
      <c r="Z41" s="214"/>
      <c r="AA41" s="214"/>
      <c r="AB41" s="214"/>
      <c r="AC41" s="214"/>
      <c r="AD41" s="214"/>
      <c r="AE41" s="214"/>
      <c r="AF41" s="214"/>
      <c r="AG41" s="214"/>
      <c r="AH41" s="214"/>
      <c r="AI41" s="214"/>
      <c r="AJ41" s="214"/>
      <c r="AK41" s="214"/>
      <c r="AL41" s="214"/>
      <c r="AM41" s="214"/>
      <c r="AN41" s="214"/>
      <c r="AO41" s="214"/>
      <c r="AP41" s="214"/>
      <c r="AQ41" s="214"/>
      <c r="AR41" s="214"/>
      <c r="AS41" s="224"/>
    </row>
    <row r="42" spans="1:45" ht="60" customHeight="1" x14ac:dyDescent="0.35">
      <c r="A42" s="221" t="s">
        <v>4177</v>
      </c>
      <c r="B42" s="208" t="s">
        <v>4182</v>
      </c>
      <c r="C42" s="209" t="s">
        <v>4183</v>
      </c>
      <c r="D42" s="211" t="s">
        <v>4184</v>
      </c>
      <c r="E42" s="213" t="str">
        <f>IF(COUNTIF(F42:AS42,"&lt;&gt;")=0,"",SUMPRODUCT(((Recommendations[ImplStatus]="Implemented")+(Recommendations[ImplStatus]="Compensated"))*ISNUMBER(MATCH(Recommendations[Id],F42:AS42,0)))/COUNTIF(F42:AS42,"&lt;&gt;"))</f>
        <v/>
      </c>
      <c r="F42" s="214"/>
      <c r="G42" s="214"/>
      <c r="H42" s="214"/>
      <c r="I42" s="214"/>
      <c r="J42" s="214"/>
      <c r="K42" s="214"/>
      <c r="L42" s="214"/>
      <c r="M42" s="214"/>
      <c r="N42" s="214"/>
      <c r="O42" s="214"/>
      <c r="P42" s="214"/>
      <c r="Q42" s="214"/>
      <c r="R42" s="214"/>
      <c r="S42" s="214"/>
      <c r="T42" s="214"/>
      <c r="U42" s="214"/>
      <c r="V42" s="214"/>
      <c r="W42" s="214"/>
      <c r="X42" s="214"/>
      <c r="Y42" s="214"/>
      <c r="Z42" s="214"/>
      <c r="AA42" s="214"/>
      <c r="AB42" s="214"/>
      <c r="AC42" s="214"/>
      <c r="AD42" s="214"/>
      <c r="AE42" s="214"/>
      <c r="AF42" s="214"/>
      <c r="AG42" s="214"/>
      <c r="AH42" s="214"/>
      <c r="AI42" s="214"/>
      <c r="AJ42" s="214"/>
      <c r="AK42" s="214"/>
      <c r="AL42" s="214"/>
      <c r="AM42" s="214"/>
      <c r="AN42" s="214"/>
      <c r="AO42" s="214"/>
      <c r="AP42" s="214"/>
      <c r="AQ42" s="214"/>
      <c r="AR42" s="214"/>
      <c r="AS42" s="224"/>
    </row>
    <row r="43" spans="1:45" ht="60" customHeight="1" x14ac:dyDescent="0.35">
      <c r="A43" s="221" t="s">
        <v>4177</v>
      </c>
      <c r="B43" s="208" t="s">
        <v>4185</v>
      </c>
      <c r="C43" s="209" t="s">
        <v>4186</v>
      </c>
      <c r="D43" s="211" t="s">
        <v>4187</v>
      </c>
      <c r="E43" s="213" t="str">
        <f>IF(COUNTIF(F43:AS43,"&lt;&gt;")=0,"",SUMPRODUCT(((Recommendations[ImplStatus]="Implemented")+(Recommendations[ImplStatus]="Compensated"))*ISNUMBER(MATCH(Recommendations[Id],F43:AS43,0)))/COUNTIF(F43:AS43,"&lt;&gt;"))</f>
        <v/>
      </c>
      <c r="F43" s="214"/>
      <c r="G43" s="214"/>
      <c r="H43" s="214"/>
      <c r="I43" s="214"/>
      <c r="J43" s="214"/>
      <c r="K43" s="214"/>
      <c r="L43" s="214"/>
      <c r="M43" s="214"/>
      <c r="N43" s="214"/>
      <c r="O43" s="214"/>
      <c r="P43" s="214"/>
      <c r="Q43" s="214"/>
      <c r="R43" s="214"/>
      <c r="S43" s="214"/>
      <c r="T43" s="214"/>
      <c r="U43" s="214"/>
      <c r="V43" s="214"/>
      <c r="W43" s="214"/>
      <c r="X43" s="214"/>
      <c r="Y43" s="214"/>
      <c r="Z43" s="214"/>
      <c r="AA43" s="214"/>
      <c r="AB43" s="214"/>
      <c r="AC43" s="214"/>
      <c r="AD43" s="214"/>
      <c r="AE43" s="214"/>
      <c r="AF43" s="214"/>
      <c r="AG43" s="214"/>
      <c r="AH43" s="214"/>
      <c r="AI43" s="214"/>
      <c r="AJ43" s="214"/>
      <c r="AK43" s="214"/>
      <c r="AL43" s="214"/>
      <c r="AM43" s="214"/>
      <c r="AN43" s="214"/>
      <c r="AO43" s="214"/>
      <c r="AP43" s="214"/>
      <c r="AQ43" s="214"/>
      <c r="AR43" s="214"/>
      <c r="AS43" s="224"/>
    </row>
    <row r="44" spans="1:45" ht="60" customHeight="1" x14ac:dyDescent="0.35">
      <c r="A44" s="221" t="s">
        <v>4177</v>
      </c>
      <c r="B44" s="208" t="s">
        <v>4188</v>
      </c>
      <c r="C44" s="209" t="s">
        <v>4189</v>
      </c>
      <c r="D44" s="211" t="s">
        <v>4190</v>
      </c>
      <c r="E44" s="213" t="str">
        <f>IF(COUNTIF(F44:AS44,"&lt;&gt;")=0,"",SUMPRODUCT(((Recommendations[ImplStatus]="Implemented")+(Recommendations[ImplStatus]="Compensated"))*ISNUMBER(MATCH(Recommendations[Id],F44:AS44,0)))/COUNTIF(F44:AS44,"&lt;&gt;"))</f>
        <v/>
      </c>
      <c r="F44" s="214"/>
      <c r="G44" s="214"/>
      <c r="H44" s="214"/>
      <c r="I44" s="214"/>
      <c r="J44" s="214"/>
      <c r="K44" s="214"/>
      <c r="L44" s="214"/>
      <c r="M44" s="214"/>
      <c r="N44" s="214"/>
      <c r="O44" s="214"/>
      <c r="P44" s="214"/>
      <c r="Q44" s="214"/>
      <c r="R44" s="214"/>
      <c r="S44" s="214"/>
      <c r="T44" s="214"/>
      <c r="U44" s="214"/>
      <c r="V44" s="214"/>
      <c r="W44" s="214"/>
      <c r="X44" s="214"/>
      <c r="Y44" s="214"/>
      <c r="Z44" s="214"/>
      <c r="AA44" s="214"/>
      <c r="AB44" s="214"/>
      <c r="AC44" s="214"/>
      <c r="AD44" s="214"/>
      <c r="AE44" s="214"/>
      <c r="AF44" s="214"/>
      <c r="AG44" s="214"/>
      <c r="AH44" s="214"/>
      <c r="AI44" s="214"/>
      <c r="AJ44" s="214"/>
      <c r="AK44" s="214"/>
      <c r="AL44" s="214"/>
      <c r="AM44" s="214"/>
      <c r="AN44" s="214"/>
      <c r="AO44" s="214"/>
      <c r="AP44" s="214"/>
      <c r="AQ44" s="214"/>
      <c r="AR44" s="214"/>
      <c r="AS44" s="224"/>
    </row>
    <row r="45" spans="1:45" ht="60" customHeight="1" x14ac:dyDescent="0.35">
      <c r="A45" s="221" t="s">
        <v>4177</v>
      </c>
      <c r="B45" s="208" t="s">
        <v>4191</v>
      </c>
      <c r="C45" s="209" t="s">
        <v>4192</v>
      </c>
      <c r="D45" s="211" t="s">
        <v>4193</v>
      </c>
      <c r="E45" s="213" t="str">
        <f>IF(COUNTIF(F45:AS45,"&lt;&gt;")=0,"",SUMPRODUCT(((Recommendations[ImplStatus]="Implemented")+(Recommendations[ImplStatus]="Compensated"))*ISNUMBER(MATCH(Recommendations[Id],F45:AS45,0)))/COUNTIF(F45:AS45,"&lt;&gt;"))</f>
        <v/>
      </c>
      <c r="F45" s="214"/>
      <c r="G45" s="214"/>
      <c r="H45" s="214"/>
      <c r="I45" s="214"/>
      <c r="J45" s="214"/>
      <c r="K45" s="214"/>
      <c r="L45" s="214"/>
      <c r="M45" s="214"/>
      <c r="N45" s="214"/>
      <c r="O45" s="214"/>
      <c r="P45" s="214"/>
      <c r="Q45" s="214"/>
      <c r="R45" s="214"/>
      <c r="S45" s="214"/>
      <c r="T45" s="214"/>
      <c r="U45" s="214"/>
      <c r="V45" s="214"/>
      <c r="W45" s="214"/>
      <c r="X45" s="214"/>
      <c r="Y45" s="214"/>
      <c r="Z45" s="214"/>
      <c r="AA45" s="214"/>
      <c r="AB45" s="214"/>
      <c r="AC45" s="214"/>
      <c r="AD45" s="214"/>
      <c r="AE45" s="214"/>
      <c r="AF45" s="214"/>
      <c r="AG45" s="214"/>
      <c r="AH45" s="214"/>
      <c r="AI45" s="214"/>
      <c r="AJ45" s="214"/>
      <c r="AK45" s="214"/>
      <c r="AL45" s="214"/>
      <c r="AM45" s="214"/>
      <c r="AN45" s="214"/>
      <c r="AO45" s="214"/>
      <c r="AP45" s="214"/>
      <c r="AQ45" s="214"/>
      <c r="AR45" s="214"/>
      <c r="AS45" s="224"/>
    </row>
    <row r="46" spans="1:45" ht="60" customHeight="1" x14ac:dyDescent="0.35">
      <c r="A46" s="221" t="s">
        <v>4177</v>
      </c>
      <c r="B46" s="208" t="s">
        <v>4194</v>
      </c>
      <c r="C46" s="209" t="s">
        <v>4195</v>
      </c>
      <c r="D46" s="211" t="s">
        <v>4196</v>
      </c>
      <c r="E46" s="213" t="str">
        <f>IF(COUNTIF(F46:AS46,"&lt;&gt;")=0,"",SUMPRODUCT(((Recommendations[ImplStatus]="Implemented")+(Recommendations[ImplStatus]="Compensated"))*ISNUMBER(MATCH(Recommendations[Id],F46:AS46,0)))/COUNTIF(F46:AS46,"&lt;&gt;"))</f>
        <v/>
      </c>
      <c r="F46" s="214"/>
      <c r="G46" s="214"/>
      <c r="H46" s="214"/>
      <c r="I46" s="214"/>
      <c r="J46" s="214"/>
      <c r="K46" s="214"/>
      <c r="L46" s="214"/>
      <c r="M46" s="214"/>
      <c r="N46" s="214"/>
      <c r="O46" s="214"/>
      <c r="P46" s="214"/>
      <c r="Q46" s="214"/>
      <c r="R46" s="214"/>
      <c r="S46" s="214"/>
      <c r="T46" s="214"/>
      <c r="U46" s="214"/>
      <c r="V46" s="214"/>
      <c r="W46" s="214"/>
      <c r="X46" s="214"/>
      <c r="Y46" s="214"/>
      <c r="Z46" s="214"/>
      <c r="AA46" s="214"/>
      <c r="AB46" s="214"/>
      <c r="AC46" s="214"/>
      <c r="AD46" s="214"/>
      <c r="AE46" s="214"/>
      <c r="AF46" s="214"/>
      <c r="AG46" s="214"/>
      <c r="AH46" s="214"/>
      <c r="AI46" s="214"/>
      <c r="AJ46" s="214"/>
      <c r="AK46" s="214"/>
      <c r="AL46" s="214"/>
      <c r="AM46" s="214"/>
      <c r="AN46" s="214"/>
      <c r="AO46" s="214"/>
      <c r="AP46" s="214"/>
      <c r="AQ46" s="214"/>
      <c r="AR46" s="214"/>
      <c r="AS46" s="224"/>
    </row>
    <row r="47" spans="1:45" ht="60" customHeight="1" x14ac:dyDescent="0.35">
      <c r="A47" s="221" t="s">
        <v>4177</v>
      </c>
      <c r="B47" s="208" t="s">
        <v>4197</v>
      </c>
      <c r="C47" s="209" t="s">
        <v>4198</v>
      </c>
      <c r="D47" s="211" t="s">
        <v>4199</v>
      </c>
      <c r="E47" s="213" t="str">
        <f>IF(COUNTIF(F47:AS47,"&lt;&gt;")=0,"",SUMPRODUCT(((Recommendations[ImplStatus]="Implemented")+(Recommendations[ImplStatus]="Compensated"))*ISNUMBER(MATCH(Recommendations[Id],F47:AS47,0)))/COUNTIF(F47:AS47,"&lt;&gt;"))</f>
        <v/>
      </c>
      <c r="F47" s="214"/>
      <c r="G47" s="214"/>
      <c r="H47" s="214"/>
      <c r="I47" s="214"/>
      <c r="J47" s="214"/>
      <c r="K47" s="214"/>
      <c r="L47" s="214"/>
      <c r="M47" s="214"/>
      <c r="N47" s="214"/>
      <c r="O47" s="214"/>
      <c r="P47" s="214"/>
      <c r="Q47" s="214"/>
      <c r="R47" s="214"/>
      <c r="S47" s="214"/>
      <c r="T47" s="214"/>
      <c r="U47" s="214"/>
      <c r="V47" s="214"/>
      <c r="W47" s="214"/>
      <c r="X47" s="214"/>
      <c r="Y47" s="214"/>
      <c r="Z47" s="214"/>
      <c r="AA47" s="214"/>
      <c r="AB47" s="214"/>
      <c r="AC47" s="214"/>
      <c r="AD47" s="214"/>
      <c r="AE47" s="214"/>
      <c r="AF47" s="214"/>
      <c r="AG47" s="214"/>
      <c r="AH47" s="214"/>
      <c r="AI47" s="214"/>
      <c r="AJ47" s="214"/>
      <c r="AK47" s="214"/>
      <c r="AL47" s="214"/>
      <c r="AM47" s="214"/>
      <c r="AN47" s="214"/>
      <c r="AO47" s="214"/>
      <c r="AP47" s="214"/>
      <c r="AQ47" s="214"/>
      <c r="AR47" s="214"/>
      <c r="AS47" s="224"/>
    </row>
    <row r="48" spans="1:45" ht="60" customHeight="1" x14ac:dyDescent="0.35">
      <c r="A48" s="221" t="s">
        <v>4177</v>
      </c>
      <c r="B48" s="208" t="s">
        <v>4200</v>
      </c>
      <c r="C48" s="209" t="s">
        <v>4201</v>
      </c>
      <c r="D48" s="211" t="s">
        <v>4202</v>
      </c>
      <c r="E48" s="213" t="str">
        <f>IF(COUNTIF(F48:AS48,"&lt;&gt;")=0,"",SUMPRODUCT(((Recommendations[ImplStatus]="Implemented")+(Recommendations[ImplStatus]="Compensated"))*ISNUMBER(MATCH(Recommendations[Id],F48:AS48,0)))/COUNTIF(F48:AS48,"&lt;&gt;"))</f>
        <v/>
      </c>
      <c r="F48" s="214"/>
      <c r="G48" s="214"/>
      <c r="H48" s="214"/>
      <c r="I48" s="214"/>
      <c r="J48" s="214"/>
      <c r="K48" s="214"/>
      <c r="L48" s="214"/>
      <c r="M48" s="214"/>
      <c r="N48" s="214"/>
      <c r="O48" s="214"/>
      <c r="P48" s="214"/>
      <c r="Q48" s="214"/>
      <c r="R48" s="214"/>
      <c r="S48" s="214"/>
      <c r="T48" s="214"/>
      <c r="U48" s="214"/>
      <c r="V48" s="214"/>
      <c r="W48" s="214"/>
      <c r="X48" s="214"/>
      <c r="Y48" s="214"/>
      <c r="Z48" s="214"/>
      <c r="AA48" s="214"/>
      <c r="AB48" s="214"/>
      <c r="AC48" s="214"/>
      <c r="AD48" s="214"/>
      <c r="AE48" s="214"/>
      <c r="AF48" s="214"/>
      <c r="AG48" s="214"/>
      <c r="AH48" s="214"/>
      <c r="AI48" s="214"/>
      <c r="AJ48" s="214"/>
      <c r="AK48" s="214"/>
      <c r="AL48" s="214"/>
      <c r="AM48" s="214"/>
      <c r="AN48" s="214"/>
      <c r="AO48" s="214"/>
      <c r="AP48" s="214"/>
      <c r="AQ48" s="214"/>
      <c r="AR48" s="214"/>
      <c r="AS48" s="224"/>
    </row>
    <row r="49" spans="1:45" ht="60" customHeight="1" outlineLevel="1" x14ac:dyDescent="0.35">
      <c r="A49" s="220" t="s">
        <v>4203</v>
      </c>
      <c r="B49" s="207" t="s">
        <v>4204</v>
      </c>
      <c r="C49" s="206"/>
      <c r="D49" s="210"/>
      <c r="E49" s="212" t="str">
        <f>IF(COUNTIF(F49:AS49,"&lt;&gt;")=0,"",SUMPRODUCT(((Recommendations[ImplStatus]="Implemented")+(Recommendations[ImplStatus]="Compensated"))*ISNUMBER(MATCH(Recommendations[Id],F49:AS49,0)))/COUNTIF(F49:AS49,"&lt;&gt;"))</f>
        <v/>
      </c>
      <c r="F49" s="206"/>
      <c r="G49" s="206"/>
      <c r="H49" s="206"/>
      <c r="I49" s="206"/>
      <c r="J49" s="206"/>
      <c r="K49" s="206"/>
      <c r="L49" s="206"/>
      <c r="M49" s="206"/>
      <c r="N49" s="206"/>
      <c r="O49" s="206"/>
      <c r="P49" s="206"/>
      <c r="Q49" s="206"/>
      <c r="R49" s="206"/>
      <c r="S49" s="206"/>
      <c r="T49" s="206"/>
      <c r="U49" s="206"/>
      <c r="V49" s="206"/>
      <c r="W49" s="206"/>
      <c r="X49" s="206"/>
      <c r="Y49" s="206"/>
      <c r="Z49" s="206"/>
      <c r="AA49" s="206"/>
      <c r="AB49" s="206"/>
      <c r="AC49" s="206"/>
      <c r="AD49" s="206"/>
      <c r="AE49" s="206"/>
      <c r="AF49" s="206"/>
      <c r="AG49" s="206"/>
      <c r="AH49" s="206"/>
      <c r="AI49" s="206"/>
      <c r="AJ49" s="206"/>
      <c r="AK49" s="206"/>
      <c r="AL49" s="206"/>
      <c r="AM49" s="206"/>
      <c r="AN49" s="206"/>
      <c r="AO49" s="206"/>
      <c r="AP49" s="206"/>
      <c r="AQ49" s="206"/>
      <c r="AR49" s="206"/>
      <c r="AS49" s="223"/>
    </row>
    <row r="50" spans="1:45" ht="60" customHeight="1" x14ac:dyDescent="0.35">
      <c r="A50" s="221" t="s">
        <v>4203</v>
      </c>
      <c r="B50" s="208" t="s">
        <v>4205</v>
      </c>
      <c r="C50" s="209" t="s">
        <v>4206</v>
      </c>
      <c r="D50" s="211" t="s">
        <v>4207</v>
      </c>
      <c r="E50" s="213" t="str">
        <f>IF(COUNTIF(F50:AS50,"&lt;&gt;")=0,"",SUMPRODUCT(((Recommendations[ImplStatus]="Implemented")+(Recommendations[ImplStatus]="Compensated"))*ISNUMBER(MATCH(Recommendations[Id],F50:AS50,0)))/COUNTIF(F50:AS50,"&lt;&gt;"))</f>
        <v/>
      </c>
      <c r="F50" s="214"/>
      <c r="G50" s="214"/>
      <c r="H50" s="214"/>
      <c r="I50" s="214"/>
      <c r="J50" s="214"/>
      <c r="K50" s="214"/>
      <c r="L50" s="214"/>
      <c r="M50" s="214"/>
      <c r="N50" s="214"/>
      <c r="O50" s="214"/>
      <c r="P50" s="214"/>
      <c r="Q50" s="214"/>
      <c r="R50" s="214"/>
      <c r="S50" s="214"/>
      <c r="T50" s="214"/>
      <c r="U50" s="214"/>
      <c r="V50" s="214"/>
      <c r="W50" s="214"/>
      <c r="X50" s="214"/>
      <c r="Y50" s="214"/>
      <c r="Z50" s="214"/>
      <c r="AA50" s="214"/>
      <c r="AB50" s="214"/>
      <c r="AC50" s="214"/>
      <c r="AD50" s="214"/>
      <c r="AE50" s="214"/>
      <c r="AF50" s="214"/>
      <c r="AG50" s="214"/>
      <c r="AH50" s="214"/>
      <c r="AI50" s="214"/>
      <c r="AJ50" s="214"/>
      <c r="AK50" s="214"/>
      <c r="AL50" s="214"/>
      <c r="AM50" s="214"/>
      <c r="AN50" s="214"/>
      <c r="AO50" s="214"/>
      <c r="AP50" s="214"/>
      <c r="AQ50" s="214"/>
      <c r="AR50" s="214"/>
      <c r="AS50" s="224"/>
    </row>
    <row r="51" spans="1:45" ht="60" customHeight="1" x14ac:dyDescent="0.35">
      <c r="A51" s="221" t="s">
        <v>4203</v>
      </c>
      <c r="B51" s="208" t="s">
        <v>4208</v>
      </c>
      <c r="C51" s="209" t="s">
        <v>4209</v>
      </c>
      <c r="D51" s="211" t="s">
        <v>4210</v>
      </c>
      <c r="E51" s="213" t="str">
        <f>IF(COUNTIF(F51:AS51,"&lt;&gt;")=0,"",SUMPRODUCT(((Recommendations[ImplStatus]="Implemented")+(Recommendations[ImplStatus]="Compensated"))*ISNUMBER(MATCH(Recommendations[Id],F51:AS51,0)))/COUNTIF(F51:AS51,"&lt;&gt;"))</f>
        <v/>
      </c>
      <c r="F51" s="214"/>
      <c r="G51" s="214"/>
      <c r="H51" s="214"/>
      <c r="I51" s="214"/>
      <c r="J51" s="214"/>
      <c r="K51" s="214"/>
      <c r="L51" s="214"/>
      <c r="M51" s="214"/>
      <c r="N51" s="214"/>
      <c r="O51" s="214"/>
      <c r="P51" s="214"/>
      <c r="Q51" s="214"/>
      <c r="R51" s="214"/>
      <c r="S51" s="214"/>
      <c r="T51" s="214"/>
      <c r="U51" s="214"/>
      <c r="V51" s="214"/>
      <c r="W51" s="214"/>
      <c r="X51" s="214"/>
      <c r="Y51" s="214"/>
      <c r="Z51" s="214"/>
      <c r="AA51" s="214"/>
      <c r="AB51" s="214"/>
      <c r="AC51" s="214"/>
      <c r="AD51" s="214"/>
      <c r="AE51" s="214"/>
      <c r="AF51" s="214"/>
      <c r="AG51" s="214"/>
      <c r="AH51" s="214"/>
      <c r="AI51" s="214"/>
      <c r="AJ51" s="214"/>
      <c r="AK51" s="214"/>
      <c r="AL51" s="214"/>
      <c r="AM51" s="214"/>
      <c r="AN51" s="214"/>
      <c r="AO51" s="214"/>
      <c r="AP51" s="214"/>
      <c r="AQ51" s="214"/>
      <c r="AR51" s="214"/>
      <c r="AS51" s="224"/>
    </row>
    <row r="52" spans="1:45" ht="60" customHeight="1" x14ac:dyDescent="0.35">
      <c r="A52" s="221" t="s">
        <v>4203</v>
      </c>
      <c r="B52" s="208" t="s">
        <v>4211</v>
      </c>
      <c r="C52" s="209" t="s">
        <v>4212</v>
      </c>
      <c r="D52" s="211" t="s">
        <v>4213</v>
      </c>
      <c r="E52" s="213" t="str">
        <f>IF(COUNTIF(F52:AS52,"&lt;&gt;")=0,"",SUMPRODUCT(((Recommendations[ImplStatus]="Implemented")+(Recommendations[ImplStatus]="Compensated"))*ISNUMBER(MATCH(Recommendations[Id],F52:AS52,0)))/COUNTIF(F52:AS52,"&lt;&gt;"))</f>
        <v/>
      </c>
      <c r="F52" s="214"/>
      <c r="G52" s="214"/>
      <c r="H52" s="214"/>
      <c r="I52" s="214"/>
      <c r="J52" s="214"/>
      <c r="K52" s="214"/>
      <c r="L52" s="214"/>
      <c r="M52" s="214"/>
      <c r="N52" s="214"/>
      <c r="O52" s="214"/>
      <c r="P52" s="214"/>
      <c r="Q52" s="214"/>
      <c r="R52" s="214"/>
      <c r="S52" s="214"/>
      <c r="T52" s="214"/>
      <c r="U52" s="214"/>
      <c r="V52" s="214"/>
      <c r="W52" s="214"/>
      <c r="X52" s="214"/>
      <c r="Y52" s="214"/>
      <c r="Z52" s="214"/>
      <c r="AA52" s="214"/>
      <c r="AB52" s="214"/>
      <c r="AC52" s="214"/>
      <c r="AD52" s="214"/>
      <c r="AE52" s="214"/>
      <c r="AF52" s="214"/>
      <c r="AG52" s="214"/>
      <c r="AH52" s="214"/>
      <c r="AI52" s="214"/>
      <c r="AJ52" s="214"/>
      <c r="AK52" s="214"/>
      <c r="AL52" s="214"/>
      <c r="AM52" s="214"/>
      <c r="AN52" s="214"/>
      <c r="AO52" s="214"/>
      <c r="AP52" s="214"/>
      <c r="AQ52" s="214"/>
      <c r="AR52" s="214"/>
      <c r="AS52" s="224"/>
    </row>
    <row r="53" spans="1:45" ht="60" customHeight="1" x14ac:dyDescent="0.35">
      <c r="A53" s="221" t="s">
        <v>4203</v>
      </c>
      <c r="B53" s="208" t="s">
        <v>4214</v>
      </c>
      <c r="C53" s="209" t="s">
        <v>4215</v>
      </c>
      <c r="D53" s="211" t="s">
        <v>4216</v>
      </c>
      <c r="E53" s="213" t="str">
        <f>IF(COUNTIF(F53:AS53,"&lt;&gt;")=0,"",SUMPRODUCT(((Recommendations[ImplStatus]="Implemented")+(Recommendations[ImplStatus]="Compensated"))*ISNUMBER(MATCH(Recommendations[Id],F53:AS53,0)))/COUNTIF(F53:AS53,"&lt;&gt;"))</f>
        <v/>
      </c>
      <c r="F53" s="214"/>
      <c r="G53" s="214"/>
      <c r="H53" s="214"/>
      <c r="I53" s="214"/>
      <c r="J53" s="214"/>
      <c r="K53" s="214"/>
      <c r="L53" s="214"/>
      <c r="M53" s="214"/>
      <c r="N53" s="214"/>
      <c r="O53" s="214"/>
      <c r="P53" s="214"/>
      <c r="Q53" s="214"/>
      <c r="R53" s="214"/>
      <c r="S53" s="214"/>
      <c r="T53" s="214"/>
      <c r="U53" s="214"/>
      <c r="V53" s="214"/>
      <c r="W53" s="214"/>
      <c r="X53" s="214"/>
      <c r="Y53" s="214"/>
      <c r="Z53" s="214"/>
      <c r="AA53" s="214"/>
      <c r="AB53" s="214"/>
      <c r="AC53" s="214"/>
      <c r="AD53" s="214"/>
      <c r="AE53" s="214"/>
      <c r="AF53" s="214"/>
      <c r="AG53" s="214"/>
      <c r="AH53" s="214"/>
      <c r="AI53" s="214"/>
      <c r="AJ53" s="214"/>
      <c r="AK53" s="214"/>
      <c r="AL53" s="214"/>
      <c r="AM53" s="214"/>
      <c r="AN53" s="214"/>
      <c r="AO53" s="214"/>
      <c r="AP53" s="214"/>
      <c r="AQ53" s="214"/>
      <c r="AR53" s="214"/>
      <c r="AS53" s="224"/>
    </row>
    <row r="54" spans="1:45" ht="60" customHeight="1" x14ac:dyDescent="0.35">
      <c r="A54" s="221" t="s">
        <v>4203</v>
      </c>
      <c r="B54" s="208" t="s">
        <v>4217</v>
      </c>
      <c r="C54" s="209" t="s">
        <v>4218</v>
      </c>
      <c r="D54" s="211" t="s">
        <v>4219</v>
      </c>
      <c r="E54" s="213" t="str">
        <f>IF(COUNTIF(F54:AS54,"&lt;&gt;")=0,"",SUMPRODUCT(((Recommendations[ImplStatus]="Implemented")+(Recommendations[ImplStatus]="Compensated"))*ISNUMBER(MATCH(Recommendations[Id],F54:AS54,0)))/COUNTIF(F54:AS54,"&lt;&gt;"))</f>
        <v/>
      </c>
      <c r="F54" s="214"/>
      <c r="G54" s="214"/>
      <c r="H54" s="214"/>
      <c r="I54" s="214"/>
      <c r="J54" s="214"/>
      <c r="K54" s="214"/>
      <c r="L54" s="214"/>
      <c r="M54" s="214"/>
      <c r="N54" s="214"/>
      <c r="O54" s="214"/>
      <c r="P54" s="214"/>
      <c r="Q54" s="214"/>
      <c r="R54" s="214"/>
      <c r="S54" s="214"/>
      <c r="T54" s="214"/>
      <c r="U54" s="214"/>
      <c r="V54" s="214"/>
      <c r="W54" s="214"/>
      <c r="X54" s="214"/>
      <c r="Y54" s="214"/>
      <c r="Z54" s="214"/>
      <c r="AA54" s="214"/>
      <c r="AB54" s="214"/>
      <c r="AC54" s="214"/>
      <c r="AD54" s="214"/>
      <c r="AE54" s="214"/>
      <c r="AF54" s="214"/>
      <c r="AG54" s="214"/>
      <c r="AH54" s="214"/>
      <c r="AI54" s="214"/>
      <c r="AJ54" s="214"/>
      <c r="AK54" s="214"/>
      <c r="AL54" s="214"/>
      <c r="AM54" s="214"/>
      <c r="AN54" s="214"/>
      <c r="AO54" s="214"/>
      <c r="AP54" s="214"/>
      <c r="AQ54" s="214"/>
      <c r="AR54" s="214"/>
      <c r="AS54" s="224"/>
    </row>
    <row r="55" spans="1:45" ht="60" customHeight="1" x14ac:dyDescent="0.35">
      <c r="A55" s="221" t="s">
        <v>4203</v>
      </c>
      <c r="B55" s="208" t="s">
        <v>4220</v>
      </c>
      <c r="C55" s="209" t="s">
        <v>4221</v>
      </c>
      <c r="D55" s="211" t="s">
        <v>4222</v>
      </c>
      <c r="E55" s="213" t="str">
        <f>IF(COUNTIF(F55:AS55,"&lt;&gt;")=0,"",SUMPRODUCT(((Recommendations[ImplStatus]="Implemented")+(Recommendations[ImplStatus]="Compensated"))*ISNUMBER(MATCH(Recommendations[Id],F55:AS55,0)))/COUNTIF(F55:AS55,"&lt;&gt;"))</f>
        <v/>
      </c>
      <c r="F55" s="214"/>
      <c r="G55" s="214"/>
      <c r="H55" s="214"/>
      <c r="I55" s="214"/>
      <c r="J55" s="214"/>
      <c r="K55" s="214"/>
      <c r="L55" s="214"/>
      <c r="M55" s="214"/>
      <c r="N55" s="214"/>
      <c r="O55" s="214"/>
      <c r="P55" s="214"/>
      <c r="Q55" s="214"/>
      <c r="R55" s="214"/>
      <c r="S55" s="214"/>
      <c r="T55" s="214"/>
      <c r="U55" s="214"/>
      <c r="V55" s="214"/>
      <c r="W55" s="214"/>
      <c r="X55" s="214"/>
      <c r="Y55" s="214"/>
      <c r="Z55" s="214"/>
      <c r="AA55" s="214"/>
      <c r="AB55" s="214"/>
      <c r="AC55" s="214"/>
      <c r="AD55" s="214"/>
      <c r="AE55" s="214"/>
      <c r="AF55" s="214"/>
      <c r="AG55" s="214"/>
      <c r="AH55" s="214"/>
      <c r="AI55" s="214"/>
      <c r="AJ55" s="214"/>
      <c r="AK55" s="214"/>
      <c r="AL55" s="214"/>
      <c r="AM55" s="214"/>
      <c r="AN55" s="214"/>
      <c r="AO55" s="214"/>
      <c r="AP55" s="214"/>
      <c r="AQ55" s="214"/>
      <c r="AR55" s="214"/>
      <c r="AS55" s="224"/>
    </row>
    <row r="56" spans="1:45" ht="60" customHeight="1" x14ac:dyDescent="0.35">
      <c r="A56" s="221" t="s">
        <v>4203</v>
      </c>
      <c r="B56" s="208" t="s">
        <v>4223</v>
      </c>
      <c r="C56" s="209" t="s">
        <v>4224</v>
      </c>
      <c r="D56" s="211" t="s">
        <v>4225</v>
      </c>
      <c r="E56" s="213" t="str">
        <f>IF(COUNTIF(F56:AS56,"&lt;&gt;")=0,"",SUMPRODUCT(((Recommendations[ImplStatus]="Implemented")+(Recommendations[ImplStatus]="Compensated"))*ISNUMBER(MATCH(Recommendations[Id],F56:AS56,0)))/COUNTIF(F56:AS56,"&lt;&gt;"))</f>
        <v/>
      </c>
      <c r="F56" s="214"/>
      <c r="G56" s="214"/>
      <c r="H56" s="214"/>
      <c r="I56" s="214"/>
      <c r="J56" s="214"/>
      <c r="K56" s="214"/>
      <c r="L56" s="214"/>
      <c r="M56" s="214"/>
      <c r="N56" s="214"/>
      <c r="O56" s="214"/>
      <c r="P56" s="214"/>
      <c r="Q56" s="214"/>
      <c r="R56" s="214"/>
      <c r="S56" s="214"/>
      <c r="T56" s="214"/>
      <c r="U56" s="214"/>
      <c r="V56" s="214"/>
      <c r="W56" s="214"/>
      <c r="X56" s="214"/>
      <c r="Y56" s="214"/>
      <c r="Z56" s="214"/>
      <c r="AA56" s="214"/>
      <c r="AB56" s="214"/>
      <c r="AC56" s="214"/>
      <c r="AD56" s="214"/>
      <c r="AE56" s="214"/>
      <c r="AF56" s="214"/>
      <c r="AG56" s="214"/>
      <c r="AH56" s="214"/>
      <c r="AI56" s="214"/>
      <c r="AJ56" s="214"/>
      <c r="AK56" s="214"/>
      <c r="AL56" s="214"/>
      <c r="AM56" s="214"/>
      <c r="AN56" s="214"/>
      <c r="AO56" s="214"/>
      <c r="AP56" s="214"/>
      <c r="AQ56" s="214"/>
      <c r="AR56" s="214"/>
      <c r="AS56" s="224"/>
    </row>
    <row r="57" spans="1:45" ht="60" customHeight="1" x14ac:dyDescent="0.35">
      <c r="A57" s="221" t="s">
        <v>4203</v>
      </c>
      <c r="B57" s="208" t="s">
        <v>4226</v>
      </c>
      <c r="C57" s="209" t="s">
        <v>4227</v>
      </c>
      <c r="D57" s="211" t="s">
        <v>4228</v>
      </c>
      <c r="E57" s="213" t="str">
        <f>IF(COUNTIF(F57:AS57,"&lt;&gt;")=0,"",SUMPRODUCT(((Recommendations[ImplStatus]="Implemented")+(Recommendations[ImplStatus]="Compensated"))*ISNUMBER(MATCH(Recommendations[Id],F57:AS57,0)))/COUNTIF(F57:AS57,"&lt;&gt;"))</f>
        <v/>
      </c>
      <c r="F57" s="214"/>
      <c r="G57" s="214"/>
      <c r="H57" s="214"/>
      <c r="I57" s="214"/>
      <c r="J57" s="214"/>
      <c r="K57" s="214"/>
      <c r="L57" s="214"/>
      <c r="M57" s="214"/>
      <c r="N57" s="214"/>
      <c r="O57" s="214"/>
      <c r="P57" s="214"/>
      <c r="Q57" s="214"/>
      <c r="R57" s="214"/>
      <c r="S57" s="214"/>
      <c r="T57" s="214"/>
      <c r="U57" s="214"/>
      <c r="V57" s="214"/>
      <c r="W57" s="214"/>
      <c r="X57" s="214"/>
      <c r="Y57" s="214"/>
      <c r="Z57" s="214"/>
      <c r="AA57" s="214"/>
      <c r="AB57" s="214"/>
      <c r="AC57" s="214"/>
      <c r="AD57" s="214"/>
      <c r="AE57" s="214"/>
      <c r="AF57" s="214"/>
      <c r="AG57" s="214"/>
      <c r="AH57" s="214"/>
      <c r="AI57" s="214"/>
      <c r="AJ57" s="214"/>
      <c r="AK57" s="214"/>
      <c r="AL57" s="214"/>
      <c r="AM57" s="214"/>
      <c r="AN57" s="214"/>
      <c r="AO57" s="214"/>
      <c r="AP57" s="214"/>
      <c r="AQ57" s="214"/>
      <c r="AR57" s="214"/>
      <c r="AS57" s="224"/>
    </row>
    <row r="58" spans="1:45" ht="60" customHeight="1" x14ac:dyDescent="0.35">
      <c r="A58" s="221" t="s">
        <v>4203</v>
      </c>
      <c r="B58" s="208" t="s">
        <v>4229</v>
      </c>
      <c r="C58" s="209" t="s">
        <v>4230</v>
      </c>
      <c r="D58" s="211" t="s">
        <v>4231</v>
      </c>
      <c r="E58" s="213" t="str">
        <f>IF(COUNTIF(F58:AS58,"&lt;&gt;")=0,"",SUMPRODUCT(((Recommendations[ImplStatus]="Implemented")+(Recommendations[ImplStatus]="Compensated"))*ISNUMBER(MATCH(Recommendations[Id],F58:AS58,0)))/COUNTIF(F58:AS58,"&lt;&gt;"))</f>
        <v/>
      </c>
      <c r="F58" s="214"/>
      <c r="G58" s="214"/>
      <c r="H58" s="214"/>
      <c r="I58" s="214"/>
      <c r="J58" s="214"/>
      <c r="K58" s="214"/>
      <c r="L58" s="214"/>
      <c r="M58" s="214"/>
      <c r="N58" s="214"/>
      <c r="O58" s="214"/>
      <c r="P58" s="214"/>
      <c r="Q58" s="214"/>
      <c r="R58" s="214"/>
      <c r="S58" s="214"/>
      <c r="T58" s="214"/>
      <c r="U58" s="214"/>
      <c r="V58" s="214"/>
      <c r="W58" s="214"/>
      <c r="X58" s="214"/>
      <c r="Y58" s="214"/>
      <c r="Z58" s="214"/>
      <c r="AA58" s="214"/>
      <c r="AB58" s="214"/>
      <c r="AC58" s="214"/>
      <c r="AD58" s="214"/>
      <c r="AE58" s="214"/>
      <c r="AF58" s="214"/>
      <c r="AG58" s="214"/>
      <c r="AH58" s="214"/>
      <c r="AI58" s="214"/>
      <c r="AJ58" s="214"/>
      <c r="AK58" s="214"/>
      <c r="AL58" s="214"/>
      <c r="AM58" s="214"/>
      <c r="AN58" s="214"/>
      <c r="AO58" s="214"/>
      <c r="AP58" s="214"/>
      <c r="AQ58" s="214"/>
      <c r="AR58" s="214"/>
      <c r="AS58" s="224"/>
    </row>
    <row r="59" spans="1:45" ht="60" customHeight="1" x14ac:dyDescent="0.35">
      <c r="A59" s="221" t="s">
        <v>4203</v>
      </c>
      <c r="B59" s="208" t="s">
        <v>4232</v>
      </c>
      <c r="C59" s="209" t="s">
        <v>4233</v>
      </c>
      <c r="D59" s="211" t="s">
        <v>4234</v>
      </c>
      <c r="E59" s="213" t="str">
        <f>IF(COUNTIF(F59:AS59,"&lt;&gt;")=0,"",SUMPRODUCT(((Recommendations[ImplStatus]="Implemented")+(Recommendations[ImplStatus]="Compensated"))*ISNUMBER(MATCH(Recommendations[Id],F59:AS59,0)))/COUNTIF(F59:AS59,"&lt;&gt;"))</f>
        <v/>
      </c>
      <c r="F59" s="214"/>
      <c r="G59" s="214"/>
      <c r="H59" s="214"/>
      <c r="I59" s="214"/>
      <c r="J59" s="214"/>
      <c r="K59" s="214"/>
      <c r="L59" s="214"/>
      <c r="M59" s="214"/>
      <c r="N59" s="214"/>
      <c r="O59" s="214"/>
      <c r="P59" s="214"/>
      <c r="Q59" s="214"/>
      <c r="R59" s="214"/>
      <c r="S59" s="214"/>
      <c r="T59" s="214"/>
      <c r="U59" s="214"/>
      <c r="V59" s="214"/>
      <c r="W59" s="214"/>
      <c r="X59" s="214"/>
      <c r="Y59" s="214"/>
      <c r="Z59" s="214"/>
      <c r="AA59" s="214"/>
      <c r="AB59" s="214"/>
      <c r="AC59" s="214"/>
      <c r="AD59" s="214"/>
      <c r="AE59" s="214"/>
      <c r="AF59" s="214"/>
      <c r="AG59" s="214"/>
      <c r="AH59" s="214"/>
      <c r="AI59" s="214"/>
      <c r="AJ59" s="214"/>
      <c r="AK59" s="214"/>
      <c r="AL59" s="214"/>
      <c r="AM59" s="214"/>
      <c r="AN59" s="214"/>
      <c r="AO59" s="214"/>
      <c r="AP59" s="214"/>
      <c r="AQ59" s="214"/>
      <c r="AR59" s="214"/>
      <c r="AS59" s="224"/>
    </row>
    <row r="60" spans="1:45" ht="60" customHeight="1" x14ac:dyDescent="0.35">
      <c r="A60" s="221" t="s">
        <v>4203</v>
      </c>
      <c r="B60" s="208" t="s">
        <v>4235</v>
      </c>
      <c r="C60" s="209" t="s">
        <v>4236</v>
      </c>
      <c r="D60" s="211" t="s">
        <v>4237</v>
      </c>
      <c r="E60" s="213" t="str">
        <f>IF(COUNTIF(F60:AS60,"&lt;&gt;")=0,"",SUMPRODUCT(((Recommendations[ImplStatus]="Implemented")+(Recommendations[ImplStatus]="Compensated"))*ISNUMBER(MATCH(Recommendations[Id],F60:AS60,0)))/COUNTIF(F60:AS60,"&lt;&gt;"))</f>
        <v/>
      </c>
      <c r="F60" s="214"/>
      <c r="G60" s="214"/>
      <c r="H60" s="214"/>
      <c r="I60" s="214"/>
      <c r="J60" s="214"/>
      <c r="K60" s="214"/>
      <c r="L60" s="214"/>
      <c r="M60" s="214"/>
      <c r="N60" s="214"/>
      <c r="O60" s="214"/>
      <c r="P60" s="214"/>
      <c r="Q60" s="214"/>
      <c r="R60" s="214"/>
      <c r="S60" s="214"/>
      <c r="T60" s="214"/>
      <c r="U60" s="214"/>
      <c r="V60" s="214"/>
      <c r="W60" s="214"/>
      <c r="X60" s="214"/>
      <c r="Y60" s="214"/>
      <c r="Z60" s="214"/>
      <c r="AA60" s="214"/>
      <c r="AB60" s="214"/>
      <c r="AC60" s="214"/>
      <c r="AD60" s="214"/>
      <c r="AE60" s="214"/>
      <c r="AF60" s="214"/>
      <c r="AG60" s="214"/>
      <c r="AH60" s="214"/>
      <c r="AI60" s="214"/>
      <c r="AJ60" s="214"/>
      <c r="AK60" s="214"/>
      <c r="AL60" s="214"/>
      <c r="AM60" s="214"/>
      <c r="AN60" s="214"/>
      <c r="AO60" s="214"/>
      <c r="AP60" s="214"/>
      <c r="AQ60" s="214"/>
      <c r="AR60" s="214"/>
      <c r="AS60" s="224"/>
    </row>
    <row r="61" spans="1:45" ht="60" customHeight="1" x14ac:dyDescent="0.35">
      <c r="A61" s="221" t="s">
        <v>4203</v>
      </c>
      <c r="B61" s="208" t="s">
        <v>4238</v>
      </c>
      <c r="C61" s="209" t="s">
        <v>4239</v>
      </c>
      <c r="D61" s="211" t="s">
        <v>4240</v>
      </c>
      <c r="E61" s="213" t="str">
        <f>IF(COUNTIF(F61:AS61,"&lt;&gt;")=0,"",SUMPRODUCT(((Recommendations[ImplStatus]="Implemented")+(Recommendations[ImplStatus]="Compensated"))*ISNUMBER(MATCH(Recommendations[Id],F61:AS61,0)))/COUNTIF(F61:AS61,"&lt;&gt;"))</f>
        <v/>
      </c>
      <c r="F61" s="214"/>
      <c r="G61" s="214"/>
      <c r="H61" s="214"/>
      <c r="I61" s="214"/>
      <c r="J61" s="214"/>
      <c r="K61" s="214"/>
      <c r="L61" s="214"/>
      <c r="M61" s="214"/>
      <c r="N61" s="214"/>
      <c r="O61" s="214"/>
      <c r="P61" s="214"/>
      <c r="Q61" s="214"/>
      <c r="R61" s="214"/>
      <c r="S61" s="214"/>
      <c r="T61" s="214"/>
      <c r="U61" s="214"/>
      <c r="V61" s="214"/>
      <c r="W61" s="214"/>
      <c r="X61" s="214"/>
      <c r="Y61" s="214"/>
      <c r="Z61" s="214"/>
      <c r="AA61" s="214"/>
      <c r="AB61" s="214"/>
      <c r="AC61" s="214"/>
      <c r="AD61" s="214"/>
      <c r="AE61" s="214"/>
      <c r="AF61" s="214"/>
      <c r="AG61" s="214"/>
      <c r="AH61" s="214"/>
      <c r="AI61" s="214"/>
      <c r="AJ61" s="214"/>
      <c r="AK61" s="214"/>
      <c r="AL61" s="214"/>
      <c r="AM61" s="214"/>
      <c r="AN61" s="214"/>
      <c r="AO61" s="214"/>
      <c r="AP61" s="214"/>
      <c r="AQ61" s="214"/>
      <c r="AR61" s="214"/>
      <c r="AS61" s="224"/>
    </row>
    <row r="62" spans="1:45" ht="60" customHeight="1" x14ac:dyDescent="0.35">
      <c r="A62" s="221" t="s">
        <v>4203</v>
      </c>
      <c r="B62" s="208" t="s">
        <v>4241</v>
      </c>
      <c r="C62" s="209" t="s">
        <v>4242</v>
      </c>
      <c r="D62" s="211" t="s">
        <v>4243</v>
      </c>
      <c r="E62" s="213" t="str">
        <f>IF(COUNTIF(F62:AS62,"&lt;&gt;")=0,"",SUMPRODUCT(((Recommendations[ImplStatus]="Implemented")+(Recommendations[ImplStatus]="Compensated"))*ISNUMBER(MATCH(Recommendations[Id],F62:AS62,0)))/COUNTIF(F62:AS62,"&lt;&gt;"))</f>
        <v/>
      </c>
      <c r="F62" s="214"/>
      <c r="G62" s="214"/>
      <c r="H62" s="214"/>
      <c r="I62" s="214"/>
      <c r="J62" s="214"/>
      <c r="K62" s="214"/>
      <c r="L62" s="214"/>
      <c r="M62" s="214"/>
      <c r="N62" s="214"/>
      <c r="O62" s="214"/>
      <c r="P62" s="214"/>
      <c r="Q62" s="214"/>
      <c r="R62" s="214"/>
      <c r="S62" s="214"/>
      <c r="T62" s="214"/>
      <c r="U62" s="214"/>
      <c r="V62" s="214"/>
      <c r="W62" s="214"/>
      <c r="X62" s="214"/>
      <c r="Y62" s="214"/>
      <c r="Z62" s="214"/>
      <c r="AA62" s="214"/>
      <c r="AB62" s="214"/>
      <c r="AC62" s="214"/>
      <c r="AD62" s="214"/>
      <c r="AE62" s="214"/>
      <c r="AF62" s="214"/>
      <c r="AG62" s="214"/>
      <c r="AH62" s="214"/>
      <c r="AI62" s="214"/>
      <c r="AJ62" s="214"/>
      <c r="AK62" s="214"/>
      <c r="AL62" s="214"/>
      <c r="AM62" s="214"/>
      <c r="AN62" s="214"/>
      <c r="AO62" s="214"/>
      <c r="AP62" s="214"/>
      <c r="AQ62" s="214"/>
      <c r="AR62" s="214"/>
      <c r="AS62" s="224"/>
    </row>
    <row r="63" spans="1:45" ht="60" customHeight="1" x14ac:dyDescent="0.35">
      <c r="A63" s="221" t="s">
        <v>4203</v>
      </c>
      <c r="B63" s="208" t="s">
        <v>4244</v>
      </c>
      <c r="C63" s="209" t="s">
        <v>4245</v>
      </c>
      <c r="D63" s="211" t="s">
        <v>4246</v>
      </c>
      <c r="E63" s="213" t="str">
        <f>IF(COUNTIF(F63:AS63,"&lt;&gt;")=0,"",SUMPRODUCT(((Recommendations[ImplStatus]="Implemented")+(Recommendations[ImplStatus]="Compensated"))*ISNUMBER(MATCH(Recommendations[Id],F63:AS63,0)))/COUNTIF(F63:AS63,"&lt;&gt;"))</f>
        <v/>
      </c>
      <c r="F63" s="214"/>
      <c r="G63" s="214"/>
      <c r="H63" s="214"/>
      <c r="I63" s="214"/>
      <c r="J63" s="214"/>
      <c r="K63" s="214"/>
      <c r="L63" s="214"/>
      <c r="M63" s="214"/>
      <c r="N63" s="214"/>
      <c r="O63" s="214"/>
      <c r="P63" s="214"/>
      <c r="Q63" s="214"/>
      <c r="R63" s="214"/>
      <c r="S63" s="214"/>
      <c r="T63" s="214"/>
      <c r="U63" s="214"/>
      <c r="V63" s="214"/>
      <c r="W63" s="214"/>
      <c r="X63" s="214"/>
      <c r="Y63" s="214"/>
      <c r="Z63" s="214"/>
      <c r="AA63" s="214"/>
      <c r="AB63" s="214"/>
      <c r="AC63" s="214"/>
      <c r="AD63" s="214"/>
      <c r="AE63" s="214"/>
      <c r="AF63" s="214"/>
      <c r="AG63" s="214"/>
      <c r="AH63" s="214"/>
      <c r="AI63" s="214"/>
      <c r="AJ63" s="214"/>
      <c r="AK63" s="214"/>
      <c r="AL63" s="214"/>
      <c r="AM63" s="214"/>
      <c r="AN63" s="214"/>
      <c r="AO63" s="214"/>
      <c r="AP63" s="214"/>
      <c r="AQ63" s="214"/>
      <c r="AR63" s="214"/>
      <c r="AS63" s="224"/>
    </row>
    <row r="64" spans="1:45" ht="60" customHeight="1" outlineLevel="1" x14ac:dyDescent="0.35">
      <c r="A64" s="220" t="s">
        <v>4247</v>
      </c>
      <c r="B64" s="207" t="s">
        <v>4248</v>
      </c>
      <c r="C64" s="206"/>
      <c r="D64" s="210"/>
      <c r="E64" s="212" t="str">
        <f>IF(COUNTIF(F64:AS64,"&lt;&gt;")=0,"",SUMPRODUCT(((Recommendations[ImplStatus]="Implemented")+(Recommendations[ImplStatus]="Compensated"))*ISNUMBER(MATCH(Recommendations[Id],F64:AS64,0)))/COUNTIF(F64:AS64,"&lt;&gt;"))</f>
        <v/>
      </c>
      <c r="F64" s="206"/>
      <c r="G64" s="206"/>
      <c r="H64" s="206"/>
      <c r="I64" s="206"/>
      <c r="J64" s="206"/>
      <c r="K64" s="206"/>
      <c r="L64" s="206"/>
      <c r="M64" s="206"/>
      <c r="N64" s="206"/>
      <c r="O64" s="206"/>
      <c r="P64" s="206"/>
      <c r="Q64" s="206"/>
      <c r="R64" s="206"/>
      <c r="S64" s="206"/>
      <c r="T64" s="206"/>
      <c r="U64" s="206"/>
      <c r="V64" s="206"/>
      <c r="W64" s="206"/>
      <c r="X64" s="206"/>
      <c r="Y64" s="206"/>
      <c r="Z64" s="206"/>
      <c r="AA64" s="206"/>
      <c r="AB64" s="206"/>
      <c r="AC64" s="206"/>
      <c r="AD64" s="206"/>
      <c r="AE64" s="206"/>
      <c r="AF64" s="206"/>
      <c r="AG64" s="206"/>
      <c r="AH64" s="206"/>
      <c r="AI64" s="206"/>
      <c r="AJ64" s="206"/>
      <c r="AK64" s="206"/>
      <c r="AL64" s="206"/>
      <c r="AM64" s="206"/>
      <c r="AN64" s="206"/>
      <c r="AO64" s="206"/>
      <c r="AP64" s="206"/>
      <c r="AQ64" s="206"/>
      <c r="AR64" s="206"/>
      <c r="AS64" s="223"/>
    </row>
    <row r="65" spans="1:45" ht="60" customHeight="1" x14ac:dyDescent="0.35">
      <c r="A65" s="221" t="s">
        <v>4247</v>
      </c>
      <c r="B65" s="208" t="s">
        <v>4249</v>
      </c>
      <c r="C65" s="209" t="s">
        <v>4250</v>
      </c>
      <c r="D65" s="211" t="s">
        <v>4251</v>
      </c>
      <c r="E65" s="213" t="str">
        <f>IF(COUNTIF(F65:AS65,"&lt;&gt;")=0,"",SUMPRODUCT(((Recommendations[ImplStatus]="Implemented")+(Recommendations[ImplStatus]="Compensated"))*ISNUMBER(MATCH(Recommendations[Id],F65:AS65,0)))/COUNTIF(F65:AS65,"&lt;&gt;"))</f>
        <v/>
      </c>
      <c r="F65" s="214"/>
      <c r="G65" s="214"/>
      <c r="H65" s="214"/>
      <c r="I65" s="214"/>
      <c r="J65" s="214"/>
      <c r="K65" s="214"/>
      <c r="L65" s="214"/>
      <c r="M65" s="214"/>
      <c r="N65" s="214"/>
      <c r="O65" s="214"/>
      <c r="P65" s="214"/>
      <c r="Q65" s="214"/>
      <c r="R65" s="214"/>
      <c r="S65" s="214"/>
      <c r="T65" s="214"/>
      <c r="U65" s="214"/>
      <c r="V65" s="214"/>
      <c r="W65" s="214"/>
      <c r="X65" s="214"/>
      <c r="Y65" s="214"/>
      <c r="Z65" s="214"/>
      <c r="AA65" s="214"/>
      <c r="AB65" s="214"/>
      <c r="AC65" s="214"/>
      <c r="AD65" s="214"/>
      <c r="AE65" s="214"/>
      <c r="AF65" s="214"/>
      <c r="AG65" s="214"/>
      <c r="AH65" s="214"/>
      <c r="AI65" s="214"/>
      <c r="AJ65" s="214"/>
      <c r="AK65" s="214"/>
      <c r="AL65" s="214"/>
      <c r="AM65" s="214"/>
      <c r="AN65" s="214"/>
      <c r="AO65" s="214"/>
      <c r="AP65" s="214"/>
      <c r="AQ65" s="214"/>
      <c r="AR65" s="214"/>
      <c r="AS65" s="224"/>
    </row>
    <row r="66" spans="1:45" ht="60" customHeight="1" x14ac:dyDescent="0.35">
      <c r="A66" s="221" t="s">
        <v>4247</v>
      </c>
      <c r="B66" s="208" t="s">
        <v>4252</v>
      </c>
      <c r="C66" s="209" t="s">
        <v>4253</v>
      </c>
      <c r="D66" s="211" t="s">
        <v>4254</v>
      </c>
      <c r="E66" s="213" t="str">
        <f>IF(COUNTIF(F66:AS66,"&lt;&gt;")=0,"",SUMPRODUCT(((Recommendations[ImplStatus]="Implemented")+(Recommendations[ImplStatus]="Compensated"))*ISNUMBER(MATCH(Recommendations[Id],F66:AS66,0)))/COUNTIF(F66:AS66,"&lt;&gt;"))</f>
        <v/>
      </c>
      <c r="F66" s="214"/>
      <c r="G66" s="214"/>
      <c r="H66" s="214"/>
      <c r="I66" s="214"/>
      <c r="J66" s="214"/>
      <c r="K66" s="214"/>
      <c r="L66" s="214"/>
      <c r="M66" s="214"/>
      <c r="N66" s="214"/>
      <c r="O66" s="214"/>
      <c r="P66" s="214"/>
      <c r="Q66" s="214"/>
      <c r="R66" s="214"/>
      <c r="S66" s="214"/>
      <c r="T66" s="214"/>
      <c r="U66" s="214"/>
      <c r="V66" s="214"/>
      <c r="W66" s="214"/>
      <c r="X66" s="214"/>
      <c r="Y66" s="214"/>
      <c r="Z66" s="214"/>
      <c r="AA66" s="214"/>
      <c r="AB66" s="214"/>
      <c r="AC66" s="214"/>
      <c r="AD66" s="214"/>
      <c r="AE66" s="214"/>
      <c r="AF66" s="214"/>
      <c r="AG66" s="214"/>
      <c r="AH66" s="214"/>
      <c r="AI66" s="214"/>
      <c r="AJ66" s="214"/>
      <c r="AK66" s="214"/>
      <c r="AL66" s="214"/>
      <c r="AM66" s="214"/>
      <c r="AN66" s="214"/>
      <c r="AO66" s="214"/>
      <c r="AP66" s="214"/>
      <c r="AQ66" s="214"/>
      <c r="AR66" s="214"/>
      <c r="AS66" s="224"/>
    </row>
    <row r="67" spans="1:45" ht="60" customHeight="1" x14ac:dyDescent="0.35">
      <c r="A67" s="221" t="s">
        <v>4247</v>
      </c>
      <c r="B67" s="208" t="s">
        <v>4255</v>
      </c>
      <c r="C67" s="209" t="s">
        <v>4256</v>
      </c>
      <c r="D67" s="211" t="s">
        <v>4257</v>
      </c>
      <c r="E67" s="213" t="str">
        <f>IF(COUNTIF(F67:AS67,"&lt;&gt;")=0,"",SUMPRODUCT(((Recommendations[ImplStatus]="Implemented")+(Recommendations[ImplStatus]="Compensated"))*ISNUMBER(MATCH(Recommendations[Id],F67:AS67,0)))/COUNTIF(F67:AS67,"&lt;&gt;"))</f>
        <v/>
      </c>
      <c r="F67" s="214"/>
      <c r="G67" s="214"/>
      <c r="H67" s="214"/>
      <c r="I67" s="214"/>
      <c r="J67" s="214"/>
      <c r="K67" s="214"/>
      <c r="L67" s="214"/>
      <c r="M67" s="214"/>
      <c r="N67" s="214"/>
      <c r="O67" s="214"/>
      <c r="P67" s="214"/>
      <c r="Q67" s="214"/>
      <c r="R67" s="214"/>
      <c r="S67" s="214"/>
      <c r="T67" s="214"/>
      <c r="U67" s="214"/>
      <c r="V67" s="214"/>
      <c r="W67" s="214"/>
      <c r="X67" s="214"/>
      <c r="Y67" s="214"/>
      <c r="Z67" s="214"/>
      <c r="AA67" s="214"/>
      <c r="AB67" s="214"/>
      <c r="AC67" s="214"/>
      <c r="AD67" s="214"/>
      <c r="AE67" s="214"/>
      <c r="AF67" s="214"/>
      <c r="AG67" s="214"/>
      <c r="AH67" s="214"/>
      <c r="AI67" s="214"/>
      <c r="AJ67" s="214"/>
      <c r="AK67" s="214"/>
      <c r="AL67" s="214"/>
      <c r="AM67" s="214"/>
      <c r="AN67" s="214"/>
      <c r="AO67" s="214"/>
      <c r="AP67" s="214"/>
      <c r="AQ67" s="214"/>
      <c r="AR67" s="214"/>
      <c r="AS67" s="224"/>
    </row>
    <row r="68" spans="1:45" ht="60" customHeight="1" x14ac:dyDescent="0.35">
      <c r="A68" s="221" t="s">
        <v>4247</v>
      </c>
      <c r="B68" s="208" t="s">
        <v>4258</v>
      </c>
      <c r="C68" s="209" t="s">
        <v>4259</v>
      </c>
      <c r="D68" s="211" t="s">
        <v>4260</v>
      </c>
      <c r="E68" s="213" t="str">
        <f>IF(COUNTIF(F68:AS68,"&lt;&gt;")=0,"",SUMPRODUCT(((Recommendations[ImplStatus]="Implemented")+(Recommendations[ImplStatus]="Compensated"))*ISNUMBER(MATCH(Recommendations[Id],F68:AS68,0)))/COUNTIF(F68:AS68,"&lt;&gt;"))</f>
        <v/>
      </c>
      <c r="F68" s="214"/>
      <c r="G68" s="214"/>
      <c r="H68" s="214"/>
      <c r="I68" s="214"/>
      <c r="J68" s="214"/>
      <c r="K68" s="214"/>
      <c r="L68" s="214"/>
      <c r="M68" s="214"/>
      <c r="N68" s="214"/>
      <c r="O68" s="214"/>
      <c r="P68" s="214"/>
      <c r="Q68" s="214"/>
      <c r="R68" s="214"/>
      <c r="S68" s="214"/>
      <c r="T68" s="214"/>
      <c r="U68" s="214"/>
      <c r="V68" s="214"/>
      <c r="W68" s="214"/>
      <c r="X68" s="214"/>
      <c r="Y68" s="214"/>
      <c r="Z68" s="214"/>
      <c r="AA68" s="214"/>
      <c r="AB68" s="214"/>
      <c r="AC68" s="214"/>
      <c r="AD68" s="214"/>
      <c r="AE68" s="214"/>
      <c r="AF68" s="214"/>
      <c r="AG68" s="214"/>
      <c r="AH68" s="214"/>
      <c r="AI68" s="214"/>
      <c r="AJ68" s="214"/>
      <c r="AK68" s="214"/>
      <c r="AL68" s="214"/>
      <c r="AM68" s="214"/>
      <c r="AN68" s="214"/>
      <c r="AO68" s="214"/>
      <c r="AP68" s="214"/>
      <c r="AQ68" s="214"/>
      <c r="AR68" s="214"/>
      <c r="AS68" s="224"/>
    </row>
    <row r="69" spans="1:45" ht="60" customHeight="1" x14ac:dyDescent="0.35">
      <c r="A69" s="221" t="s">
        <v>4247</v>
      </c>
      <c r="B69" s="208" t="s">
        <v>4261</v>
      </c>
      <c r="C69" s="209" t="s">
        <v>4262</v>
      </c>
      <c r="D69" s="211" t="s">
        <v>4263</v>
      </c>
      <c r="E69" s="213" t="str">
        <f>IF(COUNTIF(F69:AS69,"&lt;&gt;")=0,"",SUMPRODUCT(((Recommendations[ImplStatus]="Implemented")+(Recommendations[ImplStatus]="Compensated"))*ISNUMBER(MATCH(Recommendations[Id],F69:AS69,0)))/COUNTIF(F69:AS69,"&lt;&gt;"))</f>
        <v/>
      </c>
      <c r="F69" s="214"/>
      <c r="G69" s="214"/>
      <c r="H69" s="214"/>
      <c r="I69" s="214"/>
      <c r="J69" s="214"/>
      <c r="K69" s="214"/>
      <c r="L69" s="214"/>
      <c r="M69" s="214"/>
      <c r="N69" s="214"/>
      <c r="O69" s="214"/>
      <c r="P69" s="214"/>
      <c r="Q69" s="214"/>
      <c r="R69" s="214"/>
      <c r="S69" s="214"/>
      <c r="T69" s="214"/>
      <c r="U69" s="214"/>
      <c r="V69" s="214"/>
      <c r="W69" s="214"/>
      <c r="X69" s="214"/>
      <c r="Y69" s="214"/>
      <c r="Z69" s="214"/>
      <c r="AA69" s="214"/>
      <c r="AB69" s="214"/>
      <c r="AC69" s="214"/>
      <c r="AD69" s="214"/>
      <c r="AE69" s="214"/>
      <c r="AF69" s="214"/>
      <c r="AG69" s="214"/>
      <c r="AH69" s="214"/>
      <c r="AI69" s="214"/>
      <c r="AJ69" s="214"/>
      <c r="AK69" s="214"/>
      <c r="AL69" s="214"/>
      <c r="AM69" s="214"/>
      <c r="AN69" s="214"/>
      <c r="AO69" s="214"/>
      <c r="AP69" s="214"/>
      <c r="AQ69" s="214"/>
      <c r="AR69" s="214"/>
      <c r="AS69" s="224"/>
    </row>
    <row r="70" spans="1:45" ht="60" customHeight="1" x14ac:dyDescent="0.35">
      <c r="A70" s="221" t="s">
        <v>4247</v>
      </c>
      <c r="B70" s="208" t="s">
        <v>4264</v>
      </c>
      <c r="C70" s="209" t="s">
        <v>4265</v>
      </c>
      <c r="D70" s="211" t="s">
        <v>4266</v>
      </c>
      <c r="E70" s="213" t="str">
        <f>IF(COUNTIF(F70:AS70,"&lt;&gt;")=0,"",SUMPRODUCT(((Recommendations[ImplStatus]="Implemented")+(Recommendations[ImplStatus]="Compensated"))*ISNUMBER(MATCH(Recommendations[Id],F70:AS70,0)))/COUNTIF(F70:AS70,"&lt;&gt;"))</f>
        <v/>
      </c>
      <c r="F70" s="214"/>
      <c r="G70" s="214"/>
      <c r="H70" s="214"/>
      <c r="I70" s="214"/>
      <c r="J70" s="214"/>
      <c r="K70" s="214"/>
      <c r="L70" s="214"/>
      <c r="M70" s="214"/>
      <c r="N70" s="214"/>
      <c r="O70" s="214"/>
      <c r="P70" s="214"/>
      <c r="Q70" s="214"/>
      <c r="R70" s="214"/>
      <c r="S70" s="214"/>
      <c r="T70" s="214"/>
      <c r="U70" s="214"/>
      <c r="V70" s="214"/>
      <c r="W70" s="214"/>
      <c r="X70" s="214"/>
      <c r="Y70" s="214"/>
      <c r="Z70" s="214"/>
      <c r="AA70" s="214"/>
      <c r="AB70" s="214"/>
      <c r="AC70" s="214"/>
      <c r="AD70" s="214"/>
      <c r="AE70" s="214"/>
      <c r="AF70" s="214"/>
      <c r="AG70" s="214"/>
      <c r="AH70" s="214"/>
      <c r="AI70" s="214"/>
      <c r="AJ70" s="214"/>
      <c r="AK70" s="214"/>
      <c r="AL70" s="214"/>
      <c r="AM70" s="214"/>
      <c r="AN70" s="214"/>
      <c r="AO70" s="214"/>
      <c r="AP70" s="214"/>
      <c r="AQ70" s="214"/>
      <c r="AR70" s="214"/>
      <c r="AS70" s="224"/>
    </row>
    <row r="71" spans="1:45" ht="60" customHeight="1" x14ac:dyDescent="0.35">
      <c r="A71" s="221" t="s">
        <v>4247</v>
      </c>
      <c r="B71" s="208" t="s">
        <v>4267</v>
      </c>
      <c r="C71" s="209" t="s">
        <v>4268</v>
      </c>
      <c r="D71" s="211" t="s">
        <v>4269</v>
      </c>
      <c r="E71" s="213" t="str">
        <f>IF(COUNTIF(F71:AS71,"&lt;&gt;")=0,"",SUMPRODUCT(((Recommendations[ImplStatus]="Implemented")+(Recommendations[ImplStatus]="Compensated"))*ISNUMBER(MATCH(Recommendations[Id],F71:AS71,0)))/COUNTIF(F71:AS71,"&lt;&gt;"))</f>
        <v/>
      </c>
      <c r="F71" s="214"/>
      <c r="G71" s="214"/>
      <c r="H71" s="214"/>
      <c r="I71" s="214"/>
      <c r="J71" s="214"/>
      <c r="K71" s="214"/>
      <c r="L71" s="214"/>
      <c r="M71" s="214"/>
      <c r="N71" s="214"/>
      <c r="O71" s="214"/>
      <c r="P71" s="214"/>
      <c r="Q71" s="214"/>
      <c r="R71" s="214"/>
      <c r="S71" s="214"/>
      <c r="T71" s="214"/>
      <c r="U71" s="214"/>
      <c r="V71" s="214"/>
      <c r="W71" s="214"/>
      <c r="X71" s="214"/>
      <c r="Y71" s="214"/>
      <c r="Z71" s="214"/>
      <c r="AA71" s="214"/>
      <c r="AB71" s="214"/>
      <c r="AC71" s="214"/>
      <c r="AD71" s="214"/>
      <c r="AE71" s="214"/>
      <c r="AF71" s="214"/>
      <c r="AG71" s="214"/>
      <c r="AH71" s="214"/>
      <c r="AI71" s="214"/>
      <c r="AJ71" s="214"/>
      <c r="AK71" s="214"/>
      <c r="AL71" s="214"/>
      <c r="AM71" s="214"/>
      <c r="AN71" s="214"/>
      <c r="AO71" s="214"/>
      <c r="AP71" s="214"/>
      <c r="AQ71" s="214"/>
      <c r="AR71" s="214"/>
      <c r="AS71" s="224"/>
    </row>
    <row r="72" spans="1:45" ht="60" customHeight="1" x14ac:dyDescent="0.35">
      <c r="A72" s="221" t="s">
        <v>4247</v>
      </c>
      <c r="B72" s="208" t="s">
        <v>4270</v>
      </c>
      <c r="C72" s="209" t="s">
        <v>4271</v>
      </c>
      <c r="D72" s="211" t="s">
        <v>4272</v>
      </c>
      <c r="E72" s="213" t="str">
        <f>IF(COUNTIF(F72:AS72,"&lt;&gt;")=0,"",SUMPRODUCT(((Recommendations[ImplStatus]="Implemented")+(Recommendations[ImplStatus]="Compensated"))*ISNUMBER(MATCH(Recommendations[Id],F72:AS72,0)))/COUNTIF(F72:AS72,"&lt;&gt;"))</f>
        <v/>
      </c>
      <c r="F72" s="214"/>
      <c r="G72" s="214"/>
      <c r="H72" s="214"/>
      <c r="I72" s="214"/>
      <c r="J72" s="214"/>
      <c r="K72" s="214"/>
      <c r="L72" s="214"/>
      <c r="M72" s="214"/>
      <c r="N72" s="214"/>
      <c r="O72" s="214"/>
      <c r="P72" s="214"/>
      <c r="Q72" s="214"/>
      <c r="R72" s="214"/>
      <c r="S72" s="214"/>
      <c r="T72" s="214"/>
      <c r="U72" s="214"/>
      <c r="V72" s="214"/>
      <c r="W72" s="214"/>
      <c r="X72" s="214"/>
      <c r="Y72" s="214"/>
      <c r="Z72" s="214"/>
      <c r="AA72" s="214"/>
      <c r="AB72" s="214"/>
      <c r="AC72" s="214"/>
      <c r="AD72" s="214"/>
      <c r="AE72" s="214"/>
      <c r="AF72" s="214"/>
      <c r="AG72" s="214"/>
      <c r="AH72" s="214"/>
      <c r="AI72" s="214"/>
      <c r="AJ72" s="214"/>
      <c r="AK72" s="214"/>
      <c r="AL72" s="214"/>
      <c r="AM72" s="214"/>
      <c r="AN72" s="214"/>
      <c r="AO72" s="214"/>
      <c r="AP72" s="214"/>
      <c r="AQ72" s="214"/>
      <c r="AR72" s="214"/>
      <c r="AS72" s="224"/>
    </row>
    <row r="73" spans="1:45" ht="60" customHeight="1" x14ac:dyDescent="0.35">
      <c r="A73" s="221" t="s">
        <v>4247</v>
      </c>
      <c r="B73" s="208" t="s">
        <v>4273</v>
      </c>
      <c r="C73" s="209" t="s">
        <v>4274</v>
      </c>
      <c r="D73" s="211" t="s">
        <v>4275</v>
      </c>
      <c r="E73" s="213" t="str">
        <f>IF(COUNTIF(F73:AS73,"&lt;&gt;")=0,"",SUMPRODUCT(((Recommendations[ImplStatus]="Implemented")+(Recommendations[ImplStatus]="Compensated"))*ISNUMBER(MATCH(Recommendations[Id],F73:AS73,0)))/COUNTIF(F73:AS73,"&lt;&gt;"))</f>
        <v/>
      </c>
      <c r="F73" s="214"/>
      <c r="G73" s="214"/>
      <c r="H73" s="214"/>
      <c r="I73" s="214"/>
      <c r="J73" s="214"/>
      <c r="K73" s="214"/>
      <c r="L73" s="214"/>
      <c r="M73" s="214"/>
      <c r="N73" s="214"/>
      <c r="O73" s="214"/>
      <c r="P73" s="214"/>
      <c r="Q73" s="214"/>
      <c r="R73" s="214"/>
      <c r="S73" s="214"/>
      <c r="T73" s="214"/>
      <c r="U73" s="214"/>
      <c r="V73" s="214"/>
      <c r="W73" s="214"/>
      <c r="X73" s="214"/>
      <c r="Y73" s="214"/>
      <c r="Z73" s="214"/>
      <c r="AA73" s="214"/>
      <c r="AB73" s="214"/>
      <c r="AC73" s="214"/>
      <c r="AD73" s="214"/>
      <c r="AE73" s="214"/>
      <c r="AF73" s="214"/>
      <c r="AG73" s="214"/>
      <c r="AH73" s="214"/>
      <c r="AI73" s="214"/>
      <c r="AJ73" s="214"/>
      <c r="AK73" s="214"/>
      <c r="AL73" s="214"/>
      <c r="AM73" s="214"/>
      <c r="AN73" s="214"/>
      <c r="AO73" s="214"/>
      <c r="AP73" s="214"/>
      <c r="AQ73" s="214"/>
      <c r="AR73" s="214"/>
      <c r="AS73" s="224"/>
    </row>
    <row r="74" spans="1:45" ht="60" customHeight="1" x14ac:dyDescent="0.35">
      <c r="A74" s="221" t="s">
        <v>4247</v>
      </c>
      <c r="B74" s="208" t="s">
        <v>4276</v>
      </c>
      <c r="C74" s="209" t="s">
        <v>4277</v>
      </c>
      <c r="D74" s="211" t="s">
        <v>4278</v>
      </c>
      <c r="E74" s="213" t="str">
        <f>IF(COUNTIF(F74:AS74,"&lt;&gt;")=0,"",SUMPRODUCT(((Recommendations[ImplStatus]="Implemented")+(Recommendations[ImplStatus]="Compensated"))*ISNUMBER(MATCH(Recommendations[Id],F74:AS74,0)))/COUNTIF(F74:AS74,"&lt;&gt;"))</f>
        <v/>
      </c>
      <c r="F74" s="214"/>
      <c r="G74" s="214"/>
      <c r="H74" s="214"/>
      <c r="I74" s="214"/>
      <c r="J74" s="214"/>
      <c r="K74" s="214"/>
      <c r="L74" s="214"/>
      <c r="M74" s="214"/>
      <c r="N74" s="214"/>
      <c r="O74" s="214"/>
      <c r="P74" s="214"/>
      <c r="Q74" s="214"/>
      <c r="R74" s="214"/>
      <c r="S74" s="214"/>
      <c r="T74" s="214"/>
      <c r="U74" s="214"/>
      <c r="V74" s="214"/>
      <c r="W74" s="214"/>
      <c r="X74" s="214"/>
      <c r="Y74" s="214"/>
      <c r="Z74" s="214"/>
      <c r="AA74" s="214"/>
      <c r="AB74" s="214"/>
      <c r="AC74" s="214"/>
      <c r="AD74" s="214"/>
      <c r="AE74" s="214"/>
      <c r="AF74" s="214"/>
      <c r="AG74" s="214"/>
      <c r="AH74" s="214"/>
      <c r="AI74" s="214"/>
      <c r="AJ74" s="214"/>
      <c r="AK74" s="214"/>
      <c r="AL74" s="214"/>
      <c r="AM74" s="214"/>
      <c r="AN74" s="214"/>
      <c r="AO74" s="214"/>
      <c r="AP74" s="214"/>
      <c r="AQ74" s="214"/>
      <c r="AR74" s="214"/>
      <c r="AS74" s="224"/>
    </row>
    <row r="75" spans="1:45" ht="60" customHeight="1" x14ac:dyDescent="0.35">
      <c r="A75" s="221" t="s">
        <v>4247</v>
      </c>
      <c r="B75" s="208" t="s">
        <v>4279</v>
      </c>
      <c r="C75" s="209" t="s">
        <v>4280</v>
      </c>
      <c r="D75" s="211" t="s">
        <v>4281</v>
      </c>
      <c r="E75" s="213" t="str">
        <f>IF(COUNTIF(F75:AS75,"&lt;&gt;")=0,"",SUMPRODUCT(((Recommendations[ImplStatus]="Implemented")+(Recommendations[ImplStatus]="Compensated"))*ISNUMBER(MATCH(Recommendations[Id],F75:AS75,0)))/COUNTIF(F75:AS75,"&lt;&gt;"))</f>
        <v/>
      </c>
      <c r="F75" s="214"/>
      <c r="G75" s="214"/>
      <c r="H75" s="214"/>
      <c r="I75" s="214"/>
      <c r="J75" s="214"/>
      <c r="K75" s="214"/>
      <c r="L75" s="214"/>
      <c r="M75" s="214"/>
      <c r="N75" s="214"/>
      <c r="O75" s="214"/>
      <c r="P75" s="214"/>
      <c r="Q75" s="214"/>
      <c r="R75" s="214"/>
      <c r="S75" s="214"/>
      <c r="T75" s="214"/>
      <c r="U75" s="214"/>
      <c r="V75" s="214"/>
      <c r="W75" s="214"/>
      <c r="X75" s="214"/>
      <c r="Y75" s="214"/>
      <c r="Z75" s="214"/>
      <c r="AA75" s="214"/>
      <c r="AB75" s="214"/>
      <c r="AC75" s="214"/>
      <c r="AD75" s="214"/>
      <c r="AE75" s="214"/>
      <c r="AF75" s="214"/>
      <c r="AG75" s="214"/>
      <c r="AH75" s="214"/>
      <c r="AI75" s="214"/>
      <c r="AJ75" s="214"/>
      <c r="AK75" s="214"/>
      <c r="AL75" s="214"/>
      <c r="AM75" s="214"/>
      <c r="AN75" s="214"/>
      <c r="AO75" s="214"/>
      <c r="AP75" s="214"/>
      <c r="AQ75" s="214"/>
      <c r="AR75" s="214"/>
      <c r="AS75" s="224"/>
    </row>
    <row r="76" spans="1:45" ht="60" customHeight="1" x14ac:dyDescent="0.35">
      <c r="A76" s="221" t="s">
        <v>4247</v>
      </c>
      <c r="B76" s="208" t="s">
        <v>4282</v>
      </c>
      <c r="C76" s="209" t="s">
        <v>4283</v>
      </c>
      <c r="D76" s="211" t="s">
        <v>4284</v>
      </c>
      <c r="E76" s="213" t="str">
        <f>IF(COUNTIF(F76:AS76,"&lt;&gt;")=0,"",SUMPRODUCT(((Recommendations[ImplStatus]="Implemented")+(Recommendations[ImplStatus]="Compensated"))*ISNUMBER(MATCH(Recommendations[Id],F76:AS76,0)))/COUNTIF(F76:AS76,"&lt;&gt;"))</f>
        <v/>
      </c>
      <c r="F76" s="214"/>
      <c r="G76" s="214"/>
      <c r="H76" s="214"/>
      <c r="I76" s="214"/>
      <c r="J76" s="214"/>
      <c r="K76" s="214"/>
      <c r="L76" s="214"/>
      <c r="M76" s="214"/>
      <c r="N76" s="214"/>
      <c r="O76" s="214"/>
      <c r="P76" s="214"/>
      <c r="Q76" s="214"/>
      <c r="R76" s="214"/>
      <c r="S76" s="214"/>
      <c r="T76" s="214"/>
      <c r="U76" s="214"/>
      <c r="V76" s="214"/>
      <c r="W76" s="214"/>
      <c r="X76" s="214"/>
      <c r="Y76" s="214"/>
      <c r="Z76" s="214"/>
      <c r="AA76" s="214"/>
      <c r="AB76" s="214"/>
      <c r="AC76" s="214"/>
      <c r="AD76" s="214"/>
      <c r="AE76" s="214"/>
      <c r="AF76" s="214"/>
      <c r="AG76" s="214"/>
      <c r="AH76" s="214"/>
      <c r="AI76" s="214"/>
      <c r="AJ76" s="214"/>
      <c r="AK76" s="214"/>
      <c r="AL76" s="214"/>
      <c r="AM76" s="214"/>
      <c r="AN76" s="214"/>
      <c r="AO76" s="214"/>
      <c r="AP76" s="214"/>
      <c r="AQ76" s="214"/>
      <c r="AR76" s="214"/>
      <c r="AS76" s="224"/>
    </row>
    <row r="77" spans="1:45" ht="60" customHeight="1" x14ac:dyDescent="0.35">
      <c r="A77" s="221" t="s">
        <v>4247</v>
      </c>
      <c r="B77" s="208" t="s">
        <v>4285</v>
      </c>
      <c r="C77" s="209" t="s">
        <v>4286</v>
      </c>
      <c r="D77" s="211" t="s">
        <v>4287</v>
      </c>
      <c r="E77" s="213" t="str">
        <f>IF(COUNTIF(F77:AS77,"&lt;&gt;")=0,"",SUMPRODUCT(((Recommendations[ImplStatus]="Implemented")+(Recommendations[ImplStatus]="Compensated"))*ISNUMBER(MATCH(Recommendations[Id],F77:AS77,0)))/COUNTIF(F77:AS77,"&lt;&gt;"))</f>
        <v/>
      </c>
      <c r="F77" s="214"/>
      <c r="G77" s="214"/>
      <c r="H77" s="214"/>
      <c r="I77" s="214"/>
      <c r="J77" s="214"/>
      <c r="K77" s="214"/>
      <c r="L77" s="214"/>
      <c r="M77" s="214"/>
      <c r="N77" s="214"/>
      <c r="O77" s="214"/>
      <c r="P77" s="214"/>
      <c r="Q77" s="214"/>
      <c r="R77" s="214"/>
      <c r="S77" s="214"/>
      <c r="T77" s="214"/>
      <c r="U77" s="214"/>
      <c r="V77" s="214"/>
      <c r="W77" s="214"/>
      <c r="X77" s="214"/>
      <c r="Y77" s="214"/>
      <c r="Z77" s="214"/>
      <c r="AA77" s="214"/>
      <c r="AB77" s="214"/>
      <c r="AC77" s="214"/>
      <c r="AD77" s="214"/>
      <c r="AE77" s="214"/>
      <c r="AF77" s="214"/>
      <c r="AG77" s="214"/>
      <c r="AH77" s="214"/>
      <c r="AI77" s="214"/>
      <c r="AJ77" s="214"/>
      <c r="AK77" s="214"/>
      <c r="AL77" s="214"/>
      <c r="AM77" s="214"/>
      <c r="AN77" s="214"/>
      <c r="AO77" s="214"/>
      <c r="AP77" s="214"/>
      <c r="AQ77" s="214"/>
      <c r="AR77" s="214"/>
      <c r="AS77" s="224"/>
    </row>
    <row r="78" spans="1:45" ht="60" customHeight="1" x14ac:dyDescent="0.35">
      <c r="A78" s="221" t="s">
        <v>4247</v>
      </c>
      <c r="B78" s="208" t="s">
        <v>4288</v>
      </c>
      <c r="C78" s="209" t="s">
        <v>4289</v>
      </c>
      <c r="D78" s="211" t="s">
        <v>4290</v>
      </c>
      <c r="E78" s="213" t="str">
        <f>IF(COUNTIF(F78:AS78,"&lt;&gt;")=0,"",SUMPRODUCT(((Recommendations[ImplStatus]="Implemented")+(Recommendations[ImplStatus]="Compensated"))*ISNUMBER(MATCH(Recommendations[Id],F78:AS78,0)))/COUNTIF(F78:AS78,"&lt;&gt;"))</f>
        <v/>
      </c>
      <c r="F78" s="214"/>
      <c r="G78" s="214"/>
      <c r="H78" s="214"/>
      <c r="I78" s="214"/>
      <c r="J78" s="214"/>
      <c r="K78" s="214"/>
      <c r="L78" s="214"/>
      <c r="M78" s="214"/>
      <c r="N78" s="214"/>
      <c r="O78" s="214"/>
      <c r="P78" s="214"/>
      <c r="Q78" s="214"/>
      <c r="R78" s="214"/>
      <c r="S78" s="214"/>
      <c r="T78" s="214"/>
      <c r="U78" s="214"/>
      <c r="V78" s="214"/>
      <c r="W78" s="214"/>
      <c r="X78" s="214"/>
      <c r="Y78" s="214"/>
      <c r="Z78" s="214"/>
      <c r="AA78" s="214"/>
      <c r="AB78" s="214"/>
      <c r="AC78" s="214"/>
      <c r="AD78" s="214"/>
      <c r="AE78" s="214"/>
      <c r="AF78" s="214"/>
      <c r="AG78" s="214"/>
      <c r="AH78" s="214"/>
      <c r="AI78" s="214"/>
      <c r="AJ78" s="214"/>
      <c r="AK78" s="214"/>
      <c r="AL78" s="214"/>
      <c r="AM78" s="214"/>
      <c r="AN78" s="214"/>
      <c r="AO78" s="214"/>
      <c r="AP78" s="214"/>
      <c r="AQ78" s="214"/>
      <c r="AR78" s="214"/>
      <c r="AS78" s="224"/>
    </row>
    <row r="79" spans="1:45" ht="60" customHeight="1" x14ac:dyDescent="0.35">
      <c r="A79" s="221" t="s">
        <v>4247</v>
      </c>
      <c r="B79" s="208" t="s">
        <v>4291</v>
      </c>
      <c r="C79" s="209" t="s">
        <v>4292</v>
      </c>
      <c r="D79" s="211" t="s">
        <v>4293</v>
      </c>
      <c r="E79" s="213" t="str">
        <f>IF(COUNTIF(F79:AS79,"&lt;&gt;")=0,"",SUMPRODUCT(((Recommendations[ImplStatus]="Implemented")+(Recommendations[ImplStatus]="Compensated"))*ISNUMBER(MATCH(Recommendations[Id],F79:AS79,0)))/COUNTIF(F79:AS79,"&lt;&gt;"))</f>
        <v/>
      </c>
      <c r="F79" s="214"/>
      <c r="G79" s="214"/>
      <c r="H79" s="214"/>
      <c r="I79" s="214"/>
      <c r="J79" s="214"/>
      <c r="K79" s="214"/>
      <c r="L79" s="214"/>
      <c r="M79" s="214"/>
      <c r="N79" s="214"/>
      <c r="O79" s="214"/>
      <c r="P79" s="214"/>
      <c r="Q79" s="214"/>
      <c r="R79" s="214"/>
      <c r="S79" s="214"/>
      <c r="T79" s="214"/>
      <c r="U79" s="214"/>
      <c r="V79" s="214"/>
      <c r="W79" s="214"/>
      <c r="X79" s="214"/>
      <c r="Y79" s="214"/>
      <c r="Z79" s="214"/>
      <c r="AA79" s="214"/>
      <c r="AB79" s="214"/>
      <c r="AC79" s="214"/>
      <c r="AD79" s="214"/>
      <c r="AE79" s="214"/>
      <c r="AF79" s="214"/>
      <c r="AG79" s="214"/>
      <c r="AH79" s="214"/>
      <c r="AI79" s="214"/>
      <c r="AJ79" s="214"/>
      <c r="AK79" s="214"/>
      <c r="AL79" s="214"/>
      <c r="AM79" s="214"/>
      <c r="AN79" s="214"/>
      <c r="AO79" s="214"/>
      <c r="AP79" s="214"/>
      <c r="AQ79" s="214"/>
      <c r="AR79" s="214"/>
      <c r="AS79" s="224"/>
    </row>
    <row r="80" spans="1:45" ht="60" customHeight="1" x14ac:dyDescent="0.35">
      <c r="A80" s="221" t="s">
        <v>4247</v>
      </c>
      <c r="B80" s="208" t="s">
        <v>4294</v>
      </c>
      <c r="C80" s="209" t="s">
        <v>4295</v>
      </c>
      <c r="D80" s="211" t="s">
        <v>4296</v>
      </c>
      <c r="E80" s="213" t="str">
        <f>IF(COUNTIF(F80:AS80,"&lt;&gt;")=0,"",SUMPRODUCT(((Recommendations[ImplStatus]="Implemented")+(Recommendations[ImplStatus]="Compensated"))*ISNUMBER(MATCH(Recommendations[Id],F80:AS80,0)))/COUNTIF(F80:AS80,"&lt;&gt;"))</f>
        <v/>
      </c>
      <c r="F80" s="214"/>
      <c r="G80" s="214"/>
      <c r="H80" s="214"/>
      <c r="I80" s="214"/>
      <c r="J80" s="214"/>
      <c r="K80" s="214"/>
      <c r="L80" s="214"/>
      <c r="M80" s="214"/>
      <c r="N80" s="214"/>
      <c r="O80" s="214"/>
      <c r="P80" s="214"/>
      <c r="Q80" s="214"/>
      <c r="R80" s="214"/>
      <c r="S80" s="214"/>
      <c r="T80" s="214"/>
      <c r="U80" s="214"/>
      <c r="V80" s="214"/>
      <c r="W80" s="214"/>
      <c r="X80" s="214"/>
      <c r="Y80" s="214"/>
      <c r="Z80" s="214"/>
      <c r="AA80" s="214"/>
      <c r="AB80" s="214"/>
      <c r="AC80" s="214"/>
      <c r="AD80" s="214"/>
      <c r="AE80" s="214"/>
      <c r="AF80" s="214"/>
      <c r="AG80" s="214"/>
      <c r="AH80" s="214"/>
      <c r="AI80" s="214"/>
      <c r="AJ80" s="214"/>
      <c r="AK80" s="214"/>
      <c r="AL80" s="214"/>
      <c r="AM80" s="214"/>
      <c r="AN80" s="214"/>
      <c r="AO80" s="214"/>
      <c r="AP80" s="214"/>
      <c r="AQ80" s="214"/>
      <c r="AR80" s="214"/>
      <c r="AS80" s="224"/>
    </row>
    <row r="81" spans="1:45" ht="60" customHeight="1" x14ac:dyDescent="0.35">
      <c r="A81" s="221" t="s">
        <v>4247</v>
      </c>
      <c r="B81" s="208" t="s">
        <v>4297</v>
      </c>
      <c r="C81" s="209" t="s">
        <v>4298</v>
      </c>
      <c r="D81" s="211" t="s">
        <v>4299</v>
      </c>
      <c r="E81" s="213" t="str">
        <f>IF(COUNTIF(F81:AS81,"&lt;&gt;")=0,"",SUMPRODUCT(((Recommendations[ImplStatus]="Implemented")+(Recommendations[ImplStatus]="Compensated"))*ISNUMBER(MATCH(Recommendations[Id],F81:AS81,0)))/COUNTIF(F81:AS81,"&lt;&gt;"))</f>
        <v/>
      </c>
      <c r="F81" s="214"/>
      <c r="G81" s="214"/>
      <c r="H81" s="214"/>
      <c r="I81" s="214"/>
      <c r="J81" s="214"/>
      <c r="K81" s="214"/>
      <c r="L81" s="214"/>
      <c r="M81" s="214"/>
      <c r="N81" s="214"/>
      <c r="O81" s="214"/>
      <c r="P81" s="214"/>
      <c r="Q81" s="214"/>
      <c r="R81" s="214"/>
      <c r="S81" s="214"/>
      <c r="T81" s="214"/>
      <c r="U81" s="214"/>
      <c r="V81" s="214"/>
      <c r="W81" s="214"/>
      <c r="X81" s="214"/>
      <c r="Y81" s="214"/>
      <c r="Z81" s="214"/>
      <c r="AA81" s="214"/>
      <c r="AB81" s="214"/>
      <c r="AC81" s="214"/>
      <c r="AD81" s="214"/>
      <c r="AE81" s="214"/>
      <c r="AF81" s="214"/>
      <c r="AG81" s="214"/>
      <c r="AH81" s="214"/>
      <c r="AI81" s="214"/>
      <c r="AJ81" s="214"/>
      <c r="AK81" s="214"/>
      <c r="AL81" s="214"/>
      <c r="AM81" s="214"/>
      <c r="AN81" s="214"/>
      <c r="AO81" s="214"/>
      <c r="AP81" s="214"/>
      <c r="AQ81" s="214"/>
      <c r="AR81" s="214"/>
      <c r="AS81" s="224"/>
    </row>
    <row r="82" spans="1:45" ht="60" customHeight="1" x14ac:dyDescent="0.35">
      <c r="A82" s="221" t="s">
        <v>4247</v>
      </c>
      <c r="B82" s="208" t="s">
        <v>4300</v>
      </c>
      <c r="C82" s="209" t="s">
        <v>4301</v>
      </c>
      <c r="D82" s="211" t="s">
        <v>4302</v>
      </c>
      <c r="E82" s="213" t="str">
        <f>IF(COUNTIF(F82:AS82,"&lt;&gt;")=0,"",SUMPRODUCT(((Recommendations[ImplStatus]="Implemented")+(Recommendations[ImplStatus]="Compensated"))*ISNUMBER(MATCH(Recommendations[Id],F82:AS82,0)))/COUNTIF(F82:AS82,"&lt;&gt;"))</f>
        <v/>
      </c>
      <c r="F82" s="214"/>
      <c r="G82" s="214"/>
      <c r="H82" s="214"/>
      <c r="I82" s="214"/>
      <c r="J82" s="214"/>
      <c r="K82" s="214"/>
      <c r="L82" s="214"/>
      <c r="M82" s="214"/>
      <c r="N82" s="214"/>
      <c r="O82" s="214"/>
      <c r="P82" s="214"/>
      <c r="Q82" s="214"/>
      <c r="R82" s="214"/>
      <c r="S82" s="214"/>
      <c r="T82" s="214"/>
      <c r="U82" s="214"/>
      <c r="V82" s="214"/>
      <c r="W82" s="214"/>
      <c r="X82" s="214"/>
      <c r="Y82" s="214"/>
      <c r="Z82" s="214"/>
      <c r="AA82" s="214"/>
      <c r="AB82" s="214"/>
      <c r="AC82" s="214"/>
      <c r="AD82" s="214"/>
      <c r="AE82" s="214"/>
      <c r="AF82" s="214"/>
      <c r="AG82" s="214"/>
      <c r="AH82" s="214"/>
      <c r="AI82" s="214"/>
      <c r="AJ82" s="214"/>
      <c r="AK82" s="214"/>
      <c r="AL82" s="214"/>
      <c r="AM82" s="214"/>
      <c r="AN82" s="214"/>
      <c r="AO82" s="214"/>
      <c r="AP82" s="214"/>
      <c r="AQ82" s="214"/>
      <c r="AR82" s="214"/>
      <c r="AS82" s="224"/>
    </row>
    <row r="83" spans="1:45" ht="60" customHeight="1" x14ac:dyDescent="0.35">
      <c r="A83" s="221" t="s">
        <v>4247</v>
      </c>
      <c r="B83" s="208" t="s">
        <v>4303</v>
      </c>
      <c r="C83" s="209" t="s">
        <v>4304</v>
      </c>
      <c r="D83" s="211" t="s">
        <v>4305</v>
      </c>
      <c r="E83" s="213" t="str">
        <f>IF(COUNTIF(F83:AS83,"&lt;&gt;")=0,"",SUMPRODUCT(((Recommendations[ImplStatus]="Implemented")+(Recommendations[ImplStatus]="Compensated"))*ISNUMBER(MATCH(Recommendations[Id],F83:AS83,0)))/COUNTIF(F83:AS83,"&lt;&gt;"))</f>
        <v/>
      </c>
      <c r="F83" s="214"/>
      <c r="G83" s="214"/>
      <c r="H83" s="214"/>
      <c r="I83" s="214"/>
      <c r="J83" s="214"/>
      <c r="K83" s="214"/>
      <c r="L83" s="214"/>
      <c r="M83" s="214"/>
      <c r="N83" s="214"/>
      <c r="O83" s="214"/>
      <c r="P83" s="214"/>
      <c r="Q83" s="214"/>
      <c r="R83" s="214"/>
      <c r="S83" s="214"/>
      <c r="T83" s="214"/>
      <c r="U83" s="214"/>
      <c r="V83" s="214"/>
      <c r="W83" s="214"/>
      <c r="X83" s="214"/>
      <c r="Y83" s="214"/>
      <c r="Z83" s="214"/>
      <c r="AA83" s="214"/>
      <c r="AB83" s="214"/>
      <c r="AC83" s="214"/>
      <c r="AD83" s="214"/>
      <c r="AE83" s="214"/>
      <c r="AF83" s="214"/>
      <c r="AG83" s="214"/>
      <c r="AH83" s="214"/>
      <c r="AI83" s="214"/>
      <c r="AJ83" s="214"/>
      <c r="AK83" s="214"/>
      <c r="AL83" s="214"/>
      <c r="AM83" s="214"/>
      <c r="AN83" s="214"/>
      <c r="AO83" s="214"/>
      <c r="AP83" s="214"/>
      <c r="AQ83" s="214"/>
      <c r="AR83" s="214"/>
      <c r="AS83" s="224"/>
    </row>
    <row r="84" spans="1:45" ht="60" customHeight="1" x14ac:dyDescent="0.35">
      <c r="A84" s="221" t="s">
        <v>4247</v>
      </c>
      <c r="B84" s="208" t="s">
        <v>4306</v>
      </c>
      <c r="C84" s="209" t="s">
        <v>4307</v>
      </c>
      <c r="D84" s="211" t="s">
        <v>4308</v>
      </c>
      <c r="E84" s="213" t="str">
        <f>IF(COUNTIF(F84:AS84,"&lt;&gt;")=0,"",SUMPRODUCT(((Recommendations[ImplStatus]="Implemented")+(Recommendations[ImplStatus]="Compensated"))*ISNUMBER(MATCH(Recommendations[Id],F84:AS84,0)))/COUNTIF(F84:AS84,"&lt;&gt;"))</f>
        <v/>
      </c>
      <c r="F84" s="214"/>
      <c r="G84" s="214"/>
      <c r="H84" s="214"/>
      <c r="I84" s="214"/>
      <c r="J84" s="214"/>
      <c r="K84" s="214"/>
      <c r="L84" s="214"/>
      <c r="M84" s="214"/>
      <c r="N84" s="214"/>
      <c r="O84" s="214"/>
      <c r="P84" s="214"/>
      <c r="Q84" s="214"/>
      <c r="R84" s="214"/>
      <c r="S84" s="214"/>
      <c r="T84" s="214"/>
      <c r="U84" s="214"/>
      <c r="V84" s="214"/>
      <c r="W84" s="214"/>
      <c r="X84" s="214"/>
      <c r="Y84" s="214"/>
      <c r="Z84" s="214"/>
      <c r="AA84" s="214"/>
      <c r="AB84" s="214"/>
      <c r="AC84" s="214"/>
      <c r="AD84" s="214"/>
      <c r="AE84" s="214"/>
      <c r="AF84" s="214"/>
      <c r="AG84" s="214"/>
      <c r="AH84" s="214"/>
      <c r="AI84" s="214"/>
      <c r="AJ84" s="214"/>
      <c r="AK84" s="214"/>
      <c r="AL84" s="214"/>
      <c r="AM84" s="214"/>
      <c r="AN84" s="214"/>
      <c r="AO84" s="214"/>
      <c r="AP84" s="214"/>
      <c r="AQ84" s="214"/>
      <c r="AR84" s="214"/>
      <c r="AS84" s="224"/>
    </row>
    <row r="85" spans="1:45" ht="60" customHeight="1" x14ac:dyDescent="0.35">
      <c r="A85" s="221" t="s">
        <v>4247</v>
      </c>
      <c r="B85" s="208" t="s">
        <v>4309</v>
      </c>
      <c r="C85" s="209" t="s">
        <v>4310</v>
      </c>
      <c r="D85" s="211" t="s">
        <v>4311</v>
      </c>
      <c r="E85" s="213" t="str">
        <f>IF(COUNTIF(F85:AS85,"&lt;&gt;")=0,"",SUMPRODUCT(((Recommendations[ImplStatus]="Implemented")+(Recommendations[ImplStatus]="Compensated"))*ISNUMBER(MATCH(Recommendations[Id],F85:AS85,0)))/COUNTIF(F85:AS85,"&lt;&gt;"))</f>
        <v/>
      </c>
      <c r="F85" s="214"/>
      <c r="G85" s="214"/>
      <c r="H85" s="214"/>
      <c r="I85" s="214"/>
      <c r="J85" s="214"/>
      <c r="K85" s="214"/>
      <c r="L85" s="214"/>
      <c r="M85" s="214"/>
      <c r="N85" s="214"/>
      <c r="O85" s="214"/>
      <c r="P85" s="214"/>
      <c r="Q85" s="214"/>
      <c r="R85" s="214"/>
      <c r="S85" s="214"/>
      <c r="T85" s="214"/>
      <c r="U85" s="214"/>
      <c r="V85" s="214"/>
      <c r="W85" s="214"/>
      <c r="X85" s="214"/>
      <c r="Y85" s="214"/>
      <c r="Z85" s="214"/>
      <c r="AA85" s="214"/>
      <c r="AB85" s="214"/>
      <c r="AC85" s="214"/>
      <c r="AD85" s="214"/>
      <c r="AE85" s="214"/>
      <c r="AF85" s="214"/>
      <c r="AG85" s="214"/>
      <c r="AH85" s="214"/>
      <c r="AI85" s="214"/>
      <c r="AJ85" s="214"/>
      <c r="AK85" s="214"/>
      <c r="AL85" s="214"/>
      <c r="AM85" s="214"/>
      <c r="AN85" s="214"/>
      <c r="AO85" s="214"/>
      <c r="AP85" s="214"/>
      <c r="AQ85" s="214"/>
      <c r="AR85" s="214"/>
      <c r="AS85" s="224"/>
    </row>
    <row r="86" spans="1:45" ht="60" customHeight="1" x14ac:dyDescent="0.35">
      <c r="A86" s="221" t="s">
        <v>4247</v>
      </c>
      <c r="B86" s="208" t="s">
        <v>4312</v>
      </c>
      <c r="C86" s="209" t="s">
        <v>4313</v>
      </c>
      <c r="D86" s="211" t="s">
        <v>4314</v>
      </c>
      <c r="E86" s="213" t="str">
        <f>IF(COUNTIF(F86:AS86,"&lt;&gt;")=0,"",SUMPRODUCT(((Recommendations[ImplStatus]="Implemented")+(Recommendations[ImplStatus]="Compensated"))*ISNUMBER(MATCH(Recommendations[Id],F86:AS86,0)))/COUNTIF(F86:AS86,"&lt;&gt;"))</f>
        <v/>
      </c>
      <c r="F86" s="214"/>
      <c r="G86" s="214"/>
      <c r="H86" s="214"/>
      <c r="I86" s="214"/>
      <c r="J86" s="214"/>
      <c r="K86" s="214"/>
      <c r="L86" s="214"/>
      <c r="M86" s="214"/>
      <c r="N86" s="214"/>
      <c r="O86" s="214"/>
      <c r="P86" s="214"/>
      <c r="Q86" s="214"/>
      <c r="R86" s="214"/>
      <c r="S86" s="214"/>
      <c r="T86" s="214"/>
      <c r="U86" s="214"/>
      <c r="V86" s="214"/>
      <c r="W86" s="214"/>
      <c r="X86" s="214"/>
      <c r="Y86" s="214"/>
      <c r="Z86" s="214"/>
      <c r="AA86" s="214"/>
      <c r="AB86" s="214"/>
      <c r="AC86" s="214"/>
      <c r="AD86" s="214"/>
      <c r="AE86" s="214"/>
      <c r="AF86" s="214"/>
      <c r="AG86" s="214"/>
      <c r="AH86" s="214"/>
      <c r="AI86" s="214"/>
      <c r="AJ86" s="214"/>
      <c r="AK86" s="214"/>
      <c r="AL86" s="214"/>
      <c r="AM86" s="214"/>
      <c r="AN86" s="214"/>
      <c r="AO86" s="214"/>
      <c r="AP86" s="214"/>
      <c r="AQ86" s="214"/>
      <c r="AR86" s="214"/>
      <c r="AS86" s="224"/>
    </row>
    <row r="87" spans="1:45" ht="60" customHeight="1" x14ac:dyDescent="0.35">
      <c r="A87" s="221" t="s">
        <v>4247</v>
      </c>
      <c r="B87" s="208" t="s">
        <v>4315</v>
      </c>
      <c r="C87" s="209" t="s">
        <v>4316</v>
      </c>
      <c r="D87" s="211" t="s">
        <v>4317</v>
      </c>
      <c r="E87" s="213" t="str">
        <f>IF(COUNTIF(F87:AS87,"&lt;&gt;")=0,"",SUMPRODUCT(((Recommendations[ImplStatus]="Implemented")+(Recommendations[ImplStatus]="Compensated"))*ISNUMBER(MATCH(Recommendations[Id],F87:AS87,0)))/COUNTIF(F87:AS87,"&lt;&gt;"))</f>
        <v/>
      </c>
      <c r="F87" s="214"/>
      <c r="G87" s="214"/>
      <c r="H87" s="214"/>
      <c r="I87" s="214"/>
      <c r="J87" s="214"/>
      <c r="K87" s="214"/>
      <c r="L87" s="214"/>
      <c r="M87" s="214"/>
      <c r="N87" s="214"/>
      <c r="O87" s="214"/>
      <c r="P87" s="214"/>
      <c r="Q87" s="214"/>
      <c r="R87" s="214"/>
      <c r="S87" s="214"/>
      <c r="T87" s="214"/>
      <c r="U87" s="214"/>
      <c r="V87" s="214"/>
      <c r="W87" s="214"/>
      <c r="X87" s="214"/>
      <c r="Y87" s="214"/>
      <c r="Z87" s="214"/>
      <c r="AA87" s="214"/>
      <c r="AB87" s="214"/>
      <c r="AC87" s="214"/>
      <c r="AD87" s="214"/>
      <c r="AE87" s="214"/>
      <c r="AF87" s="214"/>
      <c r="AG87" s="214"/>
      <c r="AH87" s="214"/>
      <c r="AI87" s="214"/>
      <c r="AJ87" s="214"/>
      <c r="AK87" s="214"/>
      <c r="AL87" s="214"/>
      <c r="AM87" s="214"/>
      <c r="AN87" s="214"/>
      <c r="AO87" s="214"/>
      <c r="AP87" s="214"/>
      <c r="AQ87" s="214"/>
      <c r="AR87" s="214"/>
      <c r="AS87" s="224"/>
    </row>
    <row r="88" spans="1:45" ht="60" customHeight="1" x14ac:dyDescent="0.35">
      <c r="A88" s="221" t="s">
        <v>4247</v>
      </c>
      <c r="B88" s="208" t="s">
        <v>4318</v>
      </c>
      <c r="C88" s="209" t="s">
        <v>4319</v>
      </c>
      <c r="D88" s="211" t="s">
        <v>4320</v>
      </c>
      <c r="E88" s="213" t="str">
        <f>IF(COUNTIF(F88:AS88,"&lt;&gt;")=0,"",SUMPRODUCT(((Recommendations[ImplStatus]="Implemented")+(Recommendations[ImplStatus]="Compensated"))*ISNUMBER(MATCH(Recommendations[Id],F88:AS88,0)))/COUNTIF(F88:AS88,"&lt;&gt;"))</f>
        <v/>
      </c>
      <c r="F88" s="214"/>
      <c r="G88" s="214"/>
      <c r="H88" s="214"/>
      <c r="I88" s="214"/>
      <c r="J88" s="214"/>
      <c r="K88" s="214"/>
      <c r="L88" s="214"/>
      <c r="M88" s="214"/>
      <c r="N88" s="214"/>
      <c r="O88" s="214"/>
      <c r="P88" s="214"/>
      <c r="Q88" s="214"/>
      <c r="R88" s="214"/>
      <c r="S88" s="214"/>
      <c r="T88" s="214"/>
      <c r="U88" s="214"/>
      <c r="V88" s="214"/>
      <c r="W88" s="214"/>
      <c r="X88" s="214"/>
      <c r="Y88" s="214"/>
      <c r="Z88" s="214"/>
      <c r="AA88" s="214"/>
      <c r="AB88" s="214"/>
      <c r="AC88" s="214"/>
      <c r="AD88" s="214"/>
      <c r="AE88" s="214"/>
      <c r="AF88" s="214"/>
      <c r="AG88" s="214"/>
      <c r="AH88" s="214"/>
      <c r="AI88" s="214"/>
      <c r="AJ88" s="214"/>
      <c r="AK88" s="214"/>
      <c r="AL88" s="214"/>
      <c r="AM88" s="214"/>
      <c r="AN88" s="214"/>
      <c r="AO88" s="214"/>
      <c r="AP88" s="214"/>
      <c r="AQ88" s="214"/>
      <c r="AR88" s="214"/>
      <c r="AS88" s="224"/>
    </row>
    <row r="89" spans="1:45" ht="60" customHeight="1" x14ac:dyDescent="0.35">
      <c r="A89" s="221" t="s">
        <v>4247</v>
      </c>
      <c r="B89" s="208" t="s">
        <v>4321</v>
      </c>
      <c r="C89" s="209" t="s">
        <v>4322</v>
      </c>
      <c r="D89" s="211" t="s">
        <v>4323</v>
      </c>
      <c r="E89" s="213" t="str">
        <f>IF(COUNTIF(F89:AS89,"&lt;&gt;")=0,"",SUMPRODUCT(((Recommendations[ImplStatus]="Implemented")+(Recommendations[ImplStatus]="Compensated"))*ISNUMBER(MATCH(Recommendations[Id],F89:AS89,0)))/COUNTIF(F89:AS89,"&lt;&gt;"))</f>
        <v/>
      </c>
      <c r="F89" s="214"/>
      <c r="G89" s="214"/>
      <c r="H89" s="214"/>
      <c r="I89" s="214"/>
      <c r="J89" s="214"/>
      <c r="K89" s="214"/>
      <c r="L89" s="214"/>
      <c r="M89" s="214"/>
      <c r="N89" s="214"/>
      <c r="O89" s="214"/>
      <c r="P89" s="214"/>
      <c r="Q89" s="214"/>
      <c r="R89" s="214"/>
      <c r="S89" s="214"/>
      <c r="T89" s="214"/>
      <c r="U89" s="214"/>
      <c r="V89" s="214"/>
      <c r="W89" s="214"/>
      <c r="X89" s="214"/>
      <c r="Y89" s="214"/>
      <c r="Z89" s="214"/>
      <c r="AA89" s="214"/>
      <c r="AB89" s="214"/>
      <c r="AC89" s="214"/>
      <c r="AD89" s="214"/>
      <c r="AE89" s="214"/>
      <c r="AF89" s="214"/>
      <c r="AG89" s="214"/>
      <c r="AH89" s="214"/>
      <c r="AI89" s="214"/>
      <c r="AJ89" s="214"/>
      <c r="AK89" s="214"/>
      <c r="AL89" s="214"/>
      <c r="AM89" s="214"/>
      <c r="AN89" s="214"/>
      <c r="AO89" s="214"/>
      <c r="AP89" s="214"/>
      <c r="AQ89" s="214"/>
      <c r="AR89" s="214"/>
      <c r="AS89" s="224"/>
    </row>
    <row r="90" spans="1:45" ht="60" customHeight="1" x14ac:dyDescent="0.35">
      <c r="A90" s="221" t="s">
        <v>4247</v>
      </c>
      <c r="B90" s="208" t="s">
        <v>4324</v>
      </c>
      <c r="C90" s="209" t="s">
        <v>4325</v>
      </c>
      <c r="D90" s="211" t="s">
        <v>4326</v>
      </c>
      <c r="E90" s="213" t="str">
        <f>IF(COUNTIF(F90:AS90,"&lt;&gt;")=0,"",SUMPRODUCT(((Recommendations[ImplStatus]="Implemented")+(Recommendations[ImplStatus]="Compensated"))*ISNUMBER(MATCH(Recommendations[Id],F90:AS90,0)))/COUNTIF(F90:AS90,"&lt;&gt;"))</f>
        <v/>
      </c>
      <c r="F90" s="214"/>
      <c r="G90" s="214"/>
      <c r="H90" s="214"/>
      <c r="I90" s="214"/>
      <c r="J90" s="214"/>
      <c r="K90" s="214"/>
      <c r="L90" s="214"/>
      <c r="M90" s="214"/>
      <c r="N90" s="214"/>
      <c r="O90" s="214"/>
      <c r="P90" s="214"/>
      <c r="Q90" s="214"/>
      <c r="R90" s="214"/>
      <c r="S90" s="214"/>
      <c r="T90" s="214"/>
      <c r="U90" s="214"/>
      <c r="V90" s="214"/>
      <c r="W90" s="214"/>
      <c r="X90" s="214"/>
      <c r="Y90" s="214"/>
      <c r="Z90" s="214"/>
      <c r="AA90" s="214"/>
      <c r="AB90" s="214"/>
      <c r="AC90" s="214"/>
      <c r="AD90" s="214"/>
      <c r="AE90" s="214"/>
      <c r="AF90" s="214"/>
      <c r="AG90" s="214"/>
      <c r="AH90" s="214"/>
      <c r="AI90" s="214"/>
      <c r="AJ90" s="214"/>
      <c r="AK90" s="214"/>
      <c r="AL90" s="214"/>
      <c r="AM90" s="214"/>
      <c r="AN90" s="214"/>
      <c r="AO90" s="214"/>
      <c r="AP90" s="214"/>
      <c r="AQ90" s="214"/>
      <c r="AR90" s="214"/>
      <c r="AS90" s="224"/>
    </row>
    <row r="91" spans="1:45" ht="60" customHeight="1" x14ac:dyDescent="0.35">
      <c r="A91" s="221" t="s">
        <v>4247</v>
      </c>
      <c r="B91" s="208" t="s">
        <v>4327</v>
      </c>
      <c r="C91" s="209" t="s">
        <v>4328</v>
      </c>
      <c r="D91" s="211" t="s">
        <v>4329</v>
      </c>
      <c r="E91" s="213" t="str">
        <f>IF(COUNTIF(F91:AS91,"&lt;&gt;")=0,"",SUMPRODUCT(((Recommendations[ImplStatus]="Implemented")+(Recommendations[ImplStatus]="Compensated"))*ISNUMBER(MATCH(Recommendations[Id],F91:AS91,0)))/COUNTIF(F91:AS91,"&lt;&gt;"))</f>
        <v/>
      </c>
      <c r="F91" s="214"/>
      <c r="G91" s="214"/>
      <c r="H91" s="214"/>
      <c r="I91" s="214"/>
      <c r="J91" s="214"/>
      <c r="K91" s="214"/>
      <c r="L91" s="214"/>
      <c r="M91" s="214"/>
      <c r="N91" s="214"/>
      <c r="O91" s="214"/>
      <c r="P91" s="214"/>
      <c r="Q91" s="214"/>
      <c r="R91" s="214"/>
      <c r="S91" s="214"/>
      <c r="T91" s="214"/>
      <c r="U91" s="214"/>
      <c r="V91" s="214"/>
      <c r="W91" s="214"/>
      <c r="X91" s="214"/>
      <c r="Y91" s="214"/>
      <c r="Z91" s="214"/>
      <c r="AA91" s="214"/>
      <c r="AB91" s="214"/>
      <c r="AC91" s="214"/>
      <c r="AD91" s="214"/>
      <c r="AE91" s="214"/>
      <c r="AF91" s="214"/>
      <c r="AG91" s="214"/>
      <c r="AH91" s="214"/>
      <c r="AI91" s="214"/>
      <c r="AJ91" s="214"/>
      <c r="AK91" s="214"/>
      <c r="AL91" s="214"/>
      <c r="AM91" s="214"/>
      <c r="AN91" s="214"/>
      <c r="AO91" s="214"/>
      <c r="AP91" s="214"/>
      <c r="AQ91" s="214"/>
      <c r="AR91" s="214"/>
      <c r="AS91" s="224"/>
    </row>
    <row r="92" spans="1:45" ht="60" customHeight="1" x14ac:dyDescent="0.35">
      <c r="A92" s="221" t="s">
        <v>4247</v>
      </c>
      <c r="B92" s="208" t="s">
        <v>4330</v>
      </c>
      <c r="C92" s="209" t="s">
        <v>4331</v>
      </c>
      <c r="D92" s="211" t="s">
        <v>4332</v>
      </c>
      <c r="E92" s="213" t="str">
        <f>IF(COUNTIF(F92:AS92,"&lt;&gt;")=0,"",SUMPRODUCT(((Recommendations[ImplStatus]="Implemented")+(Recommendations[ImplStatus]="Compensated"))*ISNUMBER(MATCH(Recommendations[Id],F92:AS92,0)))/COUNTIF(F92:AS92,"&lt;&gt;"))</f>
        <v/>
      </c>
      <c r="F92" s="214"/>
      <c r="G92" s="214"/>
      <c r="H92" s="214"/>
      <c r="I92" s="214"/>
      <c r="J92" s="214"/>
      <c r="K92" s="214"/>
      <c r="L92" s="214"/>
      <c r="M92" s="214"/>
      <c r="N92" s="214"/>
      <c r="O92" s="214"/>
      <c r="P92" s="214"/>
      <c r="Q92" s="214"/>
      <c r="R92" s="214"/>
      <c r="S92" s="214"/>
      <c r="T92" s="214"/>
      <c r="U92" s="214"/>
      <c r="V92" s="214"/>
      <c r="W92" s="214"/>
      <c r="X92" s="214"/>
      <c r="Y92" s="214"/>
      <c r="Z92" s="214"/>
      <c r="AA92" s="214"/>
      <c r="AB92" s="214"/>
      <c r="AC92" s="214"/>
      <c r="AD92" s="214"/>
      <c r="AE92" s="214"/>
      <c r="AF92" s="214"/>
      <c r="AG92" s="214"/>
      <c r="AH92" s="214"/>
      <c r="AI92" s="214"/>
      <c r="AJ92" s="214"/>
      <c r="AK92" s="214"/>
      <c r="AL92" s="214"/>
      <c r="AM92" s="214"/>
      <c r="AN92" s="214"/>
      <c r="AO92" s="214"/>
      <c r="AP92" s="214"/>
      <c r="AQ92" s="214"/>
      <c r="AR92" s="214"/>
      <c r="AS92" s="224"/>
    </row>
    <row r="93" spans="1:45" ht="60" customHeight="1" x14ac:dyDescent="0.35">
      <c r="A93" s="221" t="s">
        <v>4247</v>
      </c>
      <c r="B93" s="208" t="s">
        <v>4333</v>
      </c>
      <c r="C93" s="209" t="s">
        <v>4334</v>
      </c>
      <c r="D93" s="211" t="s">
        <v>4335</v>
      </c>
      <c r="E93" s="213" t="str">
        <f>IF(COUNTIF(F93:AS93,"&lt;&gt;")=0,"",SUMPRODUCT(((Recommendations[ImplStatus]="Implemented")+(Recommendations[ImplStatus]="Compensated"))*ISNUMBER(MATCH(Recommendations[Id],F93:AS93,0)))/COUNTIF(F93:AS93,"&lt;&gt;"))</f>
        <v/>
      </c>
      <c r="F93" s="214"/>
      <c r="G93" s="214"/>
      <c r="H93" s="214"/>
      <c r="I93" s="214"/>
      <c r="J93" s="214"/>
      <c r="K93" s="214"/>
      <c r="L93" s="214"/>
      <c r="M93" s="214"/>
      <c r="N93" s="214"/>
      <c r="O93" s="214"/>
      <c r="P93" s="214"/>
      <c r="Q93" s="214"/>
      <c r="R93" s="214"/>
      <c r="S93" s="214"/>
      <c r="T93" s="214"/>
      <c r="U93" s="214"/>
      <c r="V93" s="214"/>
      <c r="W93" s="214"/>
      <c r="X93" s="214"/>
      <c r="Y93" s="214"/>
      <c r="Z93" s="214"/>
      <c r="AA93" s="214"/>
      <c r="AB93" s="214"/>
      <c r="AC93" s="214"/>
      <c r="AD93" s="214"/>
      <c r="AE93" s="214"/>
      <c r="AF93" s="214"/>
      <c r="AG93" s="214"/>
      <c r="AH93" s="214"/>
      <c r="AI93" s="214"/>
      <c r="AJ93" s="214"/>
      <c r="AK93" s="214"/>
      <c r="AL93" s="214"/>
      <c r="AM93" s="214"/>
      <c r="AN93" s="214"/>
      <c r="AO93" s="214"/>
      <c r="AP93" s="214"/>
      <c r="AQ93" s="214"/>
      <c r="AR93" s="214"/>
      <c r="AS93" s="224"/>
    </row>
    <row r="94" spans="1:45" ht="60" customHeight="1" x14ac:dyDescent="0.35">
      <c r="A94" s="221" t="s">
        <v>4247</v>
      </c>
      <c r="B94" s="208" t="s">
        <v>4336</v>
      </c>
      <c r="C94" s="209" t="s">
        <v>4337</v>
      </c>
      <c r="D94" s="211" t="s">
        <v>4338</v>
      </c>
      <c r="E94" s="213" t="str">
        <f>IF(COUNTIF(F94:AS94,"&lt;&gt;")=0,"",SUMPRODUCT(((Recommendations[ImplStatus]="Implemented")+(Recommendations[ImplStatus]="Compensated"))*ISNUMBER(MATCH(Recommendations[Id],F94:AS94,0)))/COUNTIF(F94:AS94,"&lt;&gt;"))</f>
        <v/>
      </c>
      <c r="F94" s="214"/>
      <c r="G94" s="214"/>
      <c r="H94" s="214"/>
      <c r="I94" s="214"/>
      <c r="J94" s="214"/>
      <c r="K94" s="214"/>
      <c r="L94" s="214"/>
      <c r="M94" s="214"/>
      <c r="N94" s="214"/>
      <c r="O94" s="214"/>
      <c r="P94" s="214"/>
      <c r="Q94" s="214"/>
      <c r="R94" s="214"/>
      <c r="S94" s="214"/>
      <c r="T94" s="214"/>
      <c r="U94" s="214"/>
      <c r="V94" s="214"/>
      <c r="W94" s="214"/>
      <c r="X94" s="214"/>
      <c r="Y94" s="214"/>
      <c r="Z94" s="214"/>
      <c r="AA94" s="214"/>
      <c r="AB94" s="214"/>
      <c r="AC94" s="214"/>
      <c r="AD94" s="214"/>
      <c r="AE94" s="214"/>
      <c r="AF94" s="214"/>
      <c r="AG94" s="214"/>
      <c r="AH94" s="214"/>
      <c r="AI94" s="214"/>
      <c r="AJ94" s="214"/>
      <c r="AK94" s="214"/>
      <c r="AL94" s="214"/>
      <c r="AM94" s="214"/>
      <c r="AN94" s="214"/>
      <c r="AO94" s="214"/>
      <c r="AP94" s="214"/>
      <c r="AQ94" s="214"/>
      <c r="AR94" s="214"/>
      <c r="AS94" s="224"/>
    </row>
    <row r="95" spans="1:45" ht="60" customHeight="1" x14ac:dyDescent="0.35">
      <c r="A95" s="221" t="s">
        <v>4247</v>
      </c>
      <c r="B95" s="208" t="s">
        <v>4339</v>
      </c>
      <c r="C95" s="209" t="s">
        <v>4340</v>
      </c>
      <c r="D95" s="211" t="s">
        <v>4341</v>
      </c>
      <c r="E95" s="213" t="str">
        <f>IF(COUNTIF(F95:AS95,"&lt;&gt;")=0,"",SUMPRODUCT(((Recommendations[ImplStatus]="Implemented")+(Recommendations[ImplStatus]="Compensated"))*ISNUMBER(MATCH(Recommendations[Id],F95:AS95,0)))/COUNTIF(F95:AS95,"&lt;&gt;"))</f>
        <v/>
      </c>
      <c r="F95" s="214"/>
      <c r="G95" s="214"/>
      <c r="H95" s="214"/>
      <c r="I95" s="214"/>
      <c r="J95" s="214"/>
      <c r="K95" s="214"/>
      <c r="L95" s="214"/>
      <c r="M95" s="214"/>
      <c r="N95" s="214"/>
      <c r="O95" s="214"/>
      <c r="P95" s="214"/>
      <c r="Q95" s="214"/>
      <c r="R95" s="214"/>
      <c r="S95" s="214"/>
      <c r="T95" s="214"/>
      <c r="U95" s="214"/>
      <c r="V95" s="214"/>
      <c r="W95" s="214"/>
      <c r="X95" s="214"/>
      <c r="Y95" s="214"/>
      <c r="Z95" s="214"/>
      <c r="AA95" s="214"/>
      <c r="AB95" s="214"/>
      <c r="AC95" s="214"/>
      <c r="AD95" s="214"/>
      <c r="AE95" s="214"/>
      <c r="AF95" s="214"/>
      <c r="AG95" s="214"/>
      <c r="AH95" s="214"/>
      <c r="AI95" s="214"/>
      <c r="AJ95" s="214"/>
      <c r="AK95" s="214"/>
      <c r="AL95" s="214"/>
      <c r="AM95" s="214"/>
      <c r="AN95" s="214"/>
      <c r="AO95" s="214"/>
      <c r="AP95" s="214"/>
      <c r="AQ95" s="214"/>
      <c r="AR95" s="214"/>
      <c r="AS95" s="224"/>
    </row>
    <row r="96" spans="1:45" ht="60" customHeight="1" x14ac:dyDescent="0.35">
      <c r="A96" s="221" t="s">
        <v>4247</v>
      </c>
      <c r="B96" s="208" t="s">
        <v>4342</v>
      </c>
      <c r="C96" s="209" t="s">
        <v>4343</v>
      </c>
      <c r="D96" s="211" t="s">
        <v>4344</v>
      </c>
      <c r="E96" s="213" t="str">
        <f>IF(COUNTIF(F96:AS96,"&lt;&gt;")=0,"",SUMPRODUCT(((Recommendations[ImplStatus]="Implemented")+(Recommendations[ImplStatus]="Compensated"))*ISNUMBER(MATCH(Recommendations[Id],F96:AS96,0)))/COUNTIF(F96:AS96,"&lt;&gt;"))</f>
        <v/>
      </c>
      <c r="F96" s="214"/>
      <c r="G96" s="214"/>
      <c r="H96" s="214"/>
      <c r="I96" s="214"/>
      <c r="J96" s="214"/>
      <c r="K96" s="214"/>
      <c r="L96" s="214"/>
      <c r="M96" s="214"/>
      <c r="N96" s="214"/>
      <c r="O96" s="214"/>
      <c r="P96" s="214"/>
      <c r="Q96" s="214"/>
      <c r="R96" s="214"/>
      <c r="S96" s="214"/>
      <c r="T96" s="214"/>
      <c r="U96" s="214"/>
      <c r="V96" s="214"/>
      <c r="W96" s="214"/>
      <c r="X96" s="214"/>
      <c r="Y96" s="214"/>
      <c r="Z96" s="214"/>
      <c r="AA96" s="214"/>
      <c r="AB96" s="214"/>
      <c r="AC96" s="214"/>
      <c r="AD96" s="214"/>
      <c r="AE96" s="214"/>
      <c r="AF96" s="214"/>
      <c r="AG96" s="214"/>
      <c r="AH96" s="214"/>
      <c r="AI96" s="214"/>
      <c r="AJ96" s="214"/>
      <c r="AK96" s="214"/>
      <c r="AL96" s="214"/>
      <c r="AM96" s="214"/>
      <c r="AN96" s="214"/>
      <c r="AO96" s="214"/>
      <c r="AP96" s="214"/>
      <c r="AQ96" s="214"/>
      <c r="AR96" s="214"/>
      <c r="AS96" s="224"/>
    </row>
    <row r="97" spans="1:45" ht="60" customHeight="1" x14ac:dyDescent="0.35">
      <c r="A97" s="221" t="s">
        <v>4247</v>
      </c>
      <c r="B97" s="208" t="s">
        <v>4345</v>
      </c>
      <c r="C97" s="209" t="s">
        <v>4346</v>
      </c>
      <c r="D97" s="211" t="s">
        <v>4347</v>
      </c>
      <c r="E97" s="213" t="str">
        <f>IF(COUNTIF(F97:AS97,"&lt;&gt;")=0,"",SUMPRODUCT(((Recommendations[ImplStatus]="Implemented")+(Recommendations[ImplStatus]="Compensated"))*ISNUMBER(MATCH(Recommendations[Id],F97:AS97,0)))/COUNTIF(F97:AS97,"&lt;&gt;"))</f>
        <v/>
      </c>
      <c r="F97" s="214"/>
      <c r="G97" s="214"/>
      <c r="H97" s="214"/>
      <c r="I97" s="214"/>
      <c r="J97" s="214"/>
      <c r="K97" s="214"/>
      <c r="L97" s="214"/>
      <c r="M97" s="214"/>
      <c r="N97" s="214"/>
      <c r="O97" s="214"/>
      <c r="P97" s="214"/>
      <c r="Q97" s="214"/>
      <c r="R97" s="214"/>
      <c r="S97" s="214"/>
      <c r="T97" s="214"/>
      <c r="U97" s="214"/>
      <c r="V97" s="214"/>
      <c r="W97" s="214"/>
      <c r="X97" s="214"/>
      <c r="Y97" s="214"/>
      <c r="Z97" s="214"/>
      <c r="AA97" s="214"/>
      <c r="AB97" s="214"/>
      <c r="AC97" s="214"/>
      <c r="AD97" s="214"/>
      <c r="AE97" s="214"/>
      <c r="AF97" s="214"/>
      <c r="AG97" s="214"/>
      <c r="AH97" s="214"/>
      <c r="AI97" s="214"/>
      <c r="AJ97" s="214"/>
      <c r="AK97" s="214"/>
      <c r="AL97" s="214"/>
      <c r="AM97" s="214"/>
      <c r="AN97" s="214"/>
      <c r="AO97" s="214"/>
      <c r="AP97" s="214"/>
      <c r="AQ97" s="214"/>
      <c r="AR97" s="214"/>
      <c r="AS97" s="224"/>
    </row>
    <row r="98" spans="1:45" ht="60" customHeight="1" x14ac:dyDescent="0.35">
      <c r="A98" s="222" t="s">
        <v>4247</v>
      </c>
      <c r="B98" s="215" t="s">
        <v>4348</v>
      </c>
      <c r="C98" s="216" t="s">
        <v>4349</v>
      </c>
      <c r="D98" s="217" t="s">
        <v>4350</v>
      </c>
      <c r="E98" s="218" t="str">
        <f>IF(COUNTIF(F98:AS98,"&lt;&gt;")=0,"",SUMPRODUCT(((Recommendations[ImplStatus]="Implemented")+(Recommendations[ImplStatus]="Compensated"))*ISNUMBER(MATCH(Recommendations[Id],F98:AS98,0)))/COUNTIF(F98:AS98,"&lt;&gt;"))</f>
        <v/>
      </c>
      <c r="F98" s="219"/>
      <c r="G98" s="219"/>
      <c r="H98" s="219"/>
      <c r="I98" s="219"/>
      <c r="J98" s="219"/>
      <c r="K98" s="219"/>
      <c r="L98" s="219"/>
      <c r="M98" s="219"/>
      <c r="N98" s="219"/>
      <c r="O98" s="219"/>
      <c r="P98" s="219"/>
      <c r="Q98" s="219"/>
      <c r="R98" s="219"/>
      <c r="S98" s="219"/>
      <c r="T98" s="219"/>
      <c r="U98" s="219"/>
      <c r="V98" s="219"/>
      <c r="W98" s="219"/>
      <c r="X98" s="219"/>
      <c r="Y98" s="219"/>
      <c r="Z98" s="219"/>
      <c r="AA98" s="219"/>
      <c r="AB98" s="219"/>
      <c r="AC98" s="219"/>
      <c r="AD98" s="219"/>
      <c r="AE98" s="219"/>
      <c r="AF98" s="219"/>
      <c r="AG98" s="219"/>
      <c r="AH98" s="219"/>
      <c r="AI98" s="219"/>
      <c r="AJ98" s="219"/>
      <c r="AK98" s="219"/>
      <c r="AL98" s="219"/>
      <c r="AM98" s="219"/>
      <c r="AN98" s="219"/>
      <c r="AO98" s="219"/>
      <c r="AP98" s="219"/>
      <c r="AQ98" s="219"/>
      <c r="AR98" s="219"/>
      <c r="AS98" s="225"/>
    </row>
    <row r="102" spans="1:45" ht="32" customHeight="1" x14ac:dyDescent="0.35">
      <c r="A102" s="285" t="s">
        <v>1305</v>
      </c>
      <c r="B102" s="285"/>
      <c r="C102" s="285"/>
      <c r="D102" s="285"/>
    </row>
  </sheetData>
  <mergeCells count="1">
    <mergeCell ref="A102:D102"/>
  </mergeCells>
  <hyperlinks>
    <hyperlink ref="A102" r:id="rId1" xr:uid="{00000000-0004-0000-0900-000000000000}"/>
  </hyperlinks>
  <pageMargins left="0.7" right="0.7" top="0.75" bottom="0.75" header="0.3" footer="0.3"/>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00000000-000E-0000-0900-000001000000}">
            <xm:f>AND(F2&lt;&gt;"", IFERROR(INDEX('Recommendations'!$G$2:$G$274, MATCH(F2,'Recommendations'!$B$2:$B$274,0))="Implemented", FALSE))</xm:f>
            <x14:dxf>
              <font>
                <color rgb="FF000000"/>
              </font>
              <fill>
                <patternFill>
                  <bgColor rgb="FF3C7D22"/>
                </patternFill>
              </fill>
            </x14:dxf>
          </x14:cfRule>
          <x14:cfRule type="expression" priority="2" id="{00000000-000E-0000-0900-000002000000}">
            <xm:f>AND(F2&lt;&gt;"", IFERROR(INDEX('Recommendations'!$G$2:$G$274, MATCH(F2,'Recommendations'!$B$2:$B$274,0))="Compensated", FALSE))</xm:f>
            <x14:dxf>
              <font>
                <color rgb="FF000000"/>
              </font>
              <fill>
                <patternFill>
                  <bgColor rgb="FFC6E0B4"/>
                </patternFill>
              </fill>
            </x14:dxf>
          </x14:cfRule>
          <x14:cfRule type="expression" priority="3" id="{00000000-000E-0000-0900-000003000000}">
            <xm:f>AND(F2&lt;&gt;"", IFERROR(INDEX('Recommendations'!$G$2:$G$274, MATCH(F2,'Recommendations'!$B$2:$B$274,0))="Testing", FALSE))</xm:f>
            <x14:dxf>
              <font>
                <color rgb="FF000000"/>
              </font>
              <fill>
                <patternFill>
                  <bgColor rgb="FFFFC000"/>
                </patternFill>
              </fill>
            </x14:dxf>
          </x14:cfRule>
          <x14:cfRule type="expression" priority="4" id="{00000000-000E-0000-0900-000004000000}">
            <xm:f>AND(F2&lt;&gt;"", IFERROR(INDEX('Recommendations'!$G$2:$G$274, MATCH(F2,'Recommendations'!$B$2:$B$274,0))="Failed", FALSE))</xm:f>
            <x14:dxf>
              <font>
                <color rgb="FF000000"/>
              </font>
              <fill>
                <patternFill>
                  <bgColor rgb="FFD82891"/>
                </patternFill>
              </fill>
            </x14:dxf>
          </x14:cfRule>
          <x14:cfRule type="expression" priority="5" id="{00000000-000E-0000-0900-000005000000}">
            <xm:f>AND(F2&lt;&gt;"", IFERROR(INDEX('Recommendations'!$G$2:$G$274, MATCH(F2,'Recommendations'!$B$2:$B$274,0))="Risk Accepted", FALSE))</xm:f>
            <x14:dxf>
              <font>
                <color rgb="FF000000"/>
              </font>
              <fill>
                <patternFill>
                  <bgColor rgb="FFD9D9D9"/>
                </patternFill>
              </fill>
            </x14:dxf>
          </x14:cfRule>
          <x14:cfRule type="expression" priority="6" id="{00000000-000E-0000-0900-000006000000}">
            <xm:f>AND(F2&lt;&gt;"", IFERROR(INDEX('Recommendations'!$G$2:$G$274, MATCH(F2,'Recommendations'!$B$2:$B$274,0))="N/A", FALSE))</xm:f>
            <x14:dxf>
              <font>
                <color rgb="FF000000"/>
              </font>
              <fill>
                <patternFill>
                  <bgColor rgb="FFF2F2F2"/>
                </patternFill>
              </fill>
            </x14:dxf>
          </x14:cfRule>
          <xm:sqref>F2:AS98</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Y330"/>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Row="1" outlineLevelCol="1" x14ac:dyDescent="0.35"/>
  <cols>
    <col min="1" max="1" width="12" customWidth="1"/>
    <col min="2" max="2" width="70" customWidth="1"/>
    <col min="3" max="4" width="55" hidden="1" customWidth="1" outlineLevel="1" collapsed="1"/>
    <col min="5" max="8" width="45" hidden="1" customWidth="1" outlineLevel="1" collapsed="1"/>
    <col min="9" max="9" width="35" hidden="1" customWidth="1" outlineLevel="1" collapsed="1"/>
    <col min="10" max="10" width="55" hidden="1" customWidth="1" outlineLevel="1" collapsed="1"/>
    <col min="11" max="12" width="10" customWidth="1"/>
    <col min="13" max="51" width="10" customWidth="1" outlineLevel="1"/>
  </cols>
  <sheetData>
    <row r="1" spans="1:51" ht="25" customHeight="1" x14ac:dyDescent="0.35">
      <c r="A1" s="249" t="s">
        <v>1</v>
      </c>
      <c r="B1" s="250" t="s">
        <v>4351</v>
      </c>
      <c r="C1" s="250" t="s">
        <v>4352</v>
      </c>
      <c r="D1" s="250" t="s">
        <v>4353</v>
      </c>
      <c r="E1" s="250" t="s">
        <v>4354</v>
      </c>
      <c r="F1" s="250" t="s">
        <v>3180</v>
      </c>
      <c r="G1" s="250" t="s">
        <v>4355</v>
      </c>
      <c r="H1" s="250" t="s">
        <v>4356</v>
      </c>
      <c r="I1" s="250" t="s">
        <v>4357</v>
      </c>
      <c r="J1" s="250" t="s">
        <v>2279</v>
      </c>
      <c r="K1" s="250" t="s">
        <v>1546</v>
      </c>
      <c r="L1" s="250" t="s">
        <v>1547</v>
      </c>
      <c r="M1" s="250" t="s">
        <v>1548</v>
      </c>
      <c r="N1" s="250" t="s">
        <v>1549</v>
      </c>
      <c r="O1" s="250" t="s">
        <v>1550</v>
      </c>
      <c r="P1" s="250" t="s">
        <v>1551</v>
      </c>
      <c r="Q1" s="250" t="s">
        <v>1552</v>
      </c>
      <c r="R1" s="250" t="s">
        <v>1553</v>
      </c>
      <c r="S1" s="250" t="s">
        <v>1554</v>
      </c>
      <c r="T1" s="250" t="s">
        <v>1555</v>
      </c>
      <c r="U1" s="250" t="s">
        <v>1556</v>
      </c>
      <c r="V1" s="250" t="s">
        <v>1557</v>
      </c>
      <c r="W1" s="250" t="s">
        <v>1558</v>
      </c>
      <c r="X1" s="250" t="s">
        <v>1559</v>
      </c>
      <c r="Y1" s="250" t="s">
        <v>1560</v>
      </c>
      <c r="Z1" s="250" t="s">
        <v>1561</v>
      </c>
      <c r="AA1" s="250" t="s">
        <v>1562</v>
      </c>
      <c r="AB1" s="250" t="s">
        <v>1563</v>
      </c>
      <c r="AC1" s="250" t="s">
        <v>1564</v>
      </c>
      <c r="AD1" s="250" t="s">
        <v>1565</v>
      </c>
      <c r="AE1" s="250" t="s">
        <v>1566</v>
      </c>
      <c r="AF1" s="250" t="s">
        <v>1567</v>
      </c>
      <c r="AG1" s="250" t="s">
        <v>1568</v>
      </c>
      <c r="AH1" s="250" t="s">
        <v>1569</v>
      </c>
      <c r="AI1" s="250" t="s">
        <v>1570</v>
      </c>
      <c r="AJ1" s="250" t="s">
        <v>1571</v>
      </c>
      <c r="AK1" s="250" t="s">
        <v>1572</v>
      </c>
      <c r="AL1" s="250" t="s">
        <v>1573</v>
      </c>
      <c r="AM1" s="250" t="s">
        <v>1574</v>
      </c>
      <c r="AN1" s="250" t="s">
        <v>1575</v>
      </c>
      <c r="AO1" s="250" t="s">
        <v>1576</v>
      </c>
      <c r="AP1" s="250" t="s">
        <v>1577</v>
      </c>
      <c r="AQ1" s="250" t="s">
        <v>1578</v>
      </c>
      <c r="AR1" s="250" t="s">
        <v>1579</v>
      </c>
      <c r="AS1" s="250" t="s">
        <v>1580</v>
      </c>
      <c r="AT1" s="250" t="s">
        <v>1581</v>
      </c>
      <c r="AU1" s="250" t="s">
        <v>1582</v>
      </c>
      <c r="AV1" s="250" t="s">
        <v>1583</v>
      </c>
      <c r="AW1" s="250" t="s">
        <v>1584</v>
      </c>
      <c r="AX1" s="250" t="s">
        <v>1585</v>
      </c>
      <c r="AY1" s="251" t="s">
        <v>1586</v>
      </c>
    </row>
    <row r="2" spans="1:51" ht="60" customHeight="1" outlineLevel="1" x14ac:dyDescent="0.35">
      <c r="A2" s="241" t="s">
        <v>4358</v>
      </c>
      <c r="B2" s="229" t="s">
        <v>4359</v>
      </c>
      <c r="C2" s="229"/>
      <c r="D2" s="229"/>
      <c r="E2" s="229"/>
      <c r="F2" s="229"/>
      <c r="G2" s="229"/>
      <c r="H2" s="229"/>
      <c r="I2" s="229"/>
      <c r="J2" s="229"/>
      <c r="K2" s="232" t="str">
        <f>IF(COUNTIF(L2:AY2,"&lt;&gt;")=0,"",SUMPRODUCT(((Recommendations[ImplStatus]="Implemented")+(Recommendations[ImplStatus]="Compensated"))*ISNUMBER(MATCH(Recommendations[Id],L2:AY2,0)))/COUNTIF(L2:AY2,"&lt;&gt;"))</f>
        <v/>
      </c>
      <c r="L2" s="235"/>
      <c r="M2" s="235"/>
      <c r="N2" s="235"/>
      <c r="O2" s="235"/>
      <c r="P2" s="235"/>
      <c r="Q2" s="235"/>
      <c r="R2" s="235"/>
      <c r="S2" s="235"/>
      <c r="T2" s="235"/>
      <c r="U2" s="235"/>
      <c r="V2" s="235"/>
      <c r="W2" s="235"/>
      <c r="X2" s="235"/>
      <c r="Y2" s="235"/>
      <c r="Z2" s="235"/>
      <c r="AA2" s="235"/>
      <c r="AB2" s="235"/>
      <c r="AC2" s="235"/>
      <c r="AD2" s="235"/>
      <c r="AE2" s="235"/>
      <c r="AF2" s="235"/>
      <c r="AG2" s="235"/>
      <c r="AH2" s="235"/>
      <c r="AI2" s="235"/>
      <c r="AJ2" s="235"/>
      <c r="AK2" s="235"/>
      <c r="AL2" s="235"/>
      <c r="AM2" s="235"/>
      <c r="AN2" s="235"/>
      <c r="AO2" s="235"/>
      <c r="AP2" s="235"/>
      <c r="AQ2" s="235"/>
      <c r="AR2" s="235"/>
      <c r="AS2" s="235"/>
      <c r="AT2" s="235"/>
      <c r="AU2" s="235"/>
      <c r="AV2" s="235"/>
      <c r="AW2" s="235"/>
      <c r="AX2" s="235"/>
      <c r="AY2" s="245"/>
    </row>
    <row r="3" spans="1:51" ht="60" customHeight="1" outlineLevel="1" x14ac:dyDescent="0.35">
      <c r="A3" s="242" t="s">
        <v>1589</v>
      </c>
      <c r="B3" s="230" t="s">
        <v>4360</v>
      </c>
      <c r="C3" s="230"/>
      <c r="D3" s="230"/>
      <c r="E3" s="230"/>
      <c r="F3" s="230"/>
      <c r="G3" s="230"/>
      <c r="H3" s="230"/>
      <c r="I3" s="230"/>
      <c r="J3" s="230"/>
      <c r="K3" s="233" t="str">
        <f>IF(COUNTIF(L3:AY3,"&lt;&gt;")=0,"",SUMPRODUCT(((Recommendations[ImplStatus]="Implemented")+(Recommendations[ImplStatus]="Compensated"))*ISNUMBER(MATCH(Recommendations[Id],L3:AY3,0)))/COUNTIF(L3:AY3,"&lt;&gt;"))</f>
        <v/>
      </c>
      <c r="L3" s="236"/>
      <c r="M3" s="236"/>
      <c r="N3" s="236"/>
      <c r="O3" s="236"/>
      <c r="P3" s="236"/>
      <c r="Q3" s="236"/>
      <c r="R3" s="236"/>
      <c r="S3" s="236"/>
      <c r="T3" s="236"/>
      <c r="U3" s="236"/>
      <c r="V3" s="236"/>
      <c r="W3" s="236"/>
      <c r="X3" s="236"/>
      <c r="Y3" s="236"/>
      <c r="Z3" s="236"/>
      <c r="AA3" s="236"/>
      <c r="AB3" s="236"/>
      <c r="AC3" s="236"/>
      <c r="AD3" s="236"/>
      <c r="AE3" s="236"/>
      <c r="AF3" s="236"/>
      <c r="AG3" s="236"/>
      <c r="AH3" s="236"/>
      <c r="AI3" s="236"/>
      <c r="AJ3" s="236"/>
      <c r="AK3" s="236"/>
      <c r="AL3" s="236"/>
      <c r="AM3" s="236"/>
      <c r="AN3" s="236"/>
      <c r="AO3" s="236"/>
      <c r="AP3" s="236"/>
      <c r="AQ3" s="236"/>
      <c r="AR3" s="236"/>
      <c r="AS3" s="236"/>
      <c r="AT3" s="236"/>
      <c r="AU3" s="236"/>
      <c r="AV3" s="236"/>
      <c r="AW3" s="236"/>
      <c r="AX3" s="236"/>
      <c r="AY3" s="246"/>
    </row>
    <row r="4" spans="1:51" ht="60" customHeight="1" x14ac:dyDescent="0.35">
      <c r="A4" s="243" t="s">
        <v>4361</v>
      </c>
      <c r="B4" s="231" t="s">
        <v>4362</v>
      </c>
      <c r="C4" s="231" t="s">
        <v>4363</v>
      </c>
      <c r="D4" s="231" t="s">
        <v>4364</v>
      </c>
      <c r="E4" s="231" t="s">
        <v>4365</v>
      </c>
      <c r="F4" s="231" t="s">
        <v>20</v>
      </c>
      <c r="G4" s="231" t="s">
        <v>20</v>
      </c>
      <c r="H4" s="231" t="s">
        <v>4366</v>
      </c>
      <c r="I4" s="231" t="s">
        <v>20</v>
      </c>
      <c r="J4" s="231" t="s">
        <v>4367</v>
      </c>
      <c r="K4" s="234" t="str">
        <f>IF(COUNTIF(L4:AY4,"&lt;&gt;")=0,"",SUMPRODUCT(((Recommendations[ImplStatus]="Implemented")+(Recommendations[ImplStatus]="Compensated"))*ISNUMBER(MATCH(Recommendations[Id],L4:AY4,0)))/COUNTIF(L4:AY4,"&lt;&gt;"))</f>
        <v/>
      </c>
      <c r="L4" s="237"/>
      <c r="M4" s="237"/>
      <c r="N4" s="237"/>
      <c r="O4" s="237"/>
      <c r="P4" s="237"/>
      <c r="Q4" s="237"/>
      <c r="R4" s="237"/>
      <c r="S4" s="237"/>
      <c r="T4" s="237"/>
      <c r="U4" s="237"/>
      <c r="V4" s="237"/>
      <c r="W4" s="237"/>
      <c r="X4" s="237"/>
      <c r="Y4" s="237"/>
      <c r="Z4" s="237"/>
      <c r="AA4" s="237"/>
      <c r="AB4" s="237"/>
      <c r="AC4" s="237"/>
      <c r="AD4" s="237"/>
      <c r="AE4" s="237"/>
      <c r="AF4" s="237"/>
      <c r="AG4" s="237"/>
      <c r="AH4" s="237"/>
      <c r="AI4" s="237"/>
      <c r="AJ4" s="237"/>
      <c r="AK4" s="237"/>
      <c r="AL4" s="237"/>
      <c r="AM4" s="237"/>
      <c r="AN4" s="237"/>
      <c r="AO4" s="237"/>
      <c r="AP4" s="237"/>
      <c r="AQ4" s="237"/>
      <c r="AR4" s="237"/>
      <c r="AS4" s="237"/>
      <c r="AT4" s="237"/>
      <c r="AU4" s="237"/>
      <c r="AV4" s="237"/>
      <c r="AW4" s="237"/>
      <c r="AX4" s="237"/>
      <c r="AY4" s="247"/>
    </row>
    <row r="5" spans="1:51" ht="60" customHeight="1" x14ac:dyDescent="0.35">
      <c r="A5" s="243" t="s">
        <v>4368</v>
      </c>
      <c r="B5" s="231" t="s">
        <v>4369</v>
      </c>
      <c r="C5" s="231" t="s">
        <v>4370</v>
      </c>
      <c r="D5" s="231" t="s">
        <v>4371</v>
      </c>
      <c r="E5" s="231" t="s">
        <v>4372</v>
      </c>
      <c r="F5" s="231" t="s">
        <v>4373</v>
      </c>
      <c r="G5" s="231" t="s">
        <v>20</v>
      </c>
      <c r="H5" s="231" t="s">
        <v>4374</v>
      </c>
      <c r="I5" s="231" t="s">
        <v>20</v>
      </c>
      <c r="J5" s="231" t="s">
        <v>4375</v>
      </c>
      <c r="K5" s="234" t="str">
        <f>IF(COUNTIF(L5:AY5,"&lt;&gt;")=0,"",SUMPRODUCT(((Recommendations[ImplStatus]="Implemented")+(Recommendations[ImplStatus]="Compensated"))*ISNUMBER(MATCH(Recommendations[Id],L5:AY5,0)))/COUNTIF(L5:AY5,"&lt;&gt;"))</f>
        <v/>
      </c>
      <c r="L5" s="237"/>
      <c r="M5" s="237"/>
      <c r="N5" s="237"/>
      <c r="O5" s="237"/>
      <c r="P5" s="237"/>
      <c r="Q5" s="237"/>
      <c r="R5" s="237"/>
      <c r="S5" s="237"/>
      <c r="T5" s="237"/>
      <c r="U5" s="237"/>
      <c r="V5" s="237"/>
      <c r="W5" s="237"/>
      <c r="X5" s="237"/>
      <c r="Y5" s="237"/>
      <c r="Z5" s="237"/>
      <c r="AA5" s="237"/>
      <c r="AB5" s="237"/>
      <c r="AC5" s="237"/>
      <c r="AD5" s="237"/>
      <c r="AE5" s="237"/>
      <c r="AF5" s="237"/>
      <c r="AG5" s="237"/>
      <c r="AH5" s="237"/>
      <c r="AI5" s="237"/>
      <c r="AJ5" s="237"/>
      <c r="AK5" s="237"/>
      <c r="AL5" s="237"/>
      <c r="AM5" s="237"/>
      <c r="AN5" s="237"/>
      <c r="AO5" s="237"/>
      <c r="AP5" s="237"/>
      <c r="AQ5" s="237"/>
      <c r="AR5" s="237"/>
      <c r="AS5" s="237"/>
      <c r="AT5" s="237"/>
      <c r="AU5" s="237"/>
      <c r="AV5" s="237"/>
      <c r="AW5" s="237"/>
      <c r="AX5" s="237"/>
      <c r="AY5" s="247"/>
    </row>
    <row r="6" spans="1:51" ht="60" customHeight="1" outlineLevel="1" x14ac:dyDescent="0.35">
      <c r="A6" s="242" t="s">
        <v>1595</v>
      </c>
      <c r="B6" s="230" t="s">
        <v>4376</v>
      </c>
      <c r="C6" s="230"/>
      <c r="D6" s="230"/>
      <c r="E6" s="230"/>
      <c r="F6" s="230"/>
      <c r="G6" s="230"/>
      <c r="H6" s="230"/>
      <c r="I6" s="230"/>
      <c r="J6" s="230"/>
      <c r="K6" s="233" t="str">
        <f>IF(COUNTIF(L6:AY6,"&lt;&gt;")=0,"",SUMPRODUCT(((Recommendations[ImplStatus]="Implemented")+(Recommendations[ImplStatus]="Compensated"))*ISNUMBER(MATCH(Recommendations[Id],L6:AY6,0)))/COUNTIF(L6:AY6,"&lt;&gt;"))</f>
        <v/>
      </c>
      <c r="L6" s="236"/>
      <c r="M6" s="236"/>
      <c r="N6" s="236"/>
      <c r="O6" s="236"/>
      <c r="P6" s="236"/>
      <c r="Q6" s="236"/>
      <c r="R6" s="236"/>
      <c r="S6" s="236"/>
      <c r="T6" s="236"/>
      <c r="U6" s="236"/>
      <c r="V6" s="236"/>
      <c r="W6" s="236"/>
      <c r="X6" s="236"/>
      <c r="Y6" s="236"/>
      <c r="Z6" s="236"/>
      <c r="AA6" s="236"/>
      <c r="AB6" s="236"/>
      <c r="AC6" s="236"/>
      <c r="AD6" s="236"/>
      <c r="AE6" s="236"/>
      <c r="AF6" s="236"/>
      <c r="AG6" s="236"/>
      <c r="AH6" s="236"/>
      <c r="AI6" s="236"/>
      <c r="AJ6" s="236"/>
      <c r="AK6" s="236"/>
      <c r="AL6" s="236"/>
      <c r="AM6" s="236"/>
      <c r="AN6" s="236"/>
      <c r="AO6" s="236"/>
      <c r="AP6" s="236"/>
      <c r="AQ6" s="236"/>
      <c r="AR6" s="236"/>
      <c r="AS6" s="236"/>
      <c r="AT6" s="236"/>
      <c r="AU6" s="236"/>
      <c r="AV6" s="236"/>
      <c r="AW6" s="236"/>
      <c r="AX6" s="236"/>
      <c r="AY6" s="246"/>
    </row>
    <row r="7" spans="1:51" ht="60" customHeight="1" x14ac:dyDescent="0.35">
      <c r="A7" s="243" t="s">
        <v>4377</v>
      </c>
      <c r="B7" s="231" t="s">
        <v>4378</v>
      </c>
      <c r="C7" s="231" t="s">
        <v>4379</v>
      </c>
      <c r="D7" s="231" t="s">
        <v>4380</v>
      </c>
      <c r="E7" s="231" t="s">
        <v>4372</v>
      </c>
      <c r="F7" s="231" t="s">
        <v>4381</v>
      </c>
      <c r="G7" s="231" t="s">
        <v>20</v>
      </c>
      <c r="H7" s="231" t="s">
        <v>4382</v>
      </c>
      <c r="I7" s="231" t="s">
        <v>20</v>
      </c>
      <c r="J7" s="231" t="s">
        <v>4383</v>
      </c>
      <c r="K7" s="234" t="str">
        <f>IF(COUNTIF(L7:AY7,"&lt;&gt;")=0,"",SUMPRODUCT(((Recommendations[ImplStatus]="Implemented")+(Recommendations[ImplStatus]="Compensated"))*ISNUMBER(MATCH(Recommendations[Id],L7:AY7,0)))/COUNTIF(L7:AY7,"&lt;&gt;"))</f>
        <v/>
      </c>
      <c r="L7" s="237"/>
      <c r="M7" s="237"/>
      <c r="N7" s="237"/>
      <c r="O7" s="237"/>
      <c r="P7" s="237"/>
      <c r="Q7" s="237"/>
      <c r="R7" s="237"/>
      <c r="S7" s="237"/>
      <c r="T7" s="237"/>
      <c r="U7" s="237"/>
      <c r="V7" s="237"/>
      <c r="W7" s="237"/>
      <c r="X7" s="237"/>
      <c r="Y7" s="237"/>
      <c r="Z7" s="237"/>
      <c r="AA7" s="237"/>
      <c r="AB7" s="237"/>
      <c r="AC7" s="237"/>
      <c r="AD7" s="237"/>
      <c r="AE7" s="237"/>
      <c r="AF7" s="237"/>
      <c r="AG7" s="237"/>
      <c r="AH7" s="237"/>
      <c r="AI7" s="237"/>
      <c r="AJ7" s="237"/>
      <c r="AK7" s="237"/>
      <c r="AL7" s="237"/>
      <c r="AM7" s="237"/>
      <c r="AN7" s="237"/>
      <c r="AO7" s="237"/>
      <c r="AP7" s="237"/>
      <c r="AQ7" s="237"/>
      <c r="AR7" s="237"/>
      <c r="AS7" s="237"/>
      <c r="AT7" s="237"/>
      <c r="AU7" s="237"/>
      <c r="AV7" s="237"/>
      <c r="AW7" s="237"/>
      <c r="AX7" s="237"/>
      <c r="AY7" s="247"/>
    </row>
    <row r="8" spans="1:51" ht="60" customHeight="1" x14ac:dyDescent="0.35">
      <c r="A8" s="243" t="s">
        <v>4384</v>
      </c>
      <c r="B8" s="231" t="s">
        <v>4385</v>
      </c>
      <c r="C8" s="231" t="s">
        <v>4386</v>
      </c>
      <c r="D8" s="231" t="s">
        <v>4387</v>
      </c>
      <c r="E8" s="231" t="s">
        <v>20</v>
      </c>
      <c r="F8" s="231" t="s">
        <v>20</v>
      </c>
      <c r="G8" s="231" t="s">
        <v>20</v>
      </c>
      <c r="H8" s="231" t="s">
        <v>4388</v>
      </c>
      <c r="I8" s="231" t="s">
        <v>4389</v>
      </c>
      <c r="J8" s="231" t="s">
        <v>4390</v>
      </c>
      <c r="K8" s="234" t="str">
        <f>IF(COUNTIF(L8:AY8,"&lt;&gt;")=0,"",SUMPRODUCT(((Recommendations[ImplStatus]="Implemented")+(Recommendations[ImplStatus]="Compensated"))*ISNUMBER(MATCH(Recommendations[Id],L8:AY8,0)))/COUNTIF(L8:AY8,"&lt;&gt;"))</f>
        <v/>
      </c>
      <c r="L8" s="237"/>
      <c r="M8" s="237"/>
      <c r="N8" s="237"/>
      <c r="O8" s="237"/>
      <c r="P8" s="237"/>
      <c r="Q8" s="237"/>
      <c r="R8" s="237"/>
      <c r="S8" s="237"/>
      <c r="T8" s="237"/>
      <c r="U8" s="237"/>
      <c r="V8" s="237"/>
      <c r="W8" s="237"/>
      <c r="X8" s="237"/>
      <c r="Y8" s="237"/>
      <c r="Z8" s="237"/>
      <c r="AA8" s="237"/>
      <c r="AB8" s="237"/>
      <c r="AC8" s="237"/>
      <c r="AD8" s="237"/>
      <c r="AE8" s="237"/>
      <c r="AF8" s="237"/>
      <c r="AG8" s="237"/>
      <c r="AH8" s="237"/>
      <c r="AI8" s="237"/>
      <c r="AJ8" s="237"/>
      <c r="AK8" s="237"/>
      <c r="AL8" s="237"/>
      <c r="AM8" s="237"/>
      <c r="AN8" s="237"/>
      <c r="AO8" s="237"/>
      <c r="AP8" s="237"/>
      <c r="AQ8" s="237"/>
      <c r="AR8" s="237"/>
      <c r="AS8" s="237"/>
      <c r="AT8" s="237"/>
      <c r="AU8" s="237"/>
      <c r="AV8" s="237"/>
      <c r="AW8" s="237"/>
      <c r="AX8" s="237"/>
      <c r="AY8" s="247"/>
    </row>
    <row r="9" spans="1:51" ht="60" customHeight="1" x14ac:dyDescent="0.35">
      <c r="A9" s="243" t="s">
        <v>4391</v>
      </c>
      <c r="B9" s="231" t="s">
        <v>4392</v>
      </c>
      <c r="C9" s="231" t="s">
        <v>4393</v>
      </c>
      <c r="D9" s="231" t="s">
        <v>4394</v>
      </c>
      <c r="E9" s="231" t="s">
        <v>20</v>
      </c>
      <c r="F9" s="231" t="s">
        <v>20</v>
      </c>
      <c r="G9" s="231" t="s">
        <v>20</v>
      </c>
      <c r="H9" s="231" t="s">
        <v>4395</v>
      </c>
      <c r="I9" s="231" t="s">
        <v>4396</v>
      </c>
      <c r="J9" s="231" t="s">
        <v>4397</v>
      </c>
      <c r="K9" s="234" t="str">
        <f>IF(COUNTIF(L9:AY9,"&lt;&gt;")=0,"",SUMPRODUCT(((Recommendations[ImplStatus]="Implemented")+(Recommendations[ImplStatus]="Compensated"))*ISNUMBER(MATCH(Recommendations[Id],L9:AY9,0)))/COUNTIF(L9:AY9,"&lt;&gt;"))</f>
        <v/>
      </c>
      <c r="L9" s="237"/>
      <c r="M9" s="237"/>
      <c r="N9" s="237"/>
      <c r="O9" s="237"/>
      <c r="P9" s="237"/>
      <c r="Q9" s="237"/>
      <c r="R9" s="237"/>
      <c r="S9" s="237"/>
      <c r="T9" s="237"/>
      <c r="U9" s="237"/>
      <c r="V9" s="237"/>
      <c r="W9" s="237"/>
      <c r="X9" s="237"/>
      <c r="Y9" s="237"/>
      <c r="Z9" s="237"/>
      <c r="AA9" s="237"/>
      <c r="AB9" s="237"/>
      <c r="AC9" s="237"/>
      <c r="AD9" s="237"/>
      <c r="AE9" s="237"/>
      <c r="AF9" s="237"/>
      <c r="AG9" s="237"/>
      <c r="AH9" s="237"/>
      <c r="AI9" s="237"/>
      <c r="AJ9" s="237"/>
      <c r="AK9" s="237"/>
      <c r="AL9" s="237"/>
      <c r="AM9" s="237"/>
      <c r="AN9" s="237"/>
      <c r="AO9" s="237"/>
      <c r="AP9" s="237"/>
      <c r="AQ9" s="237"/>
      <c r="AR9" s="237"/>
      <c r="AS9" s="237"/>
      <c r="AT9" s="237"/>
      <c r="AU9" s="237"/>
      <c r="AV9" s="237"/>
      <c r="AW9" s="237"/>
      <c r="AX9" s="237"/>
      <c r="AY9" s="247"/>
    </row>
    <row r="10" spans="1:51" ht="60" customHeight="1" x14ac:dyDescent="0.35">
      <c r="A10" s="243" t="s">
        <v>4398</v>
      </c>
      <c r="B10" s="231" t="s">
        <v>4399</v>
      </c>
      <c r="C10" s="231" t="s">
        <v>4400</v>
      </c>
      <c r="D10" s="231" t="s">
        <v>4401</v>
      </c>
      <c r="E10" s="231" t="s">
        <v>20</v>
      </c>
      <c r="F10" s="231" t="s">
        <v>20</v>
      </c>
      <c r="G10" s="231" t="s">
        <v>20</v>
      </c>
      <c r="H10" s="231" t="s">
        <v>4402</v>
      </c>
      <c r="I10" s="231" t="s">
        <v>4403</v>
      </c>
      <c r="J10" s="231" t="s">
        <v>4404</v>
      </c>
      <c r="K10" s="234" t="str">
        <f>IF(COUNTIF(L10:AY10,"&lt;&gt;")=0,"",SUMPRODUCT(((Recommendations[ImplStatus]="Implemented")+(Recommendations[ImplStatus]="Compensated"))*ISNUMBER(MATCH(Recommendations[Id],L10:AY10,0)))/COUNTIF(L10:AY10,"&lt;&gt;"))</f>
        <v/>
      </c>
      <c r="L10" s="237"/>
      <c r="M10" s="237"/>
      <c r="N10" s="237"/>
      <c r="O10" s="237"/>
      <c r="P10" s="237"/>
      <c r="Q10" s="237"/>
      <c r="R10" s="237"/>
      <c r="S10" s="237"/>
      <c r="T10" s="237"/>
      <c r="U10" s="237"/>
      <c r="V10" s="237"/>
      <c r="W10" s="237"/>
      <c r="X10" s="237"/>
      <c r="Y10" s="237"/>
      <c r="Z10" s="237"/>
      <c r="AA10" s="237"/>
      <c r="AB10" s="237"/>
      <c r="AC10" s="237"/>
      <c r="AD10" s="237"/>
      <c r="AE10" s="237"/>
      <c r="AF10" s="237"/>
      <c r="AG10" s="237"/>
      <c r="AH10" s="237"/>
      <c r="AI10" s="237"/>
      <c r="AJ10" s="237"/>
      <c r="AK10" s="237"/>
      <c r="AL10" s="237"/>
      <c r="AM10" s="237"/>
      <c r="AN10" s="237"/>
      <c r="AO10" s="237"/>
      <c r="AP10" s="237"/>
      <c r="AQ10" s="237"/>
      <c r="AR10" s="237"/>
      <c r="AS10" s="237"/>
      <c r="AT10" s="237"/>
      <c r="AU10" s="237"/>
      <c r="AV10" s="237"/>
      <c r="AW10" s="237"/>
      <c r="AX10" s="237"/>
      <c r="AY10" s="247"/>
    </row>
    <row r="11" spans="1:51" ht="60" customHeight="1" x14ac:dyDescent="0.35">
      <c r="A11" s="243" t="s">
        <v>4405</v>
      </c>
      <c r="B11" s="231" t="s">
        <v>4406</v>
      </c>
      <c r="C11" s="231" t="s">
        <v>4407</v>
      </c>
      <c r="D11" s="231" t="s">
        <v>4408</v>
      </c>
      <c r="E11" s="231" t="s">
        <v>20</v>
      </c>
      <c r="F11" s="231" t="s">
        <v>20</v>
      </c>
      <c r="G11" s="231" t="s">
        <v>20</v>
      </c>
      <c r="H11" s="231" t="s">
        <v>4409</v>
      </c>
      <c r="I11" s="231" t="s">
        <v>20</v>
      </c>
      <c r="J11" s="231" t="s">
        <v>4410</v>
      </c>
      <c r="K11" s="234" t="str">
        <f>IF(COUNTIF(L11:AY11,"&lt;&gt;")=0,"",SUMPRODUCT(((Recommendations[ImplStatus]="Implemented")+(Recommendations[ImplStatus]="Compensated"))*ISNUMBER(MATCH(Recommendations[Id],L11:AY11,0)))/COUNTIF(L11:AY11,"&lt;&gt;"))</f>
        <v/>
      </c>
      <c r="L11" s="237"/>
      <c r="M11" s="237"/>
      <c r="N11" s="237"/>
      <c r="O11" s="237"/>
      <c r="P11" s="237"/>
      <c r="Q11" s="237"/>
      <c r="R11" s="237"/>
      <c r="S11" s="237"/>
      <c r="T11" s="237"/>
      <c r="U11" s="237"/>
      <c r="V11" s="237"/>
      <c r="W11" s="237"/>
      <c r="X11" s="237"/>
      <c r="Y11" s="237"/>
      <c r="Z11" s="237"/>
      <c r="AA11" s="237"/>
      <c r="AB11" s="237"/>
      <c r="AC11" s="237"/>
      <c r="AD11" s="237"/>
      <c r="AE11" s="237"/>
      <c r="AF11" s="237"/>
      <c r="AG11" s="237"/>
      <c r="AH11" s="237"/>
      <c r="AI11" s="237"/>
      <c r="AJ11" s="237"/>
      <c r="AK11" s="237"/>
      <c r="AL11" s="237"/>
      <c r="AM11" s="237"/>
      <c r="AN11" s="237"/>
      <c r="AO11" s="237"/>
      <c r="AP11" s="237"/>
      <c r="AQ11" s="237"/>
      <c r="AR11" s="237"/>
      <c r="AS11" s="237"/>
      <c r="AT11" s="237"/>
      <c r="AU11" s="237"/>
      <c r="AV11" s="237"/>
      <c r="AW11" s="237"/>
      <c r="AX11" s="237"/>
      <c r="AY11" s="247"/>
    </row>
    <row r="12" spans="1:51" ht="60" customHeight="1" x14ac:dyDescent="0.35">
      <c r="A12" s="243" t="s">
        <v>4411</v>
      </c>
      <c r="B12" s="231" t="s">
        <v>4412</v>
      </c>
      <c r="C12" s="231" t="s">
        <v>4413</v>
      </c>
      <c r="D12" s="231" t="s">
        <v>4414</v>
      </c>
      <c r="E12" s="231" t="s">
        <v>20</v>
      </c>
      <c r="F12" s="231" t="s">
        <v>20</v>
      </c>
      <c r="G12" s="231" t="s">
        <v>4415</v>
      </c>
      <c r="H12" s="231" t="s">
        <v>4416</v>
      </c>
      <c r="I12" s="231" t="s">
        <v>20</v>
      </c>
      <c r="J12" s="231" t="s">
        <v>4417</v>
      </c>
      <c r="K12" s="234" t="str">
        <f>IF(COUNTIF(L12:AY12,"&lt;&gt;")=0,"",SUMPRODUCT(((Recommendations[ImplStatus]="Implemented")+(Recommendations[ImplStatus]="Compensated"))*ISNUMBER(MATCH(Recommendations[Id],L12:AY12,0)))/COUNTIF(L12:AY12,"&lt;&gt;"))</f>
        <v/>
      </c>
      <c r="L12" s="237"/>
      <c r="M12" s="237"/>
      <c r="N12" s="237"/>
      <c r="O12" s="237"/>
      <c r="P12" s="237"/>
      <c r="Q12" s="237"/>
      <c r="R12" s="237"/>
      <c r="S12" s="237"/>
      <c r="T12" s="237"/>
      <c r="U12" s="237"/>
      <c r="V12" s="237"/>
      <c r="W12" s="237"/>
      <c r="X12" s="237"/>
      <c r="Y12" s="237"/>
      <c r="Z12" s="237"/>
      <c r="AA12" s="237"/>
      <c r="AB12" s="237"/>
      <c r="AC12" s="237"/>
      <c r="AD12" s="237"/>
      <c r="AE12" s="237"/>
      <c r="AF12" s="237"/>
      <c r="AG12" s="237"/>
      <c r="AH12" s="237"/>
      <c r="AI12" s="237"/>
      <c r="AJ12" s="237"/>
      <c r="AK12" s="237"/>
      <c r="AL12" s="237"/>
      <c r="AM12" s="237"/>
      <c r="AN12" s="237"/>
      <c r="AO12" s="237"/>
      <c r="AP12" s="237"/>
      <c r="AQ12" s="237"/>
      <c r="AR12" s="237"/>
      <c r="AS12" s="237"/>
      <c r="AT12" s="237"/>
      <c r="AU12" s="237"/>
      <c r="AV12" s="237"/>
      <c r="AW12" s="237"/>
      <c r="AX12" s="237"/>
      <c r="AY12" s="247"/>
    </row>
    <row r="13" spans="1:51" ht="60" customHeight="1" x14ac:dyDescent="0.35">
      <c r="A13" s="243" t="s">
        <v>4418</v>
      </c>
      <c r="B13" s="231" t="s">
        <v>4419</v>
      </c>
      <c r="C13" s="231" t="s">
        <v>4420</v>
      </c>
      <c r="D13" s="231" t="s">
        <v>4421</v>
      </c>
      <c r="E13" s="231" t="s">
        <v>20</v>
      </c>
      <c r="F13" s="231" t="s">
        <v>20</v>
      </c>
      <c r="G13" s="231" t="s">
        <v>20</v>
      </c>
      <c r="H13" s="231" t="s">
        <v>4422</v>
      </c>
      <c r="I13" s="231" t="s">
        <v>20</v>
      </c>
      <c r="J13" s="231" t="s">
        <v>4423</v>
      </c>
      <c r="K13" s="234" t="str">
        <f>IF(COUNTIF(L13:AY13,"&lt;&gt;")=0,"",SUMPRODUCT(((Recommendations[ImplStatus]="Implemented")+(Recommendations[ImplStatus]="Compensated"))*ISNUMBER(MATCH(Recommendations[Id],L13:AY13,0)))/COUNTIF(L13:AY13,"&lt;&gt;"))</f>
        <v/>
      </c>
      <c r="L13" s="237"/>
      <c r="M13" s="237"/>
      <c r="N13" s="237"/>
      <c r="O13" s="237"/>
      <c r="P13" s="237"/>
      <c r="Q13" s="237"/>
      <c r="R13" s="237"/>
      <c r="S13" s="237"/>
      <c r="T13" s="237"/>
      <c r="U13" s="237"/>
      <c r="V13" s="237"/>
      <c r="W13" s="237"/>
      <c r="X13" s="237"/>
      <c r="Y13" s="237"/>
      <c r="Z13" s="237"/>
      <c r="AA13" s="237"/>
      <c r="AB13" s="237"/>
      <c r="AC13" s="237"/>
      <c r="AD13" s="237"/>
      <c r="AE13" s="237"/>
      <c r="AF13" s="237"/>
      <c r="AG13" s="237"/>
      <c r="AH13" s="237"/>
      <c r="AI13" s="237"/>
      <c r="AJ13" s="237"/>
      <c r="AK13" s="237"/>
      <c r="AL13" s="237"/>
      <c r="AM13" s="237"/>
      <c r="AN13" s="237"/>
      <c r="AO13" s="237"/>
      <c r="AP13" s="237"/>
      <c r="AQ13" s="237"/>
      <c r="AR13" s="237"/>
      <c r="AS13" s="237"/>
      <c r="AT13" s="237"/>
      <c r="AU13" s="237"/>
      <c r="AV13" s="237"/>
      <c r="AW13" s="237"/>
      <c r="AX13" s="237"/>
      <c r="AY13" s="247"/>
    </row>
    <row r="14" spans="1:51" ht="60" customHeight="1" x14ac:dyDescent="0.35">
      <c r="A14" s="243" t="s">
        <v>4424</v>
      </c>
      <c r="B14" s="231" t="s">
        <v>4425</v>
      </c>
      <c r="C14" s="231" t="s">
        <v>4426</v>
      </c>
      <c r="D14" s="231" t="s">
        <v>4427</v>
      </c>
      <c r="E14" s="231" t="s">
        <v>20</v>
      </c>
      <c r="F14" s="231" t="s">
        <v>4428</v>
      </c>
      <c r="G14" s="231" t="s">
        <v>20</v>
      </c>
      <c r="H14" s="231" t="s">
        <v>4429</v>
      </c>
      <c r="I14" s="231" t="s">
        <v>4430</v>
      </c>
      <c r="J14" s="231" t="s">
        <v>4431</v>
      </c>
      <c r="K14" s="234" t="str">
        <f>IF(COUNTIF(L14:AY14,"&lt;&gt;")=0,"",SUMPRODUCT(((Recommendations[ImplStatus]="Implemented")+(Recommendations[ImplStatus]="Compensated"))*ISNUMBER(MATCH(Recommendations[Id],L14:AY14,0)))/COUNTIF(L14:AY14,"&lt;&gt;"))</f>
        <v/>
      </c>
      <c r="L14" s="237"/>
      <c r="M14" s="237"/>
      <c r="N14" s="237"/>
      <c r="O14" s="237"/>
      <c r="P14" s="237"/>
      <c r="Q14" s="237"/>
      <c r="R14" s="237"/>
      <c r="S14" s="237"/>
      <c r="T14" s="237"/>
      <c r="U14" s="237"/>
      <c r="V14" s="237"/>
      <c r="W14" s="237"/>
      <c r="X14" s="237"/>
      <c r="Y14" s="237"/>
      <c r="Z14" s="237"/>
      <c r="AA14" s="237"/>
      <c r="AB14" s="237"/>
      <c r="AC14" s="237"/>
      <c r="AD14" s="237"/>
      <c r="AE14" s="237"/>
      <c r="AF14" s="237"/>
      <c r="AG14" s="237"/>
      <c r="AH14" s="237"/>
      <c r="AI14" s="237"/>
      <c r="AJ14" s="237"/>
      <c r="AK14" s="237"/>
      <c r="AL14" s="237"/>
      <c r="AM14" s="237"/>
      <c r="AN14" s="237"/>
      <c r="AO14" s="237"/>
      <c r="AP14" s="237"/>
      <c r="AQ14" s="237"/>
      <c r="AR14" s="237"/>
      <c r="AS14" s="237"/>
      <c r="AT14" s="237"/>
      <c r="AU14" s="237"/>
      <c r="AV14" s="237"/>
      <c r="AW14" s="237"/>
      <c r="AX14" s="237"/>
      <c r="AY14" s="247"/>
    </row>
    <row r="15" spans="1:51" ht="60" customHeight="1" outlineLevel="1" x14ac:dyDescent="0.35">
      <c r="A15" s="242" t="s">
        <v>1600</v>
      </c>
      <c r="B15" s="230" t="s">
        <v>4432</v>
      </c>
      <c r="C15" s="230"/>
      <c r="D15" s="230"/>
      <c r="E15" s="230"/>
      <c r="F15" s="230"/>
      <c r="G15" s="230"/>
      <c r="H15" s="230"/>
      <c r="I15" s="230"/>
      <c r="J15" s="230"/>
      <c r="K15" s="233" t="str">
        <f>IF(COUNTIF(L15:AY15,"&lt;&gt;")=0,"",SUMPRODUCT(((Recommendations[ImplStatus]="Implemented")+(Recommendations[ImplStatus]="Compensated"))*ISNUMBER(MATCH(Recommendations[Id],L15:AY15,0)))/COUNTIF(L15:AY15,"&lt;&gt;"))</f>
        <v/>
      </c>
      <c r="L15" s="236"/>
      <c r="M15" s="236"/>
      <c r="N15" s="236"/>
      <c r="O15" s="236"/>
      <c r="P15" s="236"/>
      <c r="Q15" s="236"/>
      <c r="R15" s="236"/>
      <c r="S15" s="236"/>
      <c r="T15" s="236"/>
      <c r="U15" s="236"/>
      <c r="V15" s="236"/>
      <c r="W15" s="236"/>
      <c r="X15" s="236"/>
      <c r="Y15" s="236"/>
      <c r="Z15" s="236"/>
      <c r="AA15" s="236"/>
      <c r="AB15" s="236"/>
      <c r="AC15" s="236"/>
      <c r="AD15" s="236"/>
      <c r="AE15" s="236"/>
      <c r="AF15" s="236"/>
      <c r="AG15" s="236"/>
      <c r="AH15" s="236"/>
      <c r="AI15" s="236"/>
      <c r="AJ15" s="236"/>
      <c r="AK15" s="236"/>
      <c r="AL15" s="236"/>
      <c r="AM15" s="236"/>
      <c r="AN15" s="236"/>
      <c r="AO15" s="236"/>
      <c r="AP15" s="236"/>
      <c r="AQ15" s="236"/>
      <c r="AR15" s="236"/>
      <c r="AS15" s="236"/>
      <c r="AT15" s="236"/>
      <c r="AU15" s="236"/>
      <c r="AV15" s="236"/>
      <c r="AW15" s="236"/>
      <c r="AX15" s="236"/>
      <c r="AY15" s="246"/>
    </row>
    <row r="16" spans="1:51" ht="60" customHeight="1" x14ac:dyDescent="0.35">
      <c r="A16" s="243" t="s">
        <v>4433</v>
      </c>
      <c r="B16" s="231" t="s">
        <v>4434</v>
      </c>
      <c r="C16" s="231" t="s">
        <v>4435</v>
      </c>
      <c r="D16" s="231" t="s">
        <v>4427</v>
      </c>
      <c r="E16" s="231" t="s">
        <v>20</v>
      </c>
      <c r="F16" s="231" t="s">
        <v>4436</v>
      </c>
      <c r="G16" s="231" t="s">
        <v>20</v>
      </c>
      <c r="H16" s="231" t="s">
        <v>4437</v>
      </c>
      <c r="I16" s="231" t="s">
        <v>20</v>
      </c>
      <c r="J16" s="231" t="s">
        <v>4438</v>
      </c>
      <c r="K16" s="234" t="str">
        <f>IF(COUNTIF(L16:AY16,"&lt;&gt;")=0,"",SUMPRODUCT(((Recommendations[ImplStatus]="Implemented")+(Recommendations[ImplStatus]="Compensated"))*ISNUMBER(MATCH(Recommendations[Id],L16:AY16,0)))/COUNTIF(L16:AY16,"&lt;&gt;"))</f>
        <v/>
      </c>
      <c r="L16" s="237"/>
      <c r="M16" s="237"/>
      <c r="N16" s="237"/>
      <c r="O16" s="237"/>
      <c r="P16" s="237"/>
      <c r="Q16" s="237"/>
      <c r="R16" s="237"/>
      <c r="S16" s="237"/>
      <c r="T16" s="237"/>
      <c r="U16" s="237"/>
      <c r="V16" s="237"/>
      <c r="W16" s="237"/>
      <c r="X16" s="237"/>
      <c r="Y16" s="237"/>
      <c r="Z16" s="237"/>
      <c r="AA16" s="237"/>
      <c r="AB16" s="237"/>
      <c r="AC16" s="237"/>
      <c r="AD16" s="237"/>
      <c r="AE16" s="237"/>
      <c r="AF16" s="237"/>
      <c r="AG16" s="237"/>
      <c r="AH16" s="237"/>
      <c r="AI16" s="237"/>
      <c r="AJ16" s="237"/>
      <c r="AK16" s="237"/>
      <c r="AL16" s="237"/>
      <c r="AM16" s="237"/>
      <c r="AN16" s="237"/>
      <c r="AO16" s="237"/>
      <c r="AP16" s="237"/>
      <c r="AQ16" s="237"/>
      <c r="AR16" s="237"/>
      <c r="AS16" s="237"/>
      <c r="AT16" s="237"/>
      <c r="AU16" s="237"/>
      <c r="AV16" s="237"/>
      <c r="AW16" s="237"/>
      <c r="AX16" s="237"/>
      <c r="AY16" s="247"/>
    </row>
    <row r="17" spans="1:51" ht="60" customHeight="1" x14ac:dyDescent="0.35">
      <c r="A17" s="243" t="s">
        <v>4439</v>
      </c>
      <c r="B17" s="231" t="s">
        <v>4440</v>
      </c>
      <c r="C17" s="231" t="s">
        <v>4441</v>
      </c>
      <c r="D17" s="231" t="s">
        <v>4442</v>
      </c>
      <c r="E17" s="231" t="s">
        <v>20</v>
      </c>
      <c r="F17" s="231" t="s">
        <v>4436</v>
      </c>
      <c r="G17" s="231" t="s">
        <v>20</v>
      </c>
      <c r="H17" s="231" t="s">
        <v>4443</v>
      </c>
      <c r="I17" s="231" t="s">
        <v>20</v>
      </c>
      <c r="J17" s="231" t="s">
        <v>4444</v>
      </c>
      <c r="K17" s="234" t="str">
        <f>IF(COUNTIF(L17:AY17,"&lt;&gt;")=0,"",SUMPRODUCT(((Recommendations[ImplStatus]="Implemented")+(Recommendations[ImplStatus]="Compensated"))*ISNUMBER(MATCH(Recommendations[Id],L17:AY17,0)))/COUNTIF(L17:AY17,"&lt;&gt;"))</f>
        <v/>
      </c>
      <c r="L17" s="237"/>
      <c r="M17" s="237"/>
      <c r="N17" s="237"/>
      <c r="O17" s="237"/>
      <c r="P17" s="237"/>
      <c r="Q17" s="237"/>
      <c r="R17" s="237"/>
      <c r="S17" s="237"/>
      <c r="T17" s="237"/>
      <c r="U17" s="237"/>
      <c r="V17" s="237"/>
      <c r="W17" s="237"/>
      <c r="X17" s="237"/>
      <c r="Y17" s="237"/>
      <c r="Z17" s="237"/>
      <c r="AA17" s="237"/>
      <c r="AB17" s="237"/>
      <c r="AC17" s="237"/>
      <c r="AD17" s="237"/>
      <c r="AE17" s="237"/>
      <c r="AF17" s="237"/>
      <c r="AG17" s="237"/>
      <c r="AH17" s="237"/>
      <c r="AI17" s="237"/>
      <c r="AJ17" s="237"/>
      <c r="AK17" s="237"/>
      <c r="AL17" s="237"/>
      <c r="AM17" s="237"/>
      <c r="AN17" s="237"/>
      <c r="AO17" s="237"/>
      <c r="AP17" s="237"/>
      <c r="AQ17" s="237"/>
      <c r="AR17" s="237"/>
      <c r="AS17" s="237"/>
      <c r="AT17" s="237"/>
      <c r="AU17" s="237"/>
      <c r="AV17" s="237"/>
      <c r="AW17" s="237"/>
      <c r="AX17" s="237"/>
      <c r="AY17" s="247"/>
    </row>
    <row r="18" spans="1:51" ht="60" customHeight="1" x14ac:dyDescent="0.35">
      <c r="A18" s="243" t="s">
        <v>4445</v>
      </c>
      <c r="B18" s="231" t="s">
        <v>4446</v>
      </c>
      <c r="C18" s="231" t="s">
        <v>4447</v>
      </c>
      <c r="D18" s="231" t="s">
        <v>20</v>
      </c>
      <c r="E18" s="231" t="s">
        <v>20</v>
      </c>
      <c r="F18" s="231" t="s">
        <v>20</v>
      </c>
      <c r="G18" s="231" t="s">
        <v>20</v>
      </c>
      <c r="H18" s="231" t="s">
        <v>4448</v>
      </c>
      <c r="I18" s="231" t="s">
        <v>20</v>
      </c>
      <c r="J18" s="231" t="s">
        <v>4449</v>
      </c>
      <c r="K18" s="234" t="str">
        <f>IF(COUNTIF(L18:AY18,"&lt;&gt;")=0,"",SUMPRODUCT(((Recommendations[ImplStatus]="Implemented")+(Recommendations[ImplStatus]="Compensated"))*ISNUMBER(MATCH(Recommendations[Id],L18:AY18,0)))/COUNTIF(L18:AY18,"&lt;&gt;"))</f>
        <v/>
      </c>
      <c r="L18" s="237"/>
      <c r="M18" s="237"/>
      <c r="N18" s="237"/>
      <c r="O18" s="237"/>
      <c r="P18" s="237"/>
      <c r="Q18" s="237"/>
      <c r="R18" s="237"/>
      <c r="S18" s="237"/>
      <c r="T18" s="237"/>
      <c r="U18" s="237"/>
      <c r="V18" s="237"/>
      <c r="W18" s="237"/>
      <c r="X18" s="237"/>
      <c r="Y18" s="237"/>
      <c r="Z18" s="237"/>
      <c r="AA18" s="237"/>
      <c r="AB18" s="237"/>
      <c r="AC18" s="237"/>
      <c r="AD18" s="237"/>
      <c r="AE18" s="237"/>
      <c r="AF18" s="237"/>
      <c r="AG18" s="237"/>
      <c r="AH18" s="237"/>
      <c r="AI18" s="237"/>
      <c r="AJ18" s="237"/>
      <c r="AK18" s="237"/>
      <c r="AL18" s="237"/>
      <c r="AM18" s="237"/>
      <c r="AN18" s="237"/>
      <c r="AO18" s="237"/>
      <c r="AP18" s="237"/>
      <c r="AQ18" s="237"/>
      <c r="AR18" s="237"/>
      <c r="AS18" s="237"/>
      <c r="AT18" s="237"/>
      <c r="AU18" s="237"/>
      <c r="AV18" s="237"/>
      <c r="AW18" s="237"/>
      <c r="AX18" s="237"/>
      <c r="AY18" s="247"/>
    </row>
    <row r="19" spans="1:51" ht="60" customHeight="1" outlineLevel="1" x14ac:dyDescent="0.35">
      <c r="A19" s="242" t="s">
        <v>1605</v>
      </c>
      <c r="B19" s="230" t="s">
        <v>4450</v>
      </c>
      <c r="C19" s="230"/>
      <c r="D19" s="230"/>
      <c r="E19" s="230"/>
      <c r="F19" s="230"/>
      <c r="G19" s="230"/>
      <c r="H19" s="230"/>
      <c r="I19" s="230"/>
      <c r="J19" s="230"/>
      <c r="K19" s="233" t="str">
        <f>IF(COUNTIF(L19:AY19,"&lt;&gt;")=0,"",SUMPRODUCT(((Recommendations[ImplStatus]="Implemented")+(Recommendations[ImplStatus]="Compensated"))*ISNUMBER(MATCH(Recommendations[Id],L19:AY19,0)))/COUNTIF(L19:AY19,"&lt;&gt;"))</f>
        <v/>
      </c>
      <c r="L19" s="236"/>
      <c r="M19" s="236"/>
      <c r="N19" s="236"/>
      <c r="O19" s="236"/>
      <c r="P19" s="236"/>
      <c r="Q19" s="236"/>
      <c r="R19" s="236"/>
      <c r="S19" s="236"/>
      <c r="T19" s="236"/>
      <c r="U19" s="236"/>
      <c r="V19" s="236"/>
      <c r="W19" s="236"/>
      <c r="X19" s="236"/>
      <c r="Y19" s="236"/>
      <c r="Z19" s="236"/>
      <c r="AA19" s="236"/>
      <c r="AB19" s="236"/>
      <c r="AC19" s="236"/>
      <c r="AD19" s="236"/>
      <c r="AE19" s="236"/>
      <c r="AF19" s="236"/>
      <c r="AG19" s="236"/>
      <c r="AH19" s="236"/>
      <c r="AI19" s="236"/>
      <c r="AJ19" s="236"/>
      <c r="AK19" s="236"/>
      <c r="AL19" s="236"/>
      <c r="AM19" s="236"/>
      <c r="AN19" s="236"/>
      <c r="AO19" s="236"/>
      <c r="AP19" s="236"/>
      <c r="AQ19" s="236"/>
      <c r="AR19" s="236"/>
      <c r="AS19" s="236"/>
      <c r="AT19" s="236"/>
      <c r="AU19" s="236"/>
      <c r="AV19" s="236"/>
      <c r="AW19" s="236"/>
      <c r="AX19" s="236"/>
      <c r="AY19" s="246"/>
    </row>
    <row r="20" spans="1:51" ht="60" customHeight="1" x14ac:dyDescent="0.35">
      <c r="A20" s="243" t="s">
        <v>4451</v>
      </c>
      <c r="B20" s="231" t="s">
        <v>4452</v>
      </c>
      <c r="C20" s="231" t="s">
        <v>4453</v>
      </c>
      <c r="D20" s="231" t="s">
        <v>4454</v>
      </c>
      <c r="E20" s="231" t="s">
        <v>20</v>
      </c>
      <c r="F20" s="231" t="s">
        <v>4455</v>
      </c>
      <c r="G20" s="231" t="s">
        <v>20</v>
      </c>
      <c r="H20" s="231" t="s">
        <v>4456</v>
      </c>
      <c r="I20" s="231" t="s">
        <v>20</v>
      </c>
      <c r="J20" s="231" t="s">
        <v>4457</v>
      </c>
      <c r="K20" s="234" t="str">
        <f>IF(COUNTIF(L20:AY20,"&lt;&gt;")=0,"",SUMPRODUCT(((Recommendations[ImplStatus]="Implemented")+(Recommendations[ImplStatus]="Compensated"))*ISNUMBER(MATCH(Recommendations[Id],L20:AY20,0)))/COUNTIF(L20:AY20,"&lt;&gt;"))</f>
        <v/>
      </c>
      <c r="L20" s="237"/>
      <c r="M20" s="237"/>
      <c r="N20" s="237"/>
      <c r="O20" s="237"/>
      <c r="P20" s="237"/>
      <c r="Q20" s="237"/>
      <c r="R20" s="237"/>
      <c r="S20" s="237"/>
      <c r="T20" s="237"/>
      <c r="U20" s="237"/>
      <c r="V20" s="237"/>
      <c r="W20" s="237"/>
      <c r="X20" s="237"/>
      <c r="Y20" s="237"/>
      <c r="Z20" s="237"/>
      <c r="AA20" s="237"/>
      <c r="AB20" s="237"/>
      <c r="AC20" s="237"/>
      <c r="AD20" s="237"/>
      <c r="AE20" s="237"/>
      <c r="AF20" s="237"/>
      <c r="AG20" s="237"/>
      <c r="AH20" s="237"/>
      <c r="AI20" s="237"/>
      <c r="AJ20" s="237"/>
      <c r="AK20" s="237"/>
      <c r="AL20" s="237"/>
      <c r="AM20" s="237"/>
      <c r="AN20" s="237"/>
      <c r="AO20" s="237"/>
      <c r="AP20" s="237"/>
      <c r="AQ20" s="237"/>
      <c r="AR20" s="237"/>
      <c r="AS20" s="237"/>
      <c r="AT20" s="237"/>
      <c r="AU20" s="237"/>
      <c r="AV20" s="237"/>
      <c r="AW20" s="237"/>
      <c r="AX20" s="237"/>
      <c r="AY20" s="247"/>
    </row>
    <row r="21" spans="1:51" ht="60" customHeight="1" x14ac:dyDescent="0.35">
      <c r="A21" s="243" t="s">
        <v>4458</v>
      </c>
      <c r="B21" s="231" t="s">
        <v>4459</v>
      </c>
      <c r="C21" s="231" t="s">
        <v>4460</v>
      </c>
      <c r="D21" s="231" t="s">
        <v>4461</v>
      </c>
      <c r="E21" s="231" t="s">
        <v>4462</v>
      </c>
      <c r="F21" s="231" t="s">
        <v>20</v>
      </c>
      <c r="G21" s="231" t="s">
        <v>20</v>
      </c>
      <c r="H21" s="231" t="s">
        <v>4463</v>
      </c>
      <c r="I21" s="231" t="s">
        <v>4464</v>
      </c>
      <c r="J21" s="231" t="s">
        <v>4465</v>
      </c>
      <c r="K21" s="234" t="str">
        <f>IF(COUNTIF(L21:AY21,"&lt;&gt;")=0,"",SUMPRODUCT(((Recommendations[ImplStatus]="Implemented")+(Recommendations[ImplStatus]="Compensated"))*ISNUMBER(MATCH(Recommendations[Id],L21:AY21,0)))/COUNTIF(L21:AY21,"&lt;&gt;"))</f>
        <v/>
      </c>
      <c r="L21" s="237"/>
      <c r="M21" s="237"/>
      <c r="N21" s="237"/>
      <c r="O21" s="237"/>
      <c r="P21" s="237"/>
      <c r="Q21" s="237"/>
      <c r="R21" s="237"/>
      <c r="S21" s="237"/>
      <c r="T21" s="237"/>
      <c r="U21" s="237"/>
      <c r="V21" s="237"/>
      <c r="W21" s="237"/>
      <c r="X21" s="237"/>
      <c r="Y21" s="237"/>
      <c r="Z21" s="237"/>
      <c r="AA21" s="237"/>
      <c r="AB21" s="237"/>
      <c r="AC21" s="237"/>
      <c r="AD21" s="237"/>
      <c r="AE21" s="237"/>
      <c r="AF21" s="237"/>
      <c r="AG21" s="237"/>
      <c r="AH21" s="237"/>
      <c r="AI21" s="237"/>
      <c r="AJ21" s="237"/>
      <c r="AK21" s="237"/>
      <c r="AL21" s="237"/>
      <c r="AM21" s="237"/>
      <c r="AN21" s="237"/>
      <c r="AO21" s="237"/>
      <c r="AP21" s="237"/>
      <c r="AQ21" s="237"/>
      <c r="AR21" s="237"/>
      <c r="AS21" s="237"/>
      <c r="AT21" s="237"/>
      <c r="AU21" s="237"/>
      <c r="AV21" s="237"/>
      <c r="AW21" s="237"/>
      <c r="AX21" s="237"/>
      <c r="AY21" s="247"/>
    </row>
    <row r="22" spans="1:51" ht="60" customHeight="1" x14ac:dyDescent="0.35">
      <c r="A22" s="243" t="s">
        <v>4466</v>
      </c>
      <c r="B22" s="231" t="s">
        <v>4467</v>
      </c>
      <c r="C22" s="231" t="s">
        <v>4468</v>
      </c>
      <c r="D22" s="231" t="s">
        <v>4469</v>
      </c>
      <c r="E22" s="231" t="s">
        <v>20</v>
      </c>
      <c r="F22" s="231" t="s">
        <v>4470</v>
      </c>
      <c r="G22" s="231" t="s">
        <v>20</v>
      </c>
      <c r="H22" s="231" t="s">
        <v>4471</v>
      </c>
      <c r="I22" s="231" t="s">
        <v>20</v>
      </c>
      <c r="J22" s="231" t="s">
        <v>4472</v>
      </c>
      <c r="K22" s="234" t="str">
        <f>IF(COUNTIF(L22:AY22,"&lt;&gt;")=0,"",SUMPRODUCT(((Recommendations[ImplStatus]="Implemented")+(Recommendations[ImplStatus]="Compensated"))*ISNUMBER(MATCH(Recommendations[Id],L22:AY22,0)))/COUNTIF(L22:AY22,"&lt;&gt;"))</f>
        <v/>
      </c>
      <c r="L22" s="237"/>
      <c r="M22" s="237"/>
      <c r="N22" s="237"/>
      <c r="O22" s="237"/>
      <c r="P22" s="237"/>
      <c r="Q22" s="237"/>
      <c r="R22" s="237"/>
      <c r="S22" s="237"/>
      <c r="T22" s="237"/>
      <c r="U22" s="237"/>
      <c r="V22" s="237"/>
      <c r="W22" s="237"/>
      <c r="X22" s="237"/>
      <c r="Y22" s="237"/>
      <c r="Z22" s="237"/>
      <c r="AA22" s="237"/>
      <c r="AB22" s="237"/>
      <c r="AC22" s="237"/>
      <c r="AD22" s="237"/>
      <c r="AE22" s="237"/>
      <c r="AF22" s="237"/>
      <c r="AG22" s="237"/>
      <c r="AH22" s="237"/>
      <c r="AI22" s="237"/>
      <c r="AJ22" s="237"/>
      <c r="AK22" s="237"/>
      <c r="AL22" s="237"/>
      <c r="AM22" s="237"/>
      <c r="AN22" s="237"/>
      <c r="AO22" s="237"/>
      <c r="AP22" s="237"/>
      <c r="AQ22" s="237"/>
      <c r="AR22" s="237"/>
      <c r="AS22" s="237"/>
      <c r="AT22" s="237"/>
      <c r="AU22" s="237"/>
      <c r="AV22" s="237"/>
      <c r="AW22" s="237"/>
      <c r="AX22" s="237"/>
      <c r="AY22" s="247"/>
    </row>
    <row r="23" spans="1:51" ht="60" customHeight="1" x14ac:dyDescent="0.35">
      <c r="A23" s="243" t="s">
        <v>4473</v>
      </c>
      <c r="B23" s="231" t="s">
        <v>4474</v>
      </c>
      <c r="C23" s="231" t="s">
        <v>4475</v>
      </c>
      <c r="D23" s="231" t="s">
        <v>4476</v>
      </c>
      <c r="E23" s="231" t="s">
        <v>20</v>
      </c>
      <c r="F23" s="231" t="s">
        <v>20</v>
      </c>
      <c r="G23" s="231" t="s">
        <v>20</v>
      </c>
      <c r="H23" s="231" t="s">
        <v>4477</v>
      </c>
      <c r="I23" s="231" t="s">
        <v>4478</v>
      </c>
      <c r="J23" s="231" t="s">
        <v>4479</v>
      </c>
      <c r="K23" s="234" t="str">
        <f>IF(COUNTIF(L23:AY23,"&lt;&gt;")=0,"",SUMPRODUCT(((Recommendations[ImplStatus]="Implemented")+(Recommendations[ImplStatus]="Compensated"))*ISNUMBER(MATCH(Recommendations[Id],L23:AY23,0)))/COUNTIF(L23:AY23,"&lt;&gt;"))</f>
        <v/>
      </c>
      <c r="L23" s="237"/>
      <c r="M23" s="237"/>
      <c r="N23" s="237"/>
      <c r="O23" s="237"/>
      <c r="P23" s="237"/>
      <c r="Q23" s="237"/>
      <c r="R23" s="237"/>
      <c r="S23" s="237"/>
      <c r="T23" s="237"/>
      <c r="U23" s="237"/>
      <c r="V23" s="237"/>
      <c r="W23" s="237"/>
      <c r="X23" s="237"/>
      <c r="Y23" s="237"/>
      <c r="Z23" s="237"/>
      <c r="AA23" s="237"/>
      <c r="AB23" s="237"/>
      <c r="AC23" s="237"/>
      <c r="AD23" s="237"/>
      <c r="AE23" s="237"/>
      <c r="AF23" s="237"/>
      <c r="AG23" s="237"/>
      <c r="AH23" s="237"/>
      <c r="AI23" s="237"/>
      <c r="AJ23" s="237"/>
      <c r="AK23" s="237"/>
      <c r="AL23" s="237"/>
      <c r="AM23" s="237"/>
      <c r="AN23" s="237"/>
      <c r="AO23" s="237"/>
      <c r="AP23" s="237"/>
      <c r="AQ23" s="237"/>
      <c r="AR23" s="237"/>
      <c r="AS23" s="237"/>
      <c r="AT23" s="237"/>
      <c r="AU23" s="237"/>
      <c r="AV23" s="237"/>
      <c r="AW23" s="237"/>
      <c r="AX23" s="237"/>
      <c r="AY23" s="247"/>
    </row>
    <row r="24" spans="1:51" ht="60" customHeight="1" x14ac:dyDescent="0.35">
      <c r="A24" s="243" t="s">
        <v>4480</v>
      </c>
      <c r="B24" s="231" t="s">
        <v>4481</v>
      </c>
      <c r="C24" s="231" t="s">
        <v>4482</v>
      </c>
      <c r="D24" s="231" t="s">
        <v>4476</v>
      </c>
      <c r="E24" s="231" t="s">
        <v>20</v>
      </c>
      <c r="F24" s="231" t="s">
        <v>4483</v>
      </c>
      <c r="G24" s="231" t="s">
        <v>20</v>
      </c>
      <c r="H24" s="231" t="s">
        <v>4484</v>
      </c>
      <c r="I24" s="231" t="s">
        <v>20</v>
      </c>
      <c r="J24" s="231" t="s">
        <v>4485</v>
      </c>
      <c r="K24" s="234" t="str">
        <f>IF(COUNTIF(L24:AY24,"&lt;&gt;")=0,"",SUMPRODUCT(((Recommendations[ImplStatus]="Implemented")+(Recommendations[ImplStatus]="Compensated"))*ISNUMBER(MATCH(Recommendations[Id],L24:AY24,0)))/COUNTIF(L24:AY24,"&lt;&gt;"))</f>
        <v/>
      </c>
      <c r="L24" s="237"/>
      <c r="M24" s="237"/>
      <c r="N24" s="237"/>
      <c r="O24" s="237"/>
      <c r="P24" s="237"/>
      <c r="Q24" s="237"/>
      <c r="R24" s="237"/>
      <c r="S24" s="237"/>
      <c r="T24" s="237"/>
      <c r="U24" s="237"/>
      <c r="V24" s="237"/>
      <c r="W24" s="237"/>
      <c r="X24" s="237"/>
      <c r="Y24" s="237"/>
      <c r="Z24" s="237"/>
      <c r="AA24" s="237"/>
      <c r="AB24" s="237"/>
      <c r="AC24" s="237"/>
      <c r="AD24" s="237"/>
      <c r="AE24" s="237"/>
      <c r="AF24" s="237"/>
      <c r="AG24" s="237"/>
      <c r="AH24" s="237"/>
      <c r="AI24" s="237"/>
      <c r="AJ24" s="237"/>
      <c r="AK24" s="237"/>
      <c r="AL24" s="237"/>
      <c r="AM24" s="237"/>
      <c r="AN24" s="237"/>
      <c r="AO24" s="237"/>
      <c r="AP24" s="237"/>
      <c r="AQ24" s="237"/>
      <c r="AR24" s="237"/>
      <c r="AS24" s="237"/>
      <c r="AT24" s="237"/>
      <c r="AU24" s="237"/>
      <c r="AV24" s="237"/>
      <c r="AW24" s="237"/>
      <c r="AX24" s="237"/>
      <c r="AY24" s="247"/>
    </row>
    <row r="25" spans="1:51" ht="60" customHeight="1" outlineLevel="1" x14ac:dyDescent="0.35">
      <c r="A25" s="242" t="s">
        <v>1609</v>
      </c>
      <c r="B25" s="230" t="s">
        <v>4486</v>
      </c>
      <c r="C25" s="230"/>
      <c r="D25" s="230"/>
      <c r="E25" s="230"/>
      <c r="F25" s="230"/>
      <c r="G25" s="230"/>
      <c r="H25" s="230"/>
      <c r="I25" s="230"/>
      <c r="J25" s="230"/>
      <c r="K25" s="233" t="str">
        <f>IF(COUNTIF(L25:AY25,"&lt;&gt;")=0,"",SUMPRODUCT(((Recommendations[ImplStatus]="Implemented")+(Recommendations[ImplStatus]="Compensated"))*ISNUMBER(MATCH(Recommendations[Id],L25:AY25,0)))/COUNTIF(L25:AY25,"&lt;&gt;"))</f>
        <v/>
      </c>
      <c r="L25" s="236"/>
      <c r="M25" s="236"/>
      <c r="N25" s="236"/>
      <c r="O25" s="236"/>
      <c r="P25" s="236"/>
      <c r="Q25" s="236"/>
      <c r="R25" s="236"/>
      <c r="S25" s="236"/>
      <c r="T25" s="236"/>
      <c r="U25" s="236"/>
      <c r="V25" s="236"/>
      <c r="W25" s="236"/>
      <c r="X25" s="236"/>
      <c r="Y25" s="236"/>
      <c r="Z25" s="236"/>
      <c r="AA25" s="236"/>
      <c r="AB25" s="236"/>
      <c r="AC25" s="236"/>
      <c r="AD25" s="236"/>
      <c r="AE25" s="236"/>
      <c r="AF25" s="236"/>
      <c r="AG25" s="236"/>
      <c r="AH25" s="236"/>
      <c r="AI25" s="236"/>
      <c r="AJ25" s="236"/>
      <c r="AK25" s="236"/>
      <c r="AL25" s="236"/>
      <c r="AM25" s="236"/>
      <c r="AN25" s="236"/>
      <c r="AO25" s="236"/>
      <c r="AP25" s="236"/>
      <c r="AQ25" s="236"/>
      <c r="AR25" s="236"/>
      <c r="AS25" s="236"/>
      <c r="AT25" s="236"/>
      <c r="AU25" s="236"/>
      <c r="AV25" s="236"/>
      <c r="AW25" s="236"/>
      <c r="AX25" s="236"/>
      <c r="AY25" s="246"/>
    </row>
    <row r="26" spans="1:51" ht="60" customHeight="1" x14ac:dyDescent="0.35">
      <c r="A26" s="243" t="s">
        <v>4487</v>
      </c>
      <c r="B26" s="231" t="s">
        <v>4488</v>
      </c>
      <c r="C26" s="231" t="s">
        <v>4489</v>
      </c>
      <c r="D26" s="231" t="s">
        <v>4490</v>
      </c>
      <c r="E26" s="231" t="s">
        <v>20</v>
      </c>
      <c r="F26" s="231" t="s">
        <v>4491</v>
      </c>
      <c r="G26" s="231" t="s">
        <v>20</v>
      </c>
      <c r="H26" s="231" t="s">
        <v>4492</v>
      </c>
      <c r="I26" s="231" t="s">
        <v>20</v>
      </c>
      <c r="J26" s="231" t="s">
        <v>4493</v>
      </c>
      <c r="K26" s="234" t="str">
        <f>IF(COUNTIF(L26:AY26,"&lt;&gt;")=0,"",SUMPRODUCT(((Recommendations[ImplStatus]="Implemented")+(Recommendations[ImplStatus]="Compensated"))*ISNUMBER(MATCH(Recommendations[Id],L26:AY26,0)))/COUNTIF(L26:AY26,"&lt;&gt;"))</f>
        <v/>
      </c>
      <c r="L26" s="237"/>
      <c r="M26" s="237"/>
      <c r="N26" s="237"/>
      <c r="O26" s="237"/>
      <c r="P26" s="237"/>
      <c r="Q26" s="237"/>
      <c r="R26" s="237"/>
      <c r="S26" s="237"/>
      <c r="T26" s="237"/>
      <c r="U26" s="237"/>
      <c r="V26" s="237"/>
      <c r="W26" s="237"/>
      <c r="X26" s="237"/>
      <c r="Y26" s="237"/>
      <c r="Z26" s="237"/>
      <c r="AA26" s="237"/>
      <c r="AB26" s="237"/>
      <c r="AC26" s="237"/>
      <c r="AD26" s="237"/>
      <c r="AE26" s="237"/>
      <c r="AF26" s="237"/>
      <c r="AG26" s="237"/>
      <c r="AH26" s="237"/>
      <c r="AI26" s="237"/>
      <c r="AJ26" s="237"/>
      <c r="AK26" s="237"/>
      <c r="AL26" s="237"/>
      <c r="AM26" s="237"/>
      <c r="AN26" s="237"/>
      <c r="AO26" s="237"/>
      <c r="AP26" s="237"/>
      <c r="AQ26" s="237"/>
      <c r="AR26" s="237"/>
      <c r="AS26" s="237"/>
      <c r="AT26" s="237"/>
      <c r="AU26" s="237"/>
      <c r="AV26" s="237"/>
      <c r="AW26" s="237"/>
      <c r="AX26" s="237"/>
      <c r="AY26" s="247"/>
    </row>
    <row r="27" spans="1:51" ht="60" customHeight="1" outlineLevel="1" x14ac:dyDescent="0.35">
      <c r="A27" s="241" t="s">
        <v>4494</v>
      </c>
      <c r="B27" s="229" t="s">
        <v>4495</v>
      </c>
      <c r="C27" s="229"/>
      <c r="D27" s="229"/>
      <c r="E27" s="229"/>
      <c r="F27" s="229"/>
      <c r="G27" s="229"/>
      <c r="H27" s="229"/>
      <c r="I27" s="229"/>
      <c r="J27" s="229"/>
      <c r="K27" s="232" t="str">
        <f>IF(COUNTIF(L27:AY27,"&lt;&gt;")=0,"",SUMPRODUCT(((Recommendations[ImplStatus]="Implemented")+(Recommendations[ImplStatus]="Compensated"))*ISNUMBER(MATCH(Recommendations[Id],L27:AY27,0)))/COUNTIF(L27:AY27,"&lt;&gt;"))</f>
        <v/>
      </c>
      <c r="L27" s="235"/>
      <c r="M27" s="235"/>
      <c r="N27" s="235"/>
      <c r="O27" s="235"/>
      <c r="P27" s="235"/>
      <c r="Q27" s="235"/>
      <c r="R27" s="235"/>
      <c r="S27" s="235"/>
      <c r="T27" s="235"/>
      <c r="U27" s="235"/>
      <c r="V27" s="235"/>
      <c r="W27" s="235"/>
      <c r="X27" s="235"/>
      <c r="Y27" s="235"/>
      <c r="Z27" s="235"/>
      <c r="AA27" s="235"/>
      <c r="AB27" s="235"/>
      <c r="AC27" s="235"/>
      <c r="AD27" s="235"/>
      <c r="AE27" s="235"/>
      <c r="AF27" s="235"/>
      <c r="AG27" s="235"/>
      <c r="AH27" s="235"/>
      <c r="AI27" s="235"/>
      <c r="AJ27" s="235"/>
      <c r="AK27" s="235"/>
      <c r="AL27" s="235"/>
      <c r="AM27" s="235"/>
      <c r="AN27" s="235"/>
      <c r="AO27" s="235"/>
      <c r="AP27" s="235"/>
      <c r="AQ27" s="235"/>
      <c r="AR27" s="235"/>
      <c r="AS27" s="235"/>
      <c r="AT27" s="235"/>
      <c r="AU27" s="235"/>
      <c r="AV27" s="235"/>
      <c r="AW27" s="235"/>
      <c r="AX27" s="235"/>
      <c r="AY27" s="245"/>
    </row>
    <row r="28" spans="1:51" ht="60" customHeight="1" outlineLevel="1" x14ac:dyDescent="0.35">
      <c r="A28" s="242" t="s">
        <v>1615</v>
      </c>
      <c r="B28" s="230" t="s">
        <v>4496</v>
      </c>
      <c r="C28" s="230"/>
      <c r="D28" s="230"/>
      <c r="E28" s="230"/>
      <c r="F28" s="230"/>
      <c r="G28" s="230"/>
      <c r="H28" s="230"/>
      <c r="I28" s="230"/>
      <c r="J28" s="230"/>
      <c r="K28" s="233" t="str">
        <f>IF(COUNTIF(L28:AY28,"&lt;&gt;")=0,"",SUMPRODUCT(((Recommendations[ImplStatus]="Implemented")+(Recommendations[ImplStatus]="Compensated"))*ISNUMBER(MATCH(Recommendations[Id],L28:AY28,0)))/COUNTIF(L28:AY28,"&lt;&gt;"))</f>
        <v/>
      </c>
      <c r="L28" s="236"/>
      <c r="M28" s="236"/>
      <c r="N28" s="236"/>
      <c r="O28" s="236"/>
      <c r="P28" s="236"/>
      <c r="Q28" s="236"/>
      <c r="R28" s="236"/>
      <c r="S28" s="236"/>
      <c r="T28" s="236"/>
      <c r="U28" s="236"/>
      <c r="V28" s="236"/>
      <c r="W28" s="236"/>
      <c r="X28" s="236"/>
      <c r="Y28" s="236"/>
      <c r="Z28" s="236"/>
      <c r="AA28" s="236"/>
      <c r="AB28" s="236"/>
      <c r="AC28" s="236"/>
      <c r="AD28" s="236"/>
      <c r="AE28" s="236"/>
      <c r="AF28" s="236"/>
      <c r="AG28" s="236"/>
      <c r="AH28" s="236"/>
      <c r="AI28" s="236"/>
      <c r="AJ28" s="236"/>
      <c r="AK28" s="236"/>
      <c r="AL28" s="236"/>
      <c r="AM28" s="236"/>
      <c r="AN28" s="236"/>
      <c r="AO28" s="236"/>
      <c r="AP28" s="236"/>
      <c r="AQ28" s="236"/>
      <c r="AR28" s="236"/>
      <c r="AS28" s="236"/>
      <c r="AT28" s="236"/>
      <c r="AU28" s="236"/>
      <c r="AV28" s="236"/>
      <c r="AW28" s="236"/>
      <c r="AX28" s="236"/>
      <c r="AY28" s="246"/>
    </row>
    <row r="29" spans="1:51" ht="60" customHeight="1" x14ac:dyDescent="0.35">
      <c r="A29" s="243" t="s">
        <v>4497</v>
      </c>
      <c r="B29" s="231" t="s">
        <v>4498</v>
      </c>
      <c r="C29" s="231" t="s">
        <v>4499</v>
      </c>
      <c r="D29" s="231" t="s">
        <v>4500</v>
      </c>
      <c r="E29" s="231" t="s">
        <v>4501</v>
      </c>
      <c r="F29" s="231" t="s">
        <v>20</v>
      </c>
      <c r="G29" s="231" t="s">
        <v>20</v>
      </c>
      <c r="H29" s="231" t="s">
        <v>4502</v>
      </c>
      <c r="I29" s="231" t="s">
        <v>20</v>
      </c>
      <c r="J29" s="231" t="s">
        <v>4503</v>
      </c>
      <c r="K29" s="234" t="str">
        <f>IF(COUNTIF(L29:AY29,"&lt;&gt;")=0,"",SUMPRODUCT(((Recommendations[ImplStatus]="Implemented")+(Recommendations[ImplStatus]="Compensated"))*ISNUMBER(MATCH(Recommendations[Id],L29:AY29,0)))/COUNTIF(L29:AY29,"&lt;&gt;"))</f>
        <v/>
      </c>
      <c r="L29" s="237"/>
      <c r="M29" s="237"/>
      <c r="N29" s="237"/>
      <c r="O29" s="237"/>
      <c r="P29" s="237"/>
      <c r="Q29" s="237"/>
      <c r="R29" s="237"/>
      <c r="S29" s="237"/>
      <c r="T29" s="237"/>
      <c r="U29" s="237"/>
      <c r="V29" s="237"/>
      <c r="W29" s="237"/>
      <c r="X29" s="237"/>
      <c r="Y29" s="237"/>
      <c r="Z29" s="237"/>
      <c r="AA29" s="237"/>
      <c r="AB29" s="237"/>
      <c r="AC29" s="237"/>
      <c r="AD29" s="237"/>
      <c r="AE29" s="237"/>
      <c r="AF29" s="237"/>
      <c r="AG29" s="237"/>
      <c r="AH29" s="237"/>
      <c r="AI29" s="237"/>
      <c r="AJ29" s="237"/>
      <c r="AK29" s="237"/>
      <c r="AL29" s="237"/>
      <c r="AM29" s="237"/>
      <c r="AN29" s="237"/>
      <c r="AO29" s="237"/>
      <c r="AP29" s="237"/>
      <c r="AQ29" s="237"/>
      <c r="AR29" s="237"/>
      <c r="AS29" s="237"/>
      <c r="AT29" s="237"/>
      <c r="AU29" s="237"/>
      <c r="AV29" s="237"/>
      <c r="AW29" s="237"/>
      <c r="AX29" s="237"/>
      <c r="AY29" s="247"/>
    </row>
    <row r="30" spans="1:51" ht="60" customHeight="1" x14ac:dyDescent="0.35">
      <c r="A30" s="243" t="s">
        <v>4504</v>
      </c>
      <c r="B30" s="231" t="s">
        <v>4505</v>
      </c>
      <c r="C30" s="231" t="s">
        <v>4370</v>
      </c>
      <c r="D30" s="231" t="s">
        <v>4371</v>
      </c>
      <c r="E30" s="231" t="s">
        <v>20</v>
      </c>
      <c r="F30" s="231" t="s">
        <v>4373</v>
      </c>
      <c r="G30" s="231" t="s">
        <v>20</v>
      </c>
      <c r="H30" s="231" t="s">
        <v>4506</v>
      </c>
      <c r="I30" s="231" t="s">
        <v>20</v>
      </c>
      <c r="J30" s="231" t="s">
        <v>4507</v>
      </c>
      <c r="K30" s="234" t="str">
        <f>IF(COUNTIF(L30:AY30,"&lt;&gt;")=0,"",SUMPRODUCT(((Recommendations[ImplStatus]="Implemented")+(Recommendations[ImplStatus]="Compensated"))*ISNUMBER(MATCH(Recommendations[Id],L30:AY30,0)))/COUNTIF(L30:AY30,"&lt;&gt;"))</f>
        <v/>
      </c>
      <c r="L30" s="237"/>
      <c r="M30" s="237"/>
      <c r="N30" s="237"/>
      <c r="O30" s="237"/>
      <c r="P30" s="237"/>
      <c r="Q30" s="237"/>
      <c r="R30" s="237"/>
      <c r="S30" s="237"/>
      <c r="T30" s="237"/>
      <c r="U30" s="237"/>
      <c r="V30" s="237"/>
      <c r="W30" s="237"/>
      <c r="X30" s="237"/>
      <c r="Y30" s="237"/>
      <c r="Z30" s="237"/>
      <c r="AA30" s="237"/>
      <c r="AB30" s="237"/>
      <c r="AC30" s="237"/>
      <c r="AD30" s="237"/>
      <c r="AE30" s="237"/>
      <c r="AF30" s="237"/>
      <c r="AG30" s="237"/>
      <c r="AH30" s="237"/>
      <c r="AI30" s="237"/>
      <c r="AJ30" s="237"/>
      <c r="AK30" s="237"/>
      <c r="AL30" s="237"/>
      <c r="AM30" s="237"/>
      <c r="AN30" s="237"/>
      <c r="AO30" s="237"/>
      <c r="AP30" s="237"/>
      <c r="AQ30" s="237"/>
      <c r="AR30" s="237"/>
      <c r="AS30" s="237"/>
      <c r="AT30" s="237"/>
      <c r="AU30" s="237"/>
      <c r="AV30" s="237"/>
      <c r="AW30" s="237"/>
      <c r="AX30" s="237"/>
      <c r="AY30" s="247"/>
    </row>
    <row r="31" spans="1:51" ht="60" customHeight="1" outlineLevel="1" x14ac:dyDescent="0.35">
      <c r="A31" s="242" t="s">
        <v>1620</v>
      </c>
      <c r="B31" s="230" t="s">
        <v>4508</v>
      </c>
      <c r="C31" s="230"/>
      <c r="D31" s="230"/>
      <c r="E31" s="230"/>
      <c r="F31" s="230"/>
      <c r="G31" s="230"/>
      <c r="H31" s="230"/>
      <c r="I31" s="230"/>
      <c r="J31" s="230"/>
      <c r="K31" s="233" t="str">
        <f>IF(COUNTIF(L31:AY31,"&lt;&gt;")=0,"",SUMPRODUCT(((Recommendations[ImplStatus]="Implemented")+(Recommendations[ImplStatus]="Compensated"))*ISNUMBER(MATCH(Recommendations[Id],L31:AY31,0)))/COUNTIF(L31:AY31,"&lt;&gt;"))</f>
        <v/>
      </c>
      <c r="L31" s="236"/>
      <c r="M31" s="236"/>
      <c r="N31" s="236"/>
      <c r="O31" s="236"/>
      <c r="P31" s="236"/>
      <c r="Q31" s="236"/>
      <c r="R31" s="236"/>
      <c r="S31" s="236"/>
      <c r="T31" s="236"/>
      <c r="U31" s="236"/>
      <c r="V31" s="236"/>
      <c r="W31" s="236"/>
      <c r="X31" s="236"/>
      <c r="Y31" s="236"/>
      <c r="Z31" s="236"/>
      <c r="AA31" s="236"/>
      <c r="AB31" s="236"/>
      <c r="AC31" s="236"/>
      <c r="AD31" s="236"/>
      <c r="AE31" s="236"/>
      <c r="AF31" s="236"/>
      <c r="AG31" s="236"/>
      <c r="AH31" s="236"/>
      <c r="AI31" s="236"/>
      <c r="AJ31" s="236"/>
      <c r="AK31" s="236"/>
      <c r="AL31" s="236"/>
      <c r="AM31" s="236"/>
      <c r="AN31" s="236"/>
      <c r="AO31" s="236"/>
      <c r="AP31" s="236"/>
      <c r="AQ31" s="236"/>
      <c r="AR31" s="236"/>
      <c r="AS31" s="236"/>
      <c r="AT31" s="236"/>
      <c r="AU31" s="236"/>
      <c r="AV31" s="236"/>
      <c r="AW31" s="236"/>
      <c r="AX31" s="236"/>
      <c r="AY31" s="246"/>
    </row>
    <row r="32" spans="1:51" ht="60" customHeight="1" x14ac:dyDescent="0.35">
      <c r="A32" s="243" t="s">
        <v>4509</v>
      </c>
      <c r="B32" s="231" t="s">
        <v>4510</v>
      </c>
      <c r="C32" s="231" t="s">
        <v>4511</v>
      </c>
      <c r="D32" s="231" t="s">
        <v>4512</v>
      </c>
      <c r="E32" s="231" t="s">
        <v>20</v>
      </c>
      <c r="F32" s="231" t="s">
        <v>20</v>
      </c>
      <c r="G32" s="231" t="s">
        <v>4513</v>
      </c>
      <c r="H32" s="231" t="s">
        <v>4514</v>
      </c>
      <c r="I32" s="231" t="s">
        <v>20</v>
      </c>
      <c r="J32" s="231" t="s">
        <v>4515</v>
      </c>
      <c r="K32" s="234" t="str">
        <f>IF(COUNTIF(L32:AY32,"&lt;&gt;")=0,"",SUMPRODUCT(((Recommendations[ImplStatus]="Implemented")+(Recommendations[ImplStatus]="Compensated"))*ISNUMBER(MATCH(Recommendations[Id],L32:AY32,0)))/COUNTIF(L32:AY32,"&lt;&gt;"))</f>
        <v/>
      </c>
      <c r="L32" s="237"/>
      <c r="M32" s="237"/>
      <c r="N32" s="237"/>
      <c r="O32" s="237"/>
      <c r="P32" s="237"/>
      <c r="Q32" s="237"/>
      <c r="R32" s="237"/>
      <c r="S32" s="237"/>
      <c r="T32" s="237"/>
      <c r="U32" s="237"/>
      <c r="V32" s="237"/>
      <c r="W32" s="237"/>
      <c r="X32" s="237"/>
      <c r="Y32" s="237"/>
      <c r="Z32" s="237"/>
      <c r="AA32" s="237"/>
      <c r="AB32" s="237"/>
      <c r="AC32" s="237"/>
      <c r="AD32" s="237"/>
      <c r="AE32" s="237"/>
      <c r="AF32" s="237"/>
      <c r="AG32" s="237"/>
      <c r="AH32" s="237"/>
      <c r="AI32" s="237"/>
      <c r="AJ32" s="237"/>
      <c r="AK32" s="237"/>
      <c r="AL32" s="237"/>
      <c r="AM32" s="237"/>
      <c r="AN32" s="237"/>
      <c r="AO32" s="237"/>
      <c r="AP32" s="237"/>
      <c r="AQ32" s="237"/>
      <c r="AR32" s="237"/>
      <c r="AS32" s="237"/>
      <c r="AT32" s="237"/>
      <c r="AU32" s="237"/>
      <c r="AV32" s="237"/>
      <c r="AW32" s="237"/>
      <c r="AX32" s="237"/>
      <c r="AY32" s="247"/>
    </row>
    <row r="33" spans="1:51" ht="60" customHeight="1" x14ac:dyDescent="0.35">
      <c r="A33" s="243" t="s">
        <v>4516</v>
      </c>
      <c r="B33" s="231" t="s">
        <v>4517</v>
      </c>
      <c r="C33" s="231" t="s">
        <v>4518</v>
      </c>
      <c r="D33" s="231" t="s">
        <v>4519</v>
      </c>
      <c r="E33" s="231" t="s">
        <v>20</v>
      </c>
      <c r="F33" s="231" t="s">
        <v>4520</v>
      </c>
      <c r="G33" s="231" t="s">
        <v>20</v>
      </c>
      <c r="H33" s="231" t="s">
        <v>4521</v>
      </c>
      <c r="I33" s="231" t="s">
        <v>4522</v>
      </c>
      <c r="J33" s="231" t="s">
        <v>4523</v>
      </c>
      <c r="K33" s="234" t="str">
        <f>IF(COUNTIF(L33:AY33,"&lt;&gt;")=0,"",SUMPRODUCT(((Recommendations[ImplStatus]="Implemented")+(Recommendations[ImplStatus]="Compensated"))*ISNUMBER(MATCH(Recommendations[Id],L33:AY33,0)))/COUNTIF(L33:AY33,"&lt;&gt;"))</f>
        <v/>
      </c>
      <c r="L33" s="237"/>
      <c r="M33" s="237"/>
      <c r="N33" s="237"/>
      <c r="O33" s="237"/>
      <c r="P33" s="237"/>
      <c r="Q33" s="237"/>
      <c r="R33" s="237"/>
      <c r="S33" s="237"/>
      <c r="T33" s="237"/>
      <c r="U33" s="237"/>
      <c r="V33" s="237"/>
      <c r="W33" s="237"/>
      <c r="X33" s="237"/>
      <c r="Y33" s="237"/>
      <c r="Z33" s="237"/>
      <c r="AA33" s="237"/>
      <c r="AB33" s="237"/>
      <c r="AC33" s="237"/>
      <c r="AD33" s="237"/>
      <c r="AE33" s="237"/>
      <c r="AF33" s="237"/>
      <c r="AG33" s="237"/>
      <c r="AH33" s="237"/>
      <c r="AI33" s="237"/>
      <c r="AJ33" s="237"/>
      <c r="AK33" s="237"/>
      <c r="AL33" s="237"/>
      <c r="AM33" s="237"/>
      <c r="AN33" s="237"/>
      <c r="AO33" s="237"/>
      <c r="AP33" s="237"/>
      <c r="AQ33" s="237"/>
      <c r="AR33" s="237"/>
      <c r="AS33" s="237"/>
      <c r="AT33" s="237"/>
      <c r="AU33" s="237"/>
      <c r="AV33" s="237"/>
      <c r="AW33" s="237"/>
      <c r="AX33" s="237"/>
      <c r="AY33" s="247"/>
    </row>
    <row r="34" spans="1:51" ht="60" customHeight="1" x14ac:dyDescent="0.35">
      <c r="A34" s="243" t="s">
        <v>4524</v>
      </c>
      <c r="B34" s="231" t="s">
        <v>4525</v>
      </c>
      <c r="C34" s="231" t="s">
        <v>4526</v>
      </c>
      <c r="D34" s="231" t="s">
        <v>4527</v>
      </c>
      <c r="E34" s="231" t="s">
        <v>20</v>
      </c>
      <c r="F34" s="231" t="s">
        <v>20</v>
      </c>
      <c r="G34" s="231" t="s">
        <v>20</v>
      </c>
      <c r="H34" s="231" t="s">
        <v>4528</v>
      </c>
      <c r="I34" s="231" t="s">
        <v>20</v>
      </c>
      <c r="J34" s="231" t="s">
        <v>4529</v>
      </c>
      <c r="K34" s="234" t="str">
        <f>IF(COUNTIF(L34:AY34,"&lt;&gt;")=0,"",SUMPRODUCT(((Recommendations[ImplStatus]="Implemented")+(Recommendations[ImplStatus]="Compensated"))*ISNUMBER(MATCH(Recommendations[Id],L34:AY34,0)))/COUNTIF(L34:AY34,"&lt;&gt;"))</f>
        <v/>
      </c>
      <c r="L34" s="237"/>
      <c r="M34" s="237"/>
      <c r="N34" s="237"/>
      <c r="O34" s="237"/>
      <c r="P34" s="237"/>
      <c r="Q34" s="237"/>
      <c r="R34" s="237"/>
      <c r="S34" s="237"/>
      <c r="T34" s="237"/>
      <c r="U34" s="237"/>
      <c r="V34" s="237"/>
      <c r="W34" s="237"/>
      <c r="X34" s="237"/>
      <c r="Y34" s="237"/>
      <c r="Z34" s="237"/>
      <c r="AA34" s="237"/>
      <c r="AB34" s="237"/>
      <c r="AC34" s="237"/>
      <c r="AD34" s="237"/>
      <c r="AE34" s="237"/>
      <c r="AF34" s="237"/>
      <c r="AG34" s="237"/>
      <c r="AH34" s="237"/>
      <c r="AI34" s="237"/>
      <c r="AJ34" s="237"/>
      <c r="AK34" s="237"/>
      <c r="AL34" s="237"/>
      <c r="AM34" s="237"/>
      <c r="AN34" s="237"/>
      <c r="AO34" s="237"/>
      <c r="AP34" s="237"/>
      <c r="AQ34" s="237"/>
      <c r="AR34" s="237"/>
      <c r="AS34" s="237"/>
      <c r="AT34" s="237"/>
      <c r="AU34" s="237"/>
      <c r="AV34" s="237"/>
      <c r="AW34" s="237"/>
      <c r="AX34" s="237"/>
      <c r="AY34" s="247"/>
    </row>
    <row r="35" spans="1:51" ht="60" customHeight="1" x14ac:dyDescent="0.35">
      <c r="A35" s="243" t="s">
        <v>4530</v>
      </c>
      <c r="B35" s="231" t="s">
        <v>4531</v>
      </c>
      <c r="C35" s="231" t="s">
        <v>4532</v>
      </c>
      <c r="D35" s="231" t="s">
        <v>4533</v>
      </c>
      <c r="E35" s="231" t="s">
        <v>20</v>
      </c>
      <c r="F35" s="231" t="s">
        <v>4534</v>
      </c>
      <c r="G35" s="231" t="s">
        <v>20</v>
      </c>
      <c r="H35" s="231" t="s">
        <v>4535</v>
      </c>
      <c r="I35" s="231" t="s">
        <v>20</v>
      </c>
      <c r="J35" s="231" t="s">
        <v>4536</v>
      </c>
      <c r="K35" s="234" t="str">
        <f>IF(COUNTIF(L35:AY35,"&lt;&gt;")=0,"",SUMPRODUCT(((Recommendations[ImplStatus]="Implemented")+(Recommendations[ImplStatus]="Compensated"))*ISNUMBER(MATCH(Recommendations[Id],L35:AY35,0)))/COUNTIF(L35:AY35,"&lt;&gt;"))</f>
        <v/>
      </c>
      <c r="L35" s="237"/>
      <c r="M35" s="237"/>
      <c r="N35" s="237"/>
      <c r="O35" s="237"/>
      <c r="P35" s="237"/>
      <c r="Q35" s="237"/>
      <c r="R35" s="237"/>
      <c r="S35" s="237"/>
      <c r="T35" s="237"/>
      <c r="U35" s="237"/>
      <c r="V35" s="237"/>
      <c r="W35" s="237"/>
      <c r="X35" s="237"/>
      <c r="Y35" s="237"/>
      <c r="Z35" s="237"/>
      <c r="AA35" s="237"/>
      <c r="AB35" s="237"/>
      <c r="AC35" s="237"/>
      <c r="AD35" s="237"/>
      <c r="AE35" s="237"/>
      <c r="AF35" s="237"/>
      <c r="AG35" s="237"/>
      <c r="AH35" s="237"/>
      <c r="AI35" s="237"/>
      <c r="AJ35" s="237"/>
      <c r="AK35" s="237"/>
      <c r="AL35" s="237"/>
      <c r="AM35" s="237"/>
      <c r="AN35" s="237"/>
      <c r="AO35" s="237"/>
      <c r="AP35" s="237"/>
      <c r="AQ35" s="237"/>
      <c r="AR35" s="237"/>
      <c r="AS35" s="237"/>
      <c r="AT35" s="237"/>
      <c r="AU35" s="237"/>
      <c r="AV35" s="237"/>
      <c r="AW35" s="237"/>
      <c r="AX35" s="237"/>
      <c r="AY35" s="247"/>
    </row>
    <row r="36" spans="1:51" ht="60" customHeight="1" x14ac:dyDescent="0.35">
      <c r="A36" s="243" t="s">
        <v>4537</v>
      </c>
      <c r="B36" s="231" t="s">
        <v>4538</v>
      </c>
      <c r="C36" s="231" t="s">
        <v>4539</v>
      </c>
      <c r="D36" s="231" t="s">
        <v>4540</v>
      </c>
      <c r="E36" s="231" t="s">
        <v>20</v>
      </c>
      <c r="F36" s="231" t="s">
        <v>20</v>
      </c>
      <c r="G36" s="231" t="s">
        <v>4541</v>
      </c>
      <c r="H36" s="231" t="s">
        <v>4542</v>
      </c>
      <c r="I36" s="231" t="s">
        <v>20</v>
      </c>
      <c r="J36" s="231" t="s">
        <v>4543</v>
      </c>
      <c r="K36" s="234" t="str">
        <f>IF(COUNTIF(L36:AY36,"&lt;&gt;")=0,"",SUMPRODUCT(((Recommendations[ImplStatus]="Implemented")+(Recommendations[ImplStatus]="Compensated"))*ISNUMBER(MATCH(Recommendations[Id],L36:AY36,0)))/COUNTIF(L36:AY36,"&lt;&gt;"))</f>
        <v/>
      </c>
      <c r="L36" s="237"/>
      <c r="M36" s="237"/>
      <c r="N36" s="237"/>
      <c r="O36" s="237"/>
      <c r="P36" s="237"/>
      <c r="Q36" s="237"/>
      <c r="R36" s="237"/>
      <c r="S36" s="237"/>
      <c r="T36" s="237"/>
      <c r="U36" s="237"/>
      <c r="V36" s="237"/>
      <c r="W36" s="237"/>
      <c r="X36" s="237"/>
      <c r="Y36" s="237"/>
      <c r="Z36" s="237"/>
      <c r="AA36" s="237"/>
      <c r="AB36" s="237"/>
      <c r="AC36" s="237"/>
      <c r="AD36" s="237"/>
      <c r="AE36" s="237"/>
      <c r="AF36" s="237"/>
      <c r="AG36" s="237"/>
      <c r="AH36" s="237"/>
      <c r="AI36" s="237"/>
      <c r="AJ36" s="237"/>
      <c r="AK36" s="237"/>
      <c r="AL36" s="237"/>
      <c r="AM36" s="237"/>
      <c r="AN36" s="237"/>
      <c r="AO36" s="237"/>
      <c r="AP36" s="237"/>
      <c r="AQ36" s="237"/>
      <c r="AR36" s="237"/>
      <c r="AS36" s="237"/>
      <c r="AT36" s="237"/>
      <c r="AU36" s="237"/>
      <c r="AV36" s="237"/>
      <c r="AW36" s="237"/>
      <c r="AX36" s="237"/>
      <c r="AY36" s="247"/>
    </row>
    <row r="37" spans="1:51" ht="60" customHeight="1" x14ac:dyDescent="0.35">
      <c r="A37" s="243" t="s">
        <v>4544</v>
      </c>
      <c r="B37" s="231" t="s">
        <v>4545</v>
      </c>
      <c r="C37" s="231" t="s">
        <v>4546</v>
      </c>
      <c r="D37" s="231" t="s">
        <v>4547</v>
      </c>
      <c r="E37" s="231" t="s">
        <v>20</v>
      </c>
      <c r="F37" s="231" t="s">
        <v>4548</v>
      </c>
      <c r="G37" s="231" t="s">
        <v>4549</v>
      </c>
      <c r="H37" s="231" t="s">
        <v>4550</v>
      </c>
      <c r="I37" s="231" t="s">
        <v>20</v>
      </c>
      <c r="J37" s="231" t="s">
        <v>4551</v>
      </c>
      <c r="K37" s="234" t="str">
        <f>IF(COUNTIF(L37:AY37,"&lt;&gt;")=0,"",SUMPRODUCT(((Recommendations[ImplStatus]="Implemented")+(Recommendations[ImplStatus]="Compensated"))*ISNUMBER(MATCH(Recommendations[Id],L37:AY37,0)))/COUNTIF(L37:AY37,"&lt;&gt;"))</f>
        <v/>
      </c>
      <c r="L37" s="237"/>
      <c r="M37" s="237"/>
      <c r="N37" s="237"/>
      <c r="O37" s="237"/>
      <c r="P37" s="237"/>
      <c r="Q37" s="237"/>
      <c r="R37" s="237"/>
      <c r="S37" s="237"/>
      <c r="T37" s="237"/>
      <c r="U37" s="237"/>
      <c r="V37" s="237"/>
      <c r="W37" s="237"/>
      <c r="X37" s="237"/>
      <c r="Y37" s="237"/>
      <c r="Z37" s="237"/>
      <c r="AA37" s="237"/>
      <c r="AB37" s="237"/>
      <c r="AC37" s="237"/>
      <c r="AD37" s="237"/>
      <c r="AE37" s="237"/>
      <c r="AF37" s="237"/>
      <c r="AG37" s="237"/>
      <c r="AH37" s="237"/>
      <c r="AI37" s="237"/>
      <c r="AJ37" s="237"/>
      <c r="AK37" s="237"/>
      <c r="AL37" s="237"/>
      <c r="AM37" s="237"/>
      <c r="AN37" s="237"/>
      <c r="AO37" s="237"/>
      <c r="AP37" s="237"/>
      <c r="AQ37" s="237"/>
      <c r="AR37" s="237"/>
      <c r="AS37" s="237"/>
      <c r="AT37" s="237"/>
      <c r="AU37" s="237"/>
      <c r="AV37" s="237"/>
      <c r="AW37" s="237"/>
      <c r="AX37" s="237"/>
      <c r="AY37" s="247"/>
    </row>
    <row r="38" spans="1:51" ht="60" customHeight="1" x14ac:dyDescent="0.35">
      <c r="A38" s="243" t="s">
        <v>4552</v>
      </c>
      <c r="B38" s="231" t="s">
        <v>4553</v>
      </c>
      <c r="C38" s="231" t="s">
        <v>4554</v>
      </c>
      <c r="D38" s="231" t="s">
        <v>4555</v>
      </c>
      <c r="E38" s="231" t="s">
        <v>20</v>
      </c>
      <c r="F38" s="231" t="s">
        <v>4548</v>
      </c>
      <c r="G38" s="231" t="s">
        <v>4556</v>
      </c>
      <c r="H38" s="231" t="s">
        <v>4557</v>
      </c>
      <c r="I38" s="231" t="s">
        <v>4558</v>
      </c>
      <c r="J38" s="231" t="s">
        <v>4559</v>
      </c>
      <c r="K38" s="234" t="str">
        <f>IF(COUNTIF(L38:AY38,"&lt;&gt;")=0,"",SUMPRODUCT(((Recommendations[ImplStatus]="Implemented")+(Recommendations[ImplStatus]="Compensated"))*ISNUMBER(MATCH(Recommendations[Id],L38:AY38,0)))/COUNTIF(L38:AY38,"&lt;&gt;"))</f>
        <v/>
      </c>
      <c r="L38" s="237"/>
      <c r="M38" s="237"/>
      <c r="N38" s="237"/>
      <c r="O38" s="237"/>
      <c r="P38" s="237"/>
      <c r="Q38" s="237"/>
      <c r="R38" s="237"/>
      <c r="S38" s="237"/>
      <c r="T38" s="237"/>
      <c r="U38" s="237"/>
      <c r="V38" s="237"/>
      <c r="W38" s="237"/>
      <c r="X38" s="237"/>
      <c r="Y38" s="237"/>
      <c r="Z38" s="237"/>
      <c r="AA38" s="237"/>
      <c r="AB38" s="237"/>
      <c r="AC38" s="237"/>
      <c r="AD38" s="237"/>
      <c r="AE38" s="237"/>
      <c r="AF38" s="237"/>
      <c r="AG38" s="237"/>
      <c r="AH38" s="237"/>
      <c r="AI38" s="237"/>
      <c r="AJ38" s="237"/>
      <c r="AK38" s="237"/>
      <c r="AL38" s="237"/>
      <c r="AM38" s="237"/>
      <c r="AN38" s="237"/>
      <c r="AO38" s="237"/>
      <c r="AP38" s="237"/>
      <c r="AQ38" s="237"/>
      <c r="AR38" s="237"/>
      <c r="AS38" s="237"/>
      <c r="AT38" s="237"/>
      <c r="AU38" s="237"/>
      <c r="AV38" s="237"/>
      <c r="AW38" s="237"/>
      <c r="AX38" s="237"/>
      <c r="AY38" s="247"/>
    </row>
    <row r="39" spans="1:51" ht="60" customHeight="1" outlineLevel="1" x14ac:dyDescent="0.35">
      <c r="A39" s="242" t="s">
        <v>1624</v>
      </c>
      <c r="B39" s="230" t="s">
        <v>4560</v>
      </c>
      <c r="C39" s="230"/>
      <c r="D39" s="230"/>
      <c r="E39" s="230"/>
      <c r="F39" s="230"/>
      <c r="G39" s="230"/>
      <c r="H39" s="230"/>
      <c r="I39" s="230"/>
      <c r="J39" s="230"/>
      <c r="K39" s="233" t="str">
        <f>IF(COUNTIF(L39:AY39,"&lt;&gt;")=0,"",SUMPRODUCT(((Recommendations[ImplStatus]="Implemented")+(Recommendations[ImplStatus]="Compensated"))*ISNUMBER(MATCH(Recommendations[Id],L39:AY39,0)))/COUNTIF(L39:AY39,"&lt;&gt;"))</f>
        <v/>
      </c>
      <c r="L39" s="236"/>
      <c r="M39" s="236"/>
      <c r="N39" s="236"/>
      <c r="O39" s="236"/>
      <c r="P39" s="236"/>
      <c r="Q39" s="236"/>
      <c r="R39" s="236"/>
      <c r="S39" s="236"/>
      <c r="T39" s="236"/>
      <c r="U39" s="236"/>
      <c r="V39" s="236"/>
      <c r="W39" s="236"/>
      <c r="X39" s="236"/>
      <c r="Y39" s="236"/>
      <c r="Z39" s="236"/>
      <c r="AA39" s="236"/>
      <c r="AB39" s="236"/>
      <c r="AC39" s="236"/>
      <c r="AD39" s="236"/>
      <c r="AE39" s="236"/>
      <c r="AF39" s="236"/>
      <c r="AG39" s="236"/>
      <c r="AH39" s="236"/>
      <c r="AI39" s="236"/>
      <c r="AJ39" s="236"/>
      <c r="AK39" s="236"/>
      <c r="AL39" s="236"/>
      <c r="AM39" s="236"/>
      <c r="AN39" s="236"/>
      <c r="AO39" s="236"/>
      <c r="AP39" s="236"/>
      <c r="AQ39" s="236"/>
      <c r="AR39" s="236"/>
      <c r="AS39" s="236"/>
      <c r="AT39" s="236"/>
      <c r="AU39" s="236"/>
      <c r="AV39" s="236"/>
      <c r="AW39" s="236"/>
      <c r="AX39" s="236"/>
      <c r="AY39" s="246"/>
    </row>
    <row r="40" spans="1:51" ht="60" customHeight="1" x14ac:dyDescent="0.35">
      <c r="A40" s="243" t="s">
        <v>4561</v>
      </c>
      <c r="B40" s="231" t="s">
        <v>4562</v>
      </c>
      <c r="C40" s="231" t="s">
        <v>4563</v>
      </c>
      <c r="D40" s="231" t="s">
        <v>4564</v>
      </c>
      <c r="E40" s="231" t="s">
        <v>20</v>
      </c>
      <c r="F40" s="231" t="s">
        <v>20</v>
      </c>
      <c r="G40" s="231" t="s">
        <v>20</v>
      </c>
      <c r="H40" s="231" t="s">
        <v>4565</v>
      </c>
      <c r="I40" s="231" t="s">
        <v>4566</v>
      </c>
      <c r="J40" s="231" t="s">
        <v>4567</v>
      </c>
      <c r="K40" s="234" t="str">
        <f>IF(COUNTIF(L40:AY40,"&lt;&gt;")=0,"",SUMPRODUCT(((Recommendations[ImplStatus]="Implemented")+(Recommendations[ImplStatus]="Compensated"))*ISNUMBER(MATCH(Recommendations[Id],L40:AY40,0)))/COUNTIF(L40:AY40,"&lt;&gt;"))</f>
        <v/>
      </c>
      <c r="L40" s="237"/>
      <c r="M40" s="237"/>
      <c r="N40" s="237"/>
      <c r="O40" s="237"/>
      <c r="P40" s="237"/>
      <c r="Q40" s="237"/>
      <c r="R40" s="237"/>
      <c r="S40" s="237"/>
      <c r="T40" s="237"/>
      <c r="U40" s="237"/>
      <c r="V40" s="237"/>
      <c r="W40" s="237"/>
      <c r="X40" s="237"/>
      <c r="Y40" s="237"/>
      <c r="Z40" s="237"/>
      <c r="AA40" s="237"/>
      <c r="AB40" s="237"/>
      <c r="AC40" s="237"/>
      <c r="AD40" s="237"/>
      <c r="AE40" s="237"/>
      <c r="AF40" s="237"/>
      <c r="AG40" s="237"/>
      <c r="AH40" s="237"/>
      <c r="AI40" s="237"/>
      <c r="AJ40" s="237"/>
      <c r="AK40" s="237"/>
      <c r="AL40" s="237"/>
      <c r="AM40" s="237"/>
      <c r="AN40" s="237"/>
      <c r="AO40" s="237"/>
      <c r="AP40" s="237"/>
      <c r="AQ40" s="237"/>
      <c r="AR40" s="237"/>
      <c r="AS40" s="237"/>
      <c r="AT40" s="237"/>
      <c r="AU40" s="237"/>
      <c r="AV40" s="237"/>
      <c r="AW40" s="237"/>
      <c r="AX40" s="237"/>
      <c r="AY40" s="247"/>
    </row>
    <row r="41" spans="1:51" ht="60" customHeight="1" x14ac:dyDescent="0.35">
      <c r="A41" s="243" t="s">
        <v>4568</v>
      </c>
      <c r="B41" s="231" t="s">
        <v>4569</v>
      </c>
      <c r="C41" s="231" t="s">
        <v>4570</v>
      </c>
      <c r="D41" s="231" t="s">
        <v>20</v>
      </c>
      <c r="E41" s="231" t="s">
        <v>20</v>
      </c>
      <c r="F41" s="231" t="s">
        <v>20</v>
      </c>
      <c r="G41" s="231" t="s">
        <v>20</v>
      </c>
      <c r="H41" s="231" t="s">
        <v>4571</v>
      </c>
      <c r="I41" s="231" t="s">
        <v>20</v>
      </c>
      <c r="J41" s="231" t="s">
        <v>4572</v>
      </c>
      <c r="K41" s="234" t="str">
        <f>IF(COUNTIF(L41:AY41,"&lt;&gt;")=0,"",SUMPRODUCT(((Recommendations[ImplStatus]="Implemented")+(Recommendations[ImplStatus]="Compensated"))*ISNUMBER(MATCH(Recommendations[Id],L41:AY41,0)))/COUNTIF(L41:AY41,"&lt;&gt;"))</f>
        <v/>
      </c>
      <c r="L41" s="237"/>
      <c r="M41" s="237"/>
      <c r="N41" s="237"/>
      <c r="O41" s="237"/>
      <c r="P41" s="237"/>
      <c r="Q41" s="237"/>
      <c r="R41" s="237"/>
      <c r="S41" s="237"/>
      <c r="T41" s="237"/>
      <c r="U41" s="237"/>
      <c r="V41" s="237"/>
      <c r="W41" s="237"/>
      <c r="X41" s="237"/>
      <c r="Y41" s="237"/>
      <c r="Z41" s="237"/>
      <c r="AA41" s="237"/>
      <c r="AB41" s="237"/>
      <c r="AC41" s="237"/>
      <c r="AD41" s="237"/>
      <c r="AE41" s="237"/>
      <c r="AF41" s="237"/>
      <c r="AG41" s="237"/>
      <c r="AH41" s="237"/>
      <c r="AI41" s="237"/>
      <c r="AJ41" s="237"/>
      <c r="AK41" s="237"/>
      <c r="AL41" s="237"/>
      <c r="AM41" s="237"/>
      <c r="AN41" s="237"/>
      <c r="AO41" s="237"/>
      <c r="AP41" s="237"/>
      <c r="AQ41" s="237"/>
      <c r="AR41" s="237"/>
      <c r="AS41" s="237"/>
      <c r="AT41" s="237"/>
      <c r="AU41" s="237"/>
      <c r="AV41" s="237"/>
      <c r="AW41" s="237"/>
      <c r="AX41" s="237"/>
      <c r="AY41" s="247"/>
    </row>
    <row r="42" spans="1:51" ht="60" customHeight="1" outlineLevel="1" x14ac:dyDescent="0.35">
      <c r="A42" s="241" t="s">
        <v>4573</v>
      </c>
      <c r="B42" s="229" t="s">
        <v>4574</v>
      </c>
      <c r="C42" s="229"/>
      <c r="D42" s="229"/>
      <c r="E42" s="229"/>
      <c r="F42" s="229"/>
      <c r="G42" s="229"/>
      <c r="H42" s="229"/>
      <c r="I42" s="229"/>
      <c r="J42" s="229"/>
      <c r="K42" s="232" t="str">
        <f>IF(COUNTIF(L42:AY42,"&lt;&gt;")=0,"",SUMPRODUCT(((Recommendations[ImplStatus]="Implemented")+(Recommendations[ImplStatus]="Compensated"))*ISNUMBER(MATCH(Recommendations[Id],L42:AY42,0)))/COUNTIF(L42:AY42,"&lt;&gt;"))</f>
        <v/>
      </c>
      <c r="L42" s="235"/>
      <c r="M42" s="235"/>
      <c r="N42" s="235"/>
      <c r="O42" s="235"/>
      <c r="P42" s="235"/>
      <c r="Q42" s="235"/>
      <c r="R42" s="235"/>
      <c r="S42" s="235"/>
      <c r="T42" s="235"/>
      <c r="U42" s="235"/>
      <c r="V42" s="235"/>
      <c r="W42" s="235"/>
      <c r="X42" s="235"/>
      <c r="Y42" s="235"/>
      <c r="Z42" s="235"/>
      <c r="AA42" s="235"/>
      <c r="AB42" s="235"/>
      <c r="AC42" s="235"/>
      <c r="AD42" s="235"/>
      <c r="AE42" s="235"/>
      <c r="AF42" s="235"/>
      <c r="AG42" s="235"/>
      <c r="AH42" s="235"/>
      <c r="AI42" s="235"/>
      <c r="AJ42" s="235"/>
      <c r="AK42" s="235"/>
      <c r="AL42" s="235"/>
      <c r="AM42" s="235"/>
      <c r="AN42" s="235"/>
      <c r="AO42" s="235"/>
      <c r="AP42" s="235"/>
      <c r="AQ42" s="235"/>
      <c r="AR42" s="235"/>
      <c r="AS42" s="235"/>
      <c r="AT42" s="235"/>
      <c r="AU42" s="235"/>
      <c r="AV42" s="235"/>
      <c r="AW42" s="235"/>
      <c r="AX42" s="235"/>
      <c r="AY42" s="245"/>
    </row>
    <row r="43" spans="1:51" ht="60" customHeight="1" outlineLevel="1" x14ac:dyDescent="0.35">
      <c r="A43" s="242" t="s">
        <v>1647</v>
      </c>
      <c r="B43" s="230" t="s">
        <v>4575</v>
      </c>
      <c r="C43" s="230"/>
      <c r="D43" s="230"/>
      <c r="E43" s="230"/>
      <c r="F43" s="230"/>
      <c r="G43" s="230"/>
      <c r="H43" s="230"/>
      <c r="I43" s="230"/>
      <c r="J43" s="230"/>
      <c r="K43" s="233" t="str">
        <f>IF(COUNTIF(L43:AY43,"&lt;&gt;")=0,"",SUMPRODUCT(((Recommendations[ImplStatus]="Implemented")+(Recommendations[ImplStatus]="Compensated"))*ISNUMBER(MATCH(Recommendations[Id],L43:AY43,0)))/COUNTIF(L43:AY43,"&lt;&gt;"))</f>
        <v/>
      </c>
      <c r="L43" s="236"/>
      <c r="M43" s="236"/>
      <c r="N43" s="236"/>
      <c r="O43" s="236"/>
      <c r="P43" s="236"/>
      <c r="Q43" s="236"/>
      <c r="R43" s="236"/>
      <c r="S43" s="236"/>
      <c r="T43" s="236"/>
      <c r="U43" s="236"/>
      <c r="V43" s="236"/>
      <c r="W43" s="236"/>
      <c r="X43" s="236"/>
      <c r="Y43" s="236"/>
      <c r="Z43" s="236"/>
      <c r="AA43" s="236"/>
      <c r="AB43" s="236"/>
      <c r="AC43" s="236"/>
      <c r="AD43" s="236"/>
      <c r="AE43" s="236"/>
      <c r="AF43" s="236"/>
      <c r="AG43" s="236"/>
      <c r="AH43" s="236"/>
      <c r="AI43" s="236"/>
      <c r="AJ43" s="236"/>
      <c r="AK43" s="236"/>
      <c r="AL43" s="236"/>
      <c r="AM43" s="236"/>
      <c r="AN43" s="236"/>
      <c r="AO43" s="236"/>
      <c r="AP43" s="236"/>
      <c r="AQ43" s="236"/>
      <c r="AR43" s="236"/>
      <c r="AS43" s="236"/>
      <c r="AT43" s="236"/>
      <c r="AU43" s="236"/>
      <c r="AV43" s="236"/>
      <c r="AW43" s="236"/>
      <c r="AX43" s="236"/>
      <c r="AY43" s="246"/>
    </row>
    <row r="44" spans="1:51" ht="60" customHeight="1" x14ac:dyDescent="0.35">
      <c r="A44" s="243" t="s">
        <v>4576</v>
      </c>
      <c r="B44" s="231" t="s">
        <v>4577</v>
      </c>
      <c r="C44" s="231" t="s">
        <v>4578</v>
      </c>
      <c r="D44" s="231" t="s">
        <v>4579</v>
      </c>
      <c r="E44" s="231" t="s">
        <v>4365</v>
      </c>
      <c r="F44" s="231" t="s">
        <v>20</v>
      </c>
      <c r="G44" s="231" t="s">
        <v>20</v>
      </c>
      <c r="H44" s="231" t="s">
        <v>4580</v>
      </c>
      <c r="I44" s="231" t="s">
        <v>20</v>
      </c>
      <c r="J44" s="231" t="s">
        <v>4581</v>
      </c>
      <c r="K44" s="234" t="str">
        <f>IF(COUNTIF(L44:AY44,"&lt;&gt;")=0,"",SUMPRODUCT(((Recommendations[ImplStatus]="Implemented")+(Recommendations[ImplStatus]="Compensated"))*ISNUMBER(MATCH(Recommendations[Id],L44:AY44,0)))/COUNTIF(L44:AY44,"&lt;&gt;"))</f>
        <v/>
      </c>
      <c r="L44" s="237"/>
      <c r="M44" s="237"/>
      <c r="N44" s="237"/>
      <c r="O44" s="237"/>
      <c r="P44" s="237"/>
      <c r="Q44" s="237"/>
      <c r="R44" s="237"/>
      <c r="S44" s="237"/>
      <c r="T44" s="237"/>
      <c r="U44" s="237"/>
      <c r="V44" s="237"/>
      <c r="W44" s="237"/>
      <c r="X44" s="237"/>
      <c r="Y44" s="237"/>
      <c r="Z44" s="237"/>
      <c r="AA44" s="237"/>
      <c r="AB44" s="237"/>
      <c r="AC44" s="237"/>
      <c r="AD44" s="237"/>
      <c r="AE44" s="237"/>
      <c r="AF44" s="237"/>
      <c r="AG44" s="237"/>
      <c r="AH44" s="237"/>
      <c r="AI44" s="237"/>
      <c r="AJ44" s="237"/>
      <c r="AK44" s="237"/>
      <c r="AL44" s="237"/>
      <c r="AM44" s="237"/>
      <c r="AN44" s="237"/>
      <c r="AO44" s="237"/>
      <c r="AP44" s="237"/>
      <c r="AQ44" s="237"/>
      <c r="AR44" s="237"/>
      <c r="AS44" s="237"/>
      <c r="AT44" s="237"/>
      <c r="AU44" s="237"/>
      <c r="AV44" s="237"/>
      <c r="AW44" s="237"/>
      <c r="AX44" s="237"/>
      <c r="AY44" s="247"/>
    </row>
    <row r="45" spans="1:51" ht="60" customHeight="1" x14ac:dyDescent="0.35">
      <c r="A45" s="243" t="s">
        <v>4582</v>
      </c>
      <c r="B45" s="231" t="s">
        <v>4583</v>
      </c>
      <c r="C45" s="231" t="s">
        <v>4584</v>
      </c>
      <c r="D45" s="231" t="s">
        <v>4371</v>
      </c>
      <c r="E45" s="231" t="s">
        <v>20</v>
      </c>
      <c r="F45" s="231" t="s">
        <v>4373</v>
      </c>
      <c r="G45" s="231" t="s">
        <v>20</v>
      </c>
      <c r="H45" s="231" t="s">
        <v>4585</v>
      </c>
      <c r="I45" s="231" t="s">
        <v>20</v>
      </c>
      <c r="J45" s="231" t="s">
        <v>4586</v>
      </c>
      <c r="K45" s="234" t="str">
        <f>IF(COUNTIF(L45:AY45,"&lt;&gt;")=0,"",SUMPRODUCT(((Recommendations[ImplStatus]="Implemented")+(Recommendations[ImplStatus]="Compensated"))*ISNUMBER(MATCH(Recommendations[Id],L45:AY45,0)))/COUNTIF(L45:AY45,"&lt;&gt;"))</f>
        <v/>
      </c>
      <c r="L45" s="237"/>
      <c r="M45" s="237"/>
      <c r="N45" s="237"/>
      <c r="O45" s="237"/>
      <c r="P45" s="237"/>
      <c r="Q45" s="237"/>
      <c r="R45" s="237"/>
      <c r="S45" s="237"/>
      <c r="T45" s="237"/>
      <c r="U45" s="237"/>
      <c r="V45" s="237"/>
      <c r="W45" s="237"/>
      <c r="X45" s="237"/>
      <c r="Y45" s="237"/>
      <c r="Z45" s="237"/>
      <c r="AA45" s="237"/>
      <c r="AB45" s="237"/>
      <c r="AC45" s="237"/>
      <c r="AD45" s="237"/>
      <c r="AE45" s="237"/>
      <c r="AF45" s="237"/>
      <c r="AG45" s="237"/>
      <c r="AH45" s="237"/>
      <c r="AI45" s="237"/>
      <c r="AJ45" s="237"/>
      <c r="AK45" s="237"/>
      <c r="AL45" s="237"/>
      <c r="AM45" s="237"/>
      <c r="AN45" s="237"/>
      <c r="AO45" s="237"/>
      <c r="AP45" s="237"/>
      <c r="AQ45" s="237"/>
      <c r="AR45" s="237"/>
      <c r="AS45" s="237"/>
      <c r="AT45" s="237"/>
      <c r="AU45" s="237"/>
      <c r="AV45" s="237"/>
      <c r="AW45" s="237"/>
      <c r="AX45" s="237"/>
      <c r="AY45" s="247"/>
    </row>
    <row r="46" spans="1:51" ht="60" customHeight="1" outlineLevel="1" x14ac:dyDescent="0.35">
      <c r="A46" s="242" t="s">
        <v>1653</v>
      </c>
      <c r="B46" s="230" t="s">
        <v>4587</v>
      </c>
      <c r="C46" s="230"/>
      <c r="D46" s="230"/>
      <c r="E46" s="230"/>
      <c r="F46" s="230"/>
      <c r="G46" s="230"/>
      <c r="H46" s="230"/>
      <c r="I46" s="230"/>
      <c r="J46" s="230"/>
      <c r="K46" s="233" t="str">
        <f>IF(COUNTIF(L46:AY46,"&lt;&gt;")=0,"",SUMPRODUCT(((Recommendations[ImplStatus]="Implemented")+(Recommendations[ImplStatus]="Compensated"))*ISNUMBER(MATCH(Recommendations[Id],L46:AY46,0)))/COUNTIF(L46:AY46,"&lt;&gt;"))</f>
        <v/>
      </c>
      <c r="L46" s="236"/>
      <c r="M46" s="236"/>
      <c r="N46" s="236"/>
      <c r="O46" s="236"/>
      <c r="P46" s="236"/>
      <c r="Q46" s="236"/>
      <c r="R46" s="236"/>
      <c r="S46" s="236"/>
      <c r="T46" s="236"/>
      <c r="U46" s="236"/>
      <c r="V46" s="236"/>
      <c r="W46" s="236"/>
      <c r="X46" s="236"/>
      <c r="Y46" s="236"/>
      <c r="Z46" s="236"/>
      <c r="AA46" s="236"/>
      <c r="AB46" s="236"/>
      <c r="AC46" s="236"/>
      <c r="AD46" s="236"/>
      <c r="AE46" s="236"/>
      <c r="AF46" s="236"/>
      <c r="AG46" s="236"/>
      <c r="AH46" s="236"/>
      <c r="AI46" s="236"/>
      <c r="AJ46" s="236"/>
      <c r="AK46" s="236"/>
      <c r="AL46" s="236"/>
      <c r="AM46" s="236"/>
      <c r="AN46" s="236"/>
      <c r="AO46" s="236"/>
      <c r="AP46" s="236"/>
      <c r="AQ46" s="236"/>
      <c r="AR46" s="236"/>
      <c r="AS46" s="236"/>
      <c r="AT46" s="236"/>
      <c r="AU46" s="236"/>
      <c r="AV46" s="236"/>
      <c r="AW46" s="236"/>
      <c r="AX46" s="236"/>
      <c r="AY46" s="246"/>
    </row>
    <row r="47" spans="1:51" ht="60" customHeight="1" x14ac:dyDescent="0.35">
      <c r="A47" s="243" t="s">
        <v>4588</v>
      </c>
      <c r="B47" s="231" t="s">
        <v>4589</v>
      </c>
      <c r="C47" s="231" t="s">
        <v>4590</v>
      </c>
      <c r="D47" s="231" t="s">
        <v>4591</v>
      </c>
      <c r="E47" s="231" t="s">
        <v>20</v>
      </c>
      <c r="F47" s="231" t="s">
        <v>4592</v>
      </c>
      <c r="G47" s="231" t="s">
        <v>4593</v>
      </c>
      <c r="H47" s="231" t="s">
        <v>4594</v>
      </c>
      <c r="I47" s="231" t="s">
        <v>4595</v>
      </c>
      <c r="J47" s="231" t="s">
        <v>4596</v>
      </c>
      <c r="K47" s="234" t="str">
        <f>IF(COUNTIF(L47:AY47,"&lt;&gt;")=0,"",SUMPRODUCT(((Recommendations[ImplStatus]="Implemented")+(Recommendations[ImplStatus]="Compensated"))*ISNUMBER(MATCH(Recommendations[Id],L47:AY47,0)))/COUNTIF(L47:AY47,"&lt;&gt;"))</f>
        <v/>
      </c>
      <c r="L47" s="237"/>
      <c r="M47" s="237"/>
      <c r="N47" s="237"/>
      <c r="O47" s="237"/>
      <c r="P47" s="237"/>
      <c r="Q47" s="237"/>
      <c r="R47" s="237"/>
      <c r="S47" s="237"/>
      <c r="T47" s="237"/>
      <c r="U47" s="237"/>
      <c r="V47" s="237"/>
      <c r="W47" s="237"/>
      <c r="X47" s="237"/>
      <c r="Y47" s="237"/>
      <c r="Z47" s="237"/>
      <c r="AA47" s="237"/>
      <c r="AB47" s="237"/>
      <c r="AC47" s="237"/>
      <c r="AD47" s="237"/>
      <c r="AE47" s="237"/>
      <c r="AF47" s="237"/>
      <c r="AG47" s="237"/>
      <c r="AH47" s="237"/>
      <c r="AI47" s="237"/>
      <c r="AJ47" s="237"/>
      <c r="AK47" s="237"/>
      <c r="AL47" s="237"/>
      <c r="AM47" s="237"/>
      <c r="AN47" s="237"/>
      <c r="AO47" s="237"/>
      <c r="AP47" s="237"/>
      <c r="AQ47" s="237"/>
      <c r="AR47" s="237"/>
      <c r="AS47" s="237"/>
      <c r="AT47" s="237"/>
      <c r="AU47" s="237"/>
      <c r="AV47" s="237"/>
      <c r="AW47" s="237"/>
      <c r="AX47" s="237"/>
      <c r="AY47" s="247"/>
    </row>
    <row r="48" spans="1:51" ht="60" customHeight="1" outlineLevel="1" x14ac:dyDescent="0.35">
      <c r="A48" s="242" t="s">
        <v>1657</v>
      </c>
      <c r="B48" s="230" t="s">
        <v>4597</v>
      </c>
      <c r="C48" s="230"/>
      <c r="D48" s="230"/>
      <c r="E48" s="230"/>
      <c r="F48" s="230"/>
      <c r="G48" s="230"/>
      <c r="H48" s="230"/>
      <c r="I48" s="230"/>
      <c r="J48" s="230"/>
      <c r="K48" s="233" t="str">
        <f>IF(COUNTIF(L48:AY48,"&lt;&gt;")=0,"",SUMPRODUCT(((Recommendations[ImplStatus]="Implemented")+(Recommendations[ImplStatus]="Compensated"))*ISNUMBER(MATCH(Recommendations[Id],L48:AY48,0)))/COUNTIF(L48:AY48,"&lt;&gt;"))</f>
        <v/>
      </c>
      <c r="L48" s="236"/>
      <c r="M48" s="236"/>
      <c r="N48" s="236"/>
      <c r="O48" s="236"/>
      <c r="P48" s="236"/>
      <c r="Q48" s="236"/>
      <c r="R48" s="236"/>
      <c r="S48" s="236"/>
      <c r="T48" s="236"/>
      <c r="U48" s="236"/>
      <c r="V48" s="236"/>
      <c r="W48" s="236"/>
      <c r="X48" s="236"/>
      <c r="Y48" s="236"/>
      <c r="Z48" s="236"/>
      <c r="AA48" s="236"/>
      <c r="AB48" s="236"/>
      <c r="AC48" s="236"/>
      <c r="AD48" s="236"/>
      <c r="AE48" s="236"/>
      <c r="AF48" s="236"/>
      <c r="AG48" s="236"/>
      <c r="AH48" s="236"/>
      <c r="AI48" s="236"/>
      <c r="AJ48" s="236"/>
      <c r="AK48" s="236"/>
      <c r="AL48" s="236"/>
      <c r="AM48" s="236"/>
      <c r="AN48" s="236"/>
      <c r="AO48" s="236"/>
      <c r="AP48" s="236"/>
      <c r="AQ48" s="236"/>
      <c r="AR48" s="236"/>
      <c r="AS48" s="236"/>
      <c r="AT48" s="236"/>
      <c r="AU48" s="236"/>
      <c r="AV48" s="236"/>
      <c r="AW48" s="236"/>
      <c r="AX48" s="236"/>
      <c r="AY48" s="246"/>
    </row>
    <row r="49" spans="1:51" ht="60" customHeight="1" x14ac:dyDescent="0.35">
      <c r="A49" s="243" t="s">
        <v>4598</v>
      </c>
      <c r="B49" s="231" t="s">
        <v>4599</v>
      </c>
      <c r="C49" s="231" t="s">
        <v>4600</v>
      </c>
      <c r="D49" s="231" t="s">
        <v>4601</v>
      </c>
      <c r="E49" s="231" t="s">
        <v>4602</v>
      </c>
      <c r="F49" s="231" t="s">
        <v>20</v>
      </c>
      <c r="G49" s="231" t="s">
        <v>20</v>
      </c>
      <c r="H49" s="231" t="s">
        <v>4603</v>
      </c>
      <c r="I49" s="231" t="s">
        <v>4604</v>
      </c>
      <c r="J49" s="231" t="s">
        <v>4605</v>
      </c>
      <c r="K49" s="234" t="str">
        <f>IF(COUNTIF(L49:AY49,"&lt;&gt;")=0,"",SUMPRODUCT(((Recommendations[ImplStatus]="Implemented")+(Recommendations[ImplStatus]="Compensated"))*ISNUMBER(MATCH(Recommendations[Id],L49:AY49,0)))/COUNTIF(L49:AY49,"&lt;&gt;"))</f>
        <v/>
      </c>
      <c r="L49" s="237"/>
      <c r="M49" s="237"/>
      <c r="N49" s="237"/>
      <c r="O49" s="237"/>
      <c r="P49" s="237"/>
      <c r="Q49" s="237"/>
      <c r="R49" s="237"/>
      <c r="S49" s="237"/>
      <c r="T49" s="237"/>
      <c r="U49" s="237"/>
      <c r="V49" s="237"/>
      <c r="W49" s="237"/>
      <c r="X49" s="237"/>
      <c r="Y49" s="237"/>
      <c r="Z49" s="237"/>
      <c r="AA49" s="237"/>
      <c r="AB49" s="237"/>
      <c r="AC49" s="237"/>
      <c r="AD49" s="237"/>
      <c r="AE49" s="237"/>
      <c r="AF49" s="237"/>
      <c r="AG49" s="237"/>
      <c r="AH49" s="237"/>
      <c r="AI49" s="237"/>
      <c r="AJ49" s="237"/>
      <c r="AK49" s="237"/>
      <c r="AL49" s="237"/>
      <c r="AM49" s="237"/>
      <c r="AN49" s="237"/>
      <c r="AO49" s="237"/>
      <c r="AP49" s="237"/>
      <c r="AQ49" s="237"/>
      <c r="AR49" s="237"/>
      <c r="AS49" s="237"/>
      <c r="AT49" s="237"/>
      <c r="AU49" s="237"/>
      <c r="AV49" s="237"/>
      <c r="AW49" s="237"/>
      <c r="AX49" s="237"/>
      <c r="AY49" s="247"/>
    </row>
    <row r="50" spans="1:51" ht="60" customHeight="1" x14ac:dyDescent="0.35">
      <c r="A50" s="243" t="s">
        <v>4606</v>
      </c>
      <c r="B50" s="231" t="s">
        <v>4607</v>
      </c>
      <c r="C50" s="231" t="s">
        <v>4608</v>
      </c>
      <c r="D50" s="231" t="s">
        <v>20</v>
      </c>
      <c r="E50" s="231" t="s">
        <v>4609</v>
      </c>
      <c r="F50" s="231" t="s">
        <v>4610</v>
      </c>
      <c r="G50" s="231" t="s">
        <v>20</v>
      </c>
      <c r="H50" s="231" t="s">
        <v>4603</v>
      </c>
      <c r="I50" s="231" t="s">
        <v>4611</v>
      </c>
      <c r="J50" s="231" t="s">
        <v>4612</v>
      </c>
      <c r="K50" s="234" t="str">
        <f>IF(COUNTIF(L50:AY50,"&lt;&gt;")=0,"",SUMPRODUCT(((Recommendations[ImplStatus]="Implemented")+(Recommendations[ImplStatus]="Compensated"))*ISNUMBER(MATCH(Recommendations[Id],L50:AY50,0)))/COUNTIF(L50:AY50,"&lt;&gt;"))</f>
        <v/>
      </c>
      <c r="L50" s="237"/>
      <c r="M50" s="237"/>
      <c r="N50" s="237"/>
      <c r="O50" s="237"/>
      <c r="P50" s="237"/>
      <c r="Q50" s="237"/>
      <c r="R50" s="237"/>
      <c r="S50" s="237"/>
      <c r="T50" s="237"/>
      <c r="U50" s="237"/>
      <c r="V50" s="237"/>
      <c r="W50" s="237"/>
      <c r="X50" s="237"/>
      <c r="Y50" s="237"/>
      <c r="Z50" s="237"/>
      <c r="AA50" s="237"/>
      <c r="AB50" s="237"/>
      <c r="AC50" s="237"/>
      <c r="AD50" s="237"/>
      <c r="AE50" s="237"/>
      <c r="AF50" s="237"/>
      <c r="AG50" s="237"/>
      <c r="AH50" s="237"/>
      <c r="AI50" s="237"/>
      <c r="AJ50" s="237"/>
      <c r="AK50" s="237"/>
      <c r="AL50" s="237"/>
      <c r="AM50" s="237"/>
      <c r="AN50" s="237"/>
      <c r="AO50" s="237"/>
      <c r="AP50" s="237"/>
      <c r="AQ50" s="237"/>
      <c r="AR50" s="237"/>
      <c r="AS50" s="237"/>
      <c r="AT50" s="237"/>
      <c r="AU50" s="237"/>
      <c r="AV50" s="237"/>
      <c r="AW50" s="237"/>
      <c r="AX50" s="237"/>
      <c r="AY50" s="247"/>
    </row>
    <row r="51" spans="1:51" ht="60" customHeight="1" x14ac:dyDescent="0.35">
      <c r="A51" s="243" t="s">
        <v>4613</v>
      </c>
      <c r="B51" s="231" t="s">
        <v>4614</v>
      </c>
      <c r="C51" s="231" t="s">
        <v>4615</v>
      </c>
      <c r="D51" s="231" t="s">
        <v>20</v>
      </c>
      <c r="E51" s="231" t="s">
        <v>20</v>
      </c>
      <c r="F51" s="231" t="s">
        <v>4616</v>
      </c>
      <c r="G51" s="231" t="s">
        <v>20</v>
      </c>
      <c r="H51" s="231" t="s">
        <v>4603</v>
      </c>
      <c r="I51" s="231" t="s">
        <v>4617</v>
      </c>
      <c r="J51" s="231" t="s">
        <v>4618</v>
      </c>
      <c r="K51" s="234" t="str">
        <f>IF(COUNTIF(L51:AY51,"&lt;&gt;")=0,"",SUMPRODUCT(((Recommendations[ImplStatus]="Implemented")+(Recommendations[ImplStatus]="Compensated"))*ISNUMBER(MATCH(Recommendations[Id],L51:AY51,0)))/COUNTIF(L51:AY51,"&lt;&gt;"))</f>
        <v/>
      </c>
      <c r="L51" s="237"/>
      <c r="M51" s="237"/>
      <c r="N51" s="237"/>
      <c r="O51" s="237"/>
      <c r="P51" s="237"/>
      <c r="Q51" s="237"/>
      <c r="R51" s="237"/>
      <c r="S51" s="237"/>
      <c r="T51" s="237"/>
      <c r="U51" s="237"/>
      <c r="V51" s="237"/>
      <c r="W51" s="237"/>
      <c r="X51" s="237"/>
      <c r="Y51" s="237"/>
      <c r="Z51" s="237"/>
      <c r="AA51" s="237"/>
      <c r="AB51" s="237"/>
      <c r="AC51" s="237"/>
      <c r="AD51" s="237"/>
      <c r="AE51" s="237"/>
      <c r="AF51" s="237"/>
      <c r="AG51" s="237"/>
      <c r="AH51" s="237"/>
      <c r="AI51" s="237"/>
      <c r="AJ51" s="237"/>
      <c r="AK51" s="237"/>
      <c r="AL51" s="237"/>
      <c r="AM51" s="237"/>
      <c r="AN51" s="237"/>
      <c r="AO51" s="237"/>
      <c r="AP51" s="237"/>
      <c r="AQ51" s="237"/>
      <c r="AR51" s="237"/>
      <c r="AS51" s="237"/>
      <c r="AT51" s="237"/>
      <c r="AU51" s="237"/>
      <c r="AV51" s="237"/>
      <c r="AW51" s="237"/>
      <c r="AX51" s="237"/>
      <c r="AY51" s="247"/>
    </row>
    <row r="52" spans="1:51" ht="60" customHeight="1" x14ac:dyDescent="0.35">
      <c r="A52" s="243" t="s">
        <v>4619</v>
      </c>
      <c r="B52" s="231" t="s">
        <v>4620</v>
      </c>
      <c r="C52" s="231" t="s">
        <v>4621</v>
      </c>
      <c r="D52" s="231" t="s">
        <v>20</v>
      </c>
      <c r="E52" s="231" t="s">
        <v>20</v>
      </c>
      <c r="F52" s="231" t="s">
        <v>4622</v>
      </c>
      <c r="G52" s="231" t="s">
        <v>20</v>
      </c>
      <c r="H52" s="231" t="s">
        <v>4603</v>
      </c>
      <c r="I52" s="231" t="s">
        <v>4623</v>
      </c>
      <c r="J52" s="231" t="s">
        <v>4624</v>
      </c>
      <c r="K52" s="234" t="str">
        <f>IF(COUNTIF(L52:AY52,"&lt;&gt;")=0,"",SUMPRODUCT(((Recommendations[ImplStatus]="Implemented")+(Recommendations[ImplStatus]="Compensated"))*ISNUMBER(MATCH(Recommendations[Id],L52:AY52,0)))/COUNTIF(L52:AY52,"&lt;&gt;"))</f>
        <v/>
      </c>
      <c r="L52" s="237"/>
      <c r="M52" s="237"/>
      <c r="N52" s="237"/>
      <c r="O52" s="237"/>
      <c r="P52" s="237"/>
      <c r="Q52" s="237"/>
      <c r="R52" s="237"/>
      <c r="S52" s="237"/>
      <c r="T52" s="237"/>
      <c r="U52" s="237"/>
      <c r="V52" s="237"/>
      <c r="W52" s="237"/>
      <c r="X52" s="237"/>
      <c r="Y52" s="237"/>
      <c r="Z52" s="237"/>
      <c r="AA52" s="237"/>
      <c r="AB52" s="237"/>
      <c r="AC52" s="237"/>
      <c r="AD52" s="237"/>
      <c r="AE52" s="237"/>
      <c r="AF52" s="237"/>
      <c r="AG52" s="237"/>
      <c r="AH52" s="237"/>
      <c r="AI52" s="237"/>
      <c r="AJ52" s="237"/>
      <c r="AK52" s="237"/>
      <c r="AL52" s="237"/>
      <c r="AM52" s="237"/>
      <c r="AN52" s="237"/>
      <c r="AO52" s="237"/>
      <c r="AP52" s="237"/>
      <c r="AQ52" s="237"/>
      <c r="AR52" s="237"/>
      <c r="AS52" s="237"/>
      <c r="AT52" s="237"/>
      <c r="AU52" s="237"/>
      <c r="AV52" s="237"/>
      <c r="AW52" s="237"/>
      <c r="AX52" s="237"/>
      <c r="AY52" s="247"/>
    </row>
    <row r="53" spans="1:51" ht="60" customHeight="1" x14ac:dyDescent="0.35">
      <c r="A53" s="243" t="s">
        <v>4625</v>
      </c>
      <c r="B53" s="231" t="s">
        <v>4626</v>
      </c>
      <c r="C53" s="231" t="s">
        <v>4627</v>
      </c>
      <c r="D53" s="231" t="s">
        <v>4628</v>
      </c>
      <c r="E53" s="231" t="s">
        <v>4629</v>
      </c>
      <c r="F53" s="231" t="s">
        <v>20</v>
      </c>
      <c r="G53" s="231" t="s">
        <v>20</v>
      </c>
      <c r="H53" s="231" t="s">
        <v>4630</v>
      </c>
      <c r="I53" s="231" t="s">
        <v>20</v>
      </c>
      <c r="J53" s="231" t="s">
        <v>4631</v>
      </c>
      <c r="K53" s="234" t="str">
        <f>IF(COUNTIF(L53:AY53,"&lt;&gt;")=0,"",SUMPRODUCT(((Recommendations[ImplStatus]="Implemented")+(Recommendations[ImplStatus]="Compensated"))*ISNUMBER(MATCH(Recommendations[Id],L53:AY53,0)))/COUNTIF(L53:AY53,"&lt;&gt;"))</f>
        <v/>
      </c>
      <c r="L53" s="237"/>
      <c r="M53" s="237"/>
      <c r="N53" s="237"/>
      <c r="O53" s="237"/>
      <c r="P53" s="237"/>
      <c r="Q53" s="237"/>
      <c r="R53" s="237"/>
      <c r="S53" s="237"/>
      <c r="T53" s="237"/>
      <c r="U53" s="237"/>
      <c r="V53" s="237"/>
      <c r="W53" s="237"/>
      <c r="X53" s="237"/>
      <c r="Y53" s="237"/>
      <c r="Z53" s="237"/>
      <c r="AA53" s="237"/>
      <c r="AB53" s="237"/>
      <c r="AC53" s="237"/>
      <c r="AD53" s="237"/>
      <c r="AE53" s="237"/>
      <c r="AF53" s="237"/>
      <c r="AG53" s="237"/>
      <c r="AH53" s="237"/>
      <c r="AI53" s="237"/>
      <c r="AJ53" s="237"/>
      <c r="AK53" s="237"/>
      <c r="AL53" s="237"/>
      <c r="AM53" s="237"/>
      <c r="AN53" s="237"/>
      <c r="AO53" s="237"/>
      <c r="AP53" s="237"/>
      <c r="AQ53" s="237"/>
      <c r="AR53" s="237"/>
      <c r="AS53" s="237"/>
      <c r="AT53" s="237"/>
      <c r="AU53" s="237"/>
      <c r="AV53" s="237"/>
      <c r="AW53" s="237"/>
      <c r="AX53" s="237"/>
      <c r="AY53" s="247"/>
    </row>
    <row r="54" spans="1:51" ht="60" customHeight="1" x14ac:dyDescent="0.35">
      <c r="A54" s="243" t="s">
        <v>4632</v>
      </c>
      <c r="B54" s="231" t="s">
        <v>4633</v>
      </c>
      <c r="C54" s="231" t="s">
        <v>4627</v>
      </c>
      <c r="D54" s="231" t="s">
        <v>4628</v>
      </c>
      <c r="E54" s="231" t="s">
        <v>20</v>
      </c>
      <c r="F54" s="231" t="s">
        <v>20</v>
      </c>
      <c r="G54" s="231" t="s">
        <v>20</v>
      </c>
      <c r="H54" s="231" t="s">
        <v>4634</v>
      </c>
      <c r="I54" s="231" t="s">
        <v>4635</v>
      </c>
      <c r="J54" s="231" t="s">
        <v>4636</v>
      </c>
      <c r="K54" s="234" t="str">
        <f>IF(COUNTIF(L54:AY54,"&lt;&gt;")=0,"",SUMPRODUCT(((Recommendations[ImplStatus]="Implemented")+(Recommendations[ImplStatus]="Compensated"))*ISNUMBER(MATCH(Recommendations[Id],L54:AY54,0)))/COUNTIF(L54:AY54,"&lt;&gt;"))</f>
        <v/>
      </c>
      <c r="L54" s="237"/>
      <c r="M54" s="237"/>
      <c r="N54" s="237"/>
      <c r="O54" s="237"/>
      <c r="P54" s="237"/>
      <c r="Q54" s="237"/>
      <c r="R54" s="237"/>
      <c r="S54" s="237"/>
      <c r="T54" s="237"/>
      <c r="U54" s="237"/>
      <c r="V54" s="237"/>
      <c r="W54" s="237"/>
      <c r="X54" s="237"/>
      <c r="Y54" s="237"/>
      <c r="Z54" s="237"/>
      <c r="AA54" s="237"/>
      <c r="AB54" s="237"/>
      <c r="AC54" s="237"/>
      <c r="AD54" s="237"/>
      <c r="AE54" s="237"/>
      <c r="AF54" s="237"/>
      <c r="AG54" s="237"/>
      <c r="AH54" s="237"/>
      <c r="AI54" s="237"/>
      <c r="AJ54" s="237"/>
      <c r="AK54" s="237"/>
      <c r="AL54" s="237"/>
      <c r="AM54" s="237"/>
      <c r="AN54" s="237"/>
      <c r="AO54" s="237"/>
      <c r="AP54" s="237"/>
      <c r="AQ54" s="237"/>
      <c r="AR54" s="237"/>
      <c r="AS54" s="237"/>
      <c r="AT54" s="237"/>
      <c r="AU54" s="237"/>
      <c r="AV54" s="237"/>
      <c r="AW54" s="237"/>
      <c r="AX54" s="237"/>
      <c r="AY54" s="247"/>
    </row>
    <row r="55" spans="1:51" ht="60" customHeight="1" outlineLevel="1" x14ac:dyDescent="0.35">
      <c r="A55" s="242" t="s">
        <v>1661</v>
      </c>
      <c r="B55" s="230" t="s">
        <v>4637</v>
      </c>
      <c r="C55" s="230"/>
      <c r="D55" s="230"/>
      <c r="E55" s="230"/>
      <c r="F55" s="230"/>
      <c r="G55" s="230"/>
      <c r="H55" s="230"/>
      <c r="I55" s="230"/>
      <c r="J55" s="230"/>
      <c r="K55" s="233" t="str">
        <f>IF(COUNTIF(L55:AY55,"&lt;&gt;")=0,"",SUMPRODUCT(((Recommendations[ImplStatus]="Implemented")+(Recommendations[ImplStatus]="Compensated"))*ISNUMBER(MATCH(Recommendations[Id],L55:AY55,0)))/COUNTIF(L55:AY55,"&lt;&gt;"))</f>
        <v/>
      </c>
      <c r="L55" s="236"/>
      <c r="M55" s="236"/>
      <c r="N55" s="236"/>
      <c r="O55" s="236"/>
      <c r="P55" s="236"/>
      <c r="Q55" s="236"/>
      <c r="R55" s="236"/>
      <c r="S55" s="236"/>
      <c r="T55" s="236"/>
      <c r="U55" s="236"/>
      <c r="V55" s="236"/>
      <c r="W55" s="236"/>
      <c r="X55" s="236"/>
      <c r="Y55" s="236"/>
      <c r="Z55" s="236"/>
      <c r="AA55" s="236"/>
      <c r="AB55" s="236"/>
      <c r="AC55" s="236"/>
      <c r="AD55" s="236"/>
      <c r="AE55" s="236"/>
      <c r="AF55" s="236"/>
      <c r="AG55" s="236"/>
      <c r="AH55" s="236"/>
      <c r="AI55" s="236"/>
      <c r="AJ55" s="236"/>
      <c r="AK55" s="236"/>
      <c r="AL55" s="236"/>
      <c r="AM55" s="236"/>
      <c r="AN55" s="236"/>
      <c r="AO55" s="236"/>
      <c r="AP55" s="236"/>
      <c r="AQ55" s="236"/>
      <c r="AR55" s="236"/>
      <c r="AS55" s="236"/>
      <c r="AT55" s="236"/>
      <c r="AU55" s="236"/>
      <c r="AV55" s="236"/>
      <c r="AW55" s="236"/>
      <c r="AX55" s="236"/>
      <c r="AY55" s="246"/>
    </row>
    <row r="56" spans="1:51" ht="60" customHeight="1" x14ac:dyDescent="0.35">
      <c r="A56" s="243" t="s">
        <v>4638</v>
      </c>
      <c r="B56" s="231" t="s">
        <v>4639</v>
      </c>
      <c r="C56" s="231" t="s">
        <v>4640</v>
      </c>
      <c r="D56" s="231" t="s">
        <v>4641</v>
      </c>
      <c r="E56" s="231" t="s">
        <v>4642</v>
      </c>
      <c r="F56" s="231" t="s">
        <v>20</v>
      </c>
      <c r="G56" s="231" t="s">
        <v>4643</v>
      </c>
      <c r="H56" s="231" t="s">
        <v>20</v>
      </c>
      <c r="I56" s="231" t="s">
        <v>20</v>
      </c>
      <c r="J56" s="231" t="s">
        <v>4644</v>
      </c>
      <c r="K56" s="234" t="str">
        <f>IF(COUNTIF(L56:AY56,"&lt;&gt;")=0,"",SUMPRODUCT(((Recommendations[ImplStatus]="Implemented")+(Recommendations[ImplStatus]="Compensated"))*ISNUMBER(MATCH(Recommendations[Id],L56:AY56,0)))/COUNTIF(L56:AY56,"&lt;&gt;"))</f>
        <v/>
      </c>
      <c r="L56" s="237"/>
      <c r="M56" s="237"/>
      <c r="N56" s="237"/>
      <c r="O56" s="237"/>
      <c r="P56" s="237"/>
      <c r="Q56" s="237"/>
      <c r="R56" s="237"/>
      <c r="S56" s="237"/>
      <c r="T56" s="237"/>
      <c r="U56" s="237"/>
      <c r="V56" s="237"/>
      <c r="W56" s="237"/>
      <c r="X56" s="237"/>
      <c r="Y56" s="237"/>
      <c r="Z56" s="237"/>
      <c r="AA56" s="237"/>
      <c r="AB56" s="237"/>
      <c r="AC56" s="237"/>
      <c r="AD56" s="237"/>
      <c r="AE56" s="237"/>
      <c r="AF56" s="237"/>
      <c r="AG56" s="237"/>
      <c r="AH56" s="237"/>
      <c r="AI56" s="237"/>
      <c r="AJ56" s="237"/>
      <c r="AK56" s="237"/>
      <c r="AL56" s="237"/>
      <c r="AM56" s="237"/>
      <c r="AN56" s="237"/>
      <c r="AO56" s="237"/>
      <c r="AP56" s="237"/>
      <c r="AQ56" s="237"/>
      <c r="AR56" s="237"/>
      <c r="AS56" s="237"/>
      <c r="AT56" s="237"/>
      <c r="AU56" s="237"/>
      <c r="AV56" s="237"/>
      <c r="AW56" s="237"/>
      <c r="AX56" s="237"/>
      <c r="AY56" s="247"/>
    </row>
    <row r="57" spans="1:51" ht="60" customHeight="1" x14ac:dyDescent="0.35">
      <c r="A57" s="243" t="s">
        <v>4645</v>
      </c>
      <c r="B57" s="231" t="s">
        <v>4646</v>
      </c>
      <c r="C57" s="231" t="s">
        <v>4647</v>
      </c>
      <c r="D57" s="231" t="s">
        <v>4648</v>
      </c>
      <c r="E57" s="231" t="s">
        <v>4649</v>
      </c>
      <c r="F57" s="231" t="s">
        <v>20</v>
      </c>
      <c r="G57" s="231" t="s">
        <v>4650</v>
      </c>
      <c r="H57" s="231" t="s">
        <v>4651</v>
      </c>
      <c r="I57" s="231" t="s">
        <v>20</v>
      </c>
      <c r="J57" s="231" t="s">
        <v>4652</v>
      </c>
      <c r="K57" s="234" t="str">
        <f>IF(COUNTIF(L57:AY57,"&lt;&gt;")=0,"",SUMPRODUCT(((Recommendations[ImplStatus]="Implemented")+(Recommendations[ImplStatus]="Compensated"))*ISNUMBER(MATCH(Recommendations[Id],L57:AY57,0)))/COUNTIF(L57:AY57,"&lt;&gt;"))</f>
        <v/>
      </c>
      <c r="L57" s="237"/>
      <c r="M57" s="237"/>
      <c r="N57" s="237"/>
      <c r="O57" s="237"/>
      <c r="P57" s="237"/>
      <c r="Q57" s="237"/>
      <c r="R57" s="237"/>
      <c r="S57" s="237"/>
      <c r="T57" s="237"/>
      <c r="U57" s="237"/>
      <c r="V57" s="237"/>
      <c r="W57" s="237"/>
      <c r="X57" s="237"/>
      <c r="Y57" s="237"/>
      <c r="Z57" s="237"/>
      <c r="AA57" s="237"/>
      <c r="AB57" s="237"/>
      <c r="AC57" s="237"/>
      <c r="AD57" s="237"/>
      <c r="AE57" s="237"/>
      <c r="AF57" s="237"/>
      <c r="AG57" s="237"/>
      <c r="AH57" s="237"/>
      <c r="AI57" s="237"/>
      <c r="AJ57" s="237"/>
      <c r="AK57" s="237"/>
      <c r="AL57" s="237"/>
      <c r="AM57" s="237"/>
      <c r="AN57" s="237"/>
      <c r="AO57" s="237"/>
      <c r="AP57" s="237"/>
      <c r="AQ57" s="237"/>
      <c r="AR57" s="237"/>
      <c r="AS57" s="237"/>
      <c r="AT57" s="237"/>
      <c r="AU57" s="237"/>
      <c r="AV57" s="237"/>
      <c r="AW57" s="237"/>
      <c r="AX57" s="237"/>
      <c r="AY57" s="247"/>
    </row>
    <row r="58" spans="1:51" ht="60" customHeight="1" outlineLevel="1" x14ac:dyDescent="0.35">
      <c r="A58" s="242" t="s">
        <v>1665</v>
      </c>
      <c r="B58" s="230" t="s">
        <v>4653</v>
      </c>
      <c r="C58" s="230"/>
      <c r="D58" s="230"/>
      <c r="E58" s="230"/>
      <c r="F58" s="230"/>
      <c r="G58" s="230"/>
      <c r="H58" s="230"/>
      <c r="I58" s="230"/>
      <c r="J58" s="230"/>
      <c r="K58" s="233" t="str">
        <f>IF(COUNTIF(L58:AY58,"&lt;&gt;")=0,"",SUMPRODUCT(((Recommendations[ImplStatus]="Implemented")+(Recommendations[ImplStatus]="Compensated"))*ISNUMBER(MATCH(Recommendations[Id],L58:AY58,0)))/COUNTIF(L58:AY58,"&lt;&gt;"))</f>
        <v/>
      </c>
      <c r="L58" s="236"/>
      <c r="M58" s="236"/>
      <c r="N58" s="236"/>
      <c r="O58" s="236"/>
      <c r="P58" s="236"/>
      <c r="Q58" s="236"/>
      <c r="R58" s="236"/>
      <c r="S58" s="236"/>
      <c r="T58" s="236"/>
      <c r="U58" s="236"/>
      <c r="V58" s="236"/>
      <c r="W58" s="236"/>
      <c r="X58" s="236"/>
      <c r="Y58" s="236"/>
      <c r="Z58" s="236"/>
      <c r="AA58" s="236"/>
      <c r="AB58" s="236"/>
      <c r="AC58" s="236"/>
      <c r="AD58" s="236"/>
      <c r="AE58" s="236"/>
      <c r="AF58" s="236"/>
      <c r="AG58" s="236"/>
      <c r="AH58" s="236"/>
      <c r="AI58" s="236"/>
      <c r="AJ58" s="236"/>
      <c r="AK58" s="236"/>
      <c r="AL58" s="236"/>
      <c r="AM58" s="236"/>
      <c r="AN58" s="236"/>
      <c r="AO58" s="236"/>
      <c r="AP58" s="236"/>
      <c r="AQ58" s="236"/>
      <c r="AR58" s="236"/>
      <c r="AS58" s="236"/>
      <c r="AT58" s="236"/>
      <c r="AU58" s="236"/>
      <c r="AV58" s="236"/>
      <c r="AW58" s="236"/>
      <c r="AX58" s="236"/>
      <c r="AY58" s="246"/>
    </row>
    <row r="59" spans="1:51" ht="60" customHeight="1" x14ac:dyDescent="0.35">
      <c r="A59" s="243" t="s">
        <v>4654</v>
      </c>
      <c r="B59" s="231" t="s">
        <v>4655</v>
      </c>
      <c r="C59" s="231" t="s">
        <v>4656</v>
      </c>
      <c r="D59" s="231" t="s">
        <v>4657</v>
      </c>
      <c r="E59" s="231" t="s">
        <v>20</v>
      </c>
      <c r="F59" s="231" t="s">
        <v>20</v>
      </c>
      <c r="G59" s="231" t="s">
        <v>4658</v>
      </c>
      <c r="H59" s="231" t="s">
        <v>4659</v>
      </c>
      <c r="I59" s="231" t="s">
        <v>4660</v>
      </c>
      <c r="J59" s="231" t="s">
        <v>4661</v>
      </c>
      <c r="K59" s="234" t="str">
        <f>IF(COUNTIF(L59:AY59,"&lt;&gt;")=0,"",SUMPRODUCT(((Recommendations[ImplStatus]="Implemented")+(Recommendations[ImplStatus]="Compensated"))*ISNUMBER(MATCH(Recommendations[Id],L59:AY59,0)))/COUNTIF(L59:AY59,"&lt;&gt;"))</f>
        <v/>
      </c>
      <c r="L59" s="237"/>
      <c r="M59" s="237"/>
      <c r="N59" s="237"/>
      <c r="O59" s="237"/>
      <c r="P59" s="237"/>
      <c r="Q59" s="237"/>
      <c r="R59" s="237"/>
      <c r="S59" s="237"/>
      <c r="T59" s="237"/>
      <c r="U59" s="237"/>
      <c r="V59" s="237"/>
      <c r="W59" s="237"/>
      <c r="X59" s="237"/>
      <c r="Y59" s="237"/>
      <c r="Z59" s="237"/>
      <c r="AA59" s="237"/>
      <c r="AB59" s="237"/>
      <c r="AC59" s="237"/>
      <c r="AD59" s="237"/>
      <c r="AE59" s="237"/>
      <c r="AF59" s="237"/>
      <c r="AG59" s="237"/>
      <c r="AH59" s="237"/>
      <c r="AI59" s="237"/>
      <c r="AJ59" s="237"/>
      <c r="AK59" s="237"/>
      <c r="AL59" s="237"/>
      <c r="AM59" s="237"/>
      <c r="AN59" s="237"/>
      <c r="AO59" s="237"/>
      <c r="AP59" s="237"/>
      <c r="AQ59" s="237"/>
      <c r="AR59" s="237"/>
      <c r="AS59" s="237"/>
      <c r="AT59" s="237"/>
      <c r="AU59" s="237"/>
      <c r="AV59" s="237"/>
      <c r="AW59" s="237"/>
      <c r="AX59" s="237"/>
      <c r="AY59" s="247"/>
    </row>
    <row r="60" spans="1:51" ht="60" customHeight="1" x14ac:dyDescent="0.35">
      <c r="A60" s="243" t="s">
        <v>4662</v>
      </c>
      <c r="B60" s="231" t="s">
        <v>4663</v>
      </c>
      <c r="C60" s="231" t="s">
        <v>4664</v>
      </c>
      <c r="D60" s="231" t="s">
        <v>20</v>
      </c>
      <c r="E60" s="231" t="s">
        <v>4665</v>
      </c>
      <c r="F60" s="231" t="s">
        <v>4666</v>
      </c>
      <c r="G60" s="231" t="s">
        <v>20</v>
      </c>
      <c r="H60" s="231" t="s">
        <v>4667</v>
      </c>
      <c r="I60" s="231" t="s">
        <v>4668</v>
      </c>
      <c r="J60" s="231" t="s">
        <v>4669</v>
      </c>
      <c r="K60" s="234" t="str">
        <f>IF(COUNTIF(L60:AY60,"&lt;&gt;")=0,"",SUMPRODUCT(((Recommendations[ImplStatus]="Implemented")+(Recommendations[ImplStatus]="Compensated"))*ISNUMBER(MATCH(Recommendations[Id],L60:AY60,0)))/COUNTIF(L60:AY60,"&lt;&gt;"))</f>
        <v/>
      </c>
      <c r="L60" s="237"/>
      <c r="M60" s="237"/>
      <c r="N60" s="237"/>
      <c r="O60" s="237"/>
      <c r="P60" s="237"/>
      <c r="Q60" s="237"/>
      <c r="R60" s="237"/>
      <c r="S60" s="237"/>
      <c r="T60" s="237"/>
      <c r="U60" s="237"/>
      <c r="V60" s="237"/>
      <c r="W60" s="237"/>
      <c r="X60" s="237"/>
      <c r="Y60" s="237"/>
      <c r="Z60" s="237"/>
      <c r="AA60" s="237"/>
      <c r="AB60" s="237"/>
      <c r="AC60" s="237"/>
      <c r="AD60" s="237"/>
      <c r="AE60" s="237"/>
      <c r="AF60" s="237"/>
      <c r="AG60" s="237"/>
      <c r="AH60" s="237"/>
      <c r="AI60" s="237"/>
      <c r="AJ60" s="237"/>
      <c r="AK60" s="237"/>
      <c r="AL60" s="237"/>
      <c r="AM60" s="237"/>
      <c r="AN60" s="237"/>
      <c r="AO60" s="237"/>
      <c r="AP60" s="237"/>
      <c r="AQ60" s="237"/>
      <c r="AR60" s="237"/>
      <c r="AS60" s="237"/>
      <c r="AT60" s="237"/>
      <c r="AU60" s="237"/>
      <c r="AV60" s="237"/>
      <c r="AW60" s="237"/>
      <c r="AX60" s="237"/>
      <c r="AY60" s="247"/>
    </row>
    <row r="61" spans="1:51" ht="60" customHeight="1" x14ac:dyDescent="0.35">
      <c r="A61" s="243" t="s">
        <v>4670</v>
      </c>
      <c r="B61" s="231" t="s">
        <v>4671</v>
      </c>
      <c r="C61" s="231" t="s">
        <v>4672</v>
      </c>
      <c r="D61" s="231" t="s">
        <v>20</v>
      </c>
      <c r="E61" s="231" t="s">
        <v>20</v>
      </c>
      <c r="F61" s="231" t="s">
        <v>20</v>
      </c>
      <c r="G61" s="231" t="s">
        <v>4673</v>
      </c>
      <c r="H61" s="231" t="s">
        <v>4674</v>
      </c>
      <c r="I61" s="231" t="s">
        <v>4675</v>
      </c>
      <c r="J61" s="231" t="s">
        <v>4676</v>
      </c>
      <c r="K61" s="234" t="str">
        <f>IF(COUNTIF(L61:AY61,"&lt;&gt;")=0,"",SUMPRODUCT(((Recommendations[ImplStatus]="Implemented")+(Recommendations[ImplStatus]="Compensated"))*ISNUMBER(MATCH(Recommendations[Id],L61:AY61,0)))/COUNTIF(L61:AY61,"&lt;&gt;"))</f>
        <v/>
      </c>
      <c r="L61" s="237"/>
      <c r="M61" s="237"/>
      <c r="N61" s="237"/>
      <c r="O61" s="237"/>
      <c r="P61" s="237"/>
      <c r="Q61" s="237"/>
      <c r="R61" s="237"/>
      <c r="S61" s="237"/>
      <c r="T61" s="237"/>
      <c r="U61" s="237"/>
      <c r="V61" s="237"/>
      <c r="W61" s="237"/>
      <c r="X61" s="237"/>
      <c r="Y61" s="237"/>
      <c r="Z61" s="237"/>
      <c r="AA61" s="237"/>
      <c r="AB61" s="237"/>
      <c r="AC61" s="237"/>
      <c r="AD61" s="237"/>
      <c r="AE61" s="237"/>
      <c r="AF61" s="237"/>
      <c r="AG61" s="237"/>
      <c r="AH61" s="237"/>
      <c r="AI61" s="237"/>
      <c r="AJ61" s="237"/>
      <c r="AK61" s="237"/>
      <c r="AL61" s="237"/>
      <c r="AM61" s="237"/>
      <c r="AN61" s="237"/>
      <c r="AO61" s="237"/>
      <c r="AP61" s="237"/>
      <c r="AQ61" s="237"/>
      <c r="AR61" s="237"/>
      <c r="AS61" s="237"/>
      <c r="AT61" s="237"/>
      <c r="AU61" s="237"/>
      <c r="AV61" s="237"/>
      <c r="AW61" s="237"/>
      <c r="AX61" s="237"/>
      <c r="AY61" s="247"/>
    </row>
    <row r="62" spans="1:51" ht="60" customHeight="1" x14ac:dyDescent="0.35">
      <c r="A62" s="243" t="s">
        <v>4677</v>
      </c>
      <c r="B62" s="231" t="s">
        <v>4678</v>
      </c>
      <c r="C62" s="231" t="s">
        <v>4679</v>
      </c>
      <c r="D62" s="231" t="s">
        <v>4680</v>
      </c>
      <c r="E62" s="231" t="s">
        <v>20</v>
      </c>
      <c r="F62" s="231" t="s">
        <v>20</v>
      </c>
      <c r="G62" s="231" t="s">
        <v>20</v>
      </c>
      <c r="H62" s="231" t="s">
        <v>4681</v>
      </c>
      <c r="I62" s="231" t="s">
        <v>4682</v>
      </c>
      <c r="J62" s="231" t="s">
        <v>4683</v>
      </c>
      <c r="K62" s="234" t="str">
        <f>IF(COUNTIF(L62:AY62,"&lt;&gt;")=0,"",SUMPRODUCT(((Recommendations[ImplStatus]="Implemented")+(Recommendations[ImplStatus]="Compensated"))*ISNUMBER(MATCH(Recommendations[Id],L62:AY62,0)))/COUNTIF(L62:AY62,"&lt;&gt;"))</f>
        <v/>
      </c>
      <c r="L62" s="237"/>
      <c r="M62" s="237"/>
      <c r="N62" s="237"/>
      <c r="O62" s="237"/>
      <c r="P62" s="237"/>
      <c r="Q62" s="237"/>
      <c r="R62" s="237"/>
      <c r="S62" s="237"/>
      <c r="T62" s="237"/>
      <c r="U62" s="237"/>
      <c r="V62" s="237"/>
      <c r="W62" s="237"/>
      <c r="X62" s="237"/>
      <c r="Y62" s="237"/>
      <c r="Z62" s="237"/>
      <c r="AA62" s="237"/>
      <c r="AB62" s="237"/>
      <c r="AC62" s="237"/>
      <c r="AD62" s="237"/>
      <c r="AE62" s="237"/>
      <c r="AF62" s="237"/>
      <c r="AG62" s="237"/>
      <c r="AH62" s="237"/>
      <c r="AI62" s="237"/>
      <c r="AJ62" s="237"/>
      <c r="AK62" s="237"/>
      <c r="AL62" s="237"/>
      <c r="AM62" s="237"/>
      <c r="AN62" s="237"/>
      <c r="AO62" s="237"/>
      <c r="AP62" s="237"/>
      <c r="AQ62" s="237"/>
      <c r="AR62" s="237"/>
      <c r="AS62" s="237"/>
      <c r="AT62" s="237"/>
      <c r="AU62" s="237"/>
      <c r="AV62" s="237"/>
      <c r="AW62" s="237"/>
      <c r="AX62" s="237"/>
      <c r="AY62" s="247"/>
    </row>
    <row r="63" spans="1:51" ht="60" customHeight="1" outlineLevel="1" x14ac:dyDescent="0.35">
      <c r="A63" s="242" t="s">
        <v>1669</v>
      </c>
      <c r="B63" s="230" t="s">
        <v>4684</v>
      </c>
      <c r="C63" s="230"/>
      <c r="D63" s="230"/>
      <c r="E63" s="230"/>
      <c r="F63" s="230"/>
      <c r="G63" s="230"/>
      <c r="H63" s="230"/>
      <c r="I63" s="230"/>
      <c r="J63" s="230"/>
      <c r="K63" s="233" t="str">
        <f>IF(COUNTIF(L63:AY63,"&lt;&gt;")=0,"",SUMPRODUCT(((Recommendations[ImplStatus]="Implemented")+(Recommendations[ImplStatus]="Compensated"))*ISNUMBER(MATCH(Recommendations[Id],L63:AY63,0)))/COUNTIF(L63:AY63,"&lt;&gt;"))</f>
        <v/>
      </c>
      <c r="L63" s="236"/>
      <c r="M63" s="236"/>
      <c r="N63" s="236"/>
      <c r="O63" s="236"/>
      <c r="P63" s="236"/>
      <c r="Q63" s="236"/>
      <c r="R63" s="236"/>
      <c r="S63" s="236"/>
      <c r="T63" s="236"/>
      <c r="U63" s="236"/>
      <c r="V63" s="236"/>
      <c r="W63" s="236"/>
      <c r="X63" s="236"/>
      <c r="Y63" s="236"/>
      <c r="Z63" s="236"/>
      <c r="AA63" s="236"/>
      <c r="AB63" s="236"/>
      <c r="AC63" s="236"/>
      <c r="AD63" s="236"/>
      <c r="AE63" s="236"/>
      <c r="AF63" s="236"/>
      <c r="AG63" s="236"/>
      <c r="AH63" s="236"/>
      <c r="AI63" s="236"/>
      <c r="AJ63" s="236"/>
      <c r="AK63" s="236"/>
      <c r="AL63" s="236"/>
      <c r="AM63" s="236"/>
      <c r="AN63" s="236"/>
      <c r="AO63" s="236"/>
      <c r="AP63" s="236"/>
      <c r="AQ63" s="236"/>
      <c r="AR63" s="236"/>
      <c r="AS63" s="236"/>
      <c r="AT63" s="236"/>
      <c r="AU63" s="236"/>
      <c r="AV63" s="236"/>
      <c r="AW63" s="236"/>
      <c r="AX63" s="236"/>
      <c r="AY63" s="246"/>
    </row>
    <row r="64" spans="1:51" ht="60" customHeight="1" x14ac:dyDescent="0.35">
      <c r="A64" s="243" t="s">
        <v>4685</v>
      </c>
      <c r="B64" s="231" t="s">
        <v>4686</v>
      </c>
      <c r="C64" s="231" t="s">
        <v>4687</v>
      </c>
      <c r="D64" s="231" t="s">
        <v>4688</v>
      </c>
      <c r="E64" s="231" t="s">
        <v>20</v>
      </c>
      <c r="F64" s="231" t="s">
        <v>20</v>
      </c>
      <c r="G64" s="231" t="s">
        <v>4689</v>
      </c>
      <c r="H64" s="231" t="s">
        <v>4690</v>
      </c>
      <c r="I64" s="231" t="s">
        <v>4691</v>
      </c>
      <c r="J64" s="231" t="s">
        <v>4692</v>
      </c>
      <c r="K64" s="234" t="str">
        <f>IF(COUNTIF(L64:AY64,"&lt;&gt;")=0,"",SUMPRODUCT(((Recommendations[ImplStatus]="Implemented")+(Recommendations[ImplStatus]="Compensated"))*ISNUMBER(MATCH(Recommendations[Id],L64:AY64,0)))/COUNTIF(L64:AY64,"&lt;&gt;"))</f>
        <v/>
      </c>
      <c r="L64" s="237"/>
      <c r="M64" s="237"/>
      <c r="N64" s="237"/>
      <c r="O64" s="237"/>
      <c r="P64" s="237"/>
      <c r="Q64" s="237"/>
      <c r="R64" s="237"/>
      <c r="S64" s="237"/>
      <c r="T64" s="237"/>
      <c r="U64" s="237"/>
      <c r="V64" s="237"/>
      <c r="W64" s="237"/>
      <c r="X64" s="237"/>
      <c r="Y64" s="237"/>
      <c r="Z64" s="237"/>
      <c r="AA64" s="237"/>
      <c r="AB64" s="237"/>
      <c r="AC64" s="237"/>
      <c r="AD64" s="237"/>
      <c r="AE64" s="237"/>
      <c r="AF64" s="237"/>
      <c r="AG64" s="237"/>
      <c r="AH64" s="237"/>
      <c r="AI64" s="237"/>
      <c r="AJ64" s="237"/>
      <c r="AK64" s="237"/>
      <c r="AL64" s="237"/>
      <c r="AM64" s="237"/>
      <c r="AN64" s="237"/>
      <c r="AO64" s="237"/>
      <c r="AP64" s="237"/>
      <c r="AQ64" s="237"/>
      <c r="AR64" s="237"/>
      <c r="AS64" s="237"/>
      <c r="AT64" s="237"/>
      <c r="AU64" s="237"/>
      <c r="AV64" s="237"/>
      <c r="AW64" s="237"/>
      <c r="AX64" s="237"/>
      <c r="AY64" s="247"/>
    </row>
    <row r="65" spans="1:51" ht="60" customHeight="1" x14ac:dyDescent="0.35">
      <c r="A65" s="243" t="s">
        <v>4693</v>
      </c>
      <c r="B65" s="231" t="s">
        <v>4694</v>
      </c>
      <c r="C65" s="231" t="s">
        <v>4695</v>
      </c>
      <c r="D65" s="231" t="s">
        <v>4696</v>
      </c>
      <c r="E65" s="231" t="s">
        <v>20</v>
      </c>
      <c r="F65" s="231" t="s">
        <v>20</v>
      </c>
      <c r="G65" s="231" t="s">
        <v>20</v>
      </c>
      <c r="H65" s="231" t="s">
        <v>4697</v>
      </c>
      <c r="I65" s="231" t="s">
        <v>4698</v>
      </c>
      <c r="J65" s="231" t="s">
        <v>4699</v>
      </c>
      <c r="K65" s="234" t="str">
        <f>IF(COUNTIF(L65:AY65,"&lt;&gt;")=0,"",SUMPRODUCT(((Recommendations[ImplStatus]="Implemented")+(Recommendations[ImplStatus]="Compensated"))*ISNUMBER(MATCH(Recommendations[Id],L65:AY65,0)))/COUNTIF(L65:AY65,"&lt;&gt;"))</f>
        <v/>
      </c>
      <c r="L65" s="237"/>
      <c r="M65" s="237"/>
      <c r="N65" s="237"/>
      <c r="O65" s="237"/>
      <c r="P65" s="237"/>
      <c r="Q65" s="237"/>
      <c r="R65" s="237"/>
      <c r="S65" s="237"/>
      <c r="T65" s="237"/>
      <c r="U65" s="237"/>
      <c r="V65" s="237"/>
      <c r="W65" s="237"/>
      <c r="X65" s="237"/>
      <c r="Y65" s="237"/>
      <c r="Z65" s="237"/>
      <c r="AA65" s="237"/>
      <c r="AB65" s="237"/>
      <c r="AC65" s="237"/>
      <c r="AD65" s="237"/>
      <c r="AE65" s="237"/>
      <c r="AF65" s="237"/>
      <c r="AG65" s="237"/>
      <c r="AH65" s="237"/>
      <c r="AI65" s="237"/>
      <c r="AJ65" s="237"/>
      <c r="AK65" s="237"/>
      <c r="AL65" s="237"/>
      <c r="AM65" s="237"/>
      <c r="AN65" s="237"/>
      <c r="AO65" s="237"/>
      <c r="AP65" s="237"/>
      <c r="AQ65" s="237"/>
      <c r="AR65" s="237"/>
      <c r="AS65" s="237"/>
      <c r="AT65" s="237"/>
      <c r="AU65" s="237"/>
      <c r="AV65" s="237"/>
      <c r="AW65" s="237"/>
      <c r="AX65" s="237"/>
      <c r="AY65" s="247"/>
    </row>
    <row r="66" spans="1:51" ht="60" customHeight="1" x14ac:dyDescent="0.35">
      <c r="A66" s="243" t="s">
        <v>4700</v>
      </c>
      <c r="B66" s="231" t="s">
        <v>4701</v>
      </c>
      <c r="C66" s="231" t="s">
        <v>4702</v>
      </c>
      <c r="D66" s="231" t="s">
        <v>4703</v>
      </c>
      <c r="E66" s="231" t="s">
        <v>20</v>
      </c>
      <c r="F66" s="231" t="s">
        <v>20</v>
      </c>
      <c r="G66" s="231" t="s">
        <v>20</v>
      </c>
      <c r="H66" s="231" t="s">
        <v>4704</v>
      </c>
      <c r="I66" s="231" t="s">
        <v>4705</v>
      </c>
      <c r="J66" s="231" t="s">
        <v>4706</v>
      </c>
      <c r="K66" s="234" t="str">
        <f>IF(COUNTIF(L66:AY66,"&lt;&gt;")=0,"",SUMPRODUCT(((Recommendations[ImplStatus]="Implemented")+(Recommendations[ImplStatus]="Compensated"))*ISNUMBER(MATCH(Recommendations[Id],L66:AY66,0)))/COUNTIF(L66:AY66,"&lt;&gt;"))</f>
        <v/>
      </c>
      <c r="L66" s="237"/>
      <c r="M66" s="237"/>
      <c r="N66" s="237"/>
      <c r="O66" s="237"/>
      <c r="P66" s="237"/>
      <c r="Q66" s="237"/>
      <c r="R66" s="237"/>
      <c r="S66" s="237"/>
      <c r="T66" s="237"/>
      <c r="U66" s="237"/>
      <c r="V66" s="237"/>
      <c r="W66" s="237"/>
      <c r="X66" s="237"/>
      <c r="Y66" s="237"/>
      <c r="Z66" s="237"/>
      <c r="AA66" s="237"/>
      <c r="AB66" s="237"/>
      <c r="AC66" s="237"/>
      <c r="AD66" s="237"/>
      <c r="AE66" s="237"/>
      <c r="AF66" s="237"/>
      <c r="AG66" s="237"/>
      <c r="AH66" s="237"/>
      <c r="AI66" s="237"/>
      <c r="AJ66" s="237"/>
      <c r="AK66" s="237"/>
      <c r="AL66" s="237"/>
      <c r="AM66" s="237"/>
      <c r="AN66" s="237"/>
      <c r="AO66" s="237"/>
      <c r="AP66" s="237"/>
      <c r="AQ66" s="237"/>
      <c r="AR66" s="237"/>
      <c r="AS66" s="237"/>
      <c r="AT66" s="237"/>
      <c r="AU66" s="237"/>
      <c r="AV66" s="237"/>
      <c r="AW66" s="237"/>
      <c r="AX66" s="237"/>
      <c r="AY66" s="247"/>
    </row>
    <row r="67" spans="1:51" ht="60" customHeight="1" x14ac:dyDescent="0.35">
      <c r="A67" s="243" t="s">
        <v>4707</v>
      </c>
      <c r="B67" s="231" t="s">
        <v>4708</v>
      </c>
      <c r="C67" s="231" t="s">
        <v>4709</v>
      </c>
      <c r="D67" s="231" t="s">
        <v>4710</v>
      </c>
      <c r="E67" s="231" t="s">
        <v>20</v>
      </c>
      <c r="F67" s="231" t="s">
        <v>20</v>
      </c>
      <c r="G67" s="231" t="s">
        <v>20</v>
      </c>
      <c r="H67" s="231" t="s">
        <v>4711</v>
      </c>
      <c r="I67" s="231" t="s">
        <v>20</v>
      </c>
      <c r="J67" s="231" t="s">
        <v>4712</v>
      </c>
      <c r="K67" s="234" t="str">
        <f>IF(COUNTIF(L67:AY67,"&lt;&gt;")=0,"",SUMPRODUCT(((Recommendations[ImplStatus]="Implemented")+(Recommendations[ImplStatus]="Compensated"))*ISNUMBER(MATCH(Recommendations[Id],L67:AY67,0)))/COUNTIF(L67:AY67,"&lt;&gt;"))</f>
        <v/>
      </c>
      <c r="L67" s="237"/>
      <c r="M67" s="237"/>
      <c r="N67" s="237"/>
      <c r="O67" s="237"/>
      <c r="P67" s="237"/>
      <c r="Q67" s="237"/>
      <c r="R67" s="237"/>
      <c r="S67" s="237"/>
      <c r="T67" s="237"/>
      <c r="U67" s="237"/>
      <c r="V67" s="237"/>
      <c r="W67" s="237"/>
      <c r="X67" s="237"/>
      <c r="Y67" s="237"/>
      <c r="Z67" s="237"/>
      <c r="AA67" s="237"/>
      <c r="AB67" s="237"/>
      <c r="AC67" s="237"/>
      <c r="AD67" s="237"/>
      <c r="AE67" s="237"/>
      <c r="AF67" s="237"/>
      <c r="AG67" s="237"/>
      <c r="AH67" s="237"/>
      <c r="AI67" s="237"/>
      <c r="AJ67" s="237"/>
      <c r="AK67" s="237"/>
      <c r="AL67" s="237"/>
      <c r="AM67" s="237"/>
      <c r="AN67" s="237"/>
      <c r="AO67" s="237"/>
      <c r="AP67" s="237"/>
      <c r="AQ67" s="237"/>
      <c r="AR67" s="237"/>
      <c r="AS67" s="237"/>
      <c r="AT67" s="237"/>
      <c r="AU67" s="237"/>
      <c r="AV67" s="237"/>
      <c r="AW67" s="237"/>
      <c r="AX67" s="237"/>
      <c r="AY67" s="247"/>
    </row>
    <row r="68" spans="1:51" ht="60" customHeight="1" x14ac:dyDescent="0.35">
      <c r="A68" s="243" t="s">
        <v>4713</v>
      </c>
      <c r="B68" s="231" t="s">
        <v>4714</v>
      </c>
      <c r="C68" s="231" t="s">
        <v>4715</v>
      </c>
      <c r="D68" s="231" t="s">
        <v>20</v>
      </c>
      <c r="E68" s="231" t="s">
        <v>20</v>
      </c>
      <c r="F68" s="231" t="s">
        <v>20</v>
      </c>
      <c r="G68" s="231" t="s">
        <v>20</v>
      </c>
      <c r="H68" s="231" t="s">
        <v>4716</v>
      </c>
      <c r="I68" s="231" t="s">
        <v>20</v>
      </c>
      <c r="J68" s="231" t="s">
        <v>4717</v>
      </c>
      <c r="K68" s="234" t="str">
        <f>IF(COUNTIF(L68:AY68,"&lt;&gt;")=0,"",SUMPRODUCT(((Recommendations[ImplStatus]="Implemented")+(Recommendations[ImplStatus]="Compensated"))*ISNUMBER(MATCH(Recommendations[Id],L68:AY68,0)))/COUNTIF(L68:AY68,"&lt;&gt;"))</f>
        <v/>
      </c>
      <c r="L68" s="237"/>
      <c r="M68" s="237"/>
      <c r="N68" s="237"/>
      <c r="O68" s="237"/>
      <c r="P68" s="237"/>
      <c r="Q68" s="237"/>
      <c r="R68" s="237"/>
      <c r="S68" s="237"/>
      <c r="T68" s="237"/>
      <c r="U68" s="237"/>
      <c r="V68" s="237"/>
      <c r="W68" s="237"/>
      <c r="X68" s="237"/>
      <c r="Y68" s="237"/>
      <c r="Z68" s="237"/>
      <c r="AA68" s="237"/>
      <c r="AB68" s="237"/>
      <c r="AC68" s="237"/>
      <c r="AD68" s="237"/>
      <c r="AE68" s="237"/>
      <c r="AF68" s="237"/>
      <c r="AG68" s="237"/>
      <c r="AH68" s="237"/>
      <c r="AI68" s="237"/>
      <c r="AJ68" s="237"/>
      <c r="AK68" s="237"/>
      <c r="AL68" s="237"/>
      <c r="AM68" s="237"/>
      <c r="AN68" s="237"/>
      <c r="AO68" s="237"/>
      <c r="AP68" s="237"/>
      <c r="AQ68" s="237"/>
      <c r="AR68" s="237"/>
      <c r="AS68" s="237"/>
      <c r="AT68" s="237"/>
      <c r="AU68" s="237"/>
      <c r="AV68" s="237"/>
      <c r="AW68" s="237"/>
      <c r="AX68" s="237"/>
      <c r="AY68" s="247"/>
    </row>
    <row r="69" spans="1:51" ht="60" customHeight="1" outlineLevel="1" x14ac:dyDescent="0.35">
      <c r="A69" s="242" t="s">
        <v>1673</v>
      </c>
      <c r="B69" s="230" t="s">
        <v>4718</v>
      </c>
      <c r="C69" s="230"/>
      <c r="D69" s="230"/>
      <c r="E69" s="230"/>
      <c r="F69" s="230"/>
      <c r="G69" s="230"/>
      <c r="H69" s="230"/>
      <c r="I69" s="230"/>
      <c r="J69" s="230"/>
      <c r="K69" s="233" t="str">
        <f>IF(COUNTIF(L69:AY69,"&lt;&gt;")=0,"",SUMPRODUCT(((Recommendations[ImplStatus]="Implemented")+(Recommendations[ImplStatus]="Compensated"))*ISNUMBER(MATCH(Recommendations[Id],L69:AY69,0)))/COUNTIF(L69:AY69,"&lt;&gt;"))</f>
        <v/>
      </c>
      <c r="L69" s="236"/>
      <c r="M69" s="236"/>
      <c r="N69" s="236"/>
      <c r="O69" s="236"/>
      <c r="P69" s="236"/>
      <c r="Q69" s="236"/>
      <c r="R69" s="236"/>
      <c r="S69" s="236"/>
      <c r="T69" s="236"/>
      <c r="U69" s="236"/>
      <c r="V69" s="236"/>
      <c r="W69" s="236"/>
      <c r="X69" s="236"/>
      <c r="Y69" s="236"/>
      <c r="Z69" s="236"/>
      <c r="AA69" s="236"/>
      <c r="AB69" s="236"/>
      <c r="AC69" s="236"/>
      <c r="AD69" s="236"/>
      <c r="AE69" s="236"/>
      <c r="AF69" s="236"/>
      <c r="AG69" s="236"/>
      <c r="AH69" s="236"/>
      <c r="AI69" s="236"/>
      <c r="AJ69" s="236"/>
      <c r="AK69" s="236"/>
      <c r="AL69" s="236"/>
      <c r="AM69" s="236"/>
      <c r="AN69" s="236"/>
      <c r="AO69" s="236"/>
      <c r="AP69" s="236"/>
      <c r="AQ69" s="236"/>
      <c r="AR69" s="236"/>
      <c r="AS69" s="236"/>
      <c r="AT69" s="236"/>
      <c r="AU69" s="236"/>
      <c r="AV69" s="236"/>
      <c r="AW69" s="236"/>
      <c r="AX69" s="236"/>
      <c r="AY69" s="246"/>
    </row>
    <row r="70" spans="1:51" ht="60" customHeight="1" x14ac:dyDescent="0.35">
      <c r="A70" s="243" t="s">
        <v>4719</v>
      </c>
      <c r="B70" s="231" t="s">
        <v>4720</v>
      </c>
      <c r="C70" s="231" t="s">
        <v>4721</v>
      </c>
      <c r="D70" s="231" t="s">
        <v>20</v>
      </c>
      <c r="E70" s="231" t="s">
        <v>20</v>
      </c>
      <c r="F70" s="231" t="s">
        <v>20</v>
      </c>
      <c r="G70" s="231" t="s">
        <v>4722</v>
      </c>
      <c r="H70" s="231" t="s">
        <v>4723</v>
      </c>
      <c r="I70" s="231" t="s">
        <v>20</v>
      </c>
      <c r="J70" s="231" t="s">
        <v>4724</v>
      </c>
      <c r="K70" s="234" t="str">
        <f>IF(COUNTIF(L70:AY70,"&lt;&gt;")=0,"",SUMPRODUCT(((Recommendations[ImplStatus]="Implemented")+(Recommendations[ImplStatus]="Compensated"))*ISNUMBER(MATCH(Recommendations[Id],L70:AY70,0)))/COUNTIF(L70:AY70,"&lt;&gt;"))</f>
        <v/>
      </c>
      <c r="L70" s="237"/>
      <c r="M70" s="237"/>
      <c r="N70" s="237"/>
      <c r="O70" s="237"/>
      <c r="P70" s="237"/>
      <c r="Q70" s="237"/>
      <c r="R70" s="237"/>
      <c r="S70" s="237"/>
      <c r="T70" s="237"/>
      <c r="U70" s="237"/>
      <c r="V70" s="237"/>
      <c r="W70" s="237"/>
      <c r="X70" s="237"/>
      <c r="Y70" s="237"/>
      <c r="Z70" s="237"/>
      <c r="AA70" s="237"/>
      <c r="AB70" s="237"/>
      <c r="AC70" s="237"/>
      <c r="AD70" s="237"/>
      <c r="AE70" s="237"/>
      <c r="AF70" s="237"/>
      <c r="AG70" s="237"/>
      <c r="AH70" s="237"/>
      <c r="AI70" s="237"/>
      <c r="AJ70" s="237"/>
      <c r="AK70" s="237"/>
      <c r="AL70" s="237"/>
      <c r="AM70" s="237"/>
      <c r="AN70" s="237"/>
      <c r="AO70" s="237"/>
      <c r="AP70" s="237"/>
      <c r="AQ70" s="237"/>
      <c r="AR70" s="237"/>
      <c r="AS70" s="237"/>
      <c r="AT70" s="237"/>
      <c r="AU70" s="237"/>
      <c r="AV70" s="237"/>
      <c r="AW70" s="237"/>
      <c r="AX70" s="237"/>
      <c r="AY70" s="247"/>
    </row>
    <row r="71" spans="1:51" ht="60" customHeight="1" x14ac:dyDescent="0.35">
      <c r="A71" s="243" t="s">
        <v>4725</v>
      </c>
      <c r="B71" s="231" t="s">
        <v>4726</v>
      </c>
      <c r="C71" s="231" t="s">
        <v>4727</v>
      </c>
      <c r="D71" s="231" t="s">
        <v>20</v>
      </c>
      <c r="E71" s="231" t="s">
        <v>20</v>
      </c>
      <c r="F71" s="231" t="s">
        <v>20</v>
      </c>
      <c r="G71" s="231" t="s">
        <v>20</v>
      </c>
      <c r="H71" s="231" t="s">
        <v>4728</v>
      </c>
      <c r="I71" s="231" t="s">
        <v>20</v>
      </c>
      <c r="J71" s="231" t="s">
        <v>4729</v>
      </c>
      <c r="K71" s="234" t="str">
        <f>IF(COUNTIF(L71:AY71,"&lt;&gt;")=0,"",SUMPRODUCT(((Recommendations[ImplStatus]="Implemented")+(Recommendations[ImplStatus]="Compensated"))*ISNUMBER(MATCH(Recommendations[Id],L71:AY71,0)))/COUNTIF(L71:AY71,"&lt;&gt;"))</f>
        <v/>
      </c>
      <c r="L71" s="237"/>
      <c r="M71" s="237"/>
      <c r="N71" s="237"/>
      <c r="O71" s="237"/>
      <c r="P71" s="237"/>
      <c r="Q71" s="237"/>
      <c r="R71" s="237"/>
      <c r="S71" s="237"/>
      <c r="T71" s="237"/>
      <c r="U71" s="237"/>
      <c r="V71" s="237"/>
      <c r="W71" s="237"/>
      <c r="X71" s="237"/>
      <c r="Y71" s="237"/>
      <c r="Z71" s="237"/>
      <c r="AA71" s="237"/>
      <c r="AB71" s="237"/>
      <c r="AC71" s="237"/>
      <c r="AD71" s="237"/>
      <c r="AE71" s="237"/>
      <c r="AF71" s="237"/>
      <c r="AG71" s="237"/>
      <c r="AH71" s="237"/>
      <c r="AI71" s="237"/>
      <c r="AJ71" s="237"/>
      <c r="AK71" s="237"/>
      <c r="AL71" s="237"/>
      <c r="AM71" s="237"/>
      <c r="AN71" s="237"/>
      <c r="AO71" s="237"/>
      <c r="AP71" s="237"/>
      <c r="AQ71" s="237"/>
      <c r="AR71" s="237"/>
      <c r="AS71" s="237"/>
      <c r="AT71" s="237"/>
      <c r="AU71" s="237"/>
      <c r="AV71" s="237"/>
      <c r="AW71" s="237"/>
      <c r="AX71" s="237"/>
      <c r="AY71" s="247"/>
    </row>
    <row r="72" spans="1:51" ht="60" customHeight="1" x14ac:dyDescent="0.35">
      <c r="A72" s="243" t="s">
        <v>4730</v>
      </c>
      <c r="B72" s="231" t="s">
        <v>4731</v>
      </c>
      <c r="C72" s="231" t="s">
        <v>4732</v>
      </c>
      <c r="D72" s="231" t="s">
        <v>4733</v>
      </c>
      <c r="E72" s="231" t="s">
        <v>4734</v>
      </c>
      <c r="F72" s="231" t="s">
        <v>20</v>
      </c>
      <c r="G72" s="231" t="s">
        <v>20</v>
      </c>
      <c r="H72" s="231" t="s">
        <v>4735</v>
      </c>
      <c r="I72" s="231" t="s">
        <v>20</v>
      </c>
      <c r="J72" s="231" t="s">
        <v>4736</v>
      </c>
      <c r="K72" s="234" t="str">
        <f>IF(COUNTIF(L72:AY72,"&lt;&gt;")=0,"",SUMPRODUCT(((Recommendations[ImplStatus]="Implemented")+(Recommendations[ImplStatus]="Compensated"))*ISNUMBER(MATCH(Recommendations[Id],L72:AY72,0)))/COUNTIF(L72:AY72,"&lt;&gt;"))</f>
        <v/>
      </c>
      <c r="L72" s="237"/>
      <c r="M72" s="237"/>
      <c r="N72" s="237"/>
      <c r="O72" s="237"/>
      <c r="P72" s="237"/>
      <c r="Q72" s="237"/>
      <c r="R72" s="237"/>
      <c r="S72" s="237"/>
      <c r="T72" s="237"/>
      <c r="U72" s="237"/>
      <c r="V72" s="237"/>
      <c r="W72" s="237"/>
      <c r="X72" s="237"/>
      <c r="Y72" s="237"/>
      <c r="Z72" s="237"/>
      <c r="AA72" s="237"/>
      <c r="AB72" s="237"/>
      <c r="AC72" s="237"/>
      <c r="AD72" s="237"/>
      <c r="AE72" s="237"/>
      <c r="AF72" s="237"/>
      <c r="AG72" s="237"/>
      <c r="AH72" s="237"/>
      <c r="AI72" s="237"/>
      <c r="AJ72" s="237"/>
      <c r="AK72" s="237"/>
      <c r="AL72" s="237"/>
      <c r="AM72" s="237"/>
      <c r="AN72" s="237"/>
      <c r="AO72" s="237"/>
      <c r="AP72" s="237"/>
      <c r="AQ72" s="237"/>
      <c r="AR72" s="237"/>
      <c r="AS72" s="237"/>
      <c r="AT72" s="237"/>
      <c r="AU72" s="237"/>
      <c r="AV72" s="237"/>
      <c r="AW72" s="237"/>
      <c r="AX72" s="237"/>
      <c r="AY72" s="247"/>
    </row>
    <row r="73" spans="1:51" ht="60" customHeight="1" x14ac:dyDescent="0.35">
      <c r="A73" s="243" t="s">
        <v>4737</v>
      </c>
      <c r="B73" s="231" t="s">
        <v>4738</v>
      </c>
      <c r="C73" s="231" t="s">
        <v>4739</v>
      </c>
      <c r="D73" s="231" t="s">
        <v>4740</v>
      </c>
      <c r="E73" s="231" t="s">
        <v>4734</v>
      </c>
      <c r="F73" s="231" t="s">
        <v>20</v>
      </c>
      <c r="G73" s="231" t="s">
        <v>4741</v>
      </c>
      <c r="H73" s="231" t="s">
        <v>4742</v>
      </c>
      <c r="I73" s="231" t="s">
        <v>20</v>
      </c>
      <c r="J73" s="231" t="s">
        <v>4743</v>
      </c>
      <c r="K73" s="234" t="str">
        <f>IF(COUNTIF(L73:AY73,"&lt;&gt;")=0,"",SUMPRODUCT(((Recommendations[ImplStatus]="Implemented")+(Recommendations[ImplStatus]="Compensated"))*ISNUMBER(MATCH(Recommendations[Id],L73:AY73,0)))/COUNTIF(L73:AY73,"&lt;&gt;"))</f>
        <v/>
      </c>
      <c r="L73" s="237"/>
      <c r="M73" s="237"/>
      <c r="N73" s="237"/>
      <c r="O73" s="237"/>
      <c r="P73" s="237"/>
      <c r="Q73" s="237"/>
      <c r="R73" s="237"/>
      <c r="S73" s="237"/>
      <c r="T73" s="237"/>
      <c r="U73" s="237"/>
      <c r="V73" s="237"/>
      <c r="W73" s="237"/>
      <c r="X73" s="237"/>
      <c r="Y73" s="237"/>
      <c r="Z73" s="237"/>
      <c r="AA73" s="237"/>
      <c r="AB73" s="237"/>
      <c r="AC73" s="237"/>
      <c r="AD73" s="237"/>
      <c r="AE73" s="237"/>
      <c r="AF73" s="237"/>
      <c r="AG73" s="237"/>
      <c r="AH73" s="237"/>
      <c r="AI73" s="237"/>
      <c r="AJ73" s="237"/>
      <c r="AK73" s="237"/>
      <c r="AL73" s="237"/>
      <c r="AM73" s="237"/>
      <c r="AN73" s="237"/>
      <c r="AO73" s="237"/>
      <c r="AP73" s="237"/>
      <c r="AQ73" s="237"/>
      <c r="AR73" s="237"/>
      <c r="AS73" s="237"/>
      <c r="AT73" s="237"/>
      <c r="AU73" s="237"/>
      <c r="AV73" s="237"/>
      <c r="AW73" s="237"/>
      <c r="AX73" s="237"/>
      <c r="AY73" s="247"/>
    </row>
    <row r="74" spans="1:51" ht="60" customHeight="1" x14ac:dyDescent="0.35">
      <c r="A74" s="243" t="s">
        <v>4744</v>
      </c>
      <c r="B74" s="231" t="s">
        <v>4745</v>
      </c>
      <c r="C74" s="231" t="s">
        <v>4746</v>
      </c>
      <c r="D74" s="231" t="s">
        <v>4740</v>
      </c>
      <c r="E74" s="231" t="s">
        <v>4747</v>
      </c>
      <c r="F74" s="231" t="s">
        <v>20</v>
      </c>
      <c r="G74" s="231" t="s">
        <v>4748</v>
      </c>
      <c r="H74" s="231" t="s">
        <v>4749</v>
      </c>
      <c r="I74" s="231" t="s">
        <v>4750</v>
      </c>
      <c r="J74" s="231" t="s">
        <v>4751</v>
      </c>
      <c r="K74" s="234" t="str">
        <f>IF(COUNTIF(L74:AY74,"&lt;&gt;")=0,"",SUMPRODUCT(((Recommendations[ImplStatus]="Implemented")+(Recommendations[ImplStatus]="Compensated"))*ISNUMBER(MATCH(Recommendations[Id],L74:AY74,0)))/COUNTIF(L74:AY74,"&lt;&gt;"))</f>
        <v/>
      </c>
      <c r="L74" s="237"/>
      <c r="M74" s="237"/>
      <c r="N74" s="237"/>
      <c r="O74" s="237"/>
      <c r="P74" s="237"/>
      <c r="Q74" s="237"/>
      <c r="R74" s="237"/>
      <c r="S74" s="237"/>
      <c r="T74" s="237"/>
      <c r="U74" s="237"/>
      <c r="V74" s="237"/>
      <c r="W74" s="237"/>
      <c r="X74" s="237"/>
      <c r="Y74" s="237"/>
      <c r="Z74" s="237"/>
      <c r="AA74" s="237"/>
      <c r="AB74" s="237"/>
      <c r="AC74" s="237"/>
      <c r="AD74" s="237"/>
      <c r="AE74" s="237"/>
      <c r="AF74" s="237"/>
      <c r="AG74" s="237"/>
      <c r="AH74" s="237"/>
      <c r="AI74" s="237"/>
      <c r="AJ74" s="237"/>
      <c r="AK74" s="237"/>
      <c r="AL74" s="237"/>
      <c r="AM74" s="237"/>
      <c r="AN74" s="237"/>
      <c r="AO74" s="237"/>
      <c r="AP74" s="237"/>
      <c r="AQ74" s="237"/>
      <c r="AR74" s="237"/>
      <c r="AS74" s="237"/>
      <c r="AT74" s="237"/>
      <c r="AU74" s="237"/>
      <c r="AV74" s="237"/>
      <c r="AW74" s="237"/>
      <c r="AX74" s="237"/>
      <c r="AY74" s="247"/>
    </row>
    <row r="75" spans="1:51" ht="60" customHeight="1" x14ac:dyDescent="0.35">
      <c r="A75" s="243" t="s">
        <v>4752</v>
      </c>
      <c r="B75" s="231" t="s">
        <v>4753</v>
      </c>
      <c r="C75" s="231" t="s">
        <v>4754</v>
      </c>
      <c r="D75" s="231" t="s">
        <v>4755</v>
      </c>
      <c r="E75" s="231" t="s">
        <v>4747</v>
      </c>
      <c r="F75" s="231" t="s">
        <v>4756</v>
      </c>
      <c r="G75" s="231" t="s">
        <v>4757</v>
      </c>
      <c r="H75" s="231" t="s">
        <v>4758</v>
      </c>
      <c r="I75" s="231" t="s">
        <v>4759</v>
      </c>
      <c r="J75" s="231" t="s">
        <v>4760</v>
      </c>
      <c r="K75" s="234" t="str">
        <f>IF(COUNTIF(L75:AY75,"&lt;&gt;")=0,"",SUMPRODUCT(((Recommendations[ImplStatus]="Implemented")+(Recommendations[ImplStatus]="Compensated"))*ISNUMBER(MATCH(Recommendations[Id],L75:AY75,0)))/COUNTIF(L75:AY75,"&lt;&gt;"))</f>
        <v/>
      </c>
      <c r="L75" s="237"/>
      <c r="M75" s="237"/>
      <c r="N75" s="237"/>
      <c r="O75" s="237"/>
      <c r="P75" s="237"/>
      <c r="Q75" s="237"/>
      <c r="R75" s="237"/>
      <c r="S75" s="237"/>
      <c r="T75" s="237"/>
      <c r="U75" s="237"/>
      <c r="V75" s="237"/>
      <c r="W75" s="237"/>
      <c r="X75" s="237"/>
      <c r="Y75" s="237"/>
      <c r="Z75" s="237"/>
      <c r="AA75" s="237"/>
      <c r="AB75" s="237"/>
      <c r="AC75" s="237"/>
      <c r="AD75" s="237"/>
      <c r="AE75" s="237"/>
      <c r="AF75" s="237"/>
      <c r="AG75" s="237"/>
      <c r="AH75" s="237"/>
      <c r="AI75" s="237"/>
      <c r="AJ75" s="237"/>
      <c r="AK75" s="237"/>
      <c r="AL75" s="237"/>
      <c r="AM75" s="237"/>
      <c r="AN75" s="237"/>
      <c r="AO75" s="237"/>
      <c r="AP75" s="237"/>
      <c r="AQ75" s="237"/>
      <c r="AR75" s="237"/>
      <c r="AS75" s="237"/>
      <c r="AT75" s="237"/>
      <c r="AU75" s="237"/>
      <c r="AV75" s="237"/>
      <c r="AW75" s="237"/>
      <c r="AX75" s="237"/>
      <c r="AY75" s="247"/>
    </row>
    <row r="76" spans="1:51" ht="60" customHeight="1" x14ac:dyDescent="0.35">
      <c r="A76" s="243" t="s">
        <v>4761</v>
      </c>
      <c r="B76" s="231" t="s">
        <v>4762</v>
      </c>
      <c r="C76" s="231" t="s">
        <v>4763</v>
      </c>
      <c r="D76" s="231" t="s">
        <v>4764</v>
      </c>
      <c r="E76" s="231" t="s">
        <v>20</v>
      </c>
      <c r="F76" s="231" t="s">
        <v>20</v>
      </c>
      <c r="G76" s="231" t="s">
        <v>20</v>
      </c>
      <c r="H76" s="231" t="s">
        <v>4765</v>
      </c>
      <c r="I76" s="231" t="s">
        <v>20</v>
      </c>
      <c r="J76" s="231" t="s">
        <v>20</v>
      </c>
      <c r="K76" s="234" t="str">
        <f>IF(COUNTIF(L76:AY76,"&lt;&gt;")=0,"",SUMPRODUCT(((Recommendations[ImplStatus]="Implemented")+(Recommendations[ImplStatus]="Compensated"))*ISNUMBER(MATCH(Recommendations[Id],L76:AY76,0)))/COUNTIF(L76:AY76,"&lt;&gt;"))</f>
        <v/>
      </c>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47"/>
    </row>
    <row r="77" spans="1:51" ht="60" customHeight="1" x14ac:dyDescent="0.35">
      <c r="A77" s="243" t="s">
        <v>4766</v>
      </c>
      <c r="B77" s="231" t="s">
        <v>4767</v>
      </c>
      <c r="C77" s="231" t="s">
        <v>4768</v>
      </c>
      <c r="D77" s="231" t="s">
        <v>20</v>
      </c>
      <c r="E77" s="231" t="s">
        <v>20</v>
      </c>
      <c r="F77" s="231" t="s">
        <v>20</v>
      </c>
      <c r="G77" s="231" t="s">
        <v>4769</v>
      </c>
      <c r="H77" s="231" t="s">
        <v>4770</v>
      </c>
      <c r="I77" s="231" t="s">
        <v>20</v>
      </c>
      <c r="J77" s="231" t="s">
        <v>4771</v>
      </c>
      <c r="K77" s="234" t="str">
        <f>IF(COUNTIF(L77:AY77,"&lt;&gt;")=0,"",SUMPRODUCT(((Recommendations[ImplStatus]="Implemented")+(Recommendations[ImplStatus]="Compensated"))*ISNUMBER(MATCH(Recommendations[Id],L77:AY77,0)))/COUNTIF(L77:AY77,"&lt;&gt;"))</f>
        <v/>
      </c>
      <c r="L77" s="237"/>
      <c r="M77" s="237"/>
      <c r="N77" s="237"/>
      <c r="O77" s="237"/>
      <c r="P77" s="237"/>
      <c r="Q77" s="237"/>
      <c r="R77" s="237"/>
      <c r="S77" s="237"/>
      <c r="T77" s="237"/>
      <c r="U77" s="237"/>
      <c r="V77" s="237"/>
      <c r="W77" s="237"/>
      <c r="X77" s="237"/>
      <c r="Y77" s="237"/>
      <c r="Z77" s="237"/>
      <c r="AA77" s="237"/>
      <c r="AB77" s="237"/>
      <c r="AC77" s="237"/>
      <c r="AD77" s="237"/>
      <c r="AE77" s="237"/>
      <c r="AF77" s="237"/>
      <c r="AG77" s="237"/>
      <c r="AH77" s="237"/>
      <c r="AI77" s="237"/>
      <c r="AJ77" s="237"/>
      <c r="AK77" s="237"/>
      <c r="AL77" s="237"/>
      <c r="AM77" s="237"/>
      <c r="AN77" s="237"/>
      <c r="AO77" s="237"/>
      <c r="AP77" s="237"/>
      <c r="AQ77" s="237"/>
      <c r="AR77" s="237"/>
      <c r="AS77" s="237"/>
      <c r="AT77" s="237"/>
      <c r="AU77" s="237"/>
      <c r="AV77" s="237"/>
      <c r="AW77" s="237"/>
      <c r="AX77" s="237"/>
      <c r="AY77" s="247"/>
    </row>
    <row r="78" spans="1:51" ht="60" customHeight="1" x14ac:dyDescent="0.35">
      <c r="A78" s="243" t="s">
        <v>4772</v>
      </c>
      <c r="B78" s="231" t="s">
        <v>4773</v>
      </c>
      <c r="C78" s="231" t="s">
        <v>4774</v>
      </c>
      <c r="D78" s="231" t="s">
        <v>20</v>
      </c>
      <c r="E78" s="231" t="s">
        <v>20</v>
      </c>
      <c r="F78" s="231" t="s">
        <v>20</v>
      </c>
      <c r="G78" s="231" t="s">
        <v>4775</v>
      </c>
      <c r="H78" s="231" t="s">
        <v>4776</v>
      </c>
      <c r="I78" s="231" t="s">
        <v>4777</v>
      </c>
      <c r="J78" s="231" t="s">
        <v>4778</v>
      </c>
      <c r="K78" s="234" t="str">
        <f>IF(COUNTIF(L78:AY78,"&lt;&gt;")=0,"",SUMPRODUCT(((Recommendations[ImplStatus]="Implemented")+(Recommendations[ImplStatus]="Compensated"))*ISNUMBER(MATCH(Recommendations[Id],L78:AY78,0)))/COUNTIF(L78:AY78,"&lt;&gt;"))</f>
        <v/>
      </c>
      <c r="L78" s="237"/>
      <c r="M78" s="237"/>
      <c r="N78" s="237"/>
      <c r="O78" s="237"/>
      <c r="P78" s="237"/>
      <c r="Q78" s="237"/>
      <c r="R78" s="237"/>
      <c r="S78" s="237"/>
      <c r="T78" s="237"/>
      <c r="U78" s="237"/>
      <c r="V78" s="237"/>
      <c r="W78" s="237"/>
      <c r="X78" s="237"/>
      <c r="Y78" s="237"/>
      <c r="Z78" s="237"/>
      <c r="AA78" s="237"/>
      <c r="AB78" s="237"/>
      <c r="AC78" s="237"/>
      <c r="AD78" s="237"/>
      <c r="AE78" s="237"/>
      <c r="AF78" s="237"/>
      <c r="AG78" s="237"/>
      <c r="AH78" s="237"/>
      <c r="AI78" s="237"/>
      <c r="AJ78" s="237"/>
      <c r="AK78" s="237"/>
      <c r="AL78" s="237"/>
      <c r="AM78" s="237"/>
      <c r="AN78" s="237"/>
      <c r="AO78" s="237"/>
      <c r="AP78" s="237"/>
      <c r="AQ78" s="237"/>
      <c r="AR78" s="237"/>
      <c r="AS78" s="237"/>
      <c r="AT78" s="237"/>
      <c r="AU78" s="237"/>
      <c r="AV78" s="237"/>
      <c r="AW78" s="237"/>
      <c r="AX78" s="237"/>
      <c r="AY78" s="247"/>
    </row>
    <row r="79" spans="1:51" ht="60" customHeight="1" outlineLevel="1" x14ac:dyDescent="0.35">
      <c r="A79" s="241" t="s">
        <v>4779</v>
      </c>
      <c r="B79" s="229" t="s">
        <v>4780</v>
      </c>
      <c r="C79" s="229"/>
      <c r="D79" s="229"/>
      <c r="E79" s="229"/>
      <c r="F79" s="229"/>
      <c r="G79" s="229"/>
      <c r="H79" s="229"/>
      <c r="I79" s="229"/>
      <c r="J79" s="229"/>
      <c r="K79" s="232" t="str">
        <f>IF(COUNTIF(L79:AY79,"&lt;&gt;")=0,"",SUMPRODUCT(((Recommendations[ImplStatus]="Implemented")+(Recommendations[ImplStatus]="Compensated"))*ISNUMBER(MATCH(Recommendations[Id],L79:AY79,0)))/COUNTIF(L79:AY79,"&lt;&gt;"))</f>
        <v/>
      </c>
      <c r="L79" s="235"/>
      <c r="M79" s="235"/>
      <c r="N79" s="235"/>
      <c r="O79" s="235"/>
      <c r="P79" s="235"/>
      <c r="Q79" s="235"/>
      <c r="R79" s="235"/>
      <c r="S79" s="235"/>
      <c r="T79" s="235"/>
      <c r="U79" s="235"/>
      <c r="V79" s="235"/>
      <c r="W79" s="235"/>
      <c r="X79" s="235"/>
      <c r="Y79" s="235"/>
      <c r="Z79" s="235"/>
      <c r="AA79" s="235"/>
      <c r="AB79" s="235"/>
      <c r="AC79" s="235"/>
      <c r="AD79" s="235"/>
      <c r="AE79" s="235"/>
      <c r="AF79" s="235"/>
      <c r="AG79" s="235"/>
      <c r="AH79" s="235"/>
      <c r="AI79" s="235"/>
      <c r="AJ79" s="235"/>
      <c r="AK79" s="235"/>
      <c r="AL79" s="235"/>
      <c r="AM79" s="235"/>
      <c r="AN79" s="235"/>
      <c r="AO79" s="235"/>
      <c r="AP79" s="235"/>
      <c r="AQ79" s="235"/>
      <c r="AR79" s="235"/>
      <c r="AS79" s="235"/>
      <c r="AT79" s="235"/>
      <c r="AU79" s="235"/>
      <c r="AV79" s="235"/>
      <c r="AW79" s="235"/>
      <c r="AX79" s="235"/>
      <c r="AY79" s="245"/>
    </row>
    <row r="80" spans="1:51" ht="60" customHeight="1" outlineLevel="1" x14ac:dyDescent="0.35">
      <c r="A80" s="242" t="s">
        <v>1707</v>
      </c>
      <c r="B80" s="230" t="s">
        <v>4781</v>
      </c>
      <c r="C80" s="230"/>
      <c r="D80" s="230"/>
      <c r="E80" s="230"/>
      <c r="F80" s="230"/>
      <c r="G80" s="230"/>
      <c r="H80" s="230"/>
      <c r="I80" s="230"/>
      <c r="J80" s="230"/>
      <c r="K80" s="233" t="str">
        <f>IF(COUNTIF(L80:AY80,"&lt;&gt;")=0,"",SUMPRODUCT(((Recommendations[ImplStatus]="Implemented")+(Recommendations[ImplStatus]="Compensated"))*ISNUMBER(MATCH(Recommendations[Id],L80:AY80,0)))/COUNTIF(L80:AY80,"&lt;&gt;"))</f>
        <v/>
      </c>
      <c r="L80" s="236"/>
      <c r="M80" s="236"/>
      <c r="N80" s="236"/>
      <c r="O80" s="236"/>
      <c r="P80" s="236"/>
      <c r="Q80" s="236"/>
      <c r="R80" s="236"/>
      <c r="S80" s="236"/>
      <c r="T80" s="236"/>
      <c r="U80" s="236"/>
      <c r="V80" s="236"/>
      <c r="W80" s="236"/>
      <c r="X80" s="236"/>
      <c r="Y80" s="236"/>
      <c r="Z80" s="236"/>
      <c r="AA80" s="236"/>
      <c r="AB80" s="236"/>
      <c r="AC80" s="236"/>
      <c r="AD80" s="236"/>
      <c r="AE80" s="236"/>
      <c r="AF80" s="236"/>
      <c r="AG80" s="236"/>
      <c r="AH80" s="236"/>
      <c r="AI80" s="236"/>
      <c r="AJ80" s="236"/>
      <c r="AK80" s="236"/>
      <c r="AL80" s="236"/>
      <c r="AM80" s="236"/>
      <c r="AN80" s="236"/>
      <c r="AO80" s="236"/>
      <c r="AP80" s="236"/>
      <c r="AQ80" s="236"/>
      <c r="AR80" s="236"/>
      <c r="AS80" s="236"/>
      <c r="AT80" s="236"/>
      <c r="AU80" s="236"/>
      <c r="AV80" s="236"/>
      <c r="AW80" s="236"/>
      <c r="AX80" s="236"/>
      <c r="AY80" s="246"/>
    </row>
    <row r="81" spans="1:51" ht="60" customHeight="1" x14ac:dyDescent="0.35">
      <c r="A81" s="243" t="s">
        <v>4782</v>
      </c>
      <c r="B81" s="231" t="s">
        <v>4783</v>
      </c>
      <c r="C81" s="231" t="s">
        <v>4784</v>
      </c>
      <c r="D81" s="231" t="s">
        <v>4579</v>
      </c>
      <c r="E81" s="231" t="s">
        <v>4785</v>
      </c>
      <c r="F81" s="231" t="s">
        <v>20</v>
      </c>
      <c r="G81" s="231" t="s">
        <v>20</v>
      </c>
      <c r="H81" s="231" t="s">
        <v>4786</v>
      </c>
      <c r="I81" s="231" t="s">
        <v>20</v>
      </c>
      <c r="J81" s="231" t="s">
        <v>4787</v>
      </c>
      <c r="K81" s="234" t="str">
        <f>IF(COUNTIF(L81:AY81,"&lt;&gt;")=0,"",SUMPRODUCT(((Recommendations[ImplStatus]="Implemented")+(Recommendations[ImplStatus]="Compensated"))*ISNUMBER(MATCH(Recommendations[Id],L81:AY81,0)))/COUNTIF(L81:AY81,"&lt;&gt;"))</f>
        <v/>
      </c>
      <c r="L81" s="237"/>
      <c r="M81" s="237"/>
      <c r="N81" s="237"/>
      <c r="O81" s="237"/>
      <c r="P81" s="237"/>
      <c r="Q81" s="237"/>
      <c r="R81" s="237"/>
      <c r="S81" s="237"/>
      <c r="T81" s="237"/>
      <c r="U81" s="237"/>
      <c r="V81" s="237"/>
      <c r="W81" s="237"/>
      <c r="X81" s="237"/>
      <c r="Y81" s="237"/>
      <c r="Z81" s="237"/>
      <c r="AA81" s="237"/>
      <c r="AB81" s="237"/>
      <c r="AC81" s="237"/>
      <c r="AD81" s="237"/>
      <c r="AE81" s="237"/>
      <c r="AF81" s="237"/>
      <c r="AG81" s="237"/>
      <c r="AH81" s="237"/>
      <c r="AI81" s="237"/>
      <c r="AJ81" s="237"/>
      <c r="AK81" s="237"/>
      <c r="AL81" s="237"/>
      <c r="AM81" s="237"/>
      <c r="AN81" s="237"/>
      <c r="AO81" s="237"/>
      <c r="AP81" s="237"/>
      <c r="AQ81" s="237"/>
      <c r="AR81" s="237"/>
      <c r="AS81" s="237"/>
      <c r="AT81" s="237"/>
      <c r="AU81" s="237"/>
      <c r="AV81" s="237"/>
      <c r="AW81" s="237"/>
      <c r="AX81" s="237"/>
      <c r="AY81" s="247"/>
    </row>
    <row r="82" spans="1:51" ht="60" customHeight="1" x14ac:dyDescent="0.35">
      <c r="A82" s="243" t="s">
        <v>4788</v>
      </c>
      <c r="B82" s="231" t="s">
        <v>4789</v>
      </c>
      <c r="C82" s="231" t="s">
        <v>4370</v>
      </c>
      <c r="D82" s="231" t="s">
        <v>4371</v>
      </c>
      <c r="E82" s="231" t="s">
        <v>20</v>
      </c>
      <c r="F82" s="231" t="s">
        <v>4373</v>
      </c>
      <c r="G82" s="231" t="s">
        <v>20</v>
      </c>
      <c r="H82" s="231" t="s">
        <v>4790</v>
      </c>
      <c r="I82" s="231" t="s">
        <v>20</v>
      </c>
      <c r="J82" s="231" t="s">
        <v>4791</v>
      </c>
      <c r="K82" s="234" t="str">
        <f>IF(COUNTIF(L82:AY82,"&lt;&gt;")=0,"",SUMPRODUCT(((Recommendations[ImplStatus]="Implemented")+(Recommendations[ImplStatus]="Compensated"))*ISNUMBER(MATCH(Recommendations[Id],L82:AY82,0)))/COUNTIF(L82:AY82,"&lt;&gt;"))</f>
        <v/>
      </c>
      <c r="L82" s="237"/>
      <c r="M82" s="237"/>
      <c r="N82" s="237"/>
      <c r="O82" s="237"/>
      <c r="P82" s="237"/>
      <c r="Q82" s="237"/>
      <c r="R82" s="237"/>
      <c r="S82" s="237"/>
      <c r="T82" s="237"/>
      <c r="U82" s="237"/>
      <c r="V82" s="237"/>
      <c r="W82" s="237"/>
      <c r="X82" s="237"/>
      <c r="Y82" s="237"/>
      <c r="Z82" s="237"/>
      <c r="AA82" s="237"/>
      <c r="AB82" s="237"/>
      <c r="AC82" s="237"/>
      <c r="AD82" s="237"/>
      <c r="AE82" s="237"/>
      <c r="AF82" s="237"/>
      <c r="AG82" s="237"/>
      <c r="AH82" s="237"/>
      <c r="AI82" s="237"/>
      <c r="AJ82" s="237"/>
      <c r="AK82" s="237"/>
      <c r="AL82" s="237"/>
      <c r="AM82" s="237"/>
      <c r="AN82" s="237"/>
      <c r="AO82" s="237"/>
      <c r="AP82" s="237"/>
      <c r="AQ82" s="237"/>
      <c r="AR82" s="237"/>
      <c r="AS82" s="237"/>
      <c r="AT82" s="237"/>
      <c r="AU82" s="237"/>
      <c r="AV82" s="237"/>
      <c r="AW82" s="237"/>
      <c r="AX82" s="237"/>
      <c r="AY82" s="247"/>
    </row>
    <row r="83" spans="1:51" ht="60" customHeight="1" outlineLevel="1" x14ac:dyDescent="0.35">
      <c r="A83" s="242" t="s">
        <v>1712</v>
      </c>
      <c r="B83" s="230" t="s">
        <v>4792</v>
      </c>
      <c r="C83" s="230"/>
      <c r="D83" s="230"/>
      <c r="E83" s="230"/>
      <c r="F83" s="230"/>
      <c r="G83" s="230"/>
      <c r="H83" s="230"/>
      <c r="I83" s="230"/>
      <c r="J83" s="230"/>
      <c r="K83" s="233" t="str">
        <f>IF(COUNTIF(L83:AY83,"&lt;&gt;")=0,"",SUMPRODUCT(((Recommendations[ImplStatus]="Implemented")+(Recommendations[ImplStatus]="Compensated"))*ISNUMBER(MATCH(Recommendations[Id],L83:AY83,0)))/COUNTIF(L83:AY83,"&lt;&gt;"))</f>
        <v/>
      </c>
      <c r="L83" s="236"/>
      <c r="M83" s="236"/>
      <c r="N83" s="236"/>
      <c r="O83" s="236"/>
      <c r="P83" s="236"/>
      <c r="Q83" s="236"/>
      <c r="R83" s="236"/>
      <c r="S83" s="236"/>
      <c r="T83" s="236"/>
      <c r="U83" s="236"/>
      <c r="V83" s="236"/>
      <c r="W83" s="236"/>
      <c r="X83" s="236"/>
      <c r="Y83" s="236"/>
      <c r="Z83" s="236"/>
      <c r="AA83" s="236"/>
      <c r="AB83" s="236"/>
      <c r="AC83" s="236"/>
      <c r="AD83" s="236"/>
      <c r="AE83" s="236"/>
      <c r="AF83" s="236"/>
      <c r="AG83" s="236"/>
      <c r="AH83" s="236"/>
      <c r="AI83" s="236"/>
      <c r="AJ83" s="236"/>
      <c r="AK83" s="236"/>
      <c r="AL83" s="236"/>
      <c r="AM83" s="236"/>
      <c r="AN83" s="236"/>
      <c r="AO83" s="236"/>
      <c r="AP83" s="236"/>
      <c r="AQ83" s="236"/>
      <c r="AR83" s="236"/>
      <c r="AS83" s="236"/>
      <c r="AT83" s="236"/>
      <c r="AU83" s="236"/>
      <c r="AV83" s="236"/>
      <c r="AW83" s="236"/>
      <c r="AX83" s="236"/>
      <c r="AY83" s="246"/>
    </row>
    <row r="84" spans="1:51" ht="60" customHeight="1" x14ac:dyDescent="0.35">
      <c r="A84" s="243" t="s">
        <v>4793</v>
      </c>
      <c r="B84" s="231" t="s">
        <v>4794</v>
      </c>
      <c r="C84" s="231" t="s">
        <v>4795</v>
      </c>
      <c r="D84" s="231" t="s">
        <v>4796</v>
      </c>
      <c r="E84" s="231" t="s">
        <v>20</v>
      </c>
      <c r="F84" s="231" t="s">
        <v>4797</v>
      </c>
      <c r="G84" s="231" t="s">
        <v>4798</v>
      </c>
      <c r="H84" s="231" t="s">
        <v>4799</v>
      </c>
      <c r="I84" s="231" t="s">
        <v>4800</v>
      </c>
      <c r="J84" s="231" t="s">
        <v>4801</v>
      </c>
      <c r="K84" s="234" t="str">
        <f>IF(COUNTIF(L84:AY84,"&lt;&gt;")=0,"",SUMPRODUCT(((Recommendations[ImplStatus]="Implemented")+(Recommendations[ImplStatus]="Compensated"))*ISNUMBER(MATCH(Recommendations[Id],L84:AY84,0)))/COUNTIF(L84:AY84,"&lt;&gt;"))</f>
        <v/>
      </c>
      <c r="L84" s="237"/>
      <c r="M84" s="237"/>
      <c r="N84" s="237"/>
      <c r="O84" s="237"/>
      <c r="P84" s="237"/>
      <c r="Q84" s="237"/>
      <c r="R84" s="237"/>
      <c r="S84" s="237"/>
      <c r="T84" s="237"/>
      <c r="U84" s="237"/>
      <c r="V84" s="237"/>
      <c r="W84" s="237"/>
      <c r="X84" s="237"/>
      <c r="Y84" s="237"/>
      <c r="Z84" s="237"/>
      <c r="AA84" s="237"/>
      <c r="AB84" s="237"/>
      <c r="AC84" s="237"/>
      <c r="AD84" s="237"/>
      <c r="AE84" s="237"/>
      <c r="AF84" s="237"/>
      <c r="AG84" s="237"/>
      <c r="AH84" s="237"/>
      <c r="AI84" s="237"/>
      <c r="AJ84" s="237"/>
      <c r="AK84" s="237"/>
      <c r="AL84" s="237"/>
      <c r="AM84" s="237"/>
      <c r="AN84" s="237"/>
      <c r="AO84" s="237"/>
      <c r="AP84" s="237"/>
      <c r="AQ84" s="237"/>
      <c r="AR84" s="237"/>
      <c r="AS84" s="237"/>
      <c r="AT84" s="237"/>
      <c r="AU84" s="237"/>
      <c r="AV84" s="237"/>
      <c r="AW84" s="237"/>
      <c r="AX84" s="237"/>
      <c r="AY84" s="247"/>
    </row>
    <row r="85" spans="1:51" ht="60" customHeight="1" x14ac:dyDescent="0.35">
      <c r="A85" s="243" t="s">
        <v>4802</v>
      </c>
      <c r="B85" s="231" t="s">
        <v>4803</v>
      </c>
      <c r="C85" s="231" t="s">
        <v>4804</v>
      </c>
      <c r="D85" s="231" t="s">
        <v>4805</v>
      </c>
      <c r="E85" s="231" t="s">
        <v>20</v>
      </c>
      <c r="F85" s="231" t="s">
        <v>20</v>
      </c>
      <c r="G85" s="231" t="s">
        <v>20</v>
      </c>
      <c r="H85" s="231" t="s">
        <v>4806</v>
      </c>
      <c r="I85" s="231" t="s">
        <v>4807</v>
      </c>
      <c r="J85" s="231" t="s">
        <v>4808</v>
      </c>
      <c r="K85" s="234" t="str">
        <f>IF(COUNTIF(L85:AY85,"&lt;&gt;")=0,"",SUMPRODUCT(((Recommendations[ImplStatus]="Implemented")+(Recommendations[ImplStatus]="Compensated"))*ISNUMBER(MATCH(Recommendations[Id],L85:AY85,0)))/COUNTIF(L85:AY85,"&lt;&gt;"))</f>
        <v/>
      </c>
      <c r="L85" s="237"/>
      <c r="M85" s="237"/>
      <c r="N85" s="237"/>
      <c r="O85" s="237"/>
      <c r="P85" s="237"/>
      <c r="Q85" s="237"/>
      <c r="R85" s="237"/>
      <c r="S85" s="237"/>
      <c r="T85" s="237"/>
      <c r="U85" s="237"/>
      <c r="V85" s="237"/>
      <c r="W85" s="237"/>
      <c r="X85" s="237"/>
      <c r="Y85" s="237"/>
      <c r="Z85" s="237"/>
      <c r="AA85" s="237"/>
      <c r="AB85" s="237"/>
      <c r="AC85" s="237"/>
      <c r="AD85" s="237"/>
      <c r="AE85" s="237"/>
      <c r="AF85" s="237"/>
      <c r="AG85" s="237"/>
      <c r="AH85" s="237"/>
      <c r="AI85" s="237"/>
      <c r="AJ85" s="237"/>
      <c r="AK85" s="237"/>
      <c r="AL85" s="237"/>
      <c r="AM85" s="237"/>
      <c r="AN85" s="237"/>
      <c r="AO85" s="237"/>
      <c r="AP85" s="237"/>
      <c r="AQ85" s="237"/>
      <c r="AR85" s="237"/>
      <c r="AS85" s="237"/>
      <c r="AT85" s="237"/>
      <c r="AU85" s="237"/>
      <c r="AV85" s="237"/>
      <c r="AW85" s="237"/>
      <c r="AX85" s="237"/>
      <c r="AY85" s="247"/>
    </row>
    <row r="86" spans="1:51" ht="60" customHeight="1" x14ac:dyDescent="0.35">
      <c r="A86" s="243" t="s">
        <v>4809</v>
      </c>
      <c r="B86" s="231" t="s">
        <v>4810</v>
      </c>
      <c r="C86" s="231" t="s">
        <v>4811</v>
      </c>
      <c r="D86" s="231" t="s">
        <v>4812</v>
      </c>
      <c r="E86" s="231" t="s">
        <v>20</v>
      </c>
      <c r="F86" s="231" t="s">
        <v>20</v>
      </c>
      <c r="G86" s="231" t="s">
        <v>4813</v>
      </c>
      <c r="H86" s="231" t="s">
        <v>4814</v>
      </c>
      <c r="I86" s="231" t="s">
        <v>20</v>
      </c>
      <c r="J86" s="231" t="s">
        <v>4815</v>
      </c>
      <c r="K86" s="234" t="str">
        <f>IF(COUNTIF(L86:AY86,"&lt;&gt;")=0,"",SUMPRODUCT(((Recommendations[ImplStatus]="Implemented")+(Recommendations[ImplStatus]="Compensated"))*ISNUMBER(MATCH(Recommendations[Id],L86:AY86,0)))/COUNTIF(L86:AY86,"&lt;&gt;"))</f>
        <v/>
      </c>
      <c r="L86" s="237"/>
      <c r="M86" s="237"/>
      <c r="N86" s="237"/>
      <c r="O86" s="237"/>
      <c r="P86" s="237"/>
      <c r="Q86" s="237"/>
      <c r="R86" s="237"/>
      <c r="S86" s="237"/>
      <c r="T86" s="237"/>
      <c r="U86" s="237"/>
      <c r="V86" s="237"/>
      <c r="W86" s="237"/>
      <c r="X86" s="237"/>
      <c r="Y86" s="237"/>
      <c r="Z86" s="237"/>
      <c r="AA86" s="237"/>
      <c r="AB86" s="237"/>
      <c r="AC86" s="237"/>
      <c r="AD86" s="237"/>
      <c r="AE86" s="237"/>
      <c r="AF86" s="237"/>
      <c r="AG86" s="237"/>
      <c r="AH86" s="237"/>
      <c r="AI86" s="237"/>
      <c r="AJ86" s="237"/>
      <c r="AK86" s="237"/>
      <c r="AL86" s="237"/>
      <c r="AM86" s="237"/>
      <c r="AN86" s="237"/>
      <c r="AO86" s="237"/>
      <c r="AP86" s="237"/>
      <c r="AQ86" s="237"/>
      <c r="AR86" s="237"/>
      <c r="AS86" s="237"/>
      <c r="AT86" s="237"/>
      <c r="AU86" s="237"/>
      <c r="AV86" s="237"/>
      <c r="AW86" s="237"/>
      <c r="AX86" s="237"/>
      <c r="AY86" s="247"/>
    </row>
    <row r="87" spans="1:51" ht="60" customHeight="1" x14ac:dyDescent="0.35">
      <c r="A87" s="243" t="s">
        <v>4816</v>
      </c>
      <c r="B87" s="231" t="s">
        <v>4817</v>
      </c>
      <c r="C87" s="231" t="s">
        <v>4818</v>
      </c>
      <c r="D87" s="231" t="s">
        <v>4819</v>
      </c>
      <c r="E87" s="231" t="s">
        <v>20</v>
      </c>
      <c r="F87" s="231" t="s">
        <v>4820</v>
      </c>
      <c r="G87" s="231" t="s">
        <v>20</v>
      </c>
      <c r="H87" s="231" t="s">
        <v>4821</v>
      </c>
      <c r="I87" s="231" t="s">
        <v>4822</v>
      </c>
      <c r="J87" s="231" t="s">
        <v>4823</v>
      </c>
      <c r="K87" s="234" t="str">
        <f>IF(COUNTIF(L87:AY87,"&lt;&gt;")=0,"",SUMPRODUCT(((Recommendations[ImplStatus]="Implemented")+(Recommendations[ImplStatus]="Compensated"))*ISNUMBER(MATCH(Recommendations[Id],L87:AY87,0)))/COUNTIF(L87:AY87,"&lt;&gt;"))</f>
        <v/>
      </c>
      <c r="L87" s="237"/>
      <c r="M87" s="237"/>
      <c r="N87" s="237"/>
      <c r="O87" s="237"/>
      <c r="P87" s="237"/>
      <c r="Q87" s="237"/>
      <c r="R87" s="237"/>
      <c r="S87" s="237"/>
      <c r="T87" s="237"/>
      <c r="U87" s="237"/>
      <c r="V87" s="237"/>
      <c r="W87" s="237"/>
      <c r="X87" s="237"/>
      <c r="Y87" s="237"/>
      <c r="Z87" s="237"/>
      <c r="AA87" s="237"/>
      <c r="AB87" s="237"/>
      <c r="AC87" s="237"/>
      <c r="AD87" s="237"/>
      <c r="AE87" s="237"/>
      <c r="AF87" s="237"/>
      <c r="AG87" s="237"/>
      <c r="AH87" s="237"/>
      <c r="AI87" s="237"/>
      <c r="AJ87" s="237"/>
      <c r="AK87" s="237"/>
      <c r="AL87" s="237"/>
      <c r="AM87" s="237"/>
      <c r="AN87" s="237"/>
      <c r="AO87" s="237"/>
      <c r="AP87" s="237"/>
      <c r="AQ87" s="237"/>
      <c r="AR87" s="237"/>
      <c r="AS87" s="237"/>
      <c r="AT87" s="237"/>
      <c r="AU87" s="237"/>
      <c r="AV87" s="237"/>
      <c r="AW87" s="237"/>
      <c r="AX87" s="237"/>
      <c r="AY87" s="247"/>
    </row>
    <row r="88" spans="1:51" ht="60" customHeight="1" outlineLevel="1" x14ac:dyDescent="0.35">
      <c r="A88" s="241" t="s">
        <v>4824</v>
      </c>
      <c r="B88" s="229" t="s">
        <v>4825</v>
      </c>
      <c r="C88" s="229"/>
      <c r="D88" s="229"/>
      <c r="E88" s="229"/>
      <c r="F88" s="229"/>
      <c r="G88" s="229"/>
      <c r="H88" s="229"/>
      <c r="I88" s="229"/>
      <c r="J88" s="229"/>
      <c r="K88" s="232" t="str">
        <f>IF(COUNTIF(L88:AY88,"&lt;&gt;")=0,"",SUMPRODUCT(((Recommendations[ImplStatus]="Implemented")+(Recommendations[ImplStatus]="Compensated"))*ISNUMBER(MATCH(Recommendations[Id],L88:AY88,0)))/COUNTIF(L88:AY88,"&lt;&gt;"))</f>
        <v/>
      </c>
      <c r="L88" s="235"/>
      <c r="M88" s="235"/>
      <c r="N88" s="235"/>
      <c r="O88" s="235"/>
      <c r="P88" s="235"/>
      <c r="Q88" s="235"/>
      <c r="R88" s="235"/>
      <c r="S88" s="235"/>
      <c r="T88" s="235"/>
      <c r="U88" s="235"/>
      <c r="V88" s="235"/>
      <c r="W88" s="235"/>
      <c r="X88" s="235"/>
      <c r="Y88" s="235"/>
      <c r="Z88" s="235"/>
      <c r="AA88" s="235"/>
      <c r="AB88" s="235"/>
      <c r="AC88" s="235"/>
      <c r="AD88" s="235"/>
      <c r="AE88" s="235"/>
      <c r="AF88" s="235"/>
      <c r="AG88" s="235"/>
      <c r="AH88" s="235"/>
      <c r="AI88" s="235"/>
      <c r="AJ88" s="235"/>
      <c r="AK88" s="235"/>
      <c r="AL88" s="235"/>
      <c r="AM88" s="235"/>
      <c r="AN88" s="235"/>
      <c r="AO88" s="235"/>
      <c r="AP88" s="235"/>
      <c r="AQ88" s="235"/>
      <c r="AR88" s="235"/>
      <c r="AS88" s="235"/>
      <c r="AT88" s="235"/>
      <c r="AU88" s="235"/>
      <c r="AV88" s="235"/>
      <c r="AW88" s="235"/>
      <c r="AX88" s="235"/>
      <c r="AY88" s="245"/>
    </row>
    <row r="89" spans="1:51" ht="60" customHeight="1" outlineLevel="1" x14ac:dyDescent="0.35">
      <c r="A89" s="242" t="s">
        <v>1758</v>
      </c>
      <c r="B89" s="230" t="s">
        <v>4826</v>
      </c>
      <c r="C89" s="230"/>
      <c r="D89" s="230"/>
      <c r="E89" s="230"/>
      <c r="F89" s="230"/>
      <c r="G89" s="230"/>
      <c r="H89" s="230"/>
      <c r="I89" s="230"/>
      <c r="J89" s="230"/>
      <c r="K89" s="233" t="str">
        <f>IF(COUNTIF(L89:AY89,"&lt;&gt;")=0,"",SUMPRODUCT(((Recommendations[ImplStatus]="Implemented")+(Recommendations[ImplStatus]="Compensated"))*ISNUMBER(MATCH(Recommendations[Id],L89:AY89,0)))/COUNTIF(L89:AY89,"&lt;&gt;"))</f>
        <v/>
      </c>
      <c r="L89" s="236"/>
      <c r="M89" s="236"/>
      <c r="N89" s="236"/>
      <c r="O89" s="236"/>
      <c r="P89" s="236"/>
      <c r="Q89" s="236"/>
      <c r="R89" s="236"/>
      <c r="S89" s="236"/>
      <c r="T89" s="236"/>
      <c r="U89" s="236"/>
      <c r="V89" s="236"/>
      <c r="W89" s="236"/>
      <c r="X89" s="236"/>
      <c r="Y89" s="236"/>
      <c r="Z89" s="236"/>
      <c r="AA89" s="236"/>
      <c r="AB89" s="236"/>
      <c r="AC89" s="236"/>
      <c r="AD89" s="236"/>
      <c r="AE89" s="236"/>
      <c r="AF89" s="236"/>
      <c r="AG89" s="236"/>
      <c r="AH89" s="236"/>
      <c r="AI89" s="236"/>
      <c r="AJ89" s="236"/>
      <c r="AK89" s="236"/>
      <c r="AL89" s="236"/>
      <c r="AM89" s="236"/>
      <c r="AN89" s="236"/>
      <c r="AO89" s="236"/>
      <c r="AP89" s="236"/>
      <c r="AQ89" s="236"/>
      <c r="AR89" s="236"/>
      <c r="AS89" s="236"/>
      <c r="AT89" s="236"/>
      <c r="AU89" s="236"/>
      <c r="AV89" s="236"/>
      <c r="AW89" s="236"/>
      <c r="AX89" s="236"/>
      <c r="AY89" s="246"/>
    </row>
    <row r="90" spans="1:51" ht="60" customHeight="1" x14ac:dyDescent="0.35">
      <c r="A90" s="243" t="s">
        <v>4827</v>
      </c>
      <c r="B90" s="231" t="s">
        <v>4828</v>
      </c>
      <c r="C90" s="231" t="s">
        <v>4829</v>
      </c>
      <c r="D90" s="231" t="s">
        <v>4579</v>
      </c>
      <c r="E90" s="231" t="s">
        <v>4365</v>
      </c>
      <c r="F90" s="231" t="s">
        <v>20</v>
      </c>
      <c r="G90" s="231" t="s">
        <v>20</v>
      </c>
      <c r="H90" s="231" t="s">
        <v>4830</v>
      </c>
      <c r="I90" s="231" t="s">
        <v>20</v>
      </c>
      <c r="J90" s="231" t="s">
        <v>4831</v>
      </c>
      <c r="K90" s="234" t="str">
        <f>IF(COUNTIF(L90:AY90,"&lt;&gt;")=0,"",SUMPRODUCT(((Recommendations[ImplStatus]="Implemented")+(Recommendations[ImplStatus]="Compensated"))*ISNUMBER(MATCH(Recommendations[Id],L90:AY90,0)))/COUNTIF(L90:AY90,"&lt;&gt;"))</f>
        <v/>
      </c>
      <c r="L90" s="237"/>
      <c r="M90" s="237"/>
      <c r="N90" s="237"/>
      <c r="O90" s="237"/>
      <c r="P90" s="237"/>
      <c r="Q90" s="237"/>
      <c r="R90" s="237"/>
      <c r="S90" s="237"/>
      <c r="T90" s="237"/>
      <c r="U90" s="237"/>
      <c r="V90" s="237"/>
      <c r="W90" s="237"/>
      <c r="X90" s="237"/>
      <c r="Y90" s="237"/>
      <c r="Z90" s="237"/>
      <c r="AA90" s="237"/>
      <c r="AB90" s="237"/>
      <c r="AC90" s="237"/>
      <c r="AD90" s="237"/>
      <c r="AE90" s="237"/>
      <c r="AF90" s="237"/>
      <c r="AG90" s="237"/>
      <c r="AH90" s="237"/>
      <c r="AI90" s="237"/>
      <c r="AJ90" s="237"/>
      <c r="AK90" s="237"/>
      <c r="AL90" s="237"/>
      <c r="AM90" s="237"/>
      <c r="AN90" s="237"/>
      <c r="AO90" s="237"/>
      <c r="AP90" s="237"/>
      <c r="AQ90" s="237"/>
      <c r="AR90" s="237"/>
      <c r="AS90" s="237"/>
      <c r="AT90" s="237"/>
      <c r="AU90" s="237"/>
      <c r="AV90" s="237"/>
      <c r="AW90" s="237"/>
      <c r="AX90" s="237"/>
      <c r="AY90" s="247"/>
    </row>
    <row r="91" spans="1:51" ht="60" customHeight="1" x14ac:dyDescent="0.35">
      <c r="A91" s="243" t="s">
        <v>4832</v>
      </c>
      <c r="B91" s="231" t="s">
        <v>4833</v>
      </c>
      <c r="C91" s="231" t="s">
        <v>4834</v>
      </c>
      <c r="D91" s="231" t="s">
        <v>4371</v>
      </c>
      <c r="E91" s="231" t="s">
        <v>20</v>
      </c>
      <c r="F91" s="231" t="s">
        <v>4373</v>
      </c>
      <c r="G91" s="231" t="s">
        <v>20</v>
      </c>
      <c r="H91" s="231" t="s">
        <v>4835</v>
      </c>
      <c r="I91" s="231" t="s">
        <v>20</v>
      </c>
      <c r="J91" s="231" t="s">
        <v>4836</v>
      </c>
      <c r="K91" s="234" t="str">
        <f>IF(COUNTIF(L91:AY91,"&lt;&gt;")=0,"",SUMPRODUCT(((Recommendations[ImplStatus]="Implemented")+(Recommendations[ImplStatus]="Compensated"))*ISNUMBER(MATCH(Recommendations[Id],L91:AY91,0)))/COUNTIF(L91:AY91,"&lt;&gt;"))</f>
        <v/>
      </c>
      <c r="L91" s="237"/>
      <c r="M91" s="237"/>
      <c r="N91" s="237"/>
      <c r="O91" s="237"/>
      <c r="P91" s="237"/>
      <c r="Q91" s="237"/>
      <c r="R91" s="237"/>
      <c r="S91" s="237"/>
      <c r="T91" s="237"/>
      <c r="U91" s="237"/>
      <c r="V91" s="237"/>
      <c r="W91" s="237"/>
      <c r="X91" s="237"/>
      <c r="Y91" s="237"/>
      <c r="Z91" s="237"/>
      <c r="AA91" s="237"/>
      <c r="AB91" s="237"/>
      <c r="AC91" s="237"/>
      <c r="AD91" s="237"/>
      <c r="AE91" s="237"/>
      <c r="AF91" s="237"/>
      <c r="AG91" s="237"/>
      <c r="AH91" s="237"/>
      <c r="AI91" s="237"/>
      <c r="AJ91" s="237"/>
      <c r="AK91" s="237"/>
      <c r="AL91" s="237"/>
      <c r="AM91" s="237"/>
      <c r="AN91" s="237"/>
      <c r="AO91" s="237"/>
      <c r="AP91" s="237"/>
      <c r="AQ91" s="237"/>
      <c r="AR91" s="237"/>
      <c r="AS91" s="237"/>
      <c r="AT91" s="237"/>
      <c r="AU91" s="237"/>
      <c r="AV91" s="237"/>
      <c r="AW91" s="237"/>
      <c r="AX91" s="237"/>
      <c r="AY91" s="247"/>
    </row>
    <row r="92" spans="1:51" ht="60" customHeight="1" outlineLevel="1" x14ac:dyDescent="0.35">
      <c r="A92" s="242" t="s">
        <v>1762</v>
      </c>
      <c r="B92" s="230" t="s">
        <v>4837</v>
      </c>
      <c r="C92" s="230"/>
      <c r="D92" s="230"/>
      <c r="E92" s="230"/>
      <c r="F92" s="230"/>
      <c r="G92" s="230"/>
      <c r="H92" s="230"/>
      <c r="I92" s="230"/>
      <c r="J92" s="230"/>
      <c r="K92" s="233" t="str">
        <f>IF(COUNTIF(L92:AY92,"&lt;&gt;")=0,"",SUMPRODUCT(((Recommendations[ImplStatus]="Implemented")+(Recommendations[ImplStatus]="Compensated"))*ISNUMBER(MATCH(Recommendations[Id],L92:AY92,0)))/COUNTIF(L92:AY92,"&lt;&gt;"))</f>
        <v/>
      </c>
      <c r="L92" s="236"/>
      <c r="M92" s="236"/>
      <c r="N92" s="236"/>
      <c r="O92" s="236"/>
      <c r="P92" s="236"/>
      <c r="Q92" s="236"/>
      <c r="R92" s="236"/>
      <c r="S92" s="236"/>
      <c r="T92" s="236"/>
      <c r="U92" s="236"/>
      <c r="V92" s="236"/>
      <c r="W92" s="236"/>
      <c r="X92" s="236"/>
      <c r="Y92" s="236"/>
      <c r="Z92" s="236"/>
      <c r="AA92" s="236"/>
      <c r="AB92" s="236"/>
      <c r="AC92" s="236"/>
      <c r="AD92" s="236"/>
      <c r="AE92" s="236"/>
      <c r="AF92" s="236"/>
      <c r="AG92" s="236"/>
      <c r="AH92" s="236"/>
      <c r="AI92" s="236"/>
      <c r="AJ92" s="236"/>
      <c r="AK92" s="236"/>
      <c r="AL92" s="236"/>
      <c r="AM92" s="236"/>
      <c r="AN92" s="236"/>
      <c r="AO92" s="236"/>
      <c r="AP92" s="236"/>
      <c r="AQ92" s="236"/>
      <c r="AR92" s="236"/>
      <c r="AS92" s="236"/>
      <c r="AT92" s="236"/>
      <c r="AU92" s="236"/>
      <c r="AV92" s="236"/>
      <c r="AW92" s="236"/>
      <c r="AX92" s="236"/>
      <c r="AY92" s="246"/>
    </row>
    <row r="93" spans="1:51" ht="60" customHeight="1" x14ac:dyDescent="0.35">
      <c r="A93" s="243" t="s">
        <v>4838</v>
      </c>
      <c r="B93" s="231" t="s">
        <v>4839</v>
      </c>
      <c r="C93" s="231" t="s">
        <v>4840</v>
      </c>
      <c r="D93" s="231" t="s">
        <v>4841</v>
      </c>
      <c r="E93" s="231" t="s">
        <v>4842</v>
      </c>
      <c r="F93" s="231" t="s">
        <v>20</v>
      </c>
      <c r="G93" s="231" t="s">
        <v>20</v>
      </c>
      <c r="H93" s="231" t="s">
        <v>4843</v>
      </c>
      <c r="I93" s="231" t="s">
        <v>20</v>
      </c>
      <c r="J93" s="231" t="s">
        <v>4844</v>
      </c>
      <c r="K93" s="234" t="str">
        <f>IF(COUNTIF(L93:AY93,"&lt;&gt;")=0,"",SUMPRODUCT(((Recommendations[ImplStatus]="Implemented")+(Recommendations[ImplStatus]="Compensated"))*ISNUMBER(MATCH(Recommendations[Id],L93:AY93,0)))/COUNTIF(L93:AY93,"&lt;&gt;"))</f>
        <v/>
      </c>
      <c r="L93" s="237"/>
      <c r="M93" s="237"/>
      <c r="N93" s="237"/>
      <c r="O93" s="237"/>
      <c r="P93" s="237"/>
      <c r="Q93" s="237"/>
      <c r="R93" s="237"/>
      <c r="S93" s="237"/>
      <c r="T93" s="237"/>
      <c r="U93" s="237"/>
      <c r="V93" s="237"/>
      <c r="W93" s="237"/>
      <c r="X93" s="237"/>
      <c r="Y93" s="237"/>
      <c r="Z93" s="237"/>
      <c r="AA93" s="237"/>
      <c r="AB93" s="237"/>
      <c r="AC93" s="237"/>
      <c r="AD93" s="237"/>
      <c r="AE93" s="237"/>
      <c r="AF93" s="237"/>
      <c r="AG93" s="237"/>
      <c r="AH93" s="237"/>
      <c r="AI93" s="237"/>
      <c r="AJ93" s="237"/>
      <c r="AK93" s="237"/>
      <c r="AL93" s="237"/>
      <c r="AM93" s="237"/>
      <c r="AN93" s="237"/>
      <c r="AO93" s="237"/>
      <c r="AP93" s="237"/>
      <c r="AQ93" s="237"/>
      <c r="AR93" s="237"/>
      <c r="AS93" s="237"/>
      <c r="AT93" s="237"/>
      <c r="AU93" s="237"/>
      <c r="AV93" s="237"/>
      <c r="AW93" s="237"/>
      <c r="AX93" s="237"/>
      <c r="AY93" s="247"/>
    </row>
    <row r="94" spans="1:51" ht="60" customHeight="1" x14ac:dyDescent="0.35">
      <c r="A94" s="243" t="s">
        <v>4845</v>
      </c>
      <c r="B94" s="231" t="s">
        <v>4846</v>
      </c>
      <c r="C94" s="231" t="s">
        <v>4847</v>
      </c>
      <c r="D94" s="231" t="s">
        <v>4848</v>
      </c>
      <c r="E94" s="231" t="s">
        <v>20</v>
      </c>
      <c r="F94" s="231" t="s">
        <v>4849</v>
      </c>
      <c r="G94" s="231" t="s">
        <v>20</v>
      </c>
      <c r="H94" s="231" t="s">
        <v>4850</v>
      </c>
      <c r="I94" s="231" t="s">
        <v>20</v>
      </c>
      <c r="J94" s="231" t="s">
        <v>20</v>
      </c>
      <c r="K94" s="234" t="str">
        <f>IF(COUNTIF(L94:AY94,"&lt;&gt;")=0,"",SUMPRODUCT(((Recommendations[ImplStatus]="Implemented")+(Recommendations[ImplStatus]="Compensated"))*ISNUMBER(MATCH(Recommendations[Id],L94:AY94,0)))/COUNTIF(L94:AY94,"&lt;&gt;"))</f>
        <v/>
      </c>
      <c r="L94" s="237"/>
      <c r="M94" s="237"/>
      <c r="N94" s="237"/>
      <c r="O94" s="237"/>
      <c r="P94" s="237"/>
      <c r="Q94" s="237"/>
      <c r="R94" s="237"/>
      <c r="S94" s="237"/>
      <c r="T94" s="237"/>
      <c r="U94" s="237"/>
      <c r="V94" s="237"/>
      <c r="W94" s="237"/>
      <c r="X94" s="237"/>
      <c r="Y94" s="237"/>
      <c r="Z94" s="237"/>
      <c r="AA94" s="237"/>
      <c r="AB94" s="237"/>
      <c r="AC94" s="237"/>
      <c r="AD94" s="237"/>
      <c r="AE94" s="237"/>
      <c r="AF94" s="237"/>
      <c r="AG94" s="237"/>
      <c r="AH94" s="237"/>
      <c r="AI94" s="237"/>
      <c r="AJ94" s="237"/>
      <c r="AK94" s="237"/>
      <c r="AL94" s="237"/>
      <c r="AM94" s="237"/>
      <c r="AN94" s="237"/>
      <c r="AO94" s="237"/>
      <c r="AP94" s="237"/>
      <c r="AQ94" s="237"/>
      <c r="AR94" s="237"/>
      <c r="AS94" s="237"/>
      <c r="AT94" s="237"/>
      <c r="AU94" s="237"/>
      <c r="AV94" s="237"/>
      <c r="AW94" s="237"/>
      <c r="AX94" s="237"/>
      <c r="AY94" s="247"/>
    </row>
    <row r="95" spans="1:51" ht="60" customHeight="1" x14ac:dyDescent="0.35">
      <c r="A95" s="243" t="s">
        <v>4851</v>
      </c>
      <c r="B95" s="231" t="s">
        <v>4852</v>
      </c>
      <c r="C95" s="231" t="s">
        <v>4853</v>
      </c>
      <c r="D95" s="231" t="s">
        <v>4854</v>
      </c>
      <c r="E95" s="231" t="s">
        <v>20</v>
      </c>
      <c r="F95" s="231" t="s">
        <v>20</v>
      </c>
      <c r="G95" s="231" t="s">
        <v>20</v>
      </c>
      <c r="H95" s="231" t="s">
        <v>4855</v>
      </c>
      <c r="I95" s="231" t="s">
        <v>4856</v>
      </c>
      <c r="J95" s="231" t="s">
        <v>4857</v>
      </c>
      <c r="K95" s="234" t="str">
        <f>IF(COUNTIF(L95:AY95,"&lt;&gt;")=0,"",SUMPRODUCT(((Recommendations[ImplStatus]="Implemented")+(Recommendations[ImplStatus]="Compensated"))*ISNUMBER(MATCH(Recommendations[Id],L95:AY95,0)))/COUNTIF(L95:AY95,"&lt;&gt;"))</f>
        <v/>
      </c>
      <c r="L95" s="237"/>
      <c r="M95" s="237"/>
      <c r="N95" s="237"/>
      <c r="O95" s="237"/>
      <c r="P95" s="237"/>
      <c r="Q95" s="237"/>
      <c r="R95" s="237"/>
      <c r="S95" s="237"/>
      <c r="T95" s="237"/>
      <c r="U95" s="237"/>
      <c r="V95" s="237"/>
      <c r="W95" s="237"/>
      <c r="X95" s="237"/>
      <c r="Y95" s="237"/>
      <c r="Z95" s="237"/>
      <c r="AA95" s="237"/>
      <c r="AB95" s="237"/>
      <c r="AC95" s="237"/>
      <c r="AD95" s="237"/>
      <c r="AE95" s="237"/>
      <c r="AF95" s="237"/>
      <c r="AG95" s="237"/>
      <c r="AH95" s="237"/>
      <c r="AI95" s="237"/>
      <c r="AJ95" s="237"/>
      <c r="AK95" s="237"/>
      <c r="AL95" s="237"/>
      <c r="AM95" s="237"/>
      <c r="AN95" s="237"/>
      <c r="AO95" s="237"/>
      <c r="AP95" s="237"/>
      <c r="AQ95" s="237"/>
      <c r="AR95" s="237"/>
      <c r="AS95" s="237"/>
      <c r="AT95" s="237"/>
      <c r="AU95" s="237"/>
      <c r="AV95" s="237"/>
      <c r="AW95" s="237"/>
      <c r="AX95" s="237"/>
      <c r="AY95" s="247"/>
    </row>
    <row r="96" spans="1:51" ht="60" customHeight="1" x14ac:dyDescent="0.35">
      <c r="A96" s="243" t="s">
        <v>4858</v>
      </c>
      <c r="B96" s="231" t="s">
        <v>4859</v>
      </c>
      <c r="C96" s="231" t="s">
        <v>4860</v>
      </c>
      <c r="D96" s="231" t="s">
        <v>20</v>
      </c>
      <c r="E96" s="231" t="s">
        <v>20</v>
      </c>
      <c r="F96" s="231" t="s">
        <v>20</v>
      </c>
      <c r="G96" s="231" t="s">
        <v>20</v>
      </c>
      <c r="H96" s="231" t="s">
        <v>4861</v>
      </c>
      <c r="I96" s="231" t="s">
        <v>4807</v>
      </c>
      <c r="J96" s="231" t="s">
        <v>4862</v>
      </c>
      <c r="K96" s="234" t="str">
        <f>IF(COUNTIF(L96:AY96,"&lt;&gt;")=0,"",SUMPRODUCT(((Recommendations[ImplStatus]="Implemented")+(Recommendations[ImplStatus]="Compensated"))*ISNUMBER(MATCH(Recommendations[Id],L96:AY96,0)))/COUNTIF(L96:AY96,"&lt;&gt;"))</f>
        <v/>
      </c>
      <c r="L96" s="237"/>
      <c r="M96" s="237"/>
      <c r="N96" s="237"/>
      <c r="O96" s="237"/>
      <c r="P96" s="237"/>
      <c r="Q96" s="237"/>
      <c r="R96" s="237"/>
      <c r="S96" s="237"/>
      <c r="T96" s="237"/>
      <c r="U96" s="237"/>
      <c r="V96" s="237"/>
      <c r="W96" s="237"/>
      <c r="X96" s="237"/>
      <c r="Y96" s="237"/>
      <c r="Z96" s="237"/>
      <c r="AA96" s="237"/>
      <c r="AB96" s="237"/>
      <c r="AC96" s="237"/>
      <c r="AD96" s="237"/>
      <c r="AE96" s="237"/>
      <c r="AF96" s="237"/>
      <c r="AG96" s="237"/>
      <c r="AH96" s="237"/>
      <c r="AI96" s="237"/>
      <c r="AJ96" s="237"/>
      <c r="AK96" s="237"/>
      <c r="AL96" s="237"/>
      <c r="AM96" s="237"/>
      <c r="AN96" s="237"/>
      <c r="AO96" s="237"/>
      <c r="AP96" s="237"/>
      <c r="AQ96" s="237"/>
      <c r="AR96" s="237"/>
      <c r="AS96" s="237"/>
      <c r="AT96" s="237"/>
      <c r="AU96" s="237"/>
      <c r="AV96" s="237"/>
      <c r="AW96" s="237"/>
      <c r="AX96" s="237"/>
      <c r="AY96" s="247"/>
    </row>
    <row r="97" spans="1:51" ht="60" customHeight="1" outlineLevel="1" x14ac:dyDescent="0.35">
      <c r="A97" s="242" t="s">
        <v>1766</v>
      </c>
      <c r="B97" s="230" t="s">
        <v>4863</v>
      </c>
      <c r="C97" s="230"/>
      <c r="D97" s="230"/>
      <c r="E97" s="230"/>
      <c r="F97" s="230"/>
      <c r="G97" s="230"/>
      <c r="H97" s="230"/>
      <c r="I97" s="230"/>
      <c r="J97" s="230"/>
      <c r="K97" s="233" t="str">
        <f>IF(COUNTIF(L97:AY97,"&lt;&gt;")=0,"",SUMPRODUCT(((Recommendations[ImplStatus]="Implemented")+(Recommendations[ImplStatus]="Compensated"))*ISNUMBER(MATCH(Recommendations[Id],L97:AY97,0)))/COUNTIF(L97:AY97,"&lt;&gt;"))</f>
        <v/>
      </c>
      <c r="L97" s="236"/>
      <c r="M97" s="236"/>
      <c r="N97" s="236"/>
      <c r="O97" s="236"/>
      <c r="P97" s="236"/>
      <c r="Q97" s="236"/>
      <c r="R97" s="236"/>
      <c r="S97" s="236"/>
      <c r="T97" s="236"/>
      <c r="U97" s="236"/>
      <c r="V97" s="236"/>
      <c r="W97" s="236"/>
      <c r="X97" s="236"/>
      <c r="Y97" s="236"/>
      <c r="Z97" s="236"/>
      <c r="AA97" s="236"/>
      <c r="AB97" s="236"/>
      <c r="AC97" s="236"/>
      <c r="AD97" s="236"/>
      <c r="AE97" s="236"/>
      <c r="AF97" s="236"/>
      <c r="AG97" s="236"/>
      <c r="AH97" s="236"/>
      <c r="AI97" s="236"/>
      <c r="AJ97" s="236"/>
      <c r="AK97" s="236"/>
      <c r="AL97" s="236"/>
      <c r="AM97" s="236"/>
      <c r="AN97" s="236"/>
      <c r="AO97" s="236"/>
      <c r="AP97" s="236"/>
      <c r="AQ97" s="236"/>
      <c r="AR97" s="236"/>
      <c r="AS97" s="236"/>
      <c r="AT97" s="236"/>
      <c r="AU97" s="236"/>
      <c r="AV97" s="236"/>
      <c r="AW97" s="236"/>
      <c r="AX97" s="236"/>
      <c r="AY97" s="246"/>
    </row>
    <row r="98" spans="1:51" ht="60" customHeight="1" x14ac:dyDescent="0.35">
      <c r="A98" s="243" t="s">
        <v>4864</v>
      </c>
      <c r="B98" s="231" t="s">
        <v>4865</v>
      </c>
      <c r="C98" s="231" t="s">
        <v>4866</v>
      </c>
      <c r="D98" s="231" t="s">
        <v>4867</v>
      </c>
      <c r="E98" s="231" t="s">
        <v>20</v>
      </c>
      <c r="F98" s="231" t="s">
        <v>20</v>
      </c>
      <c r="G98" s="231" t="s">
        <v>20</v>
      </c>
      <c r="H98" s="231" t="s">
        <v>4868</v>
      </c>
      <c r="I98" s="231" t="s">
        <v>20</v>
      </c>
      <c r="J98" s="231" t="s">
        <v>4869</v>
      </c>
      <c r="K98" s="234" t="str">
        <f>IF(COUNTIF(L98:AY98,"&lt;&gt;")=0,"",SUMPRODUCT(((Recommendations[ImplStatus]="Implemented")+(Recommendations[ImplStatus]="Compensated"))*ISNUMBER(MATCH(Recommendations[Id],L98:AY98,0)))/COUNTIF(L98:AY98,"&lt;&gt;"))</f>
        <v/>
      </c>
      <c r="L98" s="237"/>
      <c r="M98" s="237"/>
      <c r="N98" s="237"/>
      <c r="O98" s="237"/>
      <c r="P98" s="237"/>
      <c r="Q98" s="237"/>
      <c r="R98" s="237"/>
      <c r="S98" s="237"/>
      <c r="T98" s="237"/>
      <c r="U98" s="237"/>
      <c r="V98" s="237"/>
      <c r="W98" s="237"/>
      <c r="X98" s="237"/>
      <c r="Y98" s="237"/>
      <c r="Z98" s="237"/>
      <c r="AA98" s="237"/>
      <c r="AB98" s="237"/>
      <c r="AC98" s="237"/>
      <c r="AD98" s="237"/>
      <c r="AE98" s="237"/>
      <c r="AF98" s="237"/>
      <c r="AG98" s="237"/>
      <c r="AH98" s="237"/>
      <c r="AI98" s="237"/>
      <c r="AJ98" s="237"/>
      <c r="AK98" s="237"/>
      <c r="AL98" s="237"/>
      <c r="AM98" s="237"/>
      <c r="AN98" s="237"/>
      <c r="AO98" s="237"/>
      <c r="AP98" s="237"/>
      <c r="AQ98" s="237"/>
      <c r="AR98" s="237"/>
      <c r="AS98" s="237"/>
      <c r="AT98" s="237"/>
      <c r="AU98" s="237"/>
      <c r="AV98" s="237"/>
      <c r="AW98" s="237"/>
      <c r="AX98" s="237"/>
      <c r="AY98" s="247"/>
    </row>
    <row r="99" spans="1:51" ht="60" customHeight="1" x14ac:dyDescent="0.35">
      <c r="A99" s="243" t="s">
        <v>4870</v>
      </c>
      <c r="B99" s="231" t="s">
        <v>4871</v>
      </c>
      <c r="C99" s="231" t="s">
        <v>4872</v>
      </c>
      <c r="D99" s="231" t="s">
        <v>4873</v>
      </c>
      <c r="E99" s="231" t="s">
        <v>4874</v>
      </c>
      <c r="F99" s="231" t="s">
        <v>20</v>
      </c>
      <c r="G99" s="231" t="s">
        <v>20</v>
      </c>
      <c r="H99" s="231" t="s">
        <v>4875</v>
      </c>
      <c r="I99" s="231" t="s">
        <v>20</v>
      </c>
      <c r="J99" s="231" t="s">
        <v>4876</v>
      </c>
      <c r="K99" s="234" t="str">
        <f>IF(COUNTIF(L99:AY99,"&lt;&gt;")=0,"",SUMPRODUCT(((Recommendations[ImplStatus]="Implemented")+(Recommendations[ImplStatus]="Compensated"))*ISNUMBER(MATCH(Recommendations[Id],L99:AY99,0)))/COUNTIF(L99:AY99,"&lt;&gt;"))</f>
        <v/>
      </c>
      <c r="L99" s="237"/>
      <c r="M99" s="237"/>
      <c r="N99" s="237"/>
      <c r="O99" s="237"/>
      <c r="P99" s="237"/>
      <c r="Q99" s="237"/>
      <c r="R99" s="237"/>
      <c r="S99" s="237"/>
      <c r="T99" s="237"/>
      <c r="U99" s="237"/>
      <c r="V99" s="237"/>
      <c r="W99" s="237"/>
      <c r="X99" s="237"/>
      <c r="Y99" s="237"/>
      <c r="Z99" s="237"/>
      <c r="AA99" s="237"/>
      <c r="AB99" s="237"/>
      <c r="AC99" s="237"/>
      <c r="AD99" s="237"/>
      <c r="AE99" s="237"/>
      <c r="AF99" s="237"/>
      <c r="AG99" s="237"/>
      <c r="AH99" s="237"/>
      <c r="AI99" s="237"/>
      <c r="AJ99" s="237"/>
      <c r="AK99" s="237"/>
      <c r="AL99" s="237"/>
      <c r="AM99" s="237"/>
      <c r="AN99" s="237"/>
      <c r="AO99" s="237"/>
      <c r="AP99" s="237"/>
      <c r="AQ99" s="237"/>
      <c r="AR99" s="237"/>
      <c r="AS99" s="237"/>
      <c r="AT99" s="237"/>
      <c r="AU99" s="237"/>
      <c r="AV99" s="237"/>
      <c r="AW99" s="237"/>
      <c r="AX99" s="237"/>
      <c r="AY99" s="247"/>
    </row>
    <row r="100" spans="1:51" ht="60" customHeight="1" x14ac:dyDescent="0.35">
      <c r="A100" s="243" t="s">
        <v>4877</v>
      </c>
      <c r="B100" s="231" t="s">
        <v>4878</v>
      </c>
      <c r="C100" s="231" t="s">
        <v>4879</v>
      </c>
      <c r="D100" s="231" t="s">
        <v>20</v>
      </c>
      <c r="E100" s="231" t="s">
        <v>20</v>
      </c>
      <c r="F100" s="231" t="s">
        <v>20</v>
      </c>
      <c r="G100" s="231" t="s">
        <v>20</v>
      </c>
      <c r="H100" s="231" t="s">
        <v>4880</v>
      </c>
      <c r="I100" s="231" t="s">
        <v>4881</v>
      </c>
      <c r="J100" s="231" t="s">
        <v>4882</v>
      </c>
      <c r="K100" s="234" t="str">
        <f>IF(COUNTIF(L100:AY100,"&lt;&gt;")=0,"",SUMPRODUCT(((Recommendations[ImplStatus]="Implemented")+(Recommendations[ImplStatus]="Compensated"))*ISNUMBER(MATCH(Recommendations[Id],L100:AY100,0)))/COUNTIF(L100:AY100,"&lt;&gt;"))</f>
        <v/>
      </c>
      <c r="L100" s="237"/>
      <c r="M100" s="237"/>
      <c r="N100" s="237"/>
      <c r="O100" s="237"/>
      <c r="P100" s="237"/>
      <c r="Q100" s="237"/>
      <c r="R100" s="237"/>
      <c r="S100" s="237"/>
      <c r="T100" s="237"/>
      <c r="U100" s="237"/>
      <c r="V100" s="237"/>
      <c r="W100" s="237"/>
      <c r="X100" s="237"/>
      <c r="Y100" s="237"/>
      <c r="Z100" s="237"/>
      <c r="AA100" s="237"/>
      <c r="AB100" s="237"/>
      <c r="AC100" s="237"/>
      <c r="AD100" s="237"/>
      <c r="AE100" s="237"/>
      <c r="AF100" s="237"/>
      <c r="AG100" s="237"/>
      <c r="AH100" s="237"/>
      <c r="AI100" s="237"/>
      <c r="AJ100" s="237"/>
      <c r="AK100" s="237"/>
      <c r="AL100" s="237"/>
      <c r="AM100" s="237"/>
      <c r="AN100" s="237"/>
      <c r="AO100" s="237"/>
      <c r="AP100" s="237"/>
      <c r="AQ100" s="237"/>
      <c r="AR100" s="237"/>
      <c r="AS100" s="237"/>
      <c r="AT100" s="237"/>
      <c r="AU100" s="237"/>
      <c r="AV100" s="237"/>
      <c r="AW100" s="237"/>
      <c r="AX100" s="237"/>
      <c r="AY100" s="247"/>
    </row>
    <row r="101" spans="1:51" ht="60" customHeight="1" x14ac:dyDescent="0.35">
      <c r="A101" s="243" t="s">
        <v>4883</v>
      </c>
      <c r="B101" s="231" t="s">
        <v>4884</v>
      </c>
      <c r="C101" s="231" t="s">
        <v>4885</v>
      </c>
      <c r="D101" s="231" t="s">
        <v>20</v>
      </c>
      <c r="E101" s="231" t="s">
        <v>20</v>
      </c>
      <c r="F101" s="231" t="s">
        <v>20</v>
      </c>
      <c r="G101" s="231" t="s">
        <v>20</v>
      </c>
      <c r="H101" s="231" t="s">
        <v>4886</v>
      </c>
      <c r="I101" s="231" t="s">
        <v>4807</v>
      </c>
      <c r="J101" s="231" t="s">
        <v>4887</v>
      </c>
      <c r="K101" s="234" t="str">
        <f>IF(COUNTIF(L101:AY101,"&lt;&gt;")=0,"",SUMPRODUCT(((Recommendations[ImplStatus]="Implemented")+(Recommendations[ImplStatus]="Compensated"))*ISNUMBER(MATCH(Recommendations[Id],L101:AY101,0)))/COUNTIF(L101:AY101,"&lt;&gt;"))</f>
        <v/>
      </c>
      <c r="L101" s="237"/>
      <c r="M101" s="237"/>
      <c r="N101" s="237"/>
      <c r="O101" s="237"/>
      <c r="P101" s="237"/>
      <c r="Q101" s="237"/>
      <c r="R101" s="237"/>
      <c r="S101" s="237"/>
      <c r="T101" s="237"/>
      <c r="U101" s="237"/>
      <c r="V101" s="237"/>
      <c r="W101" s="237"/>
      <c r="X101" s="237"/>
      <c r="Y101" s="237"/>
      <c r="Z101" s="237"/>
      <c r="AA101" s="237"/>
      <c r="AB101" s="237"/>
      <c r="AC101" s="237"/>
      <c r="AD101" s="237"/>
      <c r="AE101" s="237"/>
      <c r="AF101" s="237"/>
      <c r="AG101" s="237"/>
      <c r="AH101" s="237"/>
      <c r="AI101" s="237"/>
      <c r="AJ101" s="237"/>
      <c r="AK101" s="237"/>
      <c r="AL101" s="237"/>
      <c r="AM101" s="237"/>
      <c r="AN101" s="237"/>
      <c r="AO101" s="237"/>
      <c r="AP101" s="237"/>
      <c r="AQ101" s="237"/>
      <c r="AR101" s="237"/>
      <c r="AS101" s="237"/>
      <c r="AT101" s="237"/>
      <c r="AU101" s="237"/>
      <c r="AV101" s="237"/>
      <c r="AW101" s="237"/>
      <c r="AX101" s="237"/>
      <c r="AY101" s="247"/>
    </row>
    <row r="102" spans="1:51" ht="60" customHeight="1" x14ac:dyDescent="0.35">
      <c r="A102" s="243" t="s">
        <v>4888</v>
      </c>
      <c r="B102" s="231" t="s">
        <v>4889</v>
      </c>
      <c r="C102" s="231" t="s">
        <v>4890</v>
      </c>
      <c r="D102" s="231" t="s">
        <v>4891</v>
      </c>
      <c r="E102" s="231" t="s">
        <v>20</v>
      </c>
      <c r="F102" s="231" t="s">
        <v>20</v>
      </c>
      <c r="G102" s="231" t="s">
        <v>20</v>
      </c>
      <c r="H102" s="231" t="s">
        <v>4892</v>
      </c>
      <c r="I102" s="231" t="s">
        <v>20</v>
      </c>
      <c r="J102" s="231" t="s">
        <v>4893</v>
      </c>
      <c r="K102" s="234" t="str">
        <f>IF(COUNTIF(L102:AY102,"&lt;&gt;")=0,"",SUMPRODUCT(((Recommendations[ImplStatus]="Implemented")+(Recommendations[ImplStatus]="Compensated"))*ISNUMBER(MATCH(Recommendations[Id],L102:AY102,0)))/COUNTIF(L102:AY102,"&lt;&gt;"))</f>
        <v/>
      </c>
      <c r="L102" s="237"/>
      <c r="M102" s="237"/>
      <c r="N102" s="237"/>
      <c r="O102" s="237"/>
      <c r="P102" s="237"/>
      <c r="Q102" s="237"/>
      <c r="R102" s="237"/>
      <c r="S102" s="237"/>
      <c r="T102" s="237"/>
      <c r="U102" s="237"/>
      <c r="V102" s="237"/>
      <c r="W102" s="237"/>
      <c r="X102" s="237"/>
      <c r="Y102" s="237"/>
      <c r="Z102" s="237"/>
      <c r="AA102" s="237"/>
      <c r="AB102" s="237"/>
      <c r="AC102" s="237"/>
      <c r="AD102" s="237"/>
      <c r="AE102" s="237"/>
      <c r="AF102" s="237"/>
      <c r="AG102" s="237"/>
      <c r="AH102" s="237"/>
      <c r="AI102" s="237"/>
      <c r="AJ102" s="237"/>
      <c r="AK102" s="237"/>
      <c r="AL102" s="237"/>
      <c r="AM102" s="237"/>
      <c r="AN102" s="237"/>
      <c r="AO102" s="237"/>
      <c r="AP102" s="237"/>
      <c r="AQ102" s="237"/>
      <c r="AR102" s="237"/>
      <c r="AS102" s="237"/>
      <c r="AT102" s="237"/>
      <c r="AU102" s="237"/>
      <c r="AV102" s="237"/>
      <c r="AW102" s="237"/>
      <c r="AX102" s="237"/>
      <c r="AY102" s="247"/>
    </row>
    <row r="103" spans="1:51" ht="60" customHeight="1" x14ac:dyDescent="0.35">
      <c r="A103" s="243" t="s">
        <v>4894</v>
      </c>
      <c r="B103" s="231" t="s">
        <v>4895</v>
      </c>
      <c r="C103" s="231" t="s">
        <v>4896</v>
      </c>
      <c r="D103" s="231" t="s">
        <v>4891</v>
      </c>
      <c r="E103" s="231" t="s">
        <v>20</v>
      </c>
      <c r="F103" s="231" t="s">
        <v>4897</v>
      </c>
      <c r="G103" s="231" t="s">
        <v>20</v>
      </c>
      <c r="H103" s="231" t="s">
        <v>4898</v>
      </c>
      <c r="I103" s="231" t="s">
        <v>4899</v>
      </c>
      <c r="J103" s="231" t="s">
        <v>4900</v>
      </c>
      <c r="K103" s="234" t="str">
        <f>IF(COUNTIF(L103:AY103,"&lt;&gt;")=0,"",SUMPRODUCT(((Recommendations[ImplStatus]="Implemented")+(Recommendations[ImplStatus]="Compensated"))*ISNUMBER(MATCH(Recommendations[Id],L103:AY103,0)))/COUNTIF(L103:AY103,"&lt;&gt;"))</f>
        <v/>
      </c>
      <c r="L103" s="237"/>
      <c r="M103" s="237"/>
      <c r="N103" s="237"/>
      <c r="O103" s="237"/>
      <c r="P103" s="237"/>
      <c r="Q103" s="237"/>
      <c r="R103" s="237"/>
      <c r="S103" s="237"/>
      <c r="T103" s="237"/>
      <c r="U103" s="237"/>
      <c r="V103" s="237"/>
      <c r="W103" s="237"/>
      <c r="X103" s="237"/>
      <c r="Y103" s="237"/>
      <c r="Z103" s="237"/>
      <c r="AA103" s="237"/>
      <c r="AB103" s="237"/>
      <c r="AC103" s="237"/>
      <c r="AD103" s="237"/>
      <c r="AE103" s="237"/>
      <c r="AF103" s="237"/>
      <c r="AG103" s="237"/>
      <c r="AH103" s="237"/>
      <c r="AI103" s="237"/>
      <c r="AJ103" s="237"/>
      <c r="AK103" s="237"/>
      <c r="AL103" s="237"/>
      <c r="AM103" s="237"/>
      <c r="AN103" s="237"/>
      <c r="AO103" s="237"/>
      <c r="AP103" s="237"/>
      <c r="AQ103" s="237"/>
      <c r="AR103" s="237"/>
      <c r="AS103" s="237"/>
      <c r="AT103" s="237"/>
      <c r="AU103" s="237"/>
      <c r="AV103" s="237"/>
      <c r="AW103" s="237"/>
      <c r="AX103" s="237"/>
      <c r="AY103" s="247"/>
    </row>
    <row r="104" spans="1:51" ht="60" customHeight="1" outlineLevel="1" x14ac:dyDescent="0.35">
      <c r="A104" s="242" t="s">
        <v>1770</v>
      </c>
      <c r="B104" s="230" t="s">
        <v>4901</v>
      </c>
      <c r="C104" s="230"/>
      <c r="D104" s="230"/>
      <c r="E104" s="230"/>
      <c r="F104" s="230"/>
      <c r="G104" s="230"/>
      <c r="H104" s="230"/>
      <c r="I104" s="230"/>
      <c r="J104" s="230"/>
      <c r="K104" s="233" t="str">
        <f>IF(COUNTIF(L104:AY104,"&lt;&gt;")=0,"",SUMPRODUCT(((Recommendations[ImplStatus]="Implemented")+(Recommendations[ImplStatus]="Compensated"))*ISNUMBER(MATCH(Recommendations[Id],L104:AY104,0)))/COUNTIF(L104:AY104,"&lt;&gt;"))</f>
        <v/>
      </c>
      <c r="L104" s="236"/>
      <c r="M104" s="236"/>
      <c r="N104" s="236"/>
      <c r="O104" s="236"/>
      <c r="P104" s="236"/>
      <c r="Q104" s="236"/>
      <c r="R104" s="236"/>
      <c r="S104" s="236"/>
      <c r="T104" s="236"/>
      <c r="U104" s="236"/>
      <c r="V104" s="236"/>
      <c r="W104" s="236"/>
      <c r="X104" s="236"/>
      <c r="Y104" s="236"/>
      <c r="Z104" s="236"/>
      <c r="AA104" s="236"/>
      <c r="AB104" s="236"/>
      <c r="AC104" s="236"/>
      <c r="AD104" s="236"/>
      <c r="AE104" s="236"/>
      <c r="AF104" s="236"/>
      <c r="AG104" s="236"/>
      <c r="AH104" s="236"/>
      <c r="AI104" s="236"/>
      <c r="AJ104" s="236"/>
      <c r="AK104" s="236"/>
      <c r="AL104" s="236"/>
      <c r="AM104" s="236"/>
      <c r="AN104" s="236"/>
      <c r="AO104" s="236"/>
      <c r="AP104" s="236"/>
      <c r="AQ104" s="236"/>
      <c r="AR104" s="236"/>
      <c r="AS104" s="236"/>
      <c r="AT104" s="236"/>
      <c r="AU104" s="236"/>
      <c r="AV104" s="236"/>
      <c r="AW104" s="236"/>
      <c r="AX104" s="236"/>
      <c r="AY104" s="246"/>
    </row>
    <row r="105" spans="1:51" ht="60" customHeight="1" x14ac:dyDescent="0.35">
      <c r="A105" s="243" t="s">
        <v>4902</v>
      </c>
      <c r="B105" s="231" t="s">
        <v>4903</v>
      </c>
      <c r="C105" s="231" t="s">
        <v>4904</v>
      </c>
      <c r="D105" s="231" t="s">
        <v>4905</v>
      </c>
      <c r="E105" s="231" t="s">
        <v>4906</v>
      </c>
      <c r="F105" s="231" t="s">
        <v>20</v>
      </c>
      <c r="G105" s="231" t="s">
        <v>20</v>
      </c>
      <c r="H105" s="231" t="s">
        <v>4907</v>
      </c>
      <c r="I105" s="231" t="s">
        <v>4908</v>
      </c>
      <c r="J105" s="231" t="s">
        <v>4909</v>
      </c>
      <c r="K105" s="234" t="str">
        <f>IF(COUNTIF(L105:AY105,"&lt;&gt;")=0,"",SUMPRODUCT(((Recommendations[ImplStatus]="Implemented")+(Recommendations[ImplStatus]="Compensated"))*ISNUMBER(MATCH(Recommendations[Id],L105:AY105,0)))/COUNTIF(L105:AY105,"&lt;&gt;"))</f>
        <v/>
      </c>
      <c r="L105" s="237"/>
      <c r="M105" s="237"/>
      <c r="N105" s="237"/>
      <c r="O105" s="237"/>
      <c r="P105" s="237"/>
      <c r="Q105" s="237"/>
      <c r="R105" s="237"/>
      <c r="S105" s="237"/>
      <c r="T105" s="237"/>
      <c r="U105" s="237"/>
      <c r="V105" s="237"/>
      <c r="W105" s="237"/>
      <c r="X105" s="237"/>
      <c r="Y105" s="237"/>
      <c r="Z105" s="237"/>
      <c r="AA105" s="237"/>
      <c r="AB105" s="237"/>
      <c r="AC105" s="237"/>
      <c r="AD105" s="237"/>
      <c r="AE105" s="237"/>
      <c r="AF105" s="237"/>
      <c r="AG105" s="237"/>
      <c r="AH105" s="237"/>
      <c r="AI105" s="237"/>
      <c r="AJ105" s="237"/>
      <c r="AK105" s="237"/>
      <c r="AL105" s="237"/>
      <c r="AM105" s="237"/>
      <c r="AN105" s="237"/>
      <c r="AO105" s="237"/>
      <c r="AP105" s="237"/>
      <c r="AQ105" s="237"/>
      <c r="AR105" s="237"/>
      <c r="AS105" s="237"/>
      <c r="AT105" s="237"/>
      <c r="AU105" s="237"/>
      <c r="AV105" s="237"/>
      <c r="AW105" s="237"/>
      <c r="AX105" s="237"/>
      <c r="AY105" s="247"/>
    </row>
    <row r="106" spans="1:51" ht="60" customHeight="1" outlineLevel="1" x14ac:dyDescent="0.35">
      <c r="A106" s="241" t="s">
        <v>4910</v>
      </c>
      <c r="B106" s="229" t="s">
        <v>4911</v>
      </c>
      <c r="C106" s="229"/>
      <c r="D106" s="229"/>
      <c r="E106" s="229"/>
      <c r="F106" s="229"/>
      <c r="G106" s="229"/>
      <c r="H106" s="229"/>
      <c r="I106" s="229"/>
      <c r="J106" s="229"/>
      <c r="K106" s="232" t="str">
        <f>IF(COUNTIF(L106:AY106,"&lt;&gt;")=0,"",SUMPRODUCT(((Recommendations[ImplStatus]="Implemented")+(Recommendations[ImplStatus]="Compensated"))*ISNUMBER(MATCH(Recommendations[Id],L106:AY106,0)))/COUNTIF(L106:AY106,"&lt;&gt;"))</f>
        <v/>
      </c>
      <c r="L106" s="235"/>
      <c r="M106" s="235"/>
      <c r="N106" s="235"/>
      <c r="O106" s="235"/>
      <c r="P106" s="235"/>
      <c r="Q106" s="235"/>
      <c r="R106" s="235"/>
      <c r="S106" s="235"/>
      <c r="T106" s="235"/>
      <c r="U106" s="235"/>
      <c r="V106" s="235"/>
      <c r="W106" s="235"/>
      <c r="X106" s="235"/>
      <c r="Y106" s="235"/>
      <c r="Z106" s="235"/>
      <c r="AA106" s="235"/>
      <c r="AB106" s="235"/>
      <c r="AC106" s="235"/>
      <c r="AD106" s="235"/>
      <c r="AE106" s="235"/>
      <c r="AF106" s="235"/>
      <c r="AG106" s="235"/>
      <c r="AH106" s="235"/>
      <c r="AI106" s="235"/>
      <c r="AJ106" s="235"/>
      <c r="AK106" s="235"/>
      <c r="AL106" s="235"/>
      <c r="AM106" s="235"/>
      <c r="AN106" s="235"/>
      <c r="AO106" s="235"/>
      <c r="AP106" s="235"/>
      <c r="AQ106" s="235"/>
      <c r="AR106" s="235"/>
      <c r="AS106" s="235"/>
      <c r="AT106" s="235"/>
      <c r="AU106" s="235"/>
      <c r="AV106" s="235"/>
      <c r="AW106" s="235"/>
      <c r="AX106" s="235"/>
      <c r="AY106" s="245"/>
    </row>
    <row r="107" spans="1:51" ht="60" customHeight="1" outlineLevel="1" x14ac:dyDescent="0.35">
      <c r="A107" s="242" t="s">
        <v>1784</v>
      </c>
      <c r="B107" s="230" t="s">
        <v>4912</v>
      </c>
      <c r="C107" s="230"/>
      <c r="D107" s="230"/>
      <c r="E107" s="230"/>
      <c r="F107" s="230"/>
      <c r="G107" s="230"/>
      <c r="H107" s="230"/>
      <c r="I107" s="230"/>
      <c r="J107" s="230"/>
      <c r="K107" s="233" t="str">
        <f>IF(COUNTIF(L107:AY107,"&lt;&gt;")=0,"",SUMPRODUCT(((Recommendations[ImplStatus]="Implemented")+(Recommendations[ImplStatus]="Compensated"))*ISNUMBER(MATCH(Recommendations[Id],L107:AY107,0)))/COUNTIF(L107:AY107,"&lt;&gt;"))</f>
        <v/>
      </c>
      <c r="L107" s="236"/>
      <c r="M107" s="236"/>
      <c r="N107" s="236"/>
      <c r="O107" s="236"/>
      <c r="P107" s="236"/>
      <c r="Q107" s="236"/>
      <c r="R107" s="236"/>
      <c r="S107" s="236"/>
      <c r="T107" s="236"/>
      <c r="U107" s="236"/>
      <c r="V107" s="236"/>
      <c r="W107" s="236"/>
      <c r="X107" s="236"/>
      <c r="Y107" s="236"/>
      <c r="Z107" s="236"/>
      <c r="AA107" s="236"/>
      <c r="AB107" s="236"/>
      <c r="AC107" s="236"/>
      <c r="AD107" s="236"/>
      <c r="AE107" s="236"/>
      <c r="AF107" s="236"/>
      <c r="AG107" s="236"/>
      <c r="AH107" s="236"/>
      <c r="AI107" s="236"/>
      <c r="AJ107" s="236"/>
      <c r="AK107" s="236"/>
      <c r="AL107" s="236"/>
      <c r="AM107" s="236"/>
      <c r="AN107" s="236"/>
      <c r="AO107" s="236"/>
      <c r="AP107" s="236"/>
      <c r="AQ107" s="236"/>
      <c r="AR107" s="236"/>
      <c r="AS107" s="236"/>
      <c r="AT107" s="236"/>
      <c r="AU107" s="236"/>
      <c r="AV107" s="236"/>
      <c r="AW107" s="236"/>
      <c r="AX107" s="236"/>
      <c r="AY107" s="246"/>
    </row>
    <row r="108" spans="1:51" ht="60" customHeight="1" x14ac:dyDescent="0.35">
      <c r="A108" s="243" t="s">
        <v>4913</v>
      </c>
      <c r="B108" s="231" t="s">
        <v>4914</v>
      </c>
      <c r="C108" s="231" t="s">
        <v>4915</v>
      </c>
      <c r="D108" s="231" t="s">
        <v>4579</v>
      </c>
      <c r="E108" s="231" t="s">
        <v>4365</v>
      </c>
      <c r="F108" s="231" t="s">
        <v>20</v>
      </c>
      <c r="G108" s="231" t="s">
        <v>20</v>
      </c>
      <c r="H108" s="231" t="s">
        <v>4916</v>
      </c>
      <c r="I108" s="231" t="s">
        <v>20</v>
      </c>
      <c r="J108" s="231" t="s">
        <v>4917</v>
      </c>
      <c r="K108" s="234" t="str">
        <f>IF(COUNTIF(L108:AY108,"&lt;&gt;")=0,"",SUMPRODUCT(((Recommendations[ImplStatus]="Implemented")+(Recommendations[ImplStatus]="Compensated"))*ISNUMBER(MATCH(Recommendations[Id],L108:AY108,0)))/COUNTIF(L108:AY108,"&lt;&gt;"))</f>
        <v/>
      </c>
      <c r="L108" s="237"/>
      <c r="M108" s="237"/>
      <c r="N108" s="237"/>
      <c r="O108" s="237"/>
      <c r="P108" s="237"/>
      <c r="Q108" s="237"/>
      <c r="R108" s="237"/>
      <c r="S108" s="237"/>
      <c r="T108" s="237"/>
      <c r="U108" s="237"/>
      <c r="V108" s="237"/>
      <c r="W108" s="237"/>
      <c r="X108" s="237"/>
      <c r="Y108" s="237"/>
      <c r="Z108" s="237"/>
      <c r="AA108" s="237"/>
      <c r="AB108" s="237"/>
      <c r="AC108" s="237"/>
      <c r="AD108" s="237"/>
      <c r="AE108" s="237"/>
      <c r="AF108" s="237"/>
      <c r="AG108" s="237"/>
      <c r="AH108" s="237"/>
      <c r="AI108" s="237"/>
      <c r="AJ108" s="237"/>
      <c r="AK108" s="237"/>
      <c r="AL108" s="237"/>
      <c r="AM108" s="237"/>
      <c r="AN108" s="237"/>
      <c r="AO108" s="237"/>
      <c r="AP108" s="237"/>
      <c r="AQ108" s="237"/>
      <c r="AR108" s="237"/>
      <c r="AS108" s="237"/>
      <c r="AT108" s="237"/>
      <c r="AU108" s="237"/>
      <c r="AV108" s="237"/>
      <c r="AW108" s="237"/>
      <c r="AX108" s="237"/>
      <c r="AY108" s="247"/>
    </row>
    <row r="109" spans="1:51" ht="60" customHeight="1" x14ac:dyDescent="0.35">
      <c r="A109" s="243" t="s">
        <v>4918</v>
      </c>
      <c r="B109" s="231" t="s">
        <v>4919</v>
      </c>
      <c r="C109" s="231" t="s">
        <v>4920</v>
      </c>
      <c r="D109" s="231" t="s">
        <v>4371</v>
      </c>
      <c r="E109" s="231" t="s">
        <v>20</v>
      </c>
      <c r="F109" s="231" t="s">
        <v>4373</v>
      </c>
      <c r="G109" s="231" t="s">
        <v>20</v>
      </c>
      <c r="H109" s="231" t="s">
        <v>4921</v>
      </c>
      <c r="I109" s="231" t="s">
        <v>20</v>
      </c>
      <c r="J109" s="231" t="s">
        <v>4922</v>
      </c>
      <c r="K109" s="234" t="str">
        <f>IF(COUNTIF(L109:AY109,"&lt;&gt;")=0,"",SUMPRODUCT(((Recommendations[ImplStatus]="Implemented")+(Recommendations[ImplStatus]="Compensated"))*ISNUMBER(MATCH(Recommendations[Id],L109:AY109,0)))/COUNTIF(L109:AY109,"&lt;&gt;"))</f>
        <v/>
      </c>
      <c r="L109" s="237"/>
      <c r="M109" s="237"/>
      <c r="N109" s="237"/>
      <c r="O109" s="237"/>
      <c r="P109" s="237"/>
      <c r="Q109" s="237"/>
      <c r="R109" s="237"/>
      <c r="S109" s="237"/>
      <c r="T109" s="237"/>
      <c r="U109" s="237"/>
      <c r="V109" s="237"/>
      <c r="W109" s="237"/>
      <c r="X109" s="237"/>
      <c r="Y109" s="237"/>
      <c r="Z109" s="237"/>
      <c r="AA109" s="237"/>
      <c r="AB109" s="237"/>
      <c r="AC109" s="237"/>
      <c r="AD109" s="237"/>
      <c r="AE109" s="237"/>
      <c r="AF109" s="237"/>
      <c r="AG109" s="237"/>
      <c r="AH109" s="237"/>
      <c r="AI109" s="237"/>
      <c r="AJ109" s="237"/>
      <c r="AK109" s="237"/>
      <c r="AL109" s="237"/>
      <c r="AM109" s="237"/>
      <c r="AN109" s="237"/>
      <c r="AO109" s="237"/>
      <c r="AP109" s="237"/>
      <c r="AQ109" s="237"/>
      <c r="AR109" s="237"/>
      <c r="AS109" s="237"/>
      <c r="AT109" s="237"/>
      <c r="AU109" s="237"/>
      <c r="AV109" s="237"/>
      <c r="AW109" s="237"/>
      <c r="AX109" s="237"/>
      <c r="AY109" s="247"/>
    </row>
    <row r="110" spans="1:51" ht="60" customHeight="1" outlineLevel="1" x14ac:dyDescent="0.35">
      <c r="A110" s="242" t="s">
        <v>1788</v>
      </c>
      <c r="B110" s="230" t="s">
        <v>4923</v>
      </c>
      <c r="C110" s="230"/>
      <c r="D110" s="230"/>
      <c r="E110" s="230"/>
      <c r="F110" s="230"/>
      <c r="G110" s="230"/>
      <c r="H110" s="230"/>
      <c r="I110" s="230"/>
      <c r="J110" s="230"/>
      <c r="K110" s="233" t="str">
        <f>IF(COUNTIF(L110:AY110,"&lt;&gt;")=0,"",SUMPRODUCT(((Recommendations[ImplStatus]="Implemented")+(Recommendations[ImplStatus]="Compensated"))*ISNUMBER(MATCH(Recommendations[Id],L110:AY110,0)))/COUNTIF(L110:AY110,"&lt;&gt;"))</f>
        <v/>
      </c>
      <c r="L110" s="236"/>
      <c r="M110" s="236"/>
      <c r="N110" s="236"/>
      <c r="O110" s="236"/>
      <c r="P110" s="236"/>
      <c r="Q110" s="236"/>
      <c r="R110" s="236"/>
      <c r="S110" s="236"/>
      <c r="T110" s="236"/>
      <c r="U110" s="236"/>
      <c r="V110" s="236"/>
      <c r="W110" s="236"/>
      <c r="X110" s="236"/>
      <c r="Y110" s="236"/>
      <c r="Z110" s="236"/>
      <c r="AA110" s="236"/>
      <c r="AB110" s="236"/>
      <c r="AC110" s="236"/>
      <c r="AD110" s="236"/>
      <c r="AE110" s="236"/>
      <c r="AF110" s="236"/>
      <c r="AG110" s="236"/>
      <c r="AH110" s="236"/>
      <c r="AI110" s="236"/>
      <c r="AJ110" s="236"/>
      <c r="AK110" s="236"/>
      <c r="AL110" s="236"/>
      <c r="AM110" s="236"/>
      <c r="AN110" s="236"/>
      <c r="AO110" s="236"/>
      <c r="AP110" s="236"/>
      <c r="AQ110" s="236"/>
      <c r="AR110" s="236"/>
      <c r="AS110" s="236"/>
      <c r="AT110" s="236"/>
      <c r="AU110" s="236"/>
      <c r="AV110" s="236"/>
      <c r="AW110" s="236"/>
      <c r="AX110" s="236"/>
      <c r="AY110" s="246"/>
    </row>
    <row r="111" spans="1:51" ht="60" customHeight="1" x14ac:dyDescent="0.35">
      <c r="A111" s="243" t="s">
        <v>4924</v>
      </c>
      <c r="B111" s="231" t="s">
        <v>4925</v>
      </c>
      <c r="C111" s="231" t="s">
        <v>4926</v>
      </c>
      <c r="D111" s="231" t="s">
        <v>4927</v>
      </c>
      <c r="E111" s="231" t="s">
        <v>20</v>
      </c>
      <c r="F111" s="231" t="s">
        <v>4928</v>
      </c>
      <c r="G111" s="231" t="s">
        <v>20</v>
      </c>
      <c r="H111" s="231" t="s">
        <v>4929</v>
      </c>
      <c r="I111" s="231" t="s">
        <v>4930</v>
      </c>
      <c r="J111" s="231" t="s">
        <v>4931</v>
      </c>
      <c r="K111" s="234" t="str">
        <f>IF(COUNTIF(L111:AY111,"&lt;&gt;")=0,"",SUMPRODUCT(((Recommendations[ImplStatus]="Implemented")+(Recommendations[ImplStatus]="Compensated"))*ISNUMBER(MATCH(Recommendations[Id],L111:AY111,0)))/COUNTIF(L111:AY111,"&lt;&gt;"))</f>
        <v/>
      </c>
      <c r="L111" s="237"/>
      <c r="M111" s="237"/>
      <c r="N111" s="237"/>
      <c r="O111" s="237"/>
      <c r="P111" s="237"/>
      <c r="Q111" s="237"/>
      <c r="R111" s="237"/>
      <c r="S111" s="237"/>
      <c r="T111" s="237"/>
      <c r="U111" s="237"/>
      <c r="V111" s="237"/>
      <c r="W111" s="237"/>
      <c r="X111" s="237"/>
      <c r="Y111" s="237"/>
      <c r="Z111" s="237"/>
      <c r="AA111" s="237"/>
      <c r="AB111" s="237"/>
      <c r="AC111" s="237"/>
      <c r="AD111" s="237"/>
      <c r="AE111" s="237"/>
      <c r="AF111" s="237"/>
      <c r="AG111" s="237"/>
      <c r="AH111" s="237"/>
      <c r="AI111" s="237"/>
      <c r="AJ111" s="237"/>
      <c r="AK111" s="237"/>
      <c r="AL111" s="237"/>
      <c r="AM111" s="237"/>
      <c r="AN111" s="237"/>
      <c r="AO111" s="237"/>
      <c r="AP111" s="237"/>
      <c r="AQ111" s="237"/>
      <c r="AR111" s="237"/>
      <c r="AS111" s="237"/>
      <c r="AT111" s="237"/>
      <c r="AU111" s="237"/>
      <c r="AV111" s="237"/>
      <c r="AW111" s="237"/>
      <c r="AX111" s="237"/>
      <c r="AY111" s="247"/>
    </row>
    <row r="112" spans="1:51" ht="60" customHeight="1" x14ac:dyDescent="0.35">
      <c r="A112" s="243" t="s">
        <v>4932</v>
      </c>
      <c r="B112" s="231" t="s">
        <v>4933</v>
      </c>
      <c r="C112" s="231" t="s">
        <v>4934</v>
      </c>
      <c r="D112" s="231" t="s">
        <v>4935</v>
      </c>
      <c r="E112" s="231" t="s">
        <v>20</v>
      </c>
      <c r="F112" s="231" t="s">
        <v>20</v>
      </c>
      <c r="G112" s="231" t="s">
        <v>20</v>
      </c>
      <c r="H112" s="231" t="s">
        <v>4936</v>
      </c>
      <c r="I112" s="231" t="s">
        <v>20</v>
      </c>
      <c r="J112" s="231" t="s">
        <v>4937</v>
      </c>
      <c r="K112" s="234" t="str">
        <f>IF(COUNTIF(L112:AY112,"&lt;&gt;")=0,"",SUMPRODUCT(((Recommendations[ImplStatus]="Implemented")+(Recommendations[ImplStatus]="Compensated"))*ISNUMBER(MATCH(Recommendations[Id],L112:AY112,0)))/COUNTIF(L112:AY112,"&lt;&gt;"))</f>
        <v/>
      </c>
      <c r="L112" s="237"/>
      <c r="M112" s="237"/>
      <c r="N112" s="237"/>
      <c r="O112" s="237"/>
      <c r="P112" s="237"/>
      <c r="Q112" s="237"/>
      <c r="R112" s="237"/>
      <c r="S112" s="237"/>
      <c r="T112" s="237"/>
      <c r="U112" s="237"/>
      <c r="V112" s="237"/>
      <c r="W112" s="237"/>
      <c r="X112" s="237"/>
      <c r="Y112" s="237"/>
      <c r="Z112" s="237"/>
      <c r="AA112" s="237"/>
      <c r="AB112" s="237"/>
      <c r="AC112" s="237"/>
      <c r="AD112" s="237"/>
      <c r="AE112" s="237"/>
      <c r="AF112" s="237"/>
      <c r="AG112" s="237"/>
      <c r="AH112" s="237"/>
      <c r="AI112" s="237"/>
      <c r="AJ112" s="237"/>
      <c r="AK112" s="237"/>
      <c r="AL112" s="237"/>
      <c r="AM112" s="237"/>
      <c r="AN112" s="237"/>
      <c r="AO112" s="237"/>
      <c r="AP112" s="237"/>
      <c r="AQ112" s="237"/>
      <c r="AR112" s="237"/>
      <c r="AS112" s="237"/>
      <c r="AT112" s="237"/>
      <c r="AU112" s="237"/>
      <c r="AV112" s="237"/>
      <c r="AW112" s="237"/>
      <c r="AX112" s="237"/>
      <c r="AY112" s="247"/>
    </row>
    <row r="113" spans="1:51" ht="60" customHeight="1" x14ac:dyDescent="0.35">
      <c r="A113" s="243" t="s">
        <v>4938</v>
      </c>
      <c r="B113" s="231" t="s">
        <v>4939</v>
      </c>
      <c r="C113" s="231" t="s">
        <v>4940</v>
      </c>
      <c r="D113" s="231" t="s">
        <v>4941</v>
      </c>
      <c r="E113" s="231" t="s">
        <v>20</v>
      </c>
      <c r="F113" s="231" t="s">
        <v>20</v>
      </c>
      <c r="G113" s="231" t="s">
        <v>20</v>
      </c>
      <c r="H113" s="231" t="s">
        <v>4942</v>
      </c>
      <c r="I113" s="231" t="s">
        <v>4943</v>
      </c>
      <c r="J113" s="231" t="s">
        <v>4944</v>
      </c>
      <c r="K113" s="234" t="str">
        <f>IF(COUNTIF(L113:AY113,"&lt;&gt;")=0,"",SUMPRODUCT(((Recommendations[ImplStatus]="Implemented")+(Recommendations[ImplStatus]="Compensated"))*ISNUMBER(MATCH(Recommendations[Id],L113:AY113,0)))/COUNTIF(L113:AY113,"&lt;&gt;"))</f>
        <v/>
      </c>
      <c r="L113" s="237"/>
      <c r="M113" s="237"/>
      <c r="N113" s="237"/>
      <c r="O113" s="237"/>
      <c r="P113" s="237"/>
      <c r="Q113" s="237"/>
      <c r="R113" s="237"/>
      <c r="S113" s="237"/>
      <c r="T113" s="237"/>
      <c r="U113" s="237"/>
      <c r="V113" s="237"/>
      <c r="W113" s="237"/>
      <c r="X113" s="237"/>
      <c r="Y113" s="237"/>
      <c r="Z113" s="237"/>
      <c r="AA113" s="237"/>
      <c r="AB113" s="237"/>
      <c r="AC113" s="237"/>
      <c r="AD113" s="237"/>
      <c r="AE113" s="237"/>
      <c r="AF113" s="237"/>
      <c r="AG113" s="237"/>
      <c r="AH113" s="237"/>
      <c r="AI113" s="237"/>
      <c r="AJ113" s="237"/>
      <c r="AK113" s="237"/>
      <c r="AL113" s="237"/>
      <c r="AM113" s="237"/>
      <c r="AN113" s="237"/>
      <c r="AO113" s="237"/>
      <c r="AP113" s="237"/>
      <c r="AQ113" s="237"/>
      <c r="AR113" s="237"/>
      <c r="AS113" s="237"/>
      <c r="AT113" s="237"/>
      <c r="AU113" s="237"/>
      <c r="AV113" s="237"/>
      <c r="AW113" s="237"/>
      <c r="AX113" s="237"/>
      <c r="AY113" s="247"/>
    </row>
    <row r="114" spans="1:51" ht="60" customHeight="1" x14ac:dyDescent="0.35">
      <c r="A114" s="243" t="s">
        <v>4945</v>
      </c>
      <c r="B114" s="231" t="s">
        <v>4946</v>
      </c>
      <c r="C114" s="231" t="s">
        <v>4947</v>
      </c>
      <c r="D114" s="231" t="s">
        <v>4948</v>
      </c>
      <c r="E114" s="231" t="s">
        <v>20</v>
      </c>
      <c r="F114" s="231" t="s">
        <v>20</v>
      </c>
      <c r="G114" s="231" t="s">
        <v>4949</v>
      </c>
      <c r="H114" s="231" t="s">
        <v>4950</v>
      </c>
      <c r="I114" s="231" t="s">
        <v>4951</v>
      </c>
      <c r="J114" s="231" t="s">
        <v>4952</v>
      </c>
      <c r="K114" s="234" t="str">
        <f>IF(COUNTIF(L114:AY114,"&lt;&gt;")=0,"",SUMPRODUCT(((Recommendations[ImplStatus]="Implemented")+(Recommendations[ImplStatus]="Compensated"))*ISNUMBER(MATCH(Recommendations[Id],L114:AY114,0)))/COUNTIF(L114:AY114,"&lt;&gt;"))</f>
        <v/>
      </c>
      <c r="L114" s="237"/>
      <c r="M114" s="237"/>
      <c r="N114" s="237"/>
      <c r="O114" s="237"/>
      <c r="P114" s="237"/>
      <c r="Q114" s="237"/>
      <c r="R114" s="237"/>
      <c r="S114" s="237"/>
      <c r="T114" s="237"/>
      <c r="U114" s="237"/>
      <c r="V114" s="237"/>
      <c r="W114" s="237"/>
      <c r="X114" s="237"/>
      <c r="Y114" s="237"/>
      <c r="Z114" s="237"/>
      <c r="AA114" s="237"/>
      <c r="AB114" s="237"/>
      <c r="AC114" s="237"/>
      <c r="AD114" s="237"/>
      <c r="AE114" s="237"/>
      <c r="AF114" s="237"/>
      <c r="AG114" s="237"/>
      <c r="AH114" s="237"/>
      <c r="AI114" s="237"/>
      <c r="AJ114" s="237"/>
      <c r="AK114" s="237"/>
      <c r="AL114" s="237"/>
      <c r="AM114" s="237"/>
      <c r="AN114" s="237"/>
      <c r="AO114" s="237"/>
      <c r="AP114" s="237"/>
      <c r="AQ114" s="237"/>
      <c r="AR114" s="237"/>
      <c r="AS114" s="237"/>
      <c r="AT114" s="237"/>
      <c r="AU114" s="237"/>
      <c r="AV114" s="237"/>
      <c r="AW114" s="237"/>
      <c r="AX114" s="237"/>
      <c r="AY114" s="247"/>
    </row>
    <row r="115" spans="1:51" ht="60" customHeight="1" x14ac:dyDescent="0.35">
      <c r="A115" s="243" t="s">
        <v>4953</v>
      </c>
      <c r="B115" s="231" t="s">
        <v>4954</v>
      </c>
      <c r="C115" s="231" t="s">
        <v>4955</v>
      </c>
      <c r="D115" s="231" t="s">
        <v>4956</v>
      </c>
      <c r="E115" s="231" t="s">
        <v>20</v>
      </c>
      <c r="F115" s="231" t="s">
        <v>4957</v>
      </c>
      <c r="G115" s="231" t="s">
        <v>20</v>
      </c>
      <c r="H115" s="231" t="s">
        <v>4958</v>
      </c>
      <c r="I115" s="231" t="s">
        <v>4958</v>
      </c>
      <c r="J115" s="231" t="s">
        <v>4959</v>
      </c>
      <c r="K115" s="234" t="str">
        <f>IF(COUNTIF(L115:AY115,"&lt;&gt;")=0,"",SUMPRODUCT(((Recommendations[ImplStatus]="Implemented")+(Recommendations[ImplStatus]="Compensated"))*ISNUMBER(MATCH(Recommendations[Id],L115:AY115,0)))/COUNTIF(L115:AY115,"&lt;&gt;"))</f>
        <v/>
      </c>
      <c r="L115" s="237"/>
      <c r="M115" s="237"/>
      <c r="N115" s="237"/>
      <c r="O115" s="237"/>
      <c r="P115" s="237"/>
      <c r="Q115" s="237"/>
      <c r="R115" s="237"/>
      <c r="S115" s="237"/>
      <c r="T115" s="237"/>
      <c r="U115" s="237"/>
      <c r="V115" s="237"/>
      <c r="W115" s="237"/>
      <c r="X115" s="237"/>
      <c r="Y115" s="237"/>
      <c r="Z115" s="237"/>
      <c r="AA115" s="237"/>
      <c r="AB115" s="237"/>
      <c r="AC115" s="237"/>
      <c r="AD115" s="237"/>
      <c r="AE115" s="237"/>
      <c r="AF115" s="237"/>
      <c r="AG115" s="237"/>
      <c r="AH115" s="237"/>
      <c r="AI115" s="237"/>
      <c r="AJ115" s="237"/>
      <c r="AK115" s="237"/>
      <c r="AL115" s="237"/>
      <c r="AM115" s="237"/>
      <c r="AN115" s="237"/>
      <c r="AO115" s="237"/>
      <c r="AP115" s="237"/>
      <c r="AQ115" s="237"/>
      <c r="AR115" s="237"/>
      <c r="AS115" s="237"/>
      <c r="AT115" s="237"/>
      <c r="AU115" s="237"/>
      <c r="AV115" s="237"/>
      <c r="AW115" s="237"/>
      <c r="AX115" s="237"/>
      <c r="AY115" s="247"/>
    </row>
    <row r="116" spans="1:51" ht="60" customHeight="1" outlineLevel="1" x14ac:dyDescent="0.35">
      <c r="A116" s="242" t="s">
        <v>1792</v>
      </c>
      <c r="B116" s="230" t="s">
        <v>4960</v>
      </c>
      <c r="C116" s="230"/>
      <c r="D116" s="230"/>
      <c r="E116" s="230"/>
      <c r="F116" s="230"/>
      <c r="G116" s="230"/>
      <c r="H116" s="230"/>
      <c r="I116" s="230"/>
      <c r="J116" s="230"/>
      <c r="K116" s="233" t="str">
        <f>IF(COUNTIF(L116:AY116,"&lt;&gt;")=0,"",SUMPRODUCT(((Recommendations[ImplStatus]="Implemented")+(Recommendations[ImplStatus]="Compensated"))*ISNUMBER(MATCH(Recommendations[Id],L116:AY116,0)))/COUNTIF(L116:AY116,"&lt;&gt;"))</f>
        <v/>
      </c>
      <c r="L116" s="236"/>
      <c r="M116" s="236"/>
      <c r="N116" s="236"/>
      <c r="O116" s="236"/>
      <c r="P116" s="236"/>
      <c r="Q116" s="236"/>
      <c r="R116" s="236"/>
      <c r="S116" s="236"/>
      <c r="T116" s="236"/>
      <c r="U116" s="236"/>
      <c r="V116" s="236"/>
      <c r="W116" s="236"/>
      <c r="X116" s="236"/>
      <c r="Y116" s="236"/>
      <c r="Z116" s="236"/>
      <c r="AA116" s="236"/>
      <c r="AB116" s="236"/>
      <c r="AC116" s="236"/>
      <c r="AD116" s="236"/>
      <c r="AE116" s="236"/>
      <c r="AF116" s="236"/>
      <c r="AG116" s="236"/>
      <c r="AH116" s="236"/>
      <c r="AI116" s="236"/>
      <c r="AJ116" s="236"/>
      <c r="AK116" s="236"/>
      <c r="AL116" s="236"/>
      <c r="AM116" s="236"/>
      <c r="AN116" s="236"/>
      <c r="AO116" s="236"/>
      <c r="AP116" s="236"/>
      <c r="AQ116" s="236"/>
      <c r="AR116" s="236"/>
      <c r="AS116" s="236"/>
      <c r="AT116" s="236"/>
      <c r="AU116" s="236"/>
      <c r="AV116" s="236"/>
      <c r="AW116" s="236"/>
      <c r="AX116" s="236"/>
      <c r="AY116" s="246"/>
    </row>
    <row r="117" spans="1:51" ht="60" customHeight="1" x14ac:dyDescent="0.35">
      <c r="A117" s="243" t="s">
        <v>4961</v>
      </c>
      <c r="B117" s="231" t="s">
        <v>4962</v>
      </c>
      <c r="C117" s="231" t="s">
        <v>4963</v>
      </c>
      <c r="D117" s="231" t="s">
        <v>4964</v>
      </c>
      <c r="E117" s="231" t="s">
        <v>20</v>
      </c>
      <c r="F117" s="231" t="s">
        <v>4965</v>
      </c>
      <c r="G117" s="231" t="s">
        <v>4966</v>
      </c>
      <c r="H117" s="231" t="s">
        <v>4967</v>
      </c>
      <c r="I117" s="231" t="s">
        <v>4968</v>
      </c>
      <c r="J117" s="231" t="s">
        <v>4969</v>
      </c>
      <c r="K117" s="234" t="str">
        <f>IF(COUNTIF(L117:AY117,"&lt;&gt;")=0,"",SUMPRODUCT(((Recommendations[ImplStatus]="Implemented")+(Recommendations[ImplStatus]="Compensated"))*ISNUMBER(MATCH(Recommendations[Id],L117:AY117,0)))/COUNTIF(L117:AY117,"&lt;&gt;"))</f>
        <v/>
      </c>
      <c r="L117" s="237"/>
      <c r="M117" s="237"/>
      <c r="N117" s="237"/>
      <c r="O117" s="237"/>
      <c r="P117" s="237"/>
      <c r="Q117" s="237"/>
      <c r="R117" s="237"/>
      <c r="S117" s="237"/>
      <c r="T117" s="237"/>
      <c r="U117" s="237"/>
      <c r="V117" s="237"/>
      <c r="W117" s="237"/>
      <c r="X117" s="237"/>
      <c r="Y117" s="237"/>
      <c r="Z117" s="237"/>
      <c r="AA117" s="237"/>
      <c r="AB117" s="237"/>
      <c r="AC117" s="237"/>
      <c r="AD117" s="237"/>
      <c r="AE117" s="237"/>
      <c r="AF117" s="237"/>
      <c r="AG117" s="237"/>
      <c r="AH117" s="237"/>
      <c r="AI117" s="237"/>
      <c r="AJ117" s="237"/>
      <c r="AK117" s="237"/>
      <c r="AL117" s="237"/>
      <c r="AM117" s="237"/>
      <c r="AN117" s="237"/>
      <c r="AO117" s="237"/>
      <c r="AP117" s="237"/>
      <c r="AQ117" s="237"/>
      <c r="AR117" s="237"/>
      <c r="AS117" s="237"/>
      <c r="AT117" s="237"/>
      <c r="AU117" s="237"/>
      <c r="AV117" s="237"/>
      <c r="AW117" s="237"/>
      <c r="AX117" s="237"/>
      <c r="AY117" s="247"/>
    </row>
    <row r="118" spans="1:51" ht="60" customHeight="1" x14ac:dyDescent="0.35">
      <c r="A118" s="243" t="s">
        <v>4970</v>
      </c>
      <c r="B118" s="231" t="s">
        <v>4971</v>
      </c>
      <c r="C118" s="231" t="s">
        <v>4972</v>
      </c>
      <c r="D118" s="231" t="s">
        <v>4973</v>
      </c>
      <c r="E118" s="231" t="s">
        <v>20</v>
      </c>
      <c r="F118" s="231" t="s">
        <v>20</v>
      </c>
      <c r="G118" s="231" t="s">
        <v>20</v>
      </c>
      <c r="H118" s="231" t="s">
        <v>4974</v>
      </c>
      <c r="I118" s="231" t="s">
        <v>4807</v>
      </c>
      <c r="J118" s="231" t="s">
        <v>4975</v>
      </c>
      <c r="K118" s="234" t="str">
        <f>IF(COUNTIF(L118:AY118,"&lt;&gt;")=0,"",SUMPRODUCT(((Recommendations[ImplStatus]="Implemented")+(Recommendations[ImplStatus]="Compensated"))*ISNUMBER(MATCH(Recommendations[Id],L118:AY118,0)))/COUNTIF(L118:AY118,"&lt;&gt;"))</f>
        <v/>
      </c>
      <c r="L118" s="237"/>
      <c r="M118" s="237"/>
      <c r="N118" s="237"/>
      <c r="O118" s="237"/>
      <c r="P118" s="237"/>
      <c r="Q118" s="237"/>
      <c r="R118" s="237"/>
      <c r="S118" s="237"/>
      <c r="T118" s="237"/>
      <c r="U118" s="237"/>
      <c r="V118" s="237"/>
      <c r="W118" s="237"/>
      <c r="X118" s="237"/>
      <c r="Y118" s="237"/>
      <c r="Z118" s="237"/>
      <c r="AA118" s="237"/>
      <c r="AB118" s="237"/>
      <c r="AC118" s="237"/>
      <c r="AD118" s="237"/>
      <c r="AE118" s="237"/>
      <c r="AF118" s="237"/>
      <c r="AG118" s="237"/>
      <c r="AH118" s="237"/>
      <c r="AI118" s="237"/>
      <c r="AJ118" s="237"/>
      <c r="AK118" s="237"/>
      <c r="AL118" s="237"/>
      <c r="AM118" s="237"/>
      <c r="AN118" s="237"/>
      <c r="AO118" s="237"/>
      <c r="AP118" s="237"/>
      <c r="AQ118" s="237"/>
      <c r="AR118" s="237"/>
      <c r="AS118" s="237"/>
      <c r="AT118" s="237"/>
      <c r="AU118" s="237"/>
      <c r="AV118" s="237"/>
      <c r="AW118" s="237"/>
      <c r="AX118" s="237"/>
      <c r="AY118" s="247"/>
    </row>
    <row r="119" spans="1:51" ht="60" customHeight="1" x14ac:dyDescent="0.35">
      <c r="A119" s="243" t="s">
        <v>4976</v>
      </c>
      <c r="B119" s="231" t="s">
        <v>4977</v>
      </c>
      <c r="C119" s="231" t="s">
        <v>4978</v>
      </c>
      <c r="D119" s="231" t="s">
        <v>4979</v>
      </c>
      <c r="E119" s="231" t="s">
        <v>20</v>
      </c>
      <c r="F119" s="231" t="s">
        <v>4980</v>
      </c>
      <c r="G119" s="231" t="s">
        <v>20</v>
      </c>
      <c r="H119" s="231" t="s">
        <v>4981</v>
      </c>
      <c r="I119" s="231" t="s">
        <v>4982</v>
      </c>
      <c r="J119" s="231" t="s">
        <v>4983</v>
      </c>
      <c r="K119" s="234" t="str">
        <f>IF(COUNTIF(L119:AY119,"&lt;&gt;")=0,"",SUMPRODUCT(((Recommendations[ImplStatus]="Implemented")+(Recommendations[ImplStatus]="Compensated"))*ISNUMBER(MATCH(Recommendations[Id],L119:AY119,0)))/COUNTIF(L119:AY119,"&lt;&gt;"))</f>
        <v/>
      </c>
      <c r="L119" s="237"/>
      <c r="M119" s="237"/>
      <c r="N119" s="237"/>
      <c r="O119" s="237"/>
      <c r="P119" s="237"/>
      <c r="Q119" s="237"/>
      <c r="R119" s="237"/>
      <c r="S119" s="237"/>
      <c r="T119" s="237"/>
      <c r="U119" s="237"/>
      <c r="V119" s="237"/>
      <c r="W119" s="237"/>
      <c r="X119" s="237"/>
      <c r="Y119" s="237"/>
      <c r="Z119" s="237"/>
      <c r="AA119" s="237"/>
      <c r="AB119" s="237"/>
      <c r="AC119" s="237"/>
      <c r="AD119" s="237"/>
      <c r="AE119" s="237"/>
      <c r="AF119" s="237"/>
      <c r="AG119" s="237"/>
      <c r="AH119" s="237"/>
      <c r="AI119" s="237"/>
      <c r="AJ119" s="237"/>
      <c r="AK119" s="237"/>
      <c r="AL119" s="237"/>
      <c r="AM119" s="237"/>
      <c r="AN119" s="237"/>
      <c r="AO119" s="237"/>
      <c r="AP119" s="237"/>
      <c r="AQ119" s="237"/>
      <c r="AR119" s="237"/>
      <c r="AS119" s="237"/>
      <c r="AT119" s="237"/>
      <c r="AU119" s="237"/>
      <c r="AV119" s="237"/>
      <c r="AW119" s="237"/>
      <c r="AX119" s="237"/>
      <c r="AY119" s="247"/>
    </row>
    <row r="120" spans="1:51" ht="60" customHeight="1" outlineLevel="1" x14ac:dyDescent="0.35">
      <c r="A120" s="242" t="s">
        <v>1796</v>
      </c>
      <c r="B120" s="230" t="s">
        <v>4984</v>
      </c>
      <c r="C120" s="230"/>
      <c r="D120" s="230"/>
      <c r="E120" s="230"/>
      <c r="F120" s="230"/>
      <c r="G120" s="230"/>
      <c r="H120" s="230"/>
      <c r="I120" s="230"/>
      <c r="J120" s="230"/>
      <c r="K120" s="233" t="str">
        <f>IF(COUNTIF(L120:AY120,"&lt;&gt;")=0,"",SUMPRODUCT(((Recommendations[ImplStatus]="Implemented")+(Recommendations[ImplStatus]="Compensated"))*ISNUMBER(MATCH(Recommendations[Id],L120:AY120,0)))/COUNTIF(L120:AY120,"&lt;&gt;"))</f>
        <v/>
      </c>
      <c r="L120" s="236"/>
      <c r="M120" s="236"/>
      <c r="N120" s="236"/>
      <c r="O120" s="236"/>
      <c r="P120" s="236"/>
      <c r="Q120" s="236"/>
      <c r="R120" s="236"/>
      <c r="S120" s="236"/>
      <c r="T120" s="236"/>
      <c r="U120" s="236"/>
      <c r="V120" s="236"/>
      <c r="W120" s="236"/>
      <c r="X120" s="236"/>
      <c r="Y120" s="236"/>
      <c r="Z120" s="236"/>
      <c r="AA120" s="236"/>
      <c r="AB120" s="236"/>
      <c r="AC120" s="236"/>
      <c r="AD120" s="236"/>
      <c r="AE120" s="236"/>
      <c r="AF120" s="236"/>
      <c r="AG120" s="236"/>
      <c r="AH120" s="236"/>
      <c r="AI120" s="236"/>
      <c r="AJ120" s="236"/>
      <c r="AK120" s="236"/>
      <c r="AL120" s="236"/>
      <c r="AM120" s="236"/>
      <c r="AN120" s="236"/>
      <c r="AO120" s="236"/>
      <c r="AP120" s="236"/>
      <c r="AQ120" s="236"/>
      <c r="AR120" s="236"/>
      <c r="AS120" s="236"/>
      <c r="AT120" s="236"/>
      <c r="AU120" s="236"/>
      <c r="AV120" s="236"/>
      <c r="AW120" s="236"/>
      <c r="AX120" s="236"/>
      <c r="AY120" s="246"/>
    </row>
    <row r="121" spans="1:51" ht="60" customHeight="1" x14ac:dyDescent="0.35">
      <c r="A121" s="243" t="s">
        <v>4985</v>
      </c>
      <c r="B121" s="231" t="s">
        <v>4986</v>
      </c>
      <c r="C121" s="231" t="s">
        <v>20</v>
      </c>
      <c r="D121" s="231" t="s">
        <v>20</v>
      </c>
      <c r="E121" s="231" t="s">
        <v>20</v>
      </c>
      <c r="F121" s="231" t="s">
        <v>20</v>
      </c>
      <c r="G121" s="231" t="s">
        <v>20</v>
      </c>
      <c r="H121" s="231" t="s">
        <v>20</v>
      </c>
      <c r="I121" s="231" t="s">
        <v>20</v>
      </c>
      <c r="J121" s="231" t="s">
        <v>20</v>
      </c>
      <c r="K121" s="234" t="str">
        <f>IF(COUNTIF(L121:AY121,"&lt;&gt;")=0,"",SUMPRODUCT(((Recommendations[ImplStatus]="Implemented")+(Recommendations[ImplStatus]="Compensated"))*ISNUMBER(MATCH(Recommendations[Id],L121:AY121,0)))/COUNTIF(L121:AY121,"&lt;&gt;"))</f>
        <v/>
      </c>
      <c r="L121" s="237"/>
      <c r="M121" s="237"/>
      <c r="N121" s="237"/>
      <c r="O121" s="237"/>
      <c r="P121" s="237"/>
      <c r="Q121" s="237"/>
      <c r="R121" s="237"/>
      <c r="S121" s="237"/>
      <c r="T121" s="237"/>
      <c r="U121" s="237"/>
      <c r="V121" s="237"/>
      <c r="W121" s="237"/>
      <c r="X121" s="237"/>
      <c r="Y121" s="237"/>
      <c r="Z121" s="237"/>
      <c r="AA121" s="237"/>
      <c r="AB121" s="237"/>
      <c r="AC121" s="237"/>
      <c r="AD121" s="237"/>
      <c r="AE121" s="237"/>
      <c r="AF121" s="237"/>
      <c r="AG121" s="237"/>
      <c r="AH121" s="237"/>
      <c r="AI121" s="237"/>
      <c r="AJ121" s="237"/>
      <c r="AK121" s="237"/>
      <c r="AL121" s="237"/>
      <c r="AM121" s="237"/>
      <c r="AN121" s="237"/>
      <c r="AO121" s="237"/>
      <c r="AP121" s="237"/>
      <c r="AQ121" s="237"/>
      <c r="AR121" s="237"/>
      <c r="AS121" s="237"/>
      <c r="AT121" s="237"/>
      <c r="AU121" s="237"/>
      <c r="AV121" s="237"/>
      <c r="AW121" s="237"/>
      <c r="AX121" s="237"/>
      <c r="AY121" s="247"/>
    </row>
    <row r="122" spans="1:51" ht="60" customHeight="1" x14ac:dyDescent="0.35">
      <c r="A122" s="243" t="s">
        <v>4987</v>
      </c>
      <c r="B122" s="231" t="s">
        <v>4988</v>
      </c>
      <c r="C122" s="231" t="s">
        <v>4989</v>
      </c>
      <c r="D122" s="231" t="s">
        <v>4990</v>
      </c>
      <c r="E122" s="231" t="s">
        <v>20</v>
      </c>
      <c r="F122" s="231" t="s">
        <v>4991</v>
      </c>
      <c r="G122" s="231" t="s">
        <v>20</v>
      </c>
      <c r="H122" s="231" t="s">
        <v>4992</v>
      </c>
      <c r="I122" s="231" t="s">
        <v>4993</v>
      </c>
      <c r="J122" s="231" t="s">
        <v>4994</v>
      </c>
      <c r="K122" s="234" t="str">
        <f>IF(COUNTIF(L122:AY122,"&lt;&gt;")=0,"",SUMPRODUCT(((Recommendations[ImplStatus]="Implemented")+(Recommendations[ImplStatus]="Compensated"))*ISNUMBER(MATCH(Recommendations[Id],L122:AY122,0)))/COUNTIF(L122:AY122,"&lt;&gt;"))</f>
        <v/>
      </c>
      <c r="L122" s="237"/>
      <c r="M122" s="237"/>
      <c r="N122" s="237"/>
      <c r="O122" s="237"/>
      <c r="P122" s="237"/>
      <c r="Q122" s="237"/>
      <c r="R122" s="237"/>
      <c r="S122" s="237"/>
      <c r="T122" s="237"/>
      <c r="U122" s="237"/>
      <c r="V122" s="237"/>
      <c r="W122" s="237"/>
      <c r="X122" s="237"/>
      <c r="Y122" s="237"/>
      <c r="Z122" s="237"/>
      <c r="AA122" s="237"/>
      <c r="AB122" s="237"/>
      <c r="AC122" s="237"/>
      <c r="AD122" s="237"/>
      <c r="AE122" s="237"/>
      <c r="AF122" s="237"/>
      <c r="AG122" s="237"/>
      <c r="AH122" s="237"/>
      <c r="AI122" s="237"/>
      <c r="AJ122" s="237"/>
      <c r="AK122" s="237"/>
      <c r="AL122" s="237"/>
      <c r="AM122" s="237"/>
      <c r="AN122" s="237"/>
      <c r="AO122" s="237"/>
      <c r="AP122" s="237"/>
      <c r="AQ122" s="237"/>
      <c r="AR122" s="237"/>
      <c r="AS122" s="237"/>
      <c r="AT122" s="237"/>
      <c r="AU122" s="237"/>
      <c r="AV122" s="237"/>
      <c r="AW122" s="237"/>
      <c r="AX122" s="237"/>
      <c r="AY122" s="247"/>
    </row>
    <row r="123" spans="1:51" ht="60" customHeight="1" x14ac:dyDescent="0.35">
      <c r="A123" s="243" t="s">
        <v>4995</v>
      </c>
      <c r="B123" s="231" t="s">
        <v>4996</v>
      </c>
      <c r="C123" s="231" t="s">
        <v>4997</v>
      </c>
      <c r="D123" s="231" t="s">
        <v>4998</v>
      </c>
      <c r="E123" s="231" t="s">
        <v>20</v>
      </c>
      <c r="F123" s="231" t="s">
        <v>4999</v>
      </c>
      <c r="G123" s="231" t="s">
        <v>20</v>
      </c>
      <c r="H123" s="231" t="s">
        <v>5000</v>
      </c>
      <c r="I123" s="231" t="s">
        <v>20</v>
      </c>
      <c r="J123" s="231" t="s">
        <v>5001</v>
      </c>
      <c r="K123" s="234" t="str">
        <f>IF(COUNTIF(L123:AY123,"&lt;&gt;")=0,"",SUMPRODUCT(((Recommendations[ImplStatus]="Implemented")+(Recommendations[ImplStatus]="Compensated"))*ISNUMBER(MATCH(Recommendations[Id],L123:AY123,0)))/COUNTIF(L123:AY123,"&lt;&gt;"))</f>
        <v/>
      </c>
      <c r="L123" s="237"/>
      <c r="M123" s="237"/>
      <c r="N123" s="237"/>
      <c r="O123" s="237"/>
      <c r="P123" s="237"/>
      <c r="Q123" s="237"/>
      <c r="R123" s="237"/>
      <c r="S123" s="237"/>
      <c r="T123" s="237"/>
      <c r="U123" s="237"/>
      <c r="V123" s="237"/>
      <c r="W123" s="237"/>
      <c r="X123" s="237"/>
      <c r="Y123" s="237"/>
      <c r="Z123" s="237"/>
      <c r="AA123" s="237"/>
      <c r="AB123" s="237"/>
      <c r="AC123" s="237"/>
      <c r="AD123" s="237"/>
      <c r="AE123" s="237"/>
      <c r="AF123" s="237"/>
      <c r="AG123" s="237"/>
      <c r="AH123" s="237"/>
      <c r="AI123" s="237"/>
      <c r="AJ123" s="237"/>
      <c r="AK123" s="237"/>
      <c r="AL123" s="237"/>
      <c r="AM123" s="237"/>
      <c r="AN123" s="237"/>
      <c r="AO123" s="237"/>
      <c r="AP123" s="237"/>
      <c r="AQ123" s="237"/>
      <c r="AR123" s="237"/>
      <c r="AS123" s="237"/>
      <c r="AT123" s="237"/>
      <c r="AU123" s="237"/>
      <c r="AV123" s="237"/>
      <c r="AW123" s="237"/>
      <c r="AX123" s="237"/>
      <c r="AY123" s="247"/>
    </row>
    <row r="124" spans="1:51" ht="60" customHeight="1" outlineLevel="1" x14ac:dyDescent="0.35">
      <c r="A124" s="242" t="s">
        <v>1800</v>
      </c>
      <c r="B124" s="230" t="s">
        <v>5002</v>
      </c>
      <c r="C124" s="230"/>
      <c r="D124" s="230"/>
      <c r="E124" s="230"/>
      <c r="F124" s="230"/>
      <c r="G124" s="230"/>
      <c r="H124" s="230"/>
      <c r="I124" s="230"/>
      <c r="J124" s="230"/>
      <c r="K124" s="233" t="str">
        <f>IF(COUNTIF(L124:AY124,"&lt;&gt;")=0,"",SUMPRODUCT(((Recommendations[ImplStatus]="Implemented")+(Recommendations[ImplStatus]="Compensated"))*ISNUMBER(MATCH(Recommendations[Id],L124:AY124,0)))/COUNTIF(L124:AY124,"&lt;&gt;"))</f>
        <v/>
      </c>
      <c r="L124" s="236"/>
      <c r="M124" s="236"/>
      <c r="N124" s="236"/>
      <c r="O124" s="236"/>
      <c r="P124" s="236"/>
      <c r="Q124" s="236"/>
      <c r="R124" s="236"/>
      <c r="S124" s="236"/>
      <c r="T124" s="236"/>
      <c r="U124" s="236"/>
      <c r="V124" s="236"/>
      <c r="W124" s="236"/>
      <c r="X124" s="236"/>
      <c r="Y124" s="236"/>
      <c r="Z124" s="236"/>
      <c r="AA124" s="236"/>
      <c r="AB124" s="236"/>
      <c r="AC124" s="236"/>
      <c r="AD124" s="236"/>
      <c r="AE124" s="236"/>
      <c r="AF124" s="236"/>
      <c r="AG124" s="236"/>
      <c r="AH124" s="236"/>
      <c r="AI124" s="236"/>
      <c r="AJ124" s="236"/>
      <c r="AK124" s="236"/>
      <c r="AL124" s="236"/>
      <c r="AM124" s="236"/>
      <c r="AN124" s="236"/>
      <c r="AO124" s="236"/>
      <c r="AP124" s="236"/>
      <c r="AQ124" s="236"/>
      <c r="AR124" s="236"/>
      <c r="AS124" s="236"/>
      <c r="AT124" s="236"/>
      <c r="AU124" s="236"/>
      <c r="AV124" s="236"/>
      <c r="AW124" s="236"/>
      <c r="AX124" s="236"/>
      <c r="AY124" s="246"/>
    </row>
    <row r="125" spans="1:51" ht="60" customHeight="1" x14ac:dyDescent="0.35">
      <c r="A125" s="243" t="s">
        <v>5003</v>
      </c>
      <c r="B125" s="231" t="s">
        <v>5004</v>
      </c>
      <c r="C125" s="231" t="s">
        <v>5005</v>
      </c>
      <c r="D125" s="231" t="s">
        <v>5006</v>
      </c>
      <c r="E125" s="231" t="s">
        <v>20</v>
      </c>
      <c r="F125" s="231" t="s">
        <v>20</v>
      </c>
      <c r="G125" s="231" t="s">
        <v>20</v>
      </c>
      <c r="H125" s="231" t="s">
        <v>5007</v>
      </c>
      <c r="I125" s="231" t="s">
        <v>20</v>
      </c>
      <c r="J125" s="231" t="s">
        <v>5008</v>
      </c>
      <c r="K125" s="234" t="str">
        <f>IF(COUNTIF(L125:AY125,"&lt;&gt;")=0,"",SUMPRODUCT(((Recommendations[ImplStatus]="Implemented")+(Recommendations[ImplStatus]="Compensated"))*ISNUMBER(MATCH(Recommendations[Id],L125:AY125,0)))/COUNTIF(L125:AY125,"&lt;&gt;"))</f>
        <v/>
      </c>
      <c r="L125" s="237"/>
      <c r="M125" s="237"/>
      <c r="N125" s="237"/>
      <c r="O125" s="237"/>
      <c r="P125" s="237"/>
      <c r="Q125" s="237"/>
      <c r="R125" s="237"/>
      <c r="S125" s="237"/>
      <c r="T125" s="237"/>
      <c r="U125" s="237"/>
      <c r="V125" s="237"/>
      <c r="W125" s="237"/>
      <c r="X125" s="237"/>
      <c r="Y125" s="237"/>
      <c r="Z125" s="237"/>
      <c r="AA125" s="237"/>
      <c r="AB125" s="237"/>
      <c r="AC125" s="237"/>
      <c r="AD125" s="237"/>
      <c r="AE125" s="237"/>
      <c r="AF125" s="237"/>
      <c r="AG125" s="237"/>
      <c r="AH125" s="237"/>
      <c r="AI125" s="237"/>
      <c r="AJ125" s="237"/>
      <c r="AK125" s="237"/>
      <c r="AL125" s="237"/>
      <c r="AM125" s="237"/>
      <c r="AN125" s="237"/>
      <c r="AO125" s="237"/>
      <c r="AP125" s="237"/>
      <c r="AQ125" s="237"/>
      <c r="AR125" s="237"/>
      <c r="AS125" s="237"/>
      <c r="AT125" s="237"/>
      <c r="AU125" s="237"/>
      <c r="AV125" s="237"/>
      <c r="AW125" s="237"/>
      <c r="AX125" s="237"/>
      <c r="AY125" s="247"/>
    </row>
    <row r="126" spans="1:51" ht="60" customHeight="1" x14ac:dyDescent="0.35">
      <c r="A126" s="243" t="s">
        <v>5009</v>
      </c>
      <c r="B126" s="231" t="s">
        <v>5010</v>
      </c>
      <c r="C126" s="231" t="s">
        <v>5011</v>
      </c>
      <c r="D126" s="231" t="s">
        <v>5012</v>
      </c>
      <c r="E126" s="231" t="s">
        <v>20</v>
      </c>
      <c r="F126" s="231" t="s">
        <v>5013</v>
      </c>
      <c r="G126" s="231" t="s">
        <v>20</v>
      </c>
      <c r="H126" s="231" t="s">
        <v>5014</v>
      </c>
      <c r="I126" s="231" t="s">
        <v>5015</v>
      </c>
      <c r="J126" s="231" t="s">
        <v>5016</v>
      </c>
      <c r="K126" s="234" t="str">
        <f>IF(COUNTIF(L126:AY126,"&lt;&gt;")=0,"",SUMPRODUCT(((Recommendations[ImplStatus]="Implemented")+(Recommendations[ImplStatus]="Compensated"))*ISNUMBER(MATCH(Recommendations[Id],L126:AY126,0)))/COUNTIF(L126:AY126,"&lt;&gt;"))</f>
        <v/>
      </c>
      <c r="L126" s="237"/>
      <c r="M126" s="237"/>
      <c r="N126" s="237"/>
      <c r="O126" s="237"/>
      <c r="P126" s="237"/>
      <c r="Q126" s="237"/>
      <c r="R126" s="237"/>
      <c r="S126" s="237"/>
      <c r="T126" s="237"/>
      <c r="U126" s="237"/>
      <c r="V126" s="237"/>
      <c r="W126" s="237"/>
      <c r="X126" s="237"/>
      <c r="Y126" s="237"/>
      <c r="Z126" s="237"/>
      <c r="AA126" s="237"/>
      <c r="AB126" s="237"/>
      <c r="AC126" s="237"/>
      <c r="AD126" s="237"/>
      <c r="AE126" s="237"/>
      <c r="AF126" s="237"/>
      <c r="AG126" s="237"/>
      <c r="AH126" s="237"/>
      <c r="AI126" s="237"/>
      <c r="AJ126" s="237"/>
      <c r="AK126" s="237"/>
      <c r="AL126" s="237"/>
      <c r="AM126" s="237"/>
      <c r="AN126" s="237"/>
      <c r="AO126" s="237"/>
      <c r="AP126" s="237"/>
      <c r="AQ126" s="237"/>
      <c r="AR126" s="237"/>
      <c r="AS126" s="237"/>
      <c r="AT126" s="237"/>
      <c r="AU126" s="237"/>
      <c r="AV126" s="237"/>
      <c r="AW126" s="237"/>
      <c r="AX126" s="237"/>
      <c r="AY126" s="247"/>
    </row>
    <row r="127" spans="1:51" ht="60" customHeight="1" x14ac:dyDescent="0.35">
      <c r="A127" s="243" t="s">
        <v>5017</v>
      </c>
      <c r="B127" s="231" t="s">
        <v>5018</v>
      </c>
      <c r="C127" s="231" t="s">
        <v>5019</v>
      </c>
      <c r="D127" s="231" t="s">
        <v>5020</v>
      </c>
      <c r="E127" s="231" t="s">
        <v>5021</v>
      </c>
      <c r="F127" s="231" t="s">
        <v>20</v>
      </c>
      <c r="G127" s="231" t="s">
        <v>20</v>
      </c>
      <c r="H127" s="231" t="s">
        <v>5022</v>
      </c>
      <c r="I127" s="231" t="s">
        <v>20</v>
      </c>
      <c r="J127" s="231" t="s">
        <v>5023</v>
      </c>
      <c r="K127" s="234" t="str">
        <f>IF(COUNTIF(L127:AY127,"&lt;&gt;")=0,"",SUMPRODUCT(((Recommendations[ImplStatus]="Implemented")+(Recommendations[ImplStatus]="Compensated"))*ISNUMBER(MATCH(Recommendations[Id],L127:AY127,0)))/COUNTIF(L127:AY127,"&lt;&gt;"))</f>
        <v/>
      </c>
      <c r="L127" s="237"/>
      <c r="M127" s="237"/>
      <c r="N127" s="237"/>
      <c r="O127" s="237"/>
      <c r="P127" s="237"/>
      <c r="Q127" s="237"/>
      <c r="R127" s="237"/>
      <c r="S127" s="237"/>
      <c r="T127" s="237"/>
      <c r="U127" s="237"/>
      <c r="V127" s="237"/>
      <c r="W127" s="237"/>
      <c r="X127" s="237"/>
      <c r="Y127" s="237"/>
      <c r="Z127" s="237"/>
      <c r="AA127" s="237"/>
      <c r="AB127" s="237"/>
      <c r="AC127" s="237"/>
      <c r="AD127" s="237"/>
      <c r="AE127" s="237"/>
      <c r="AF127" s="237"/>
      <c r="AG127" s="237"/>
      <c r="AH127" s="237"/>
      <c r="AI127" s="237"/>
      <c r="AJ127" s="237"/>
      <c r="AK127" s="237"/>
      <c r="AL127" s="237"/>
      <c r="AM127" s="237"/>
      <c r="AN127" s="237"/>
      <c r="AO127" s="237"/>
      <c r="AP127" s="237"/>
      <c r="AQ127" s="237"/>
      <c r="AR127" s="237"/>
      <c r="AS127" s="237"/>
      <c r="AT127" s="237"/>
      <c r="AU127" s="237"/>
      <c r="AV127" s="237"/>
      <c r="AW127" s="237"/>
      <c r="AX127" s="237"/>
      <c r="AY127" s="247"/>
    </row>
    <row r="128" spans="1:51" ht="60" customHeight="1" x14ac:dyDescent="0.35">
      <c r="A128" s="243" t="s">
        <v>5024</v>
      </c>
      <c r="B128" s="231" t="s">
        <v>5025</v>
      </c>
      <c r="C128" s="231" t="s">
        <v>5026</v>
      </c>
      <c r="D128" s="231" t="s">
        <v>20</v>
      </c>
      <c r="E128" s="231" t="s">
        <v>20</v>
      </c>
      <c r="F128" s="231" t="s">
        <v>20</v>
      </c>
      <c r="G128" s="231" t="s">
        <v>20</v>
      </c>
      <c r="H128" s="231" t="s">
        <v>5027</v>
      </c>
      <c r="I128" s="231" t="s">
        <v>5028</v>
      </c>
      <c r="J128" s="231" t="s">
        <v>5029</v>
      </c>
      <c r="K128" s="234" t="str">
        <f>IF(COUNTIF(L128:AY128,"&lt;&gt;")=0,"",SUMPRODUCT(((Recommendations[ImplStatus]="Implemented")+(Recommendations[ImplStatus]="Compensated"))*ISNUMBER(MATCH(Recommendations[Id],L128:AY128,0)))/COUNTIF(L128:AY128,"&lt;&gt;"))</f>
        <v/>
      </c>
      <c r="L128" s="237"/>
      <c r="M128" s="237"/>
      <c r="N128" s="237"/>
      <c r="O128" s="237"/>
      <c r="P128" s="237"/>
      <c r="Q128" s="237"/>
      <c r="R128" s="237"/>
      <c r="S128" s="237"/>
      <c r="T128" s="237"/>
      <c r="U128" s="237"/>
      <c r="V128" s="237"/>
      <c r="W128" s="237"/>
      <c r="X128" s="237"/>
      <c r="Y128" s="237"/>
      <c r="Z128" s="237"/>
      <c r="AA128" s="237"/>
      <c r="AB128" s="237"/>
      <c r="AC128" s="237"/>
      <c r="AD128" s="237"/>
      <c r="AE128" s="237"/>
      <c r="AF128" s="237"/>
      <c r="AG128" s="237"/>
      <c r="AH128" s="237"/>
      <c r="AI128" s="237"/>
      <c r="AJ128" s="237"/>
      <c r="AK128" s="237"/>
      <c r="AL128" s="237"/>
      <c r="AM128" s="237"/>
      <c r="AN128" s="237"/>
      <c r="AO128" s="237"/>
      <c r="AP128" s="237"/>
      <c r="AQ128" s="237"/>
      <c r="AR128" s="237"/>
      <c r="AS128" s="237"/>
      <c r="AT128" s="237"/>
      <c r="AU128" s="237"/>
      <c r="AV128" s="237"/>
      <c r="AW128" s="237"/>
      <c r="AX128" s="237"/>
      <c r="AY128" s="247"/>
    </row>
    <row r="129" spans="1:51" ht="60" customHeight="1" x14ac:dyDescent="0.35">
      <c r="A129" s="243" t="s">
        <v>5030</v>
      </c>
      <c r="B129" s="231" t="s">
        <v>5031</v>
      </c>
      <c r="C129" s="231" t="s">
        <v>5032</v>
      </c>
      <c r="D129" s="231" t="s">
        <v>20</v>
      </c>
      <c r="E129" s="231" t="s">
        <v>5033</v>
      </c>
      <c r="F129" s="231" t="s">
        <v>20</v>
      </c>
      <c r="G129" s="231" t="s">
        <v>20</v>
      </c>
      <c r="H129" s="231" t="s">
        <v>5034</v>
      </c>
      <c r="I129" s="231" t="s">
        <v>20</v>
      </c>
      <c r="J129" s="231" t="s">
        <v>5035</v>
      </c>
      <c r="K129" s="234" t="str">
        <f>IF(COUNTIF(L129:AY129,"&lt;&gt;")=0,"",SUMPRODUCT(((Recommendations[ImplStatus]="Implemented")+(Recommendations[ImplStatus]="Compensated"))*ISNUMBER(MATCH(Recommendations[Id],L129:AY129,0)))/COUNTIF(L129:AY129,"&lt;&gt;"))</f>
        <v/>
      </c>
      <c r="L129" s="237"/>
      <c r="M129" s="237"/>
      <c r="N129" s="237"/>
      <c r="O129" s="237"/>
      <c r="P129" s="237"/>
      <c r="Q129" s="237"/>
      <c r="R129" s="237"/>
      <c r="S129" s="237"/>
      <c r="T129" s="237"/>
      <c r="U129" s="237"/>
      <c r="V129" s="237"/>
      <c r="W129" s="237"/>
      <c r="X129" s="237"/>
      <c r="Y129" s="237"/>
      <c r="Z129" s="237"/>
      <c r="AA129" s="237"/>
      <c r="AB129" s="237"/>
      <c r="AC129" s="237"/>
      <c r="AD129" s="237"/>
      <c r="AE129" s="237"/>
      <c r="AF129" s="237"/>
      <c r="AG129" s="237"/>
      <c r="AH129" s="237"/>
      <c r="AI129" s="237"/>
      <c r="AJ129" s="237"/>
      <c r="AK129" s="237"/>
      <c r="AL129" s="237"/>
      <c r="AM129" s="237"/>
      <c r="AN129" s="237"/>
      <c r="AO129" s="237"/>
      <c r="AP129" s="237"/>
      <c r="AQ129" s="237"/>
      <c r="AR129" s="237"/>
      <c r="AS129" s="237"/>
      <c r="AT129" s="237"/>
      <c r="AU129" s="237"/>
      <c r="AV129" s="237"/>
      <c r="AW129" s="237"/>
      <c r="AX129" s="237"/>
      <c r="AY129" s="247"/>
    </row>
    <row r="130" spans="1:51" ht="60" customHeight="1" x14ac:dyDescent="0.35">
      <c r="A130" s="243" t="s">
        <v>5036</v>
      </c>
      <c r="B130" s="231" t="s">
        <v>5037</v>
      </c>
      <c r="C130" s="231" t="s">
        <v>5038</v>
      </c>
      <c r="D130" s="231" t="s">
        <v>20</v>
      </c>
      <c r="E130" s="231" t="s">
        <v>20</v>
      </c>
      <c r="F130" s="231" t="s">
        <v>20</v>
      </c>
      <c r="G130" s="231" t="s">
        <v>20</v>
      </c>
      <c r="H130" s="231" t="s">
        <v>5039</v>
      </c>
      <c r="I130" s="231" t="s">
        <v>20</v>
      </c>
      <c r="J130" s="231" t="s">
        <v>5040</v>
      </c>
      <c r="K130" s="234" t="str">
        <f>IF(COUNTIF(L130:AY130,"&lt;&gt;")=0,"",SUMPRODUCT(((Recommendations[ImplStatus]="Implemented")+(Recommendations[ImplStatus]="Compensated"))*ISNUMBER(MATCH(Recommendations[Id],L130:AY130,0)))/COUNTIF(L130:AY130,"&lt;&gt;"))</f>
        <v/>
      </c>
      <c r="L130" s="237"/>
      <c r="M130" s="237"/>
      <c r="N130" s="237"/>
      <c r="O130" s="237"/>
      <c r="P130" s="237"/>
      <c r="Q130" s="237"/>
      <c r="R130" s="237"/>
      <c r="S130" s="237"/>
      <c r="T130" s="237"/>
      <c r="U130" s="237"/>
      <c r="V130" s="237"/>
      <c r="W130" s="237"/>
      <c r="X130" s="237"/>
      <c r="Y130" s="237"/>
      <c r="Z130" s="237"/>
      <c r="AA130" s="237"/>
      <c r="AB130" s="237"/>
      <c r="AC130" s="237"/>
      <c r="AD130" s="237"/>
      <c r="AE130" s="237"/>
      <c r="AF130" s="237"/>
      <c r="AG130" s="237"/>
      <c r="AH130" s="237"/>
      <c r="AI130" s="237"/>
      <c r="AJ130" s="237"/>
      <c r="AK130" s="237"/>
      <c r="AL130" s="237"/>
      <c r="AM130" s="237"/>
      <c r="AN130" s="237"/>
      <c r="AO130" s="237"/>
      <c r="AP130" s="237"/>
      <c r="AQ130" s="237"/>
      <c r="AR130" s="237"/>
      <c r="AS130" s="237"/>
      <c r="AT130" s="237"/>
      <c r="AU130" s="237"/>
      <c r="AV130" s="237"/>
      <c r="AW130" s="237"/>
      <c r="AX130" s="237"/>
      <c r="AY130" s="247"/>
    </row>
    <row r="131" spans="1:51" ht="60" customHeight="1" outlineLevel="1" x14ac:dyDescent="0.35">
      <c r="A131" s="241" t="s">
        <v>5041</v>
      </c>
      <c r="B131" s="229" t="s">
        <v>5042</v>
      </c>
      <c r="C131" s="229"/>
      <c r="D131" s="229"/>
      <c r="E131" s="229"/>
      <c r="F131" s="229"/>
      <c r="G131" s="229"/>
      <c r="H131" s="229"/>
      <c r="I131" s="229"/>
      <c r="J131" s="229"/>
      <c r="K131" s="232" t="str">
        <f>IF(COUNTIF(L131:AY131,"&lt;&gt;")=0,"",SUMPRODUCT(((Recommendations[ImplStatus]="Implemented")+(Recommendations[ImplStatus]="Compensated"))*ISNUMBER(MATCH(Recommendations[Id],L131:AY131,0)))/COUNTIF(L131:AY131,"&lt;&gt;"))</f>
        <v/>
      </c>
      <c r="L131" s="235"/>
      <c r="M131" s="235"/>
      <c r="N131" s="235"/>
      <c r="O131" s="235"/>
      <c r="P131" s="235"/>
      <c r="Q131" s="235"/>
      <c r="R131" s="235"/>
      <c r="S131" s="235"/>
      <c r="T131" s="235"/>
      <c r="U131" s="235"/>
      <c r="V131" s="235"/>
      <c r="W131" s="235"/>
      <c r="X131" s="235"/>
      <c r="Y131" s="235"/>
      <c r="Z131" s="235"/>
      <c r="AA131" s="235"/>
      <c r="AB131" s="235"/>
      <c r="AC131" s="235"/>
      <c r="AD131" s="235"/>
      <c r="AE131" s="235"/>
      <c r="AF131" s="235"/>
      <c r="AG131" s="235"/>
      <c r="AH131" s="235"/>
      <c r="AI131" s="235"/>
      <c r="AJ131" s="235"/>
      <c r="AK131" s="235"/>
      <c r="AL131" s="235"/>
      <c r="AM131" s="235"/>
      <c r="AN131" s="235"/>
      <c r="AO131" s="235"/>
      <c r="AP131" s="235"/>
      <c r="AQ131" s="235"/>
      <c r="AR131" s="235"/>
      <c r="AS131" s="235"/>
      <c r="AT131" s="235"/>
      <c r="AU131" s="235"/>
      <c r="AV131" s="235"/>
      <c r="AW131" s="235"/>
      <c r="AX131" s="235"/>
      <c r="AY131" s="245"/>
    </row>
    <row r="132" spans="1:51" ht="60" customHeight="1" outlineLevel="1" x14ac:dyDescent="0.35">
      <c r="A132" s="242" t="s">
        <v>1818</v>
      </c>
      <c r="B132" s="230" t="s">
        <v>5043</v>
      </c>
      <c r="C132" s="230"/>
      <c r="D132" s="230"/>
      <c r="E132" s="230"/>
      <c r="F132" s="230"/>
      <c r="G132" s="230"/>
      <c r="H132" s="230"/>
      <c r="I132" s="230"/>
      <c r="J132" s="230"/>
      <c r="K132" s="233" t="str">
        <f>IF(COUNTIF(L132:AY132,"&lt;&gt;")=0,"",SUMPRODUCT(((Recommendations[ImplStatus]="Implemented")+(Recommendations[ImplStatus]="Compensated"))*ISNUMBER(MATCH(Recommendations[Id],L132:AY132,0)))/COUNTIF(L132:AY132,"&lt;&gt;"))</f>
        <v/>
      </c>
      <c r="L132" s="236"/>
      <c r="M132" s="236"/>
      <c r="N132" s="236"/>
      <c r="O132" s="236"/>
      <c r="P132" s="236"/>
      <c r="Q132" s="236"/>
      <c r="R132" s="236"/>
      <c r="S132" s="236"/>
      <c r="T132" s="236"/>
      <c r="U132" s="236"/>
      <c r="V132" s="236"/>
      <c r="W132" s="236"/>
      <c r="X132" s="236"/>
      <c r="Y132" s="236"/>
      <c r="Z132" s="236"/>
      <c r="AA132" s="236"/>
      <c r="AB132" s="236"/>
      <c r="AC132" s="236"/>
      <c r="AD132" s="236"/>
      <c r="AE132" s="236"/>
      <c r="AF132" s="236"/>
      <c r="AG132" s="236"/>
      <c r="AH132" s="236"/>
      <c r="AI132" s="236"/>
      <c r="AJ132" s="236"/>
      <c r="AK132" s="236"/>
      <c r="AL132" s="236"/>
      <c r="AM132" s="236"/>
      <c r="AN132" s="236"/>
      <c r="AO132" s="236"/>
      <c r="AP132" s="236"/>
      <c r="AQ132" s="236"/>
      <c r="AR132" s="236"/>
      <c r="AS132" s="236"/>
      <c r="AT132" s="236"/>
      <c r="AU132" s="236"/>
      <c r="AV132" s="236"/>
      <c r="AW132" s="236"/>
      <c r="AX132" s="236"/>
      <c r="AY132" s="246"/>
    </row>
    <row r="133" spans="1:51" ht="60" customHeight="1" x14ac:dyDescent="0.35">
      <c r="A133" s="243" t="s">
        <v>5044</v>
      </c>
      <c r="B133" s="231" t="s">
        <v>5045</v>
      </c>
      <c r="C133" s="231" t="s">
        <v>5046</v>
      </c>
      <c r="D133" s="231" t="s">
        <v>4579</v>
      </c>
      <c r="E133" s="231" t="s">
        <v>4365</v>
      </c>
      <c r="F133" s="231" t="s">
        <v>20</v>
      </c>
      <c r="G133" s="231" t="s">
        <v>20</v>
      </c>
      <c r="H133" s="231" t="s">
        <v>5047</v>
      </c>
      <c r="I133" s="231" t="s">
        <v>20</v>
      </c>
      <c r="J133" s="231" t="s">
        <v>5048</v>
      </c>
      <c r="K133" s="234" t="str">
        <f>IF(COUNTIF(L133:AY133,"&lt;&gt;")=0,"",SUMPRODUCT(((Recommendations[ImplStatus]="Implemented")+(Recommendations[ImplStatus]="Compensated"))*ISNUMBER(MATCH(Recommendations[Id],L133:AY133,0)))/COUNTIF(L133:AY133,"&lt;&gt;"))</f>
        <v/>
      </c>
      <c r="L133" s="237"/>
      <c r="M133" s="237"/>
      <c r="N133" s="237"/>
      <c r="O133" s="237"/>
      <c r="P133" s="237"/>
      <c r="Q133" s="237"/>
      <c r="R133" s="237"/>
      <c r="S133" s="237"/>
      <c r="T133" s="237"/>
      <c r="U133" s="237"/>
      <c r="V133" s="237"/>
      <c r="W133" s="237"/>
      <c r="X133" s="237"/>
      <c r="Y133" s="237"/>
      <c r="Z133" s="237"/>
      <c r="AA133" s="237"/>
      <c r="AB133" s="237"/>
      <c r="AC133" s="237"/>
      <c r="AD133" s="237"/>
      <c r="AE133" s="237"/>
      <c r="AF133" s="237"/>
      <c r="AG133" s="237"/>
      <c r="AH133" s="237"/>
      <c r="AI133" s="237"/>
      <c r="AJ133" s="237"/>
      <c r="AK133" s="237"/>
      <c r="AL133" s="237"/>
      <c r="AM133" s="237"/>
      <c r="AN133" s="237"/>
      <c r="AO133" s="237"/>
      <c r="AP133" s="237"/>
      <c r="AQ133" s="237"/>
      <c r="AR133" s="237"/>
      <c r="AS133" s="237"/>
      <c r="AT133" s="237"/>
      <c r="AU133" s="237"/>
      <c r="AV133" s="237"/>
      <c r="AW133" s="237"/>
      <c r="AX133" s="237"/>
      <c r="AY133" s="247"/>
    </row>
    <row r="134" spans="1:51" ht="60" customHeight="1" x14ac:dyDescent="0.35">
      <c r="A134" s="243" t="s">
        <v>5049</v>
      </c>
      <c r="B134" s="231" t="s">
        <v>5050</v>
      </c>
      <c r="C134" s="231" t="s">
        <v>4584</v>
      </c>
      <c r="D134" s="231" t="s">
        <v>4371</v>
      </c>
      <c r="E134" s="231" t="s">
        <v>20</v>
      </c>
      <c r="F134" s="231" t="s">
        <v>4373</v>
      </c>
      <c r="G134" s="231" t="s">
        <v>20</v>
      </c>
      <c r="H134" s="231" t="s">
        <v>5051</v>
      </c>
      <c r="I134" s="231" t="s">
        <v>20</v>
      </c>
      <c r="J134" s="231" t="s">
        <v>5052</v>
      </c>
      <c r="K134" s="234" t="str">
        <f>IF(COUNTIF(L134:AY134,"&lt;&gt;")=0,"",SUMPRODUCT(((Recommendations[ImplStatus]="Implemented")+(Recommendations[ImplStatus]="Compensated"))*ISNUMBER(MATCH(Recommendations[Id],L134:AY134,0)))/COUNTIF(L134:AY134,"&lt;&gt;"))</f>
        <v/>
      </c>
      <c r="L134" s="237"/>
      <c r="M134" s="237"/>
      <c r="N134" s="237"/>
      <c r="O134" s="237"/>
      <c r="P134" s="237"/>
      <c r="Q134" s="237"/>
      <c r="R134" s="237"/>
      <c r="S134" s="237"/>
      <c r="T134" s="237"/>
      <c r="U134" s="237"/>
      <c r="V134" s="237"/>
      <c r="W134" s="237"/>
      <c r="X134" s="237"/>
      <c r="Y134" s="237"/>
      <c r="Z134" s="237"/>
      <c r="AA134" s="237"/>
      <c r="AB134" s="237"/>
      <c r="AC134" s="237"/>
      <c r="AD134" s="237"/>
      <c r="AE134" s="237"/>
      <c r="AF134" s="237"/>
      <c r="AG134" s="237"/>
      <c r="AH134" s="237"/>
      <c r="AI134" s="237"/>
      <c r="AJ134" s="237"/>
      <c r="AK134" s="237"/>
      <c r="AL134" s="237"/>
      <c r="AM134" s="237"/>
      <c r="AN134" s="237"/>
      <c r="AO134" s="237"/>
      <c r="AP134" s="237"/>
      <c r="AQ134" s="237"/>
      <c r="AR134" s="237"/>
      <c r="AS134" s="237"/>
      <c r="AT134" s="237"/>
      <c r="AU134" s="237"/>
      <c r="AV134" s="237"/>
      <c r="AW134" s="237"/>
      <c r="AX134" s="237"/>
      <c r="AY134" s="247"/>
    </row>
    <row r="135" spans="1:51" ht="60" customHeight="1" outlineLevel="1" x14ac:dyDescent="0.35">
      <c r="A135" s="242" t="s">
        <v>1822</v>
      </c>
      <c r="B135" s="230" t="s">
        <v>5053</v>
      </c>
      <c r="C135" s="230"/>
      <c r="D135" s="230"/>
      <c r="E135" s="230"/>
      <c r="F135" s="230"/>
      <c r="G135" s="230"/>
      <c r="H135" s="230"/>
      <c r="I135" s="230"/>
      <c r="J135" s="230"/>
      <c r="K135" s="233" t="str">
        <f>IF(COUNTIF(L135:AY135,"&lt;&gt;")=0,"",SUMPRODUCT(((Recommendations[ImplStatus]="Implemented")+(Recommendations[ImplStatus]="Compensated"))*ISNUMBER(MATCH(Recommendations[Id],L135:AY135,0)))/COUNTIF(L135:AY135,"&lt;&gt;"))</f>
        <v/>
      </c>
      <c r="L135" s="236"/>
      <c r="M135" s="236"/>
      <c r="N135" s="236"/>
      <c r="O135" s="236"/>
      <c r="P135" s="236"/>
      <c r="Q135" s="236"/>
      <c r="R135" s="236"/>
      <c r="S135" s="236"/>
      <c r="T135" s="236"/>
      <c r="U135" s="236"/>
      <c r="V135" s="236"/>
      <c r="W135" s="236"/>
      <c r="X135" s="236"/>
      <c r="Y135" s="236"/>
      <c r="Z135" s="236"/>
      <c r="AA135" s="236"/>
      <c r="AB135" s="236"/>
      <c r="AC135" s="236"/>
      <c r="AD135" s="236"/>
      <c r="AE135" s="236"/>
      <c r="AF135" s="236"/>
      <c r="AG135" s="236"/>
      <c r="AH135" s="236"/>
      <c r="AI135" s="236"/>
      <c r="AJ135" s="236"/>
      <c r="AK135" s="236"/>
      <c r="AL135" s="236"/>
      <c r="AM135" s="236"/>
      <c r="AN135" s="236"/>
      <c r="AO135" s="236"/>
      <c r="AP135" s="236"/>
      <c r="AQ135" s="236"/>
      <c r="AR135" s="236"/>
      <c r="AS135" s="236"/>
      <c r="AT135" s="236"/>
      <c r="AU135" s="236"/>
      <c r="AV135" s="236"/>
      <c r="AW135" s="236"/>
      <c r="AX135" s="236"/>
      <c r="AY135" s="246"/>
    </row>
    <row r="136" spans="1:51" ht="60" customHeight="1" x14ac:dyDescent="0.35">
      <c r="A136" s="243" t="s">
        <v>5054</v>
      </c>
      <c r="B136" s="231" t="s">
        <v>5055</v>
      </c>
      <c r="C136" s="231" t="s">
        <v>5056</v>
      </c>
      <c r="D136" s="231" t="s">
        <v>5057</v>
      </c>
      <c r="E136" s="231" t="s">
        <v>5058</v>
      </c>
      <c r="F136" s="231" t="s">
        <v>5059</v>
      </c>
      <c r="G136" s="231" t="s">
        <v>20</v>
      </c>
      <c r="H136" s="231" t="s">
        <v>5060</v>
      </c>
      <c r="I136" s="231" t="s">
        <v>20</v>
      </c>
      <c r="J136" s="231" t="s">
        <v>5061</v>
      </c>
      <c r="K136" s="234" t="str">
        <f>IF(COUNTIF(L136:AY136,"&lt;&gt;")=0,"",SUMPRODUCT(((Recommendations[ImplStatus]="Implemented")+(Recommendations[ImplStatus]="Compensated"))*ISNUMBER(MATCH(Recommendations[Id],L136:AY136,0)))/COUNTIF(L136:AY136,"&lt;&gt;"))</f>
        <v/>
      </c>
      <c r="L136" s="237"/>
      <c r="M136" s="237"/>
      <c r="N136" s="237"/>
      <c r="O136" s="237"/>
      <c r="P136" s="237"/>
      <c r="Q136" s="237"/>
      <c r="R136" s="237"/>
      <c r="S136" s="237"/>
      <c r="T136" s="237"/>
      <c r="U136" s="237"/>
      <c r="V136" s="237"/>
      <c r="W136" s="237"/>
      <c r="X136" s="237"/>
      <c r="Y136" s="237"/>
      <c r="Z136" s="237"/>
      <c r="AA136" s="237"/>
      <c r="AB136" s="237"/>
      <c r="AC136" s="237"/>
      <c r="AD136" s="237"/>
      <c r="AE136" s="237"/>
      <c r="AF136" s="237"/>
      <c r="AG136" s="237"/>
      <c r="AH136" s="237"/>
      <c r="AI136" s="237"/>
      <c r="AJ136" s="237"/>
      <c r="AK136" s="237"/>
      <c r="AL136" s="237"/>
      <c r="AM136" s="237"/>
      <c r="AN136" s="237"/>
      <c r="AO136" s="237"/>
      <c r="AP136" s="237"/>
      <c r="AQ136" s="237"/>
      <c r="AR136" s="237"/>
      <c r="AS136" s="237"/>
      <c r="AT136" s="237"/>
      <c r="AU136" s="237"/>
      <c r="AV136" s="237"/>
      <c r="AW136" s="237"/>
      <c r="AX136" s="237"/>
      <c r="AY136" s="247"/>
    </row>
    <row r="137" spans="1:51" ht="60" customHeight="1" x14ac:dyDescent="0.35">
      <c r="A137" s="243" t="s">
        <v>5062</v>
      </c>
      <c r="B137" s="231" t="s">
        <v>5063</v>
      </c>
      <c r="C137" s="231" t="s">
        <v>5064</v>
      </c>
      <c r="D137" s="231" t="s">
        <v>5065</v>
      </c>
      <c r="E137" s="231" t="s">
        <v>20</v>
      </c>
      <c r="F137" s="231" t="s">
        <v>20</v>
      </c>
      <c r="G137" s="231" t="s">
        <v>20</v>
      </c>
      <c r="H137" s="231" t="s">
        <v>5066</v>
      </c>
      <c r="I137" s="231" t="s">
        <v>20</v>
      </c>
      <c r="J137" s="231" t="s">
        <v>5067</v>
      </c>
      <c r="K137" s="234" t="str">
        <f>IF(COUNTIF(L137:AY137,"&lt;&gt;")=0,"",SUMPRODUCT(((Recommendations[ImplStatus]="Implemented")+(Recommendations[ImplStatus]="Compensated"))*ISNUMBER(MATCH(Recommendations[Id],L137:AY137,0)))/COUNTIF(L137:AY137,"&lt;&gt;"))</f>
        <v/>
      </c>
      <c r="L137" s="237"/>
      <c r="M137" s="237"/>
      <c r="N137" s="237"/>
      <c r="O137" s="237"/>
      <c r="P137" s="237"/>
      <c r="Q137" s="237"/>
      <c r="R137" s="237"/>
      <c r="S137" s="237"/>
      <c r="T137" s="237"/>
      <c r="U137" s="237"/>
      <c r="V137" s="237"/>
      <c r="W137" s="237"/>
      <c r="X137" s="237"/>
      <c r="Y137" s="237"/>
      <c r="Z137" s="237"/>
      <c r="AA137" s="237"/>
      <c r="AB137" s="237"/>
      <c r="AC137" s="237"/>
      <c r="AD137" s="237"/>
      <c r="AE137" s="237"/>
      <c r="AF137" s="237"/>
      <c r="AG137" s="237"/>
      <c r="AH137" s="237"/>
      <c r="AI137" s="237"/>
      <c r="AJ137" s="237"/>
      <c r="AK137" s="237"/>
      <c r="AL137" s="237"/>
      <c r="AM137" s="237"/>
      <c r="AN137" s="237"/>
      <c r="AO137" s="237"/>
      <c r="AP137" s="237"/>
      <c r="AQ137" s="237"/>
      <c r="AR137" s="237"/>
      <c r="AS137" s="237"/>
      <c r="AT137" s="237"/>
      <c r="AU137" s="237"/>
      <c r="AV137" s="237"/>
      <c r="AW137" s="237"/>
      <c r="AX137" s="237"/>
      <c r="AY137" s="247"/>
    </row>
    <row r="138" spans="1:51" ht="60" customHeight="1" x14ac:dyDescent="0.35">
      <c r="A138" s="243" t="s">
        <v>5068</v>
      </c>
      <c r="B138" s="231" t="s">
        <v>5069</v>
      </c>
      <c r="C138" s="231" t="s">
        <v>5070</v>
      </c>
      <c r="D138" s="231" t="s">
        <v>20</v>
      </c>
      <c r="E138" s="231" t="s">
        <v>20</v>
      </c>
      <c r="F138" s="231" t="s">
        <v>20</v>
      </c>
      <c r="G138" s="231" t="s">
        <v>20</v>
      </c>
      <c r="H138" s="231" t="s">
        <v>5071</v>
      </c>
      <c r="I138" s="231" t="s">
        <v>20</v>
      </c>
      <c r="J138" s="231" t="s">
        <v>5072</v>
      </c>
      <c r="K138" s="234" t="str">
        <f>IF(COUNTIF(L138:AY138,"&lt;&gt;")=0,"",SUMPRODUCT(((Recommendations[ImplStatus]="Implemented")+(Recommendations[ImplStatus]="Compensated"))*ISNUMBER(MATCH(Recommendations[Id],L138:AY138,0)))/COUNTIF(L138:AY138,"&lt;&gt;"))</f>
        <v/>
      </c>
      <c r="L138" s="237"/>
      <c r="M138" s="237"/>
      <c r="N138" s="237"/>
      <c r="O138" s="237"/>
      <c r="P138" s="237"/>
      <c r="Q138" s="237"/>
      <c r="R138" s="237"/>
      <c r="S138" s="237"/>
      <c r="T138" s="237"/>
      <c r="U138" s="237"/>
      <c r="V138" s="237"/>
      <c r="W138" s="237"/>
      <c r="X138" s="237"/>
      <c r="Y138" s="237"/>
      <c r="Z138" s="237"/>
      <c r="AA138" s="237"/>
      <c r="AB138" s="237"/>
      <c r="AC138" s="237"/>
      <c r="AD138" s="237"/>
      <c r="AE138" s="237"/>
      <c r="AF138" s="237"/>
      <c r="AG138" s="237"/>
      <c r="AH138" s="237"/>
      <c r="AI138" s="237"/>
      <c r="AJ138" s="237"/>
      <c r="AK138" s="237"/>
      <c r="AL138" s="237"/>
      <c r="AM138" s="237"/>
      <c r="AN138" s="237"/>
      <c r="AO138" s="237"/>
      <c r="AP138" s="237"/>
      <c r="AQ138" s="237"/>
      <c r="AR138" s="237"/>
      <c r="AS138" s="237"/>
      <c r="AT138" s="237"/>
      <c r="AU138" s="237"/>
      <c r="AV138" s="237"/>
      <c r="AW138" s="237"/>
      <c r="AX138" s="237"/>
      <c r="AY138" s="247"/>
    </row>
    <row r="139" spans="1:51" ht="60" customHeight="1" x14ac:dyDescent="0.35">
      <c r="A139" s="243" t="s">
        <v>5073</v>
      </c>
      <c r="B139" s="231" t="s">
        <v>5074</v>
      </c>
      <c r="C139" s="231" t="s">
        <v>5075</v>
      </c>
      <c r="D139" s="231" t="s">
        <v>5076</v>
      </c>
      <c r="E139" s="231" t="s">
        <v>20</v>
      </c>
      <c r="F139" s="231" t="s">
        <v>20</v>
      </c>
      <c r="G139" s="231" t="s">
        <v>20</v>
      </c>
      <c r="H139" s="231" t="s">
        <v>5077</v>
      </c>
      <c r="I139" s="231" t="s">
        <v>5078</v>
      </c>
      <c r="J139" s="231" t="s">
        <v>5079</v>
      </c>
      <c r="K139" s="234" t="str">
        <f>IF(COUNTIF(L139:AY139,"&lt;&gt;")=0,"",SUMPRODUCT(((Recommendations[ImplStatus]="Implemented")+(Recommendations[ImplStatus]="Compensated"))*ISNUMBER(MATCH(Recommendations[Id],L139:AY139,0)))/COUNTIF(L139:AY139,"&lt;&gt;"))</f>
        <v/>
      </c>
      <c r="L139" s="237"/>
      <c r="M139" s="237"/>
      <c r="N139" s="237"/>
      <c r="O139" s="237"/>
      <c r="P139" s="237"/>
      <c r="Q139" s="237"/>
      <c r="R139" s="237"/>
      <c r="S139" s="237"/>
      <c r="T139" s="237"/>
      <c r="U139" s="237"/>
      <c r="V139" s="237"/>
      <c r="W139" s="237"/>
      <c r="X139" s="237"/>
      <c r="Y139" s="237"/>
      <c r="Z139" s="237"/>
      <c r="AA139" s="237"/>
      <c r="AB139" s="237"/>
      <c r="AC139" s="237"/>
      <c r="AD139" s="237"/>
      <c r="AE139" s="237"/>
      <c r="AF139" s="237"/>
      <c r="AG139" s="237"/>
      <c r="AH139" s="237"/>
      <c r="AI139" s="237"/>
      <c r="AJ139" s="237"/>
      <c r="AK139" s="237"/>
      <c r="AL139" s="237"/>
      <c r="AM139" s="237"/>
      <c r="AN139" s="237"/>
      <c r="AO139" s="237"/>
      <c r="AP139" s="237"/>
      <c r="AQ139" s="237"/>
      <c r="AR139" s="237"/>
      <c r="AS139" s="237"/>
      <c r="AT139" s="237"/>
      <c r="AU139" s="237"/>
      <c r="AV139" s="237"/>
      <c r="AW139" s="237"/>
      <c r="AX139" s="237"/>
      <c r="AY139" s="247"/>
    </row>
    <row r="140" spans="1:51" ht="60" customHeight="1" x14ac:dyDescent="0.35">
      <c r="A140" s="243" t="s">
        <v>5080</v>
      </c>
      <c r="B140" s="231" t="s">
        <v>5081</v>
      </c>
      <c r="C140" s="231" t="s">
        <v>5082</v>
      </c>
      <c r="D140" s="231" t="s">
        <v>5083</v>
      </c>
      <c r="E140" s="231" t="s">
        <v>20</v>
      </c>
      <c r="F140" s="231" t="s">
        <v>20</v>
      </c>
      <c r="G140" s="231" t="s">
        <v>20</v>
      </c>
      <c r="H140" s="231" t="s">
        <v>5084</v>
      </c>
      <c r="I140" s="231" t="s">
        <v>4807</v>
      </c>
      <c r="J140" s="231" t="s">
        <v>5085</v>
      </c>
      <c r="K140" s="234" t="str">
        <f>IF(COUNTIF(L140:AY140,"&lt;&gt;")=0,"",SUMPRODUCT(((Recommendations[ImplStatus]="Implemented")+(Recommendations[ImplStatus]="Compensated"))*ISNUMBER(MATCH(Recommendations[Id],L140:AY140,0)))/COUNTIF(L140:AY140,"&lt;&gt;"))</f>
        <v/>
      </c>
      <c r="L140" s="237"/>
      <c r="M140" s="237"/>
      <c r="N140" s="237"/>
      <c r="O140" s="237"/>
      <c r="P140" s="237"/>
      <c r="Q140" s="237"/>
      <c r="R140" s="237"/>
      <c r="S140" s="237"/>
      <c r="T140" s="237"/>
      <c r="U140" s="237"/>
      <c r="V140" s="237"/>
      <c r="W140" s="237"/>
      <c r="X140" s="237"/>
      <c r="Y140" s="237"/>
      <c r="Z140" s="237"/>
      <c r="AA140" s="237"/>
      <c r="AB140" s="237"/>
      <c r="AC140" s="237"/>
      <c r="AD140" s="237"/>
      <c r="AE140" s="237"/>
      <c r="AF140" s="237"/>
      <c r="AG140" s="237"/>
      <c r="AH140" s="237"/>
      <c r="AI140" s="237"/>
      <c r="AJ140" s="237"/>
      <c r="AK140" s="237"/>
      <c r="AL140" s="237"/>
      <c r="AM140" s="237"/>
      <c r="AN140" s="237"/>
      <c r="AO140" s="237"/>
      <c r="AP140" s="237"/>
      <c r="AQ140" s="237"/>
      <c r="AR140" s="237"/>
      <c r="AS140" s="237"/>
      <c r="AT140" s="237"/>
      <c r="AU140" s="237"/>
      <c r="AV140" s="237"/>
      <c r="AW140" s="237"/>
      <c r="AX140" s="237"/>
      <c r="AY140" s="247"/>
    </row>
    <row r="141" spans="1:51" ht="60" customHeight="1" x14ac:dyDescent="0.35">
      <c r="A141" s="243" t="s">
        <v>5086</v>
      </c>
      <c r="B141" s="231" t="s">
        <v>5087</v>
      </c>
      <c r="C141" s="231" t="s">
        <v>5088</v>
      </c>
      <c r="D141" s="231" t="s">
        <v>20</v>
      </c>
      <c r="E141" s="231" t="s">
        <v>5089</v>
      </c>
      <c r="F141" s="231" t="s">
        <v>20</v>
      </c>
      <c r="G141" s="231" t="s">
        <v>20</v>
      </c>
      <c r="H141" s="231" t="s">
        <v>5090</v>
      </c>
      <c r="I141" s="231" t="s">
        <v>4807</v>
      </c>
      <c r="J141" s="231" t="s">
        <v>5091</v>
      </c>
      <c r="K141" s="234" t="str">
        <f>IF(COUNTIF(L141:AY141,"&lt;&gt;")=0,"",SUMPRODUCT(((Recommendations[ImplStatus]="Implemented")+(Recommendations[ImplStatus]="Compensated"))*ISNUMBER(MATCH(Recommendations[Id],L141:AY141,0)))/COUNTIF(L141:AY141,"&lt;&gt;"))</f>
        <v/>
      </c>
      <c r="L141" s="237"/>
      <c r="M141" s="237"/>
      <c r="N141" s="237"/>
      <c r="O141" s="237"/>
      <c r="P141" s="237"/>
      <c r="Q141" s="237"/>
      <c r="R141" s="237"/>
      <c r="S141" s="237"/>
      <c r="T141" s="237"/>
      <c r="U141" s="237"/>
      <c r="V141" s="237"/>
      <c r="W141" s="237"/>
      <c r="X141" s="237"/>
      <c r="Y141" s="237"/>
      <c r="Z141" s="237"/>
      <c r="AA141" s="237"/>
      <c r="AB141" s="237"/>
      <c r="AC141" s="237"/>
      <c r="AD141" s="237"/>
      <c r="AE141" s="237"/>
      <c r="AF141" s="237"/>
      <c r="AG141" s="237"/>
      <c r="AH141" s="237"/>
      <c r="AI141" s="237"/>
      <c r="AJ141" s="237"/>
      <c r="AK141" s="237"/>
      <c r="AL141" s="237"/>
      <c r="AM141" s="237"/>
      <c r="AN141" s="237"/>
      <c r="AO141" s="237"/>
      <c r="AP141" s="237"/>
      <c r="AQ141" s="237"/>
      <c r="AR141" s="237"/>
      <c r="AS141" s="237"/>
      <c r="AT141" s="237"/>
      <c r="AU141" s="237"/>
      <c r="AV141" s="237"/>
      <c r="AW141" s="237"/>
      <c r="AX141" s="237"/>
      <c r="AY141" s="247"/>
    </row>
    <row r="142" spans="1:51" ht="60" customHeight="1" x14ac:dyDescent="0.35">
      <c r="A142" s="243" t="s">
        <v>5092</v>
      </c>
      <c r="B142" s="231" t="s">
        <v>5093</v>
      </c>
      <c r="C142" s="231" t="s">
        <v>5094</v>
      </c>
      <c r="D142" s="231" t="s">
        <v>5095</v>
      </c>
      <c r="E142" s="231" t="s">
        <v>5089</v>
      </c>
      <c r="F142" s="231" t="s">
        <v>20</v>
      </c>
      <c r="G142" s="231" t="s">
        <v>20</v>
      </c>
      <c r="H142" s="231" t="s">
        <v>5096</v>
      </c>
      <c r="I142" s="231" t="s">
        <v>5097</v>
      </c>
      <c r="J142" s="231" t="s">
        <v>5098</v>
      </c>
      <c r="K142" s="234" t="str">
        <f>IF(COUNTIF(L142:AY142,"&lt;&gt;")=0,"",SUMPRODUCT(((Recommendations[ImplStatus]="Implemented")+(Recommendations[ImplStatus]="Compensated"))*ISNUMBER(MATCH(Recommendations[Id],L142:AY142,0)))/COUNTIF(L142:AY142,"&lt;&gt;"))</f>
        <v/>
      </c>
      <c r="L142" s="237"/>
      <c r="M142" s="237"/>
      <c r="N142" s="237"/>
      <c r="O142" s="237"/>
      <c r="P142" s="237"/>
      <c r="Q142" s="237"/>
      <c r="R142" s="237"/>
      <c r="S142" s="237"/>
      <c r="T142" s="237"/>
      <c r="U142" s="237"/>
      <c r="V142" s="237"/>
      <c r="W142" s="237"/>
      <c r="X142" s="237"/>
      <c r="Y142" s="237"/>
      <c r="Z142" s="237"/>
      <c r="AA142" s="237"/>
      <c r="AB142" s="237"/>
      <c r="AC142" s="237"/>
      <c r="AD142" s="237"/>
      <c r="AE142" s="237"/>
      <c r="AF142" s="237"/>
      <c r="AG142" s="237"/>
      <c r="AH142" s="237"/>
      <c r="AI142" s="237"/>
      <c r="AJ142" s="237"/>
      <c r="AK142" s="237"/>
      <c r="AL142" s="237"/>
      <c r="AM142" s="237"/>
      <c r="AN142" s="237"/>
      <c r="AO142" s="237"/>
      <c r="AP142" s="237"/>
      <c r="AQ142" s="237"/>
      <c r="AR142" s="237"/>
      <c r="AS142" s="237"/>
      <c r="AT142" s="237"/>
      <c r="AU142" s="237"/>
      <c r="AV142" s="237"/>
      <c r="AW142" s="237"/>
      <c r="AX142" s="237"/>
      <c r="AY142" s="247"/>
    </row>
    <row r="143" spans="1:51" ht="60" customHeight="1" outlineLevel="1" x14ac:dyDescent="0.35">
      <c r="A143" s="242" t="s">
        <v>1826</v>
      </c>
      <c r="B143" s="230" t="s">
        <v>5099</v>
      </c>
      <c r="C143" s="230"/>
      <c r="D143" s="230"/>
      <c r="E143" s="230"/>
      <c r="F143" s="230"/>
      <c r="G143" s="230"/>
      <c r="H143" s="230"/>
      <c r="I143" s="230"/>
      <c r="J143" s="230"/>
      <c r="K143" s="233" t="str">
        <f>IF(COUNTIF(L143:AY143,"&lt;&gt;")=0,"",SUMPRODUCT(((Recommendations[ImplStatus]="Implemented")+(Recommendations[ImplStatus]="Compensated"))*ISNUMBER(MATCH(Recommendations[Id],L143:AY143,0)))/COUNTIF(L143:AY143,"&lt;&gt;"))</f>
        <v/>
      </c>
      <c r="L143" s="236"/>
      <c r="M143" s="236"/>
      <c r="N143" s="236"/>
      <c r="O143" s="236"/>
      <c r="P143" s="236"/>
      <c r="Q143" s="236"/>
      <c r="R143" s="236"/>
      <c r="S143" s="236"/>
      <c r="T143" s="236"/>
      <c r="U143" s="236"/>
      <c r="V143" s="236"/>
      <c r="W143" s="236"/>
      <c r="X143" s="236"/>
      <c r="Y143" s="236"/>
      <c r="Z143" s="236"/>
      <c r="AA143" s="236"/>
      <c r="AB143" s="236"/>
      <c r="AC143" s="236"/>
      <c r="AD143" s="236"/>
      <c r="AE143" s="236"/>
      <c r="AF143" s="236"/>
      <c r="AG143" s="236"/>
      <c r="AH143" s="236"/>
      <c r="AI143" s="236"/>
      <c r="AJ143" s="236"/>
      <c r="AK143" s="236"/>
      <c r="AL143" s="236"/>
      <c r="AM143" s="236"/>
      <c r="AN143" s="236"/>
      <c r="AO143" s="236"/>
      <c r="AP143" s="236"/>
      <c r="AQ143" s="236"/>
      <c r="AR143" s="236"/>
      <c r="AS143" s="236"/>
      <c r="AT143" s="236"/>
      <c r="AU143" s="236"/>
      <c r="AV143" s="236"/>
      <c r="AW143" s="236"/>
      <c r="AX143" s="236"/>
      <c r="AY143" s="246"/>
    </row>
    <row r="144" spans="1:51" ht="60" customHeight="1" x14ac:dyDescent="0.35">
      <c r="A144" s="243" t="s">
        <v>5100</v>
      </c>
      <c r="B144" s="231" t="s">
        <v>5101</v>
      </c>
      <c r="C144" s="231" t="s">
        <v>5102</v>
      </c>
      <c r="D144" s="231" t="s">
        <v>20</v>
      </c>
      <c r="E144" s="231" t="s">
        <v>20</v>
      </c>
      <c r="F144" s="231" t="s">
        <v>20</v>
      </c>
      <c r="G144" s="231" t="s">
        <v>20</v>
      </c>
      <c r="H144" s="231" t="s">
        <v>5103</v>
      </c>
      <c r="I144" s="231" t="s">
        <v>20</v>
      </c>
      <c r="J144" s="231" t="s">
        <v>5104</v>
      </c>
      <c r="K144" s="234" t="str">
        <f>IF(COUNTIF(L144:AY144,"&lt;&gt;")=0,"",SUMPRODUCT(((Recommendations[ImplStatus]="Implemented")+(Recommendations[ImplStatus]="Compensated"))*ISNUMBER(MATCH(Recommendations[Id],L144:AY144,0)))/COUNTIF(L144:AY144,"&lt;&gt;"))</f>
        <v/>
      </c>
      <c r="L144" s="237"/>
      <c r="M144" s="237"/>
      <c r="N144" s="237"/>
      <c r="O144" s="237"/>
      <c r="P144" s="237"/>
      <c r="Q144" s="237"/>
      <c r="R144" s="237"/>
      <c r="S144" s="237"/>
      <c r="T144" s="237"/>
      <c r="U144" s="237"/>
      <c r="V144" s="237"/>
      <c r="W144" s="237"/>
      <c r="X144" s="237"/>
      <c r="Y144" s="237"/>
      <c r="Z144" s="237"/>
      <c r="AA144" s="237"/>
      <c r="AB144" s="237"/>
      <c r="AC144" s="237"/>
      <c r="AD144" s="237"/>
      <c r="AE144" s="237"/>
      <c r="AF144" s="237"/>
      <c r="AG144" s="237"/>
      <c r="AH144" s="237"/>
      <c r="AI144" s="237"/>
      <c r="AJ144" s="237"/>
      <c r="AK144" s="237"/>
      <c r="AL144" s="237"/>
      <c r="AM144" s="237"/>
      <c r="AN144" s="237"/>
      <c r="AO144" s="237"/>
      <c r="AP144" s="237"/>
      <c r="AQ144" s="237"/>
      <c r="AR144" s="237"/>
      <c r="AS144" s="237"/>
      <c r="AT144" s="237"/>
      <c r="AU144" s="237"/>
      <c r="AV144" s="237"/>
      <c r="AW144" s="237"/>
      <c r="AX144" s="237"/>
      <c r="AY144" s="247"/>
    </row>
    <row r="145" spans="1:51" ht="60" customHeight="1" x14ac:dyDescent="0.35">
      <c r="A145" s="243" t="s">
        <v>5105</v>
      </c>
      <c r="B145" s="231" t="s">
        <v>5106</v>
      </c>
      <c r="C145" s="231" t="s">
        <v>5107</v>
      </c>
      <c r="D145" s="231" t="s">
        <v>20</v>
      </c>
      <c r="E145" s="231" t="s">
        <v>20</v>
      </c>
      <c r="F145" s="231" t="s">
        <v>20</v>
      </c>
      <c r="G145" s="231" t="s">
        <v>20</v>
      </c>
      <c r="H145" s="231" t="s">
        <v>5108</v>
      </c>
      <c r="I145" s="231" t="s">
        <v>20</v>
      </c>
      <c r="J145" s="231" t="s">
        <v>5109</v>
      </c>
      <c r="K145" s="234" t="str">
        <f>IF(COUNTIF(L145:AY145,"&lt;&gt;")=0,"",SUMPRODUCT(((Recommendations[ImplStatus]="Implemented")+(Recommendations[ImplStatus]="Compensated"))*ISNUMBER(MATCH(Recommendations[Id],L145:AY145,0)))/COUNTIF(L145:AY145,"&lt;&gt;"))</f>
        <v/>
      </c>
      <c r="L145" s="237"/>
      <c r="M145" s="237"/>
      <c r="N145" s="237"/>
      <c r="O145" s="237"/>
      <c r="P145" s="237"/>
      <c r="Q145" s="237"/>
      <c r="R145" s="237"/>
      <c r="S145" s="237"/>
      <c r="T145" s="237"/>
      <c r="U145" s="237"/>
      <c r="V145" s="237"/>
      <c r="W145" s="237"/>
      <c r="X145" s="237"/>
      <c r="Y145" s="237"/>
      <c r="Z145" s="237"/>
      <c r="AA145" s="237"/>
      <c r="AB145" s="237"/>
      <c r="AC145" s="237"/>
      <c r="AD145" s="237"/>
      <c r="AE145" s="237"/>
      <c r="AF145" s="237"/>
      <c r="AG145" s="237"/>
      <c r="AH145" s="237"/>
      <c r="AI145" s="237"/>
      <c r="AJ145" s="237"/>
      <c r="AK145" s="237"/>
      <c r="AL145" s="237"/>
      <c r="AM145" s="237"/>
      <c r="AN145" s="237"/>
      <c r="AO145" s="237"/>
      <c r="AP145" s="237"/>
      <c r="AQ145" s="237"/>
      <c r="AR145" s="237"/>
      <c r="AS145" s="237"/>
      <c r="AT145" s="237"/>
      <c r="AU145" s="237"/>
      <c r="AV145" s="237"/>
      <c r="AW145" s="237"/>
      <c r="AX145" s="237"/>
      <c r="AY145" s="247"/>
    </row>
    <row r="146" spans="1:51" ht="60" customHeight="1" x14ac:dyDescent="0.35">
      <c r="A146" s="243" t="s">
        <v>5110</v>
      </c>
      <c r="B146" s="231" t="s">
        <v>5111</v>
      </c>
      <c r="C146" s="231" t="s">
        <v>5112</v>
      </c>
      <c r="D146" s="231" t="s">
        <v>5113</v>
      </c>
      <c r="E146" s="231" t="s">
        <v>20</v>
      </c>
      <c r="F146" s="231" t="s">
        <v>20</v>
      </c>
      <c r="G146" s="231" t="s">
        <v>20</v>
      </c>
      <c r="H146" s="231" t="s">
        <v>5114</v>
      </c>
      <c r="I146" s="231" t="s">
        <v>20</v>
      </c>
      <c r="J146" s="231" t="s">
        <v>5115</v>
      </c>
      <c r="K146" s="234" t="str">
        <f>IF(COUNTIF(L146:AY146,"&lt;&gt;")=0,"",SUMPRODUCT(((Recommendations[ImplStatus]="Implemented")+(Recommendations[ImplStatus]="Compensated"))*ISNUMBER(MATCH(Recommendations[Id],L146:AY146,0)))/COUNTIF(L146:AY146,"&lt;&gt;"))</f>
        <v/>
      </c>
      <c r="L146" s="237"/>
      <c r="M146" s="237"/>
      <c r="N146" s="237"/>
      <c r="O146" s="237"/>
      <c r="P146" s="237"/>
      <c r="Q146" s="237"/>
      <c r="R146" s="237"/>
      <c r="S146" s="237"/>
      <c r="T146" s="237"/>
      <c r="U146" s="237"/>
      <c r="V146" s="237"/>
      <c r="W146" s="237"/>
      <c r="X146" s="237"/>
      <c r="Y146" s="237"/>
      <c r="Z146" s="237"/>
      <c r="AA146" s="237"/>
      <c r="AB146" s="237"/>
      <c r="AC146" s="237"/>
      <c r="AD146" s="237"/>
      <c r="AE146" s="237"/>
      <c r="AF146" s="237"/>
      <c r="AG146" s="237"/>
      <c r="AH146" s="237"/>
      <c r="AI146" s="237"/>
      <c r="AJ146" s="237"/>
      <c r="AK146" s="237"/>
      <c r="AL146" s="237"/>
      <c r="AM146" s="237"/>
      <c r="AN146" s="237"/>
      <c r="AO146" s="237"/>
      <c r="AP146" s="237"/>
      <c r="AQ146" s="237"/>
      <c r="AR146" s="237"/>
      <c r="AS146" s="237"/>
      <c r="AT146" s="237"/>
      <c r="AU146" s="237"/>
      <c r="AV146" s="237"/>
      <c r="AW146" s="237"/>
      <c r="AX146" s="237"/>
      <c r="AY146" s="247"/>
    </row>
    <row r="147" spans="1:51" ht="60" customHeight="1" outlineLevel="1" x14ac:dyDescent="0.35">
      <c r="A147" s="241" t="s">
        <v>5116</v>
      </c>
      <c r="B147" s="229" t="s">
        <v>5117</v>
      </c>
      <c r="C147" s="229"/>
      <c r="D147" s="229"/>
      <c r="E147" s="229"/>
      <c r="F147" s="229"/>
      <c r="G147" s="229"/>
      <c r="H147" s="229"/>
      <c r="I147" s="229"/>
      <c r="J147" s="229"/>
      <c r="K147" s="232" t="str">
        <f>IF(COUNTIF(L147:AY147,"&lt;&gt;")=0,"",SUMPRODUCT(((Recommendations[ImplStatus]="Implemented")+(Recommendations[ImplStatus]="Compensated"))*ISNUMBER(MATCH(Recommendations[Id],L147:AY147,0)))/COUNTIF(L147:AY147,"&lt;&gt;"))</f>
        <v/>
      </c>
      <c r="L147" s="235"/>
      <c r="M147" s="235"/>
      <c r="N147" s="235"/>
      <c r="O147" s="235"/>
      <c r="P147" s="235"/>
      <c r="Q147" s="235"/>
      <c r="R147" s="235"/>
      <c r="S147" s="235"/>
      <c r="T147" s="235"/>
      <c r="U147" s="235"/>
      <c r="V147" s="235"/>
      <c r="W147" s="235"/>
      <c r="X147" s="235"/>
      <c r="Y147" s="235"/>
      <c r="Z147" s="235"/>
      <c r="AA147" s="235"/>
      <c r="AB147" s="235"/>
      <c r="AC147" s="235"/>
      <c r="AD147" s="235"/>
      <c r="AE147" s="235"/>
      <c r="AF147" s="235"/>
      <c r="AG147" s="235"/>
      <c r="AH147" s="235"/>
      <c r="AI147" s="235"/>
      <c r="AJ147" s="235"/>
      <c r="AK147" s="235"/>
      <c r="AL147" s="235"/>
      <c r="AM147" s="235"/>
      <c r="AN147" s="235"/>
      <c r="AO147" s="235"/>
      <c r="AP147" s="235"/>
      <c r="AQ147" s="235"/>
      <c r="AR147" s="235"/>
      <c r="AS147" s="235"/>
      <c r="AT147" s="235"/>
      <c r="AU147" s="235"/>
      <c r="AV147" s="235"/>
      <c r="AW147" s="235"/>
      <c r="AX147" s="235"/>
      <c r="AY147" s="245"/>
    </row>
    <row r="148" spans="1:51" ht="60" customHeight="1" outlineLevel="1" x14ac:dyDescent="0.35">
      <c r="A148" s="242" t="s">
        <v>1848</v>
      </c>
      <c r="B148" s="230" t="s">
        <v>5118</v>
      </c>
      <c r="C148" s="230"/>
      <c r="D148" s="230"/>
      <c r="E148" s="230"/>
      <c r="F148" s="230"/>
      <c r="G148" s="230"/>
      <c r="H148" s="230"/>
      <c r="I148" s="230"/>
      <c r="J148" s="230"/>
      <c r="K148" s="233" t="str">
        <f>IF(COUNTIF(L148:AY148,"&lt;&gt;")=0,"",SUMPRODUCT(((Recommendations[ImplStatus]="Implemented")+(Recommendations[ImplStatus]="Compensated"))*ISNUMBER(MATCH(Recommendations[Id],L148:AY148,0)))/COUNTIF(L148:AY148,"&lt;&gt;"))</f>
        <v/>
      </c>
      <c r="L148" s="236"/>
      <c r="M148" s="236"/>
      <c r="N148" s="236"/>
      <c r="O148" s="236"/>
      <c r="P148" s="236"/>
      <c r="Q148" s="236"/>
      <c r="R148" s="236"/>
      <c r="S148" s="236"/>
      <c r="T148" s="236"/>
      <c r="U148" s="236"/>
      <c r="V148" s="236"/>
      <c r="W148" s="236"/>
      <c r="X148" s="236"/>
      <c r="Y148" s="236"/>
      <c r="Z148" s="236"/>
      <c r="AA148" s="236"/>
      <c r="AB148" s="236"/>
      <c r="AC148" s="236"/>
      <c r="AD148" s="236"/>
      <c r="AE148" s="236"/>
      <c r="AF148" s="236"/>
      <c r="AG148" s="236"/>
      <c r="AH148" s="236"/>
      <c r="AI148" s="236"/>
      <c r="AJ148" s="236"/>
      <c r="AK148" s="236"/>
      <c r="AL148" s="236"/>
      <c r="AM148" s="236"/>
      <c r="AN148" s="236"/>
      <c r="AO148" s="236"/>
      <c r="AP148" s="236"/>
      <c r="AQ148" s="236"/>
      <c r="AR148" s="236"/>
      <c r="AS148" s="236"/>
      <c r="AT148" s="236"/>
      <c r="AU148" s="236"/>
      <c r="AV148" s="236"/>
      <c r="AW148" s="236"/>
      <c r="AX148" s="236"/>
      <c r="AY148" s="246"/>
    </row>
    <row r="149" spans="1:51" ht="60" customHeight="1" x14ac:dyDescent="0.35">
      <c r="A149" s="243" t="s">
        <v>5119</v>
      </c>
      <c r="B149" s="231" t="s">
        <v>5120</v>
      </c>
      <c r="C149" s="231" t="s">
        <v>5121</v>
      </c>
      <c r="D149" s="231" t="s">
        <v>4579</v>
      </c>
      <c r="E149" s="231" t="s">
        <v>4365</v>
      </c>
      <c r="F149" s="231" t="s">
        <v>20</v>
      </c>
      <c r="G149" s="231" t="s">
        <v>20</v>
      </c>
      <c r="H149" s="231" t="s">
        <v>5122</v>
      </c>
      <c r="I149" s="231" t="s">
        <v>20</v>
      </c>
      <c r="J149" s="231" t="s">
        <v>5123</v>
      </c>
      <c r="K149" s="234" t="str">
        <f>IF(COUNTIF(L149:AY149,"&lt;&gt;")=0,"",SUMPRODUCT(((Recommendations[ImplStatus]="Implemented")+(Recommendations[ImplStatus]="Compensated"))*ISNUMBER(MATCH(Recommendations[Id],L149:AY149,0)))/COUNTIF(L149:AY149,"&lt;&gt;"))</f>
        <v/>
      </c>
      <c r="L149" s="237"/>
      <c r="M149" s="237"/>
      <c r="N149" s="237"/>
      <c r="O149" s="237"/>
      <c r="P149" s="237"/>
      <c r="Q149" s="237"/>
      <c r="R149" s="237"/>
      <c r="S149" s="237"/>
      <c r="T149" s="237"/>
      <c r="U149" s="237"/>
      <c r="V149" s="237"/>
      <c r="W149" s="237"/>
      <c r="X149" s="237"/>
      <c r="Y149" s="237"/>
      <c r="Z149" s="237"/>
      <c r="AA149" s="237"/>
      <c r="AB149" s="237"/>
      <c r="AC149" s="237"/>
      <c r="AD149" s="237"/>
      <c r="AE149" s="237"/>
      <c r="AF149" s="237"/>
      <c r="AG149" s="237"/>
      <c r="AH149" s="237"/>
      <c r="AI149" s="237"/>
      <c r="AJ149" s="237"/>
      <c r="AK149" s="237"/>
      <c r="AL149" s="237"/>
      <c r="AM149" s="237"/>
      <c r="AN149" s="237"/>
      <c r="AO149" s="237"/>
      <c r="AP149" s="237"/>
      <c r="AQ149" s="237"/>
      <c r="AR149" s="237"/>
      <c r="AS149" s="237"/>
      <c r="AT149" s="237"/>
      <c r="AU149" s="237"/>
      <c r="AV149" s="237"/>
      <c r="AW149" s="237"/>
      <c r="AX149" s="237"/>
      <c r="AY149" s="247"/>
    </row>
    <row r="150" spans="1:51" ht="60" customHeight="1" x14ac:dyDescent="0.35">
      <c r="A150" s="243" t="s">
        <v>5124</v>
      </c>
      <c r="B150" s="231" t="s">
        <v>5125</v>
      </c>
      <c r="C150" s="231" t="s">
        <v>4370</v>
      </c>
      <c r="D150" s="231" t="s">
        <v>4371</v>
      </c>
      <c r="E150" s="231" t="s">
        <v>20</v>
      </c>
      <c r="F150" s="231" t="s">
        <v>4373</v>
      </c>
      <c r="G150" s="231" t="s">
        <v>20</v>
      </c>
      <c r="H150" s="231" t="s">
        <v>5126</v>
      </c>
      <c r="I150" s="231" t="s">
        <v>20</v>
      </c>
      <c r="J150" s="231" t="s">
        <v>5127</v>
      </c>
      <c r="K150" s="234" t="str">
        <f>IF(COUNTIF(L150:AY150,"&lt;&gt;")=0,"",SUMPRODUCT(((Recommendations[ImplStatus]="Implemented")+(Recommendations[ImplStatus]="Compensated"))*ISNUMBER(MATCH(Recommendations[Id],L150:AY150,0)))/COUNTIF(L150:AY150,"&lt;&gt;"))</f>
        <v/>
      </c>
      <c r="L150" s="237"/>
      <c r="M150" s="237"/>
      <c r="N150" s="237"/>
      <c r="O150" s="237"/>
      <c r="P150" s="237"/>
      <c r="Q150" s="237"/>
      <c r="R150" s="237"/>
      <c r="S150" s="237"/>
      <c r="T150" s="237"/>
      <c r="U150" s="237"/>
      <c r="V150" s="237"/>
      <c r="W150" s="237"/>
      <c r="X150" s="237"/>
      <c r="Y150" s="237"/>
      <c r="Z150" s="237"/>
      <c r="AA150" s="237"/>
      <c r="AB150" s="237"/>
      <c r="AC150" s="237"/>
      <c r="AD150" s="237"/>
      <c r="AE150" s="237"/>
      <c r="AF150" s="237"/>
      <c r="AG150" s="237"/>
      <c r="AH150" s="237"/>
      <c r="AI150" s="237"/>
      <c r="AJ150" s="237"/>
      <c r="AK150" s="237"/>
      <c r="AL150" s="237"/>
      <c r="AM150" s="237"/>
      <c r="AN150" s="237"/>
      <c r="AO150" s="237"/>
      <c r="AP150" s="237"/>
      <c r="AQ150" s="237"/>
      <c r="AR150" s="237"/>
      <c r="AS150" s="237"/>
      <c r="AT150" s="237"/>
      <c r="AU150" s="237"/>
      <c r="AV150" s="237"/>
      <c r="AW150" s="237"/>
      <c r="AX150" s="237"/>
      <c r="AY150" s="247"/>
    </row>
    <row r="151" spans="1:51" ht="60" customHeight="1" outlineLevel="1" x14ac:dyDescent="0.35">
      <c r="A151" s="242" t="s">
        <v>1852</v>
      </c>
      <c r="B151" s="230" t="s">
        <v>5128</v>
      </c>
      <c r="C151" s="230"/>
      <c r="D151" s="230"/>
      <c r="E151" s="230"/>
      <c r="F151" s="230"/>
      <c r="G151" s="230"/>
      <c r="H151" s="230"/>
      <c r="I151" s="230"/>
      <c r="J151" s="230"/>
      <c r="K151" s="233" t="str">
        <f>IF(COUNTIF(L151:AY151,"&lt;&gt;")=0,"",SUMPRODUCT(((Recommendations[ImplStatus]="Implemented")+(Recommendations[ImplStatus]="Compensated"))*ISNUMBER(MATCH(Recommendations[Id],L151:AY151,0)))/COUNTIF(L151:AY151,"&lt;&gt;"))</f>
        <v/>
      </c>
      <c r="L151" s="236"/>
      <c r="M151" s="236"/>
      <c r="N151" s="236"/>
      <c r="O151" s="236"/>
      <c r="P151" s="236"/>
      <c r="Q151" s="236"/>
      <c r="R151" s="236"/>
      <c r="S151" s="236"/>
      <c r="T151" s="236"/>
      <c r="U151" s="236"/>
      <c r="V151" s="236"/>
      <c r="W151" s="236"/>
      <c r="X151" s="236"/>
      <c r="Y151" s="236"/>
      <c r="Z151" s="236"/>
      <c r="AA151" s="236"/>
      <c r="AB151" s="236"/>
      <c r="AC151" s="236"/>
      <c r="AD151" s="236"/>
      <c r="AE151" s="236"/>
      <c r="AF151" s="236"/>
      <c r="AG151" s="236"/>
      <c r="AH151" s="236"/>
      <c r="AI151" s="236"/>
      <c r="AJ151" s="236"/>
      <c r="AK151" s="236"/>
      <c r="AL151" s="236"/>
      <c r="AM151" s="236"/>
      <c r="AN151" s="236"/>
      <c r="AO151" s="236"/>
      <c r="AP151" s="236"/>
      <c r="AQ151" s="236"/>
      <c r="AR151" s="236"/>
      <c r="AS151" s="236"/>
      <c r="AT151" s="236"/>
      <c r="AU151" s="236"/>
      <c r="AV151" s="236"/>
      <c r="AW151" s="236"/>
      <c r="AX151" s="236"/>
      <c r="AY151" s="246"/>
    </row>
    <row r="152" spans="1:51" ht="60" customHeight="1" x14ac:dyDescent="0.35">
      <c r="A152" s="243" t="s">
        <v>5129</v>
      </c>
      <c r="B152" s="231" t="s">
        <v>5130</v>
      </c>
      <c r="C152" s="231" t="s">
        <v>5131</v>
      </c>
      <c r="D152" s="231" t="s">
        <v>20</v>
      </c>
      <c r="E152" s="231" t="s">
        <v>20</v>
      </c>
      <c r="F152" s="231" t="s">
        <v>20</v>
      </c>
      <c r="G152" s="231" t="s">
        <v>20</v>
      </c>
      <c r="H152" s="231" t="s">
        <v>5132</v>
      </c>
      <c r="I152" s="231" t="s">
        <v>5133</v>
      </c>
      <c r="J152" s="231" t="s">
        <v>5134</v>
      </c>
      <c r="K152" s="234" t="str">
        <f>IF(COUNTIF(L152:AY152,"&lt;&gt;")=0,"",SUMPRODUCT(((Recommendations[ImplStatus]="Implemented")+(Recommendations[ImplStatus]="Compensated"))*ISNUMBER(MATCH(Recommendations[Id],L152:AY152,0)))/COUNTIF(L152:AY152,"&lt;&gt;"))</f>
        <v/>
      </c>
      <c r="L152" s="237"/>
      <c r="M152" s="237"/>
      <c r="N152" s="237"/>
      <c r="O152" s="237"/>
      <c r="P152" s="237"/>
      <c r="Q152" s="237"/>
      <c r="R152" s="237"/>
      <c r="S152" s="237"/>
      <c r="T152" s="237"/>
      <c r="U152" s="237"/>
      <c r="V152" s="237"/>
      <c r="W152" s="237"/>
      <c r="X152" s="237"/>
      <c r="Y152" s="237"/>
      <c r="Z152" s="237"/>
      <c r="AA152" s="237"/>
      <c r="AB152" s="237"/>
      <c r="AC152" s="237"/>
      <c r="AD152" s="237"/>
      <c r="AE152" s="237"/>
      <c r="AF152" s="237"/>
      <c r="AG152" s="237"/>
      <c r="AH152" s="237"/>
      <c r="AI152" s="237"/>
      <c r="AJ152" s="237"/>
      <c r="AK152" s="237"/>
      <c r="AL152" s="237"/>
      <c r="AM152" s="237"/>
      <c r="AN152" s="237"/>
      <c r="AO152" s="237"/>
      <c r="AP152" s="237"/>
      <c r="AQ152" s="237"/>
      <c r="AR152" s="237"/>
      <c r="AS152" s="237"/>
      <c r="AT152" s="237"/>
      <c r="AU152" s="237"/>
      <c r="AV152" s="237"/>
      <c r="AW152" s="237"/>
      <c r="AX152" s="237"/>
      <c r="AY152" s="247"/>
    </row>
    <row r="153" spans="1:51" ht="60" customHeight="1" x14ac:dyDescent="0.35">
      <c r="A153" s="243" t="s">
        <v>5135</v>
      </c>
      <c r="B153" s="231" t="s">
        <v>5136</v>
      </c>
      <c r="C153" s="231" t="s">
        <v>5137</v>
      </c>
      <c r="D153" s="231" t="s">
        <v>5138</v>
      </c>
      <c r="E153" s="231" t="s">
        <v>20</v>
      </c>
      <c r="F153" s="231" t="s">
        <v>5139</v>
      </c>
      <c r="G153" s="231" t="s">
        <v>20</v>
      </c>
      <c r="H153" s="231" t="s">
        <v>5140</v>
      </c>
      <c r="I153" s="231" t="s">
        <v>5141</v>
      </c>
      <c r="J153" s="231" t="s">
        <v>5142</v>
      </c>
      <c r="K153" s="234" t="str">
        <f>IF(COUNTIF(L153:AY153,"&lt;&gt;")=0,"",SUMPRODUCT(((Recommendations[ImplStatus]="Implemented")+(Recommendations[ImplStatus]="Compensated"))*ISNUMBER(MATCH(Recommendations[Id],L153:AY153,0)))/COUNTIF(L153:AY153,"&lt;&gt;"))</f>
        <v/>
      </c>
      <c r="L153" s="237"/>
      <c r="M153" s="237"/>
      <c r="N153" s="237"/>
      <c r="O153" s="237"/>
      <c r="P153" s="237"/>
      <c r="Q153" s="237"/>
      <c r="R153" s="237"/>
      <c r="S153" s="237"/>
      <c r="T153" s="237"/>
      <c r="U153" s="237"/>
      <c r="V153" s="237"/>
      <c r="W153" s="237"/>
      <c r="X153" s="237"/>
      <c r="Y153" s="237"/>
      <c r="Z153" s="237"/>
      <c r="AA153" s="237"/>
      <c r="AB153" s="237"/>
      <c r="AC153" s="237"/>
      <c r="AD153" s="237"/>
      <c r="AE153" s="237"/>
      <c r="AF153" s="237"/>
      <c r="AG153" s="237"/>
      <c r="AH153" s="237"/>
      <c r="AI153" s="237"/>
      <c r="AJ153" s="237"/>
      <c r="AK153" s="237"/>
      <c r="AL153" s="237"/>
      <c r="AM153" s="237"/>
      <c r="AN153" s="237"/>
      <c r="AO153" s="237"/>
      <c r="AP153" s="237"/>
      <c r="AQ153" s="237"/>
      <c r="AR153" s="237"/>
      <c r="AS153" s="237"/>
      <c r="AT153" s="237"/>
      <c r="AU153" s="237"/>
      <c r="AV153" s="237"/>
      <c r="AW153" s="237"/>
      <c r="AX153" s="237"/>
      <c r="AY153" s="247"/>
    </row>
    <row r="154" spans="1:51" ht="60" customHeight="1" x14ac:dyDescent="0.35">
      <c r="A154" s="243" t="s">
        <v>5143</v>
      </c>
      <c r="B154" s="231" t="s">
        <v>5144</v>
      </c>
      <c r="C154" s="231" t="s">
        <v>5145</v>
      </c>
      <c r="D154" s="231" t="s">
        <v>20</v>
      </c>
      <c r="E154" s="231" t="s">
        <v>20</v>
      </c>
      <c r="F154" s="231" t="s">
        <v>5146</v>
      </c>
      <c r="G154" s="231" t="s">
        <v>20</v>
      </c>
      <c r="H154" s="231" t="s">
        <v>5147</v>
      </c>
      <c r="I154" s="231" t="s">
        <v>20</v>
      </c>
      <c r="J154" s="231" t="s">
        <v>5148</v>
      </c>
      <c r="K154" s="234" t="str">
        <f>IF(COUNTIF(L154:AY154,"&lt;&gt;")=0,"",SUMPRODUCT(((Recommendations[ImplStatus]="Implemented")+(Recommendations[ImplStatus]="Compensated"))*ISNUMBER(MATCH(Recommendations[Id],L154:AY154,0)))/COUNTIF(L154:AY154,"&lt;&gt;"))</f>
        <v/>
      </c>
      <c r="L154" s="237"/>
      <c r="M154" s="237"/>
      <c r="N154" s="237"/>
      <c r="O154" s="237"/>
      <c r="P154" s="237"/>
      <c r="Q154" s="237"/>
      <c r="R154" s="237"/>
      <c r="S154" s="237"/>
      <c r="T154" s="237"/>
      <c r="U154" s="237"/>
      <c r="V154" s="237"/>
      <c r="W154" s="237"/>
      <c r="X154" s="237"/>
      <c r="Y154" s="237"/>
      <c r="Z154" s="237"/>
      <c r="AA154" s="237"/>
      <c r="AB154" s="237"/>
      <c r="AC154" s="237"/>
      <c r="AD154" s="237"/>
      <c r="AE154" s="237"/>
      <c r="AF154" s="237"/>
      <c r="AG154" s="237"/>
      <c r="AH154" s="237"/>
      <c r="AI154" s="237"/>
      <c r="AJ154" s="237"/>
      <c r="AK154" s="237"/>
      <c r="AL154" s="237"/>
      <c r="AM154" s="237"/>
      <c r="AN154" s="237"/>
      <c r="AO154" s="237"/>
      <c r="AP154" s="237"/>
      <c r="AQ154" s="237"/>
      <c r="AR154" s="237"/>
      <c r="AS154" s="237"/>
      <c r="AT154" s="237"/>
      <c r="AU154" s="237"/>
      <c r="AV154" s="237"/>
      <c r="AW154" s="237"/>
      <c r="AX154" s="237"/>
      <c r="AY154" s="247"/>
    </row>
    <row r="155" spans="1:51" ht="60" customHeight="1" x14ac:dyDescent="0.35">
      <c r="A155" s="243" t="s">
        <v>5149</v>
      </c>
      <c r="B155" s="231" t="s">
        <v>5150</v>
      </c>
      <c r="C155" s="231" t="s">
        <v>5151</v>
      </c>
      <c r="D155" s="231" t="s">
        <v>20</v>
      </c>
      <c r="E155" s="231" t="s">
        <v>20</v>
      </c>
      <c r="F155" s="231" t="s">
        <v>20</v>
      </c>
      <c r="G155" s="231" t="s">
        <v>20</v>
      </c>
      <c r="H155" s="231" t="s">
        <v>5152</v>
      </c>
      <c r="I155" s="231" t="s">
        <v>5153</v>
      </c>
      <c r="J155" s="231" t="s">
        <v>5154</v>
      </c>
      <c r="K155" s="234" t="str">
        <f>IF(COUNTIF(L155:AY155,"&lt;&gt;")=0,"",SUMPRODUCT(((Recommendations[ImplStatus]="Implemented")+(Recommendations[ImplStatus]="Compensated"))*ISNUMBER(MATCH(Recommendations[Id],L155:AY155,0)))/COUNTIF(L155:AY155,"&lt;&gt;"))</f>
        <v/>
      </c>
      <c r="L155" s="237"/>
      <c r="M155" s="237"/>
      <c r="N155" s="237"/>
      <c r="O155" s="237"/>
      <c r="P155" s="237"/>
      <c r="Q155" s="237"/>
      <c r="R155" s="237"/>
      <c r="S155" s="237"/>
      <c r="T155" s="237"/>
      <c r="U155" s="237"/>
      <c r="V155" s="237"/>
      <c r="W155" s="237"/>
      <c r="X155" s="237"/>
      <c r="Y155" s="237"/>
      <c r="Z155" s="237"/>
      <c r="AA155" s="237"/>
      <c r="AB155" s="237"/>
      <c r="AC155" s="237"/>
      <c r="AD155" s="237"/>
      <c r="AE155" s="237"/>
      <c r="AF155" s="237"/>
      <c r="AG155" s="237"/>
      <c r="AH155" s="237"/>
      <c r="AI155" s="237"/>
      <c r="AJ155" s="237"/>
      <c r="AK155" s="237"/>
      <c r="AL155" s="237"/>
      <c r="AM155" s="237"/>
      <c r="AN155" s="237"/>
      <c r="AO155" s="237"/>
      <c r="AP155" s="237"/>
      <c r="AQ155" s="237"/>
      <c r="AR155" s="237"/>
      <c r="AS155" s="237"/>
      <c r="AT155" s="237"/>
      <c r="AU155" s="237"/>
      <c r="AV155" s="237"/>
      <c r="AW155" s="237"/>
      <c r="AX155" s="237"/>
      <c r="AY155" s="247"/>
    </row>
    <row r="156" spans="1:51" ht="60" customHeight="1" x14ac:dyDescent="0.35">
      <c r="A156" s="243" t="s">
        <v>5155</v>
      </c>
      <c r="B156" s="231" t="s">
        <v>5156</v>
      </c>
      <c r="C156" s="231" t="s">
        <v>5157</v>
      </c>
      <c r="D156" s="231" t="s">
        <v>20</v>
      </c>
      <c r="E156" s="231" t="s">
        <v>20</v>
      </c>
      <c r="F156" s="231" t="s">
        <v>20</v>
      </c>
      <c r="G156" s="231" t="s">
        <v>20</v>
      </c>
      <c r="H156" s="231" t="s">
        <v>5158</v>
      </c>
      <c r="I156" s="231" t="s">
        <v>20</v>
      </c>
      <c r="J156" s="231" t="s">
        <v>5159</v>
      </c>
      <c r="K156" s="234" t="str">
        <f>IF(COUNTIF(L156:AY156,"&lt;&gt;")=0,"",SUMPRODUCT(((Recommendations[ImplStatus]="Implemented")+(Recommendations[ImplStatus]="Compensated"))*ISNUMBER(MATCH(Recommendations[Id],L156:AY156,0)))/COUNTIF(L156:AY156,"&lt;&gt;"))</f>
        <v/>
      </c>
      <c r="L156" s="237"/>
      <c r="M156" s="237"/>
      <c r="N156" s="237"/>
      <c r="O156" s="237"/>
      <c r="P156" s="237"/>
      <c r="Q156" s="237"/>
      <c r="R156" s="237"/>
      <c r="S156" s="237"/>
      <c r="T156" s="237"/>
      <c r="U156" s="237"/>
      <c r="V156" s="237"/>
      <c r="W156" s="237"/>
      <c r="X156" s="237"/>
      <c r="Y156" s="237"/>
      <c r="Z156" s="237"/>
      <c r="AA156" s="237"/>
      <c r="AB156" s="237"/>
      <c r="AC156" s="237"/>
      <c r="AD156" s="237"/>
      <c r="AE156" s="237"/>
      <c r="AF156" s="237"/>
      <c r="AG156" s="237"/>
      <c r="AH156" s="237"/>
      <c r="AI156" s="237"/>
      <c r="AJ156" s="237"/>
      <c r="AK156" s="237"/>
      <c r="AL156" s="237"/>
      <c r="AM156" s="237"/>
      <c r="AN156" s="237"/>
      <c r="AO156" s="237"/>
      <c r="AP156" s="237"/>
      <c r="AQ156" s="237"/>
      <c r="AR156" s="237"/>
      <c r="AS156" s="237"/>
      <c r="AT156" s="237"/>
      <c r="AU156" s="237"/>
      <c r="AV156" s="237"/>
      <c r="AW156" s="237"/>
      <c r="AX156" s="237"/>
      <c r="AY156" s="247"/>
    </row>
    <row r="157" spans="1:51" ht="60" customHeight="1" x14ac:dyDescent="0.35">
      <c r="A157" s="243" t="s">
        <v>5160</v>
      </c>
      <c r="B157" s="231" t="s">
        <v>5161</v>
      </c>
      <c r="C157" s="231" t="s">
        <v>5162</v>
      </c>
      <c r="D157" s="231" t="s">
        <v>5163</v>
      </c>
      <c r="E157" s="231" t="s">
        <v>20</v>
      </c>
      <c r="F157" s="231" t="s">
        <v>20</v>
      </c>
      <c r="G157" s="231" t="s">
        <v>20</v>
      </c>
      <c r="H157" s="231" t="s">
        <v>5164</v>
      </c>
      <c r="I157" s="231" t="s">
        <v>20</v>
      </c>
      <c r="J157" s="231" t="s">
        <v>5165</v>
      </c>
      <c r="K157" s="234" t="str">
        <f>IF(COUNTIF(L157:AY157,"&lt;&gt;")=0,"",SUMPRODUCT(((Recommendations[ImplStatus]="Implemented")+(Recommendations[ImplStatus]="Compensated"))*ISNUMBER(MATCH(Recommendations[Id],L157:AY157,0)))/COUNTIF(L157:AY157,"&lt;&gt;"))</f>
        <v/>
      </c>
      <c r="L157" s="237"/>
      <c r="M157" s="237"/>
      <c r="N157" s="237"/>
      <c r="O157" s="237"/>
      <c r="P157" s="237"/>
      <c r="Q157" s="237"/>
      <c r="R157" s="237"/>
      <c r="S157" s="237"/>
      <c r="T157" s="237"/>
      <c r="U157" s="237"/>
      <c r="V157" s="237"/>
      <c r="W157" s="237"/>
      <c r="X157" s="237"/>
      <c r="Y157" s="237"/>
      <c r="Z157" s="237"/>
      <c r="AA157" s="237"/>
      <c r="AB157" s="237"/>
      <c r="AC157" s="237"/>
      <c r="AD157" s="237"/>
      <c r="AE157" s="237"/>
      <c r="AF157" s="237"/>
      <c r="AG157" s="237"/>
      <c r="AH157" s="237"/>
      <c r="AI157" s="237"/>
      <c r="AJ157" s="237"/>
      <c r="AK157" s="237"/>
      <c r="AL157" s="237"/>
      <c r="AM157" s="237"/>
      <c r="AN157" s="237"/>
      <c r="AO157" s="237"/>
      <c r="AP157" s="237"/>
      <c r="AQ157" s="237"/>
      <c r="AR157" s="237"/>
      <c r="AS157" s="237"/>
      <c r="AT157" s="237"/>
      <c r="AU157" s="237"/>
      <c r="AV157" s="237"/>
      <c r="AW157" s="237"/>
      <c r="AX157" s="237"/>
      <c r="AY157" s="247"/>
    </row>
    <row r="158" spans="1:51" ht="60" customHeight="1" x14ac:dyDescent="0.35">
      <c r="A158" s="243" t="s">
        <v>5166</v>
      </c>
      <c r="B158" s="231" t="s">
        <v>5167</v>
      </c>
      <c r="C158" s="231" t="s">
        <v>5168</v>
      </c>
      <c r="D158" s="231" t="s">
        <v>5169</v>
      </c>
      <c r="E158" s="231" t="s">
        <v>20</v>
      </c>
      <c r="F158" s="231" t="s">
        <v>20</v>
      </c>
      <c r="G158" s="231" t="s">
        <v>20</v>
      </c>
      <c r="H158" s="231" t="s">
        <v>20</v>
      </c>
      <c r="I158" s="231" t="s">
        <v>20</v>
      </c>
      <c r="J158" s="231" t="s">
        <v>5170</v>
      </c>
      <c r="K158" s="234" t="str">
        <f>IF(COUNTIF(L158:AY158,"&lt;&gt;")=0,"",SUMPRODUCT(((Recommendations[ImplStatus]="Implemented")+(Recommendations[ImplStatus]="Compensated"))*ISNUMBER(MATCH(Recommendations[Id],L158:AY158,0)))/COUNTIF(L158:AY158,"&lt;&gt;"))</f>
        <v/>
      </c>
      <c r="L158" s="237"/>
      <c r="M158" s="237"/>
      <c r="N158" s="237"/>
      <c r="O158" s="237"/>
      <c r="P158" s="237"/>
      <c r="Q158" s="237"/>
      <c r="R158" s="237"/>
      <c r="S158" s="237"/>
      <c r="T158" s="237"/>
      <c r="U158" s="237"/>
      <c r="V158" s="237"/>
      <c r="W158" s="237"/>
      <c r="X158" s="237"/>
      <c r="Y158" s="237"/>
      <c r="Z158" s="237"/>
      <c r="AA158" s="237"/>
      <c r="AB158" s="237"/>
      <c r="AC158" s="237"/>
      <c r="AD158" s="237"/>
      <c r="AE158" s="237"/>
      <c r="AF158" s="237"/>
      <c r="AG158" s="237"/>
      <c r="AH158" s="237"/>
      <c r="AI158" s="237"/>
      <c r="AJ158" s="237"/>
      <c r="AK158" s="237"/>
      <c r="AL158" s="237"/>
      <c r="AM158" s="237"/>
      <c r="AN158" s="237"/>
      <c r="AO158" s="237"/>
      <c r="AP158" s="237"/>
      <c r="AQ158" s="237"/>
      <c r="AR158" s="237"/>
      <c r="AS158" s="237"/>
      <c r="AT158" s="237"/>
      <c r="AU158" s="237"/>
      <c r="AV158" s="237"/>
      <c r="AW158" s="237"/>
      <c r="AX158" s="237"/>
      <c r="AY158" s="247"/>
    </row>
    <row r="159" spans="1:51" ht="60" customHeight="1" x14ac:dyDescent="0.35">
      <c r="A159" s="243" t="s">
        <v>5171</v>
      </c>
      <c r="B159" s="231" t="s">
        <v>5172</v>
      </c>
      <c r="C159" s="231" t="s">
        <v>5173</v>
      </c>
      <c r="D159" s="231" t="s">
        <v>5174</v>
      </c>
      <c r="E159" s="231" t="s">
        <v>20</v>
      </c>
      <c r="F159" s="231" t="s">
        <v>5175</v>
      </c>
      <c r="G159" s="231" t="s">
        <v>20</v>
      </c>
      <c r="H159" s="231" t="s">
        <v>5176</v>
      </c>
      <c r="I159" s="231" t="s">
        <v>5177</v>
      </c>
      <c r="J159" s="231" t="s">
        <v>5178</v>
      </c>
      <c r="K159" s="234" t="str">
        <f>IF(COUNTIF(L159:AY159,"&lt;&gt;")=0,"",SUMPRODUCT(((Recommendations[ImplStatus]="Implemented")+(Recommendations[ImplStatus]="Compensated"))*ISNUMBER(MATCH(Recommendations[Id],L159:AY159,0)))/COUNTIF(L159:AY159,"&lt;&gt;"))</f>
        <v/>
      </c>
      <c r="L159" s="237"/>
      <c r="M159" s="237"/>
      <c r="N159" s="237"/>
      <c r="O159" s="237"/>
      <c r="P159" s="237"/>
      <c r="Q159" s="237"/>
      <c r="R159" s="237"/>
      <c r="S159" s="237"/>
      <c r="T159" s="237"/>
      <c r="U159" s="237"/>
      <c r="V159" s="237"/>
      <c r="W159" s="237"/>
      <c r="X159" s="237"/>
      <c r="Y159" s="237"/>
      <c r="Z159" s="237"/>
      <c r="AA159" s="237"/>
      <c r="AB159" s="237"/>
      <c r="AC159" s="237"/>
      <c r="AD159" s="237"/>
      <c r="AE159" s="237"/>
      <c r="AF159" s="237"/>
      <c r="AG159" s="237"/>
      <c r="AH159" s="237"/>
      <c r="AI159" s="237"/>
      <c r="AJ159" s="237"/>
      <c r="AK159" s="237"/>
      <c r="AL159" s="237"/>
      <c r="AM159" s="237"/>
      <c r="AN159" s="237"/>
      <c r="AO159" s="237"/>
      <c r="AP159" s="237"/>
      <c r="AQ159" s="237"/>
      <c r="AR159" s="237"/>
      <c r="AS159" s="237"/>
      <c r="AT159" s="237"/>
      <c r="AU159" s="237"/>
      <c r="AV159" s="237"/>
      <c r="AW159" s="237"/>
      <c r="AX159" s="237"/>
      <c r="AY159" s="247"/>
    </row>
    <row r="160" spans="1:51" ht="60" customHeight="1" outlineLevel="1" x14ac:dyDescent="0.35">
      <c r="A160" s="242" t="s">
        <v>1856</v>
      </c>
      <c r="B160" s="230" t="s">
        <v>5179</v>
      </c>
      <c r="C160" s="230"/>
      <c r="D160" s="230"/>
      <c r="E160" s="230"/>
      <c r="F160" s="230"/>
      <c r="G160" s="230"/>
      <c r="H160" s="230"/>
      <c r="I160" s="230"/>
      <c r="J160" s="230"/>
      <c r="K160" s="233" t="str">
        <f>IF(COUNTIF(L160:AY160,"&lt;&gt;")=0,"",SUMPRODUCT(((Recommendations[ImplStatus]="Implemented")+(Recommendations[ImplStatus]="Compensated"))*ISNUMBER(MATCH(Recommendations[Id],L160:AY160,0)))/COUNTIF(L160:AY160,"&lt;&gt;"))</f>
        <v/>
      </c>
      <c r="L160" s="236"/>
      <c r="M160" s="236"/>
      <c r="N160" s="236"/>
      <c r="O160" s="236"/>
      <c r="P160" s="236"/>
      <c r="Q160" s="236"/>
      <c r="R160" s="236"/>
      <c r="S160" s="236"/>
      <c r="T160" s="236"/>
      <c r="U160" s="236"/>
      <c r="V160" s="236"/>
      <c r="W160" s="236"/>
      <c r="X160" s="236"/>
      <c r="Y160" s="236"/>
      <c r="Z160" s="236"/>
      <c r="AA160" s="236"/>
      <c r="AB160" s="236"/>
      <c r="AC160" s="236"/>
      <c r="AD160" s="236"/>
      <c r="AE160" s="236"/>
      <c r="AF160" s="236"/>
      <c r="AG160" s="236"/>
      <c r="AH160" s="236"/>
      <c r="AI160" s="236"/>
      <c r="AJ160" s="236"/>
      <c r="AK160" s="236"/>
      <c r="AL160" s="236"/>
      <c r="AM160" s="236"/>
      <c r="AN160" s="236"/>
      <c r="AO160" s="236"/>
      <c r="AP160" s="236"/>
      <c r="AQ160" s="236"/>
      <c r="AR160" s="236"/>
      <c r="AS160" s="236"/>
      <c r="AT160" s="236"/>
      <c r="AU160" s="236"/>
      <c r="AV160" s="236"/>
      <c r="AW160" s="236"/>
      <c r="AX160" s="236"/>
      <c r="AY160" s="246"/>
    </row>
    <row r="161" spans="1:51" ht="60" customHeight="1" x14ac:dyDescent="0.35">
      <c r="A161" s="243" t="s">
        <v>5180</v>
      </c>
      <c r="B161" s="231" t="s">
        <v>5181</v>
      </c>
      <c r="C161" s="231" t="s">
        <v>5182</v>
      </c>
      <c r="D161" s="231" t="s">
        <v>5183</v>
      </c>
      <c r="E161" s="231" t="s">
        <v>20</v>
      </c>
      <c r="F161" s="231" t="s">
        <v>20</v>
      </c>
      <c r="G161" s="231" t="s">
        <v>5184</v>
      </c>
      <c r="H161" s="231" t="s">
        <v>5185</v>
      </c>
      <c r="I161" s="231" t="s">
        <v>5186</v>
      </c>
      <c r="J161" s="231" t="s">
        <v>5187</v>
      </c>
      <c r="K161" s="234" t="str">
        <f>IF(COUNTIF(L161:AY161,"&lt;&gt;")=0,"",SUMPRODUCT(((Recommendations[ImplStatus]="Implemented")+(Recommendations[ImplStatus]="Compensated"))*ISNUMBER(MATCH(Recommendations[Id],L161:AY161,0)))/COUNTIF(L161:AY161,"&lt;&gt;"))</f>
        <v/>
      </c>
      <c r="L161" s="237"/>
      <c r="M161" s="237"/>
      <c r="N161" s="237"/>
      <c r="O161" s="237"/>
      <c r="P161" s="237"/>
      <c r="Q161" s="237"/>
      <c r="R161" s="237"/>
      <c r="S161" s="237"/>
      <c r="T161" s="237"/>
      <c r="U161" s="237"/>
      <c r="V161" s="237"/>
      <c r="W161" s="237"/>
      <c r="X161" s="237"/>
      <c r="Y161" s="237"/>
      <c r="Z161" s="237"/>
      <c r="AA161" s="237"/>
      <c r="AB161" s="237"/>
      <c r="AC161" s="237"/>
      <c r="AD161" s="237"/>
      <c r="AE161" s="237"/>
      <c r="AF161" s="237"/>
      <c r="AG161" s="237"/>
      <c r="AH161" s="237"/>
      <c r="AI161" s="237"/>
      <c r="AJ161" s="237"/>
      <c r="AK161" s="237"/>
      <c r="AL161" s="237"/>
      <c r="AM161" s="237"/>
      <c r="AN161" s="237"/>
      <c r="AO161" s="237"/>
      <c r="AP161" s="237"/>
      <c r="AQ161" s="237"/>
      <c r="AR161" s="237"/>
      <c r="AS161" s="237"/>
      <c r="AT161" s="237"/>
      <c r="AU161" s="237"/>
      <c r="AV161" s="237"/>
      <c r="AW161" s="237"/>
      <c r="AX161" s="237"/>
      <c r="AY161" s="247"/>
    </row>
    <row r="162" spans="1:51" ht="60" customHeight="1" x14ac:dyDescent="0.35">
      <c r="A162" s="243" t="s">
        <v>5188</v>
      </c>
      <c r="B162" s="231" t="s">
        <v>5189</v>
      </c>
      <c r="C162" s="231" t="s">
        <v>5190</v>
      </c>
      <c r="D162" s="231" t="s">
        <v>5191</v>
      </c>
      <c r="E162" s="231" t="s">
        <v>20</v>
      </c>
      <c r="F162" s="231" t="s">
        <v>20</v>
      </c>
      <c r="G162" s="231" t="s">
        <v>20</v>
      </c>
      <c r="H162" s="231" t="s">
        <v>5192</v>
      </c>
      <c r="I162" s="231" t="s">
        <v>20</v>
      </c>
      <c r="J162" s="231" t="s">
        <v>5193</v>
      </c>
      <c r="K162" s="234" t="str">
        <f>IF(COUNTIF(L162:AY162,"&lt;&gt;")=0,"",SUMPRODUCT(((Recommendations[ImplStatus]="Implemented")+(Recommendations[ImplStatus]="Compensated"))*ISNUMBER(MATCH(Recommendations[Id],L162:AY162,0)))/COUNTIF(L162:AY162,"&lt;&gt;"))</f>
        <v/>
      </c>
      <c r="L162" s="237"/>
      <c r="M162" s="237"/>
      <c r="N162" s="237"/>
      <c r="O162" s="237"/>
      <c r="P162" s="237"/>
      <c r="Q162" s="237"/>
      <c r="R162" s="237"/>
      <c r="S162" s="237"/>
      <c r="T162" s="237"/>
      <c r="U162" s="237"/>
      <c r="V162" s="237"/>
      <c r="W162" s="237"/>
      <c r="X162" s="237"/>
      <c r="Y162" s="237"/>
      <c r="Z162" s="237"/>
      <c r="AA162" s="237"/>
      <c r="AB162" s="237"/>
      <c r="AC162" s="237"/>
      <c r="AD162" s="237"/>
      <c r="AE162" s="237"/>
      <c r="AF162" s="237"/>
      <c r="AG162" s="237"/>
      <c r="AH162" s="237"/>
      <c r="AI162" s="237"/>
      <c r="AJ162" s="237"/>
      <c r="AK162" s="237"/>
      <c r="AL162" s="237"/>
      <c r="AM162" s="237"/>
      <c r="AN162" s="237"/>
      <c r="AO162" s="237"/>
      <c r="AP162" s="237"/>
      <c r="AQ162" s="237"/>
      <c r="AR162" s="237"/>
      <c r="AS162" s="237"/>
      <c r="AT162" s="237"/>
      <c r="AU162" s="237"/>
      <c r="AV162" s="237"/>
      <c r="AW162" s="237"/>
      <c r="AX162" s="237"/>
      <c r="AY162" s="247"/>
    </row>
    <row r="163" spans="1:51" ht="60" customHeight="1" x14ac:dyDescent="0.35">
      <c r="A163" s="243" t="s">
        <v>5194</v>
      </c>
      <c r="B163" s="231" t="s">
        <v>5195</v>
      </c>
      <c r="C163" s="231" t="s">
        <v>5196</v>
      </c>
      <c r="D163" s="231" t="s">
        <v>5191</v>
      </c>
      <c r="E163" s="231" t="s">
        <v>20</v>
      </c>
      <c r="F163" s="231" t="s">
        <v>5197</v>
      </c>
      <c r="G163" s="231" t="s">
        <v>20</v>
      </c>
      <c r="H163" s="231" t="s">
        <v>5198</v>
      </c>
      <c r="I163" s="231" t="s">
        <v>20</v>
      </c>
      <c r="J163" s="231" t="s">
        <v>5199</v>
      </c>
      <c r="K163" s="234" t="str">
        <f>IF(COUNTIF(L163:AY163,"&lt;&gt;")=0,"",SUMPRODUCT(((Recommendations[ImplStatus]="Implemented")+(Recommendations[ImplStatus]="Compensated"))*ISNUMBER(MATCH(Recommendations[Id],L163:AY163,0)))/COUNTIF(L163:AY163,"&lt;&gt;"))</f>
        <v/>
      </c>
      <c r="L163" s="237"/>
      <c r="M163" s="237"/>
      <c r="N163" s="237"/>
      <c r="O163" s="237"/>
      <c r="P163" s="237"/>
      <c r="Q163" s="237"/>
      <c r="R163" s="237"/>
      <c r="S163" s="237"/>
      <c r="T163" s="237"/>
      <c r="U163" s="237"/>
      <c r="V163" s="237"/>
      <c r="W163" s="237"/>
      <c r="X163" s="237"/>
      <c r="Y163" s="237"/>
      <c r="Z163" s="237"/>
      <c r="AA163" s="237"/>
      <c r="AB163" s="237"/>
      <c r="AC163" s="237"/>
      <c r="AD163" s="237"/>
      <c r="AE163" s="237"/>
      <c r="AF163" s="237"/>
      <c r="AG163" s="237"/>
      <c r="AH163" s="237"/>
      <c r="AI163" s="237"/>
      <c r="AJ163" s="237"/>
      <c r="AK163" s="237"/>
      <c r="AL163" s="237"/>
      <c r="AM163" s="237"/>
      <c r="AN163" s="237"/>
      <c r="AO163" s="237"/>
      <c r="AP163" s="237"/>
      <c r="AQ163" s="237"/>
      <c r="AR163" s="237"/>
      <c r="AS163" s="237"/>
      <c r="AT163" s="237"/>
      <c r="AU163" s="237"/>
      <c r="AV163" s="237"/>
      <c r="AW163" s="237"/>
      <c r="AX163" s="237"/>
      <c r="AY163" s="247"/>
    </row>
    <row r="164" spans="1:51" ht="60" customHeight="1" x14ac:dyDescent="0.35">
      <c r="A164" s="243" t="s">
        <v>5200</v>
      </c>
      <c r="B164" s="231" t="s">
        <v>5201</v>
      </c>
      <c r="C164" s="231" t="s">
        <v>5202</v>
      </c>
      <c r="D164" s="231" t="s">
        <v>5203</v>
      </c>
      <c r="E164" s="231" t="s">
        <v>20</v>
      </c>
      <c r="F164" s="231" t="s">
        <v>20</v>
      </c>
      <c r="G164" s="231" t="s">
        <v>20</v>
      </c>
      <c r="H164" s="231" t="s">
        <v>5204</v>
      </c>
      <c r="I164" s="231" t="s">
        <v>5205</v>
      </c>
      <c r="J164" s="231" t="s">
        <v>5206</v>
      </c>
      <c r="K164" s="234">
        <f>IF(COUNTIF(L164:AY164,"&lt;&gt;")=0,"",SUMPRODUCT(((Recommendations[ImplStatus]="Implemented")+(Recommendations[ImplStatus]="Compensated"))*ISNUMBER(MATCH(Recommendations[Id],L164:AY164,0)))/COUNTIF(L164:AY164,"&lt;&gt;"))</f>
        <v>0</v>
      </c>
      <c r="L164" s="237" t="s">
        <v>15</v>
      </c>
      <c r="M164" s="237" t="s">
        <v>24</v>
      </c>
      <c r="N164" s="237" t="s">
        <v>28</v>
      </c>
      <c r="O164" s="237"/>
      <c r="P164" s="237"/>
      <c r="Q164" s="237"/>
      <c r="R164" s="237"/>
      <c r="S164" s="237"/>
      <c r="T164" s="237"/>
      <c r="U164" s="237"/>
      <c r="V164" s="237"/>
      <c r="W164" s="237"/>
      <c r="X164" s="237"/>
      <c r="Y164" s="237"/>
      <c r="Z164" s="237"/>
      <c r="AA164" s="237"/>
      <c r="AB164" s="237"/>
      <c r="AC164" s="237"/>
      <c r="AD164" s="237"/>
      <c r="AE164" s="237"/>
      <c r="AF164" s="237"/>
      <c r="AG164" s="237"/>
      <c r="AH164" s="237"/>
      <c r="AI164" s="237"/>
      <c r="AJ164" s="237"/>
      <c r="AK164" s="237"/>
      <c r="AL164" s="237"/>
      <c r="AM164" s="237"/>
      <c r="AN164" s="237"/>
      <c r="AO164" s="237"/>
      <c r="AP164" s="237"/>
      <c r="AQ164" s="237"/>
      <c r="AR164" s="237"/>
      <c r="AS164" s="237"/>
      <c r="AT164" s="237"/>
      <c r="AU164" s="237"/>
      <c r="AV164" s="237"/>
      <c r="AW164" s="237"/>
      <c r="AX164" s="237"/>
      <c r="AY164" s="247"/>
    </row>
    <row r="165" spans="1:51" ht="60" customHeight="1" x14ac:dyDescent="0.35">
      <c r="A165" s="243" t="s">
        <v>5207</v>
      </c>
      <c r="B165" s="231" t="s">
        <v>5208</v>
      </c>
      <c r="C165" s="231" t="s">
        <v>5209</v>
      </c>
      <c r="D165" s="231" t="s">
        <v>20</v>
      </c>
      <c r="E165" s="231" t="s">
        <v>20</v>
      </c>
      <c r="F165" s="231" t="s">
        <v>20</v>
      </c>
      <c r="G165" s="231" t="s">
        <v>20</v>
      </c>
      <c r="H165" s="231" t="s">
        <v>5210</v>
      </c>
      <c r="I165" s="231" t="s">
        <v>20</v>
      </c>
      <c r="J165" s="231" t="s">
        <v>5211</v>
      </c>
      <c r="K165" s="234" t="str">
        <f>IF(COUNTIF(L165:AY165,"&lt;&gt;")=0,"",SUMPRODUCT(((Recommendations[ImplStatus]="Implemented")+(Recommendations[ImplStatus]="Compensated"))*ISNUMBER(MATCH(Recommendations[Id],L165:AY165,0)))/COUNTIF(L165:AY165,"&lt;&gt;"))</f>
        <v/>
      </c>
      <c r="L165" s="237"/>
      <c r="M165" s="237"/>
      <c r="N165" s="237"/>
      <c r="O165" s="237"/>
      <c r="P165" s="237"/>
      <c r="Q165" s="237"/>
      <c r="R165" s="237"/>
      <c r="S165" s="237"/>
      <c r="T165" s="237"/>
      <c r="U165" s="237"/>
      <c r="V165" s="237"/>
      <c r="W165" s="237"/>
      <c r="X165" s="237"/>
      <c r="Y165" s="237"/>
      <c r="Z165" s="237"/>
      <c r="AA165" s="237"/>
      <c r="AB165" s="237"/>
      <c r="AC165" s="237"/>
      <c r="AD165" s="237"/>
      <c r="AE165" s="237"/>
      <c r="AF165" s="237"/>
      <c r="AG165" s="237"/>
      <c r="AH165" s="237"/>
      <c r="AI165" s="237"/>
      <c r="AJ165" s="237"/>
      <c r="AK165" s="237"/>
      <c r="AL165" s="237"/>
      <c r="AM165" s="237"/>
      <c r="AN165" s="237"/>
      <c r="AO165" s="237"/>
      <c r="AP165" s="237"/>
      <c r="AQ165" s="237"/>
      <c r="AR165" s="237"/>
      <c r="AS165" s="237"/>
      <c r="AT165" s="237"/>
      <c r="AU165" s="237"/>
      <c r="AV165" s="237"/>
      <c r="AW165" s="237"/>
      <c r="AX165" s="237"/>
      <c r="AY165" s="247"/>
    </row>
    <row r="166" spans="1:51" ht="60" customHeight="1" x14ac:dyDescent="0.35">
      <c r="A166" s="243" t="s">
        <v>5212</v>
      </c>
      <c r="B166" s="231" t="s">
        <v>5213</v>
      </c>
      <c r="C166" s="231" t="s">
        <v>5214</v>
      </c>
      <c r="D166" s="231" t="s">
        <v>5215</v>
      </c>
      <c r="E166" s="231" t="s">
        <v>20</v>
      </c>
      <c r="F166" s="231" t="s">
        <v>20</v>
      </c>
      <c r="G166" s="231" t="s">
        <v>20</v>
      </c>
      <c r="H166" s="231" t="s">
        <v>5216</v>
      </c>
      <c r="I166" s="231" t="s">
        <v>5217</v>
      </c>
      <c r="J166" s="231" t="s">
        <v>5218</v>
      </c>
      <c r="K166" s="234">
        <f>IF(COUNTIF(L166:AY166,"&lt;&gt;")=0,"",SUMPRODUCT(((Recommendations[ImplStatus]="Implemented")+(Recommendations[ImplStatus]="Compensated"))*ISNUMBER(MATCH(Recommendations[Id],L166:AY166,0)))/COUNTIF(L166:AY166,"&lt;&gt;"))</f>
        <v>0</v>
      </c>
      <c r="L166" s="237" t="s">
        <v>33</v>
      </c>
      <c r="M166" s="237" t="s">
        <v>42</v>
      </c>
      <c r="N166" s="237" t="s">
        <v>46</v>
      </c>
      <c r="O166" s="237" t="s">
        <v>50</v>
      </c>
      <c r="P166" s="237"/>
      <c r="Q166" s="237"/>
      <c r="R166" s="237"/>
      <c r="S166" s="237"/>
      <c r="T166" s="237"/>
      <c r="U166" s="237"/>
      <c r="V166" s="237"/>
      <c r="W166" s="237"/>
      <c r="X166" s="237"/>
      <c r="Y166" s="237"/>
      <c r="Z166" s="237"/>
      <c r="AA166" s="237"/>
      <c r="AB166" s="237"/>
      <c r="AC166" s="237"/>
      <c r="AD166" s="237"/>
      <c r="AE166" s="237"/>
      <c r="AF166" s="237"/>
      <c r="AG166" s="237"/>
      <c r="AH166" s="237"/>
      <c r="AI166" s="237"/>
      <c r="AJ166" s="237"/>
      <c r="AK166" s="237"/>
      <c r="AL166" s="237"/>
      <c r="AM166" s="237"/>
      <c r="AN166" s="237"/>
      <c r="AO166" s="237"/>
      <c r="AP166" s="237"/>
      <c r="AQ166" s="237"/>
      <c r="AR166" s="237"/>
      <c r="AS166" s="237"/>
      <c r="AT166" s="237"/>
      <c r="AU166" s="237"/>
      <c r="AV166" s="237"/>
      <c r="AW166" s="237"/>
      <c r="AX166" s="237"/>
      <c r="AY166" s="247"/>
    </row>
    <row r="167" spans="1:51" ht="60" customHeight="1" x14ac:dyDescent="0.35">
      <c r="A167" s="243" t="s">
        <v>5219</v>
      </c>
      <c r="B167" s="231" t="s">
        <v>5220</v>
      </c>
      <c r="C167" s="231" t="s">
        <v>5221</v>
      </c>
      <c r="D167" s="231" t="s">
        <v>20</v>
      </c>
      <c r="E167" s="231" t="s">
        <v>20</v>
      </c>
      <c r="F167" s="231" t="s">
        <v>20</v>
      </c>
      <c r="G167" s="231" t="s">
        <v>20</v>
      </c>
      <c r="H167" s="231" t="s">
        <v>5222</v>
      </c>
      <c r="I167" s="231" t="s">
        <v>5223</v>
      </c>
      <c r="J167" s="231" t="s">
        <v>5224</v>
      </c>
      <c r="K167" s="234" t="str">
        <f>IF(COUNTIF(L167:AY167,"&lt;&gt;")=0,"",SUMPRODUCT(((Recommendations[ImplStatus]="Implemented")+(Recommendations[ImplStatus]="Compensated"))*ISNUMBER(MATCH(Recommendations[Id],L167:AY167,0)))/COUNTIF(L167:AY167,"&lt;&gt;"))</f>
        <v/>
      </c>
      <c r="L167" s="237"/>
      <c r="M167" s="237"/>
      <c r="N167" s="237"/>
      <c r="O167" s="237"/>
      <c r="P167" s="237"/>
      <c r="Q167" s="237"/>
      <c r="R167" s="237"/>
      <c r="S167" s="237"/>
      <c r="T167" s="237"/>
      <c r="U167" s="237"/>
      <c r="V167" s="237"/>
      <c r="W167" s="237"/>
      <c r="X167" s="237"/>
      <c r="Y167" s="237"/>
      <c r="Z167" s="237"/>
      <c r="AA167" s="237"/>
      <c r="AB167" s="237"/>
      <c r="AC167" s="237"/>
      <c r="AD167" s="237"/>
      <c r="AE167" s="237"/>
      <c r="AF167" s="237"/>
      <c r="AG167" s="237"/>
      <c r="AH167" s="237"/>
      <c r="AI167" s="237"/>
      <c r="AJ167" s="237"/>
      <c r="AK167" s="237"/>
      <c r="AL167" s="237"/>
      <c r="AM167" s="237"/>
      <c r="AN167" s="237"/>
      <c r="AO167" s="237"/>
      <c r="AP167" s="237"/>
      <c r="AQ167" s="237"/>
      <c r="AR167" s="237"/>
      <c r="AS167" s="237"/>
      <c r="AT167" s="237"/>
      <c r="AU167" s="237"/>
      <c r="AV167" s="237"/>
      <c r="AW167" s="237"/>
      <c r="AX167" s="237"/>
      <c r="AY167" s="247"/>
    </row>
    <row r="168" spans="1:51" ht="60" customHeight="1" x14ac:dyDescent="0.35">
      <c r="A168" s="243" t="s">
        <v>5225</v>
      </c>
      <c r="B168" s="231" t="s">
        <v>5226</v>
      </c>
      <c r="C168" s="231" t="s">
        <v>5227</v>
      </c>
      <c r="D168" s="231" t="s">
        <v>5228</v>
      </c>
      <c r="E168" s="231" t="s">
        <v>20</v>
      </c>
      <c r="F168" s="231" t="s">
        <v>20</v>
      </c>
      <c r="G168" s="231" t="s">
        <v>20</v>
      </c>
      <c r="H168" s="231" t="s">
        <v>5229</v>
      </c>
      <c r="I168" s="231" t="s">
        <v>20</v>
      </c>
      <c r="J168" s="231" t="s">
        <v>5230</v>
      </c>
      <c r="K168" s="234" t="str">
        <f>IF(COUNTIF(L168:AY168,"&lt;&gt;")=0,"",SUMPRODUCT(((Recommendations[ImplStatus]="Implemented")+(Recommendations[ImplStatus]="Compensated"))*ISNUMBER(MATCH(Recommendations[Id],L168:AY168,0)))/COUNTIF(L168:AY168,"&lt;&gt;"))</f>
        <v/>
      </c>
      <c r="L168" s="237"/>
      <c r="M168" s="237"/>
      <c r="N168" s="237"/>
      <c r="O168" s="237"/>
      <c r="P168" s="237"/>
      <c r="Q168" s="237"/>
      <c r="R168" s="237"/>
      <c r="S168" s="237"/>
      <c r="T168" s="237"/>
      <c r="U168" s="237"/>
      <c r="V168" s="237"/>
      <c r="W168" s="237"/>
      <c r="X168" s="237"/>
      <c r="Y168" s="237"/>
      <c r="Z168" s="237"/>
      <c r="AA168" s="237"/>
      <c r="AB168" s="237"/>
      <c r="AC168" s="237"/>
      <c r="AD168" s="237"/>
      <c r="AE168" s="237"/>
      <c r="AF168" s="237"/>
      <c r="AG168" s="237"/>
      <c r="AH168" s="237"/>
      <c r="AI168" s="237"/>
      <c r="AJ168" s="237"/>
      <c r="AK168" s="237"/>
      <c r="AL168" s="237"/>
      <c r="AM168" s="237"/>
      <c r="AN168" s="237"/>
      <c r="AO168" s="237"/>
      <c r="AP168" s="237"/>
      <c r="AQ168" s="237"/>
      <c r="AR168" s="237"/>
      <c r="AS168" s="237"/>
      <c r="AT168" s="237"/>
      <c r="AU168" s="237"/>
      <c r="AV168" s="237"/>
      <c r="AW168" s="237"/>
      <c r="AX168" s="237"/>
      <c r="AY168" s="247"/>
    </row>
    <row r="169" spans="1:51" ht="60" customHeight="1" x14ac:dyDescent="0.35">
      <c r="A169" s="243" t="s">
        <v>5231</v>
      </c>
      <c r="B169" s="231" t="s">
        <v>5232</v>
      </c>
      <c r="C169" s="231" t="s">
        <v>5233</v>
      </c>
      <c r="D169" s="231" t="s">
        <v>5234</v>
      </c>
      <c r="E169" s="231" t="s">
        <v>20</v>
      </c>
      <c r="F169" s="231" t="s">
        <v>20</v>
      </c>
      <c r="G169" s="231" t="s">
        <v>5235</v>
      </c>
      <c r="H169" s="231" t="s">
        <v>5236</v>
      </c>
      <c r="I169" s="231" t="s">
        <v>5237</v>
      </c>
      <c r="J169" s="231" t="s">
        <v>5238</v>
      </c>
      <c r="K169" s="234">
        <f>IF(COUNTIF(L169:AY169,"&lt;&gt;")=0,"",SUMPRODUCT(((Recommendations[ImplStatus]="Implemented")+(Recommendations[ImplStatus]="Compensated"))*ISNUMBER(MATCH(Recommendations[Id],L169:AY169,0)))/COUNTIF(L169:AY169,"&lt;&gt;"))</f>
        <v>0</v>
      </c>
      <c r="L169" s="237" t="s">
        <v>38</v>
      </c>
      <c r="M169" s="237" t="s">
        <v>54</v>
      </c>
      <c r="N169" s="237" t="s">
        <v>158</v>
      </c>
      <c r="O169" s="237"/>
      <c r="P169" s="237"/>
      <c r="Q169" s="237"/>
      <c r="R169" s="237"/>
      <c r="S169" s="237"/>
      <c r="T169" s="237"/>
      <c r="U169" s="237"/>
      <c r="V169" s="237"/>
      <c r="W169" s="237"/>
      <c r="X169" s="237"/>
      <c r="Y169" s="237"/>
      <c r="Z169" s="237"/>
      <c r="AA169" s="237"/>
      <c r="AB169" s="237"/>
      <c r="AC169" s="237"/>
      <c r="AD169" s="237"/>
      <c r="AE169" s="237"/>
      <c r="AF169" s="237"/>
      <c r="AG169" s="237"/>
      <c r="AH169" s="237"/>
      <c r="AI169" s="237"/>
      <c r="AJ169" s="237"/>
      <c r="AK169" s="237"/>
      <c r="AL169" s="237"/>
      <c r="AM169" s="237"/>
      <c r="AN169" s="237"/>
      <c r="AO169" s="237"/>
      <c r="AP169" s="237"/>
      <c r="AQ169" s="237"/>
      <c r="AR169" s="237"/>
      <c r="AS169" s="237"/>
      <c r="AT169" s="237"/>
      <c r="AU169" s="237"/>
      <c r="AV169" s="237"/>
      <c r="AW169" s="237"/>
      <c r="AX169" s="237"/>
      <c r="AY169" s="247"/>
    </row>
    <row r="170" spans="1:51" ht="60" customHeight="1" x14ac:dyDescent="0.35">
      <c r="A170" s="243" t="s">
        <v>5239</v>
      </c>
      <c r="B170" s="231" t="s">
        <v>5240</v>
      </c>
      <c r="C170" s="231" t="s">
        <v>5241</v>
      </c>
      <c r="D170" s="231" t="s">
        <v>5242</v>
      </c>
      <c r="E170" s="231" t="s">
        <v>20</v>
      </c>
      <c r="F170" s="231" t="s">
        <v>20</v>
      </c>
      <c r="G170" s="231" t="s">
        <v>20</v>
      </c>
      <c r="H170" s="231" t="s">
        <v>5243</v>
      </c>
      <c r="I170" s="231" t="s">
        <v>5244</v>
      </c>
      <c r="J170" s="231" t="s">
        <v>5245</v>
      </c>
      <c r="K170" s="234" t="str">
        <f>IF(COUNTIF(L170:AY170,"&lt;&gt;")=0,"",SUMPRODUCT(((Recommendations[ImplStatus]="Implemented")+(Recommendations[ImplStatus]="Compensated"))*ISNUMBER(MATCH(Recommendations[Id],L170:AY170,0)))/COUNTIF(L170:AY170,"&lt;&gt;"))</f>
        <v/>
      </c>
      <c r="L170" s="237"/>
      <c r="M170" s="237"/>
      <c r="N170" s="237"/>
      <c r="O170" s="237"/>
      <c r="P170" s="237"/>
      <c r="Q170" s="237"/>
      <c r="R170" s="237"/>
      <c r="S170" s="237"/>
      <c r="T170" s="237"/>
      <c r="U170" s="237"/>
      <c r="V170" s="237"/>
      <c r="W170" s="237"/>
      <c r="X170" s="237"/>
      <c r="Y170" s="237"/>
      <c r="Z170" s="237"/>
      <c r="AA170" s="237"/>
      <c r="AB170" s="237"/>
      <c r="AC170" s="237"/>
      <c r="AD170" s="237"/>
      <c r="AE170" s="237"/>
      <c r="AF170" s="237"/>
      <c r="AG170" s="237"/>
      <c r="AH170" s="237"/>
      <c r="AI170" s="237"/>
      <c r="AJ170" s="237"/>
      <c r="AK170" s="237"/>
      <c r="AL170" s="237"/>
      <c r="AM170" s="237"/>
      <c r="AN170" s="237"/>
      <c r="AO170" s="237"/>
      <c r="AP170" s="237"/>
      <c r="AQ170" s="237"/>
      <c r="AR170" s="237"/>
      <c r="AS170" s="237"/>
      <c r="AT170" s="237"/>
      <c r="AU170" s="237"/>
      <c r="AV170" s="237"/>
      <c r="AW170" s="237"/>
      <c r="AX170" s="237"/>
      <c r="AY170" s="247"/>
    </row>
    <row r="171" spans="1:51" ht="60" customHeight="1" x14ac:dyDescent="0.35">
      <c r="A171" s="243" t="s">
        <v>5246</v>
      </c>
      <c r="B171" s="231" t="s">
        <v>5247</v>
      </c>
      <c r="C171" s="231" t="s">
        <v>5241</v>
      </c>
      <c r="D171" s="231" t="s">
        <v>5248</v>
      </c>
      <c r="E171" s="231" t="s">
        <v>20</v>
      </c>
      <c r="F171" s="231" t="s">
        <v>20</v>
      </c>
      <c r="G171" s="231" t="s">
        <v>5249</v>
      </c>
      <c r="H171" s="231" t="s">
        <v>5243</v>
      </c>
      <c r="I171" s="231" t="s">
        <v>5250</v>
      </c>
      <c r="J171" s="231" t="s">
        <v>5251</v>
      </c>
      <c r="K171" s="234" t="str">
        <f>IF(COUNTIF(L171:AY171,"&lt;&gt;")=0,"",SUMPRODUCT(((Recommendations[ImplStatus]="Implemented")+(Recommendations[ImplStatus]="Compensated"))*ISNUMBER(MATCH(Recommendations[Id],L171:AY171,0)))/COUNTIF(L171:AY171,"&lt;&gt;"))</f>
        <v/>
      </c>
      <c r="L171" s="237"/>
      <c r="M171" s="237"/>
      <c r="N171" s="237"/>
      <c r="O171" s="237"/>
      <c r="P171" s="237"/>
      <c r="Q171" s="237"/>
      <c r="R171" s="237"/>
      <c r="S171" s="237"/>
      <c r="T171" s="237"/>
      <c r="U171" s="237"/>
      <c r="V171" s="237"/>
      <c r="W171" s="237"/>
      <c r="X171" s="237"/>
      <c r="Y171" s="237"/>
      <c r="Z171" s="237"/>
      <c r="AA171" s="237"/>
      <c r="AB171" s="237"/>
      <c r="AC171" s="237"/>
      <c r="AD171" s="237"/>
      <c r="AE171" s="237"/>
      <c r="AF171" s="237"/>
      <c r="AG171" s="237"/>
      <c r="AH171" s="237"/>
      <c r="AI171" s="237"/>
      <c r="AJ171" s="237"/>
      <c r="AK171" s="237"/>
      <c r="AL171" s="237"/>
      <c r="AM171" s="237"/>
      <c r="AN171" s="237"/>
      <c r="AO171" s="237"/>
      <c r="AP171" s="237"/>
      <c r="AQ171" s="237"/>
      <c r="AR171" s="237"/>
      <c r="AS171" s="237"/>
      <c r="AT171" s="237"/>
      <c r="AU171" s="237"/>
      <c r="AV171" s="237"/>
      <c r="AW171" s="237"/>
      <c r="AX171" s="237"/>
      <c r="AY171" s="247"/>
    </row>
    <row r="172" spans="1:51" ht="60" customHeight="1" x14ac:dyDescent="0.35">
      <c r="A172" s="243" t="s">
        <v>5252</v>
      </c>
      <c r="B172" s="231" t="s">
        <v>5253</v>
      </c>
      <c r="C172" s="231" t="s">
        <v>5254</v>
      </c>
      <c r="D172" s="231" t="s">
        <v>5255</v>
      </c>
      <c r="E172" s="231" t="s">
        <v>20</v>
      </c>
      <c r="F172" s="231" t="s">
        <v>20</v>
      </c>
      <c r="G172" s="231" t="s">
        <v>20</v>
      </c>
      <c r="H172" s="231" t="s">
        <v>5256</v>
      </c>
      <c r="I172" s="231" t="s">
        <v>20</v>
      </c>
      <c r="J172" s="231" t="s">
        <v>5257</v>
      </c>
      <c r="K172" s="234" t="str">
        <f>IF(COUNTIF(L172:AY172,"&lt;&gt;")=0,"",SUMPRODUCT(((Recommendations[ImplStatus]="Implemented")+(Recommendations[ImplStatus]="Compensated"))*ISNUMBER(MATCH(Recommendations[Id],L172:AY172,0)))/COUNTIF(L172:AY172,"&lt;&gt;"))</f>
        <v/>
      </c>
      <c r="L172" s="237"/>
      <c r="M172" s="237"/>
      <c r="N172" s="237"/>
      <c r="O172" s="237"/>
      <c r="P172" s="237"/>
      <c r="Q172" s="237"/>
      <c r="R172" s="237"/>
      <c r="S172" s="237"/>
      <c r="T172" s="237"/>
      <c r="U172" s="237"/>
      <c r="V172" s="237"/>
      <c r="W172" s="237"/>
      <c r="X172" s="237"/>
      <c r="Y172" s="237"/>
      <c r="Z172" s="237"/>
      <c r="AA172" s="237"/>
      <c r="AB172" s="237"/>
      <c r="AC172" s="237"/>
      <c r="AD172" s="237"/>
      <c r="AE172" s="237"/>
      <c r="AF172" s="237"/>
      <c r="AG172" s="237"/>
      <c r="AH172" s="237"/>
      <c r="AI172" s="237"/>
      <c r="AJ172" s="237"/>
      <c r="AK172" s="237"/>
      <c r="AL172" s="237"/>
      <c r="AM172" s="237"/>
      <c r="AN172" s="237"/>
      <c r="AO172" s="237"/>
      <c r="AP172" s="237"/>
      <c r="AQ172" s="237"/>
      <c r="AR172" s="237"/>
      <c r="AS172" s="237"/>
      <c r="AT172" s="237"/>
      <c r="AU172" s="237"/>
      <c r="AV172" s="237"/>
      <c r="AW172" s="237"/>
      <c r="AX172" s="237"/>
      <c r="AY172" s="247"/>
    </row>
    <row r="173" spans="1:51" ht="60" customHeight="1" outlineLevel="1" x14ac:dyDescent="0.35">
      <c r="A173" s="242" t="s">
        <v>1860</v>
      </c>
      <c r="B173" s="230" t="s">
        <v>5258</v>
      </c>
      <c r="C173" s="230"/>
      <c r="D173" s="230"/>
      <c r="E173" s="230"/>
      <c r="F173" s="230"/>
      <c r="G173" s="230"/>
      <c r="H173" s="230"/>
      <c r="I173" s="230"/>
      <c r="J173" s="230"/>
      <c r="K173" s="233" t="str">
        <f>IF(COUNTIF(L173:AY173,"&lt;&gt;")=0,"",SUMPRODUCT(((Recommendations[ImplStatus]="Implemented")+(Recommendations[ImplStatus]="Compensated"))*ISNUMBER(MATCH(Recommendations[Id],L173:AY173,0)))/COUNTIF(L173:AY173,"&lt;&gt;"))</f>
        <v/>
      </c>
      <c r="L173" s="236"/>
      <c r="M173" s="236"/>
      <c r="N173" s="236"/>
      <c r="O173" s="236"/>
      <c r="P173" s="236"/>
      <c r="Q173" s="236"/>
      <c r="R173" s="236"/>
      <c r="S173" s="236"/>
      <c r="T173" s="236"/>
      <c r="U173" s="236"/>
      <c r="V173" s="236"/>
      <c r="W173" s="236"/>
      <c r="X173" s="236"/>
      <c r="Y173" s="236"/>
      <c r="Z173" s="236"/>
      <c r="AA173" s="236"/>
      <c r="AB173" s="236"/>
      <c r="AC173" s="236"/>
      <c r="AD173" s="236"/>
      <c r="AE173" s="236"/>
      <c r="AF173" s="236"/>
      <c r="AG173" s="236"/>
      <c r="AH173" s="236"/>
      <c r="AI173" s="236"/>
      <c r="AJ173" s="236"/>
      <c r="AK173" s="236"/>
      <c r="AL173" s="236"/>
      <c r="AM173" s="236"/>
      <c r="AN173" s="236"/>
      <c r="AO173" s="236"/>
      <c r="AP173" s="236"/>
      <c r="AQ173" s="236"/>
      <c r="AR173" s="236"/>
      <c r="AS173" s="236"/>
      <c r="AT173" s="236"/>
      <c r="AU173" s="236"/>
      <c r="AV173" s="236"/>
      <c r="AW173" s="236"/>
      <c r="AX173" s="236"/>
      <c r="AY173" s="246"/>
    </row>
    <row r="174" spans="1:51" ht="60" customHeight="1" x14ac:dyDescent="0.35">
      <c r="A174" s="243" t="s">
        <v>5259</v>
      </c>
      <c r="B174" s="231" t="s">
        <v>5260</v>
      </c>
      <c r="C174" s="231" t="s">
        <v>5261</v>
      </c>
      <c r="D174" s="231" t="s">
        <v>5262</v>
      </c>
      <c r="E174" s="231" t="s">
        <v>5263</v>
      </c>
      <c r="F174" s="231" t="s">
        <v>20</v>
      </c>
      <c r="G174" s="231" t="s">
        <v>20</v>
      </c>
      <c r="H174" s="231" t="s">
        <v>5264</v>
      </c>
      <c r="I174" s="231" t="s">
        <v>5265</v>
      </c>
      <c r="J174" s="231" t="s">
        <v>5266</v>
      </c>
      <c r="K174" s="234" t="str">
        <f>IF(COUNTIF(L174:AY174,"&lt;&gt;")=0,"",SUMPRODUCT(((Recommendations[ImplStatus]="Implemented")+(Recommendations[ImplStatus]="Compensated"))*ISNUMBER(MATCH(Recommendations[Id],L174:AY174,0)))/COUNTIF(L174:AY174,"&lt;&gt;"))</f>
        <v/>
      </c>
      <c r="L174" s="237"/>
      <c r="M174" s="237"/>
      <c r="N174" s="237"/>
      <c r="O174" s="237"/>
      <c r="P174" s="237"/>
      <c r="Q174" s="237"/>
      <c r="R174" s="237"/>
      <c r="S174" s="237"/>
      <c r="T174" s="237"/>
      <c r="U174" s="237"/>
      <c r="V174" s="237"/>
      <c r="W174" s="237"/>
      <c r="X174" s="237"/>
      <c r="Y174" s="237"/>
      <c r="Z174" s="237"/>
      <c r="AA174" s="237"/>
      <c r="AB174" s="237"/>
      <c r="AC174" s="237"/>
      <c r="AD174" s="237"/>
      <c r="AE174" s="237"/>
      <c r="AF174" s="237"/>
      <c r="AG174" s="237"/>
      <c r="AH174" s="237"/>
      <c r="AI174" s="237"/>
      <c r="AJ174" s="237"/>
      <c r="AK174" s="237"/>
      <c r="AL174" s="237"/>
      <c r="AM174" s="237"/>
      <c r="AN174" s="237"/>
      <c r="AO174" s="237"/>
      <c r="AP174" s="237"/>
      <c r="AQ174" s="237"/>
      <c r="AR174" s="237"/>
      <c r="AS174" s="237"/>
      <c r="AT174" s="237"/>
      <c r="AU174" s="237"/>
      <c r="AV174" s="237"/>
      <c r="AW174" s="237"/>
      <c r="AX174" s="237"/>
      <c r="AY174" s="247"/>
    </row>
    <row r="175" spans="1:51" ht="60" customHeight="1" x14ac:dyDescent="0.35">
      <c r="A175" s="243" t="s">
        <v>5267</v>
      </c>
      <c r="B175" s="231" t="s">
        <v>5268</v>
      </c>
      <c r="C175" s="231" t="s">
        <v>5269</v>
      </c>
      <c r="D175" s="231" t="s">
        <v>20</v>
      </c>
      <c r="E175" s="231" t="s">
        <v>5270</v>
      </c>
      <c r="F175" s="231" t="s">
        <v>20</v>
      </c>
      <c r="G175" s="231" t="s">
        <v>20</v>
      </c>
      <c r="H175" s="231" t="s">
        <v>5271</v>
      </c>
      <c r="I175" s="231" t="s">
        <v>20</v>
      </c>
      <c r="J175" s="231" t="s">
        <v>5272</v>
      </c>
      <c r="K175" s="234" t="str">
        <f>IF(COUNTIF(L175:AY175,"&lt;&gt;")=0,"",SUMPRODUCT(((Recommendations[ImplStatus]="Implemented")+(Recommendations[ImplStatus]="Compensated"))*ISNUMBER(MATCH(Recommendations[Id],L175:AY175,0)))/COUNTIF(L175:AY175,"&lt;&gt;"))</f>
        <v/>
      </c>
      <c r="L175" s="237"/>
      <c r="M175" s="237"/>
      <c r="N175" s="237"/>
      <c r="O175" s="237"/>
      <c r="P175" s="237"/>
      <c r="Q175" s="237"/>
      <c r="R175" s="237"/>
      <c r="S175" s="237"/>
      <c r="T175" s="237"/>
      <c r="U175" s="237"/>
      <c r="V175" s="237"/>
      <c r="W175" s="237"/>
      <c r="X175" s="237"/>
      <c r="Y175" s="237"/>
      <c r="Z175" s="237"/>
      <c r="AA175" s="237"/>
      <c r="AB175" s="237"/>
      <c r="AC175" s="237"/>
      <c r="AD175" s="237"/>
      <c r="AE175" s="237"/>
      <c r="AF175" s="237"/>
      <c r="AG175" s="237"/>
      <c r="AH175" s="237"/>
      <c r="AI175" s="237"/>
      <c r="AJ175" s="237"/>
      <c r="AK175" s="237"/>
      <c r="AL175" s="237"/>
      <c r="AM175" s="237"/>
      <c r="AN175" s="237"/>
      <c r="AO175" s="237"/>
      <c r="AP175" s="237"/>
      <c r="AQ175" s="237"/>
      <c r="AR175" s="237"/>
      <c r="AS175" s="237"/>
      <c r="AT175" s="237"/>
      <c r="AU175" s="237"/>
      <c r="AV175" s="237"/>
      <c r="AW175" s="237"/>
      <c r="AX175" s="237"/>
      <c r="AY175" s="247"/>
    </row>
    <row r="176" spans="1:51" ht="60" customHeight="1" x14ac:dyDescent="0.35">
      <c r="A176" s="243" t="s">
        <v>5273</v>
      </c>
      <c r="B176" s="231" t="s">
        <v>5274</v>
      </c>
      <c r="C176" s="231" t="s">
        <v>5275</v>
      </c>
      <c r="D176" s="231" t="s">
        <v>20</v>
      </c>
      <c r="E176" s="231" t="s">
        <v>5276</v>
      </c>
      <c r="F176" s="231" t="s">
        <v>20</v>
      </c>
      <c r="G176" s="231" t="s">
        <v>20</v>
      </c>
      <c r="H176" s="231" t="s">
        <v>5277</v>
      </c>
      <c r="I176" s="231" t="s">
        <v>5278</v>
      </c>
      <c r="J176" s="231" t="s">
        <v>5279</v>
      </c>
      <c r="K176" s="234" t="str">
        <f>IF(COUNTIF(L176:AY176,"&lt;&gt;")=0,"",SUMPRODUCT(((Recommendations[ImplStatus]="Implemented")+(Recommendations[ImplStatus]="Compensated"))*ISNUMBER(MATCH(Recommendations[Id],L176:AY176,0)))/COUNTIF(L176:AY176,"&lt;&gt;"))</f>
        <v/>
      </c>
      <c r="L176" s="237"/>
      <c r="M176" s="237"/>
      <c r="N176" s="237"/>
      <c r="O176" s="237"/>
      <c r="P176" s="237"/>
      <c r="Q176" s="237"/>
      <c r="R176" s="237"/>
      <c r="S176" s="237"/>
      <c r="T176" s="237"/>
      <c r="U176" s="237"/>
      <c r="V176" s="237"/>
      <c r="W176" s="237"/>
      <c r="X176" s="237"/>
      <c r="Y176" s="237"/>
      <c r="Z176" s="237"/>
      <c r="AA176" s="237"/>
      <c r="AB176" s="237"/>
      <c r="AC176" s="237"/>
      <c r="AD176" s="237"/>
      <c r="AE176" s="237"/>
      <c r="AF176" s="237"/>
      <c r="AG176" s="237"/>
      <c r="AH176" s="237"/>
      <c r="AI176" s="237"/>
      <c r="AJ176" s="237"/>
      <c r="AK176" s="237"/>
      <c r="AL176" s="237"/>
      <c r="AM176" s="237"/>
      <c r="AN176" s="237"/>
      <c r="AO176" s="237"/>
      <c r="AP176" s="237"/>
      <c r="AQ176" s="237"/>
      <c r="AR176" s="237"/>
      <c r="AS176" s="237"/>
      <c r="AT176" s="237"/>
      <c r="AU176" s="237"/>
      <c r="AV176" s="237"/>
      <c r="AW176" s="237"/>
      <c r="AX176" s="237"/>
      <c r="AY176" s="247"/>
    </row>
    <row r="177" spans="1:51" ht="60" customHeight="1" outlineLevel="1" x14ac:dyDescent="0.35">
      <c r="A177" s="242" t="s">
        <v>1865</v>
      </c>
      <c r="B177" s="230" t="s">
        <v>5280</v>
      </c>
      <c r="C177" s="230"/>
      <c r="D177" s="230"/>
      <c r="E177" s="230"/>
      <c r="F177" s="230"/>
      <c r="G177" s="230"/>
      <c r="H177" s="230"/>
      <c r="I177" s="230"/>
      <c r="J177" s="230"/>
      <c r="K177" s="233" t="str">
        <f>IF(COUNTIF(L177:AY177,"&lt;&gt;")=0,"",SUMPRODUCT(((Recommendations[ImplStatus]="Implemented")+(Recommendations[ImplStatus]="Compensated"))*ISNUMBER(MATCH(Recommendations[Id],L177:AY177,0)))/COUNTIF(L177:AY177,"&lt;&gt;"))</f>
        <v/>
      </c>
      <c r="L177" s="236"/>
      <c r="M177" s="236"/>
      <c r="N177" s="236"/>
      <c r="O177" s="236"/>
      <c r="P177" s="236"/>
      <c r="Q177" s="236"/>
      <c r="R177" s="236"/>
      <c r="S177" s="236"/>
      <c r="T177" s="236"/>
      <c r="U177" s="236"/>
      <c r="V177" s="236"/>
      <c r="W177" s="236"/>
      <c r="X177" s="236"/>
      <c r="Y177" s="236"/>
      <c r="Z177" s="236"/>
      <c r="AA177" s="236"/>
      <c r="AB177" s="236"/>
      <c r="AC177" s="236"/>
      <c r="AD177" s="236"/>
      <c r="AE177" s="236"/>
      <c r="AF177" s="236"/>
      <c r="AG177" s="236"/>
      <c r="AH177" s="236"/>
      <c r="AI177" s="236"/>
      <c r="AJ177" s="236"/>
      <c r="AK177" s="236"/>
      <c r="AL177" s="236"/>
      <c r="AM177" s="236"/>
      <c r="AN177" s="236"/>
      <c r="AO177" s="236"/>
      <c r="AP177" s="236"/>
      <c r="AQ177" s="236"/>
      <c r="AR177" s="236"/>
      <c r="AS177" s="236"/>
      <c r="AT177" s="236"/>
      <c r="AU177" s="236"/>
      <c r="AV177" s="236"/>
      <c r="AW177" s="236"/>
      <c r="AX177" s="236"/>
      <c r="AY177" s="246"/>
    </row>
    <row r="178" spans="1:51" ht="60" customHeight="1" x14ac:dyDescent="0.35">
      <c r="A178" s="243" t="s">
        <v>5281</v>
      </c>
      <c r="B178" s="231" t="s">
        <v>5282</v>
      </c>
      <c r="C178" s="231" t="s">
        <v>5283</v>
      </c>
      <c r="D178" s="231" t="s">
        <v>5284</v>
      </c>
      <c r="E178" s="231" t="s">
        <v>5285</v>
      </c>
      <c r="F178" s="231" t="s">
        <v>5286</v>
      </c>
      <c r="G178" s="231" t="s">
        <v>20</v>
      </c>
      <c r="H178" s="231" t="s">
        <v>5287</v>
      </c>
      <c r="I178" s="231" t="s">
        <v>5288</v>
      </c>
      <c r="J178" s="231" t="s">
        <v>5289</v>
      </c>
      <c r="K178" s="234" t="str">
        <f>IF(COUNTIF(L178:AY178,"&lt;&gt;")=0,"",SUMPRODUCT(((Recommendations[ImplStatus]="Implemented")+(Recommendations[ImplStatus]="Compensated"))*ISNUMBER(MATCH(Recommendations[Id],L178:AY178,0)))/COUNTIF(L178:AY178,"&lt;&gt;"))</f>
        <v/>
      </c>
      <c r="L178" s="237"/>
      <c r="M178" s="237"/>
      <c r="N178" s="237"/>
      <c r="O178" s="237"/>
      <c r="P178" s="237"/>
      <c r="Q178" s="237"/>
      <c r="R178" s="237"/>
      <c r="S178" s="237"/>
      <c r="T178" s="237"/>
      <c r="U178" s="237"/>
      <c r="V178" s="237"/>
      <c r="W178" s="237"/>
      <c r="X178" s="237"/>
      <c r="Y178" s="237"/>
      <c r="Z178" s="237"/>
      <c r="AA178" s="237"/>
      <c r="AB178" s="237"/>
      <c r="AC178" s="237"/>
      <c r="AD178" s="237"/>
      <c r="AE178" s="237"/>
      <c r="AF178" s="237"/>
      <c r="AG178" s="237"/>
      <c r="AH178" s="237"/>
      <c r="AI178" s="237"/>
      <c r="AJ178" s="237"/>
      <c r="AK178" s="237"/>
      <c r="AL178" s="237"/>
      <c r="AM178" s="237"/>
      <c r="AN178" s="237"/>
      <c r="AO178" s="237"/>
      <c r="AP178" s="237"/>
      <c r="AQ178" s="237"/>
      <c r="AR178" s="237"/>
      <c r="AS178" s="237"/>
      <c r="AT178" s="237"/>
      <c r="AU178" s="237"/>
      <c r="AV178" s="237"/>
      <c r="AW178" s="237"/>
      <c r="AX178" s="237"/>
      <c r="AY178" s="247"/>
    </row>
    <row r="179" spans="1:51" ht="60" customHeight="1" outlineLevel="1" x14ac:dyDescent="0.35">
      <c r="A179" s="242" t="s">
        <v>1869</v>
      </c>
      <c r="B179" s="230" t="s">
        <v>5290</v>
      </c>
      <c r="C179" s="230"/>
      <c r="D179" s="230"/>
      <c r="E179" s="230"/>
      <c r="F179" s="230"/>
      <c r="G179" s="230"/>
      <c r="H179" s="230"/>
      <c r="I179" s="230"/>
      <c r="J179" s="230"/>
      <c r="K179" s="233" t="str">
        <f>IF(COUNTIF(L179:AY179,"&lt;&gt;")=0,"",SUMPRODUCT(((Recommendations[ImplStatus]="Implemented")+(Recommendations[ImplStatus]="Compensated"))*ISNUMBER(MATCH(Recommendations[Id],L179:AY179,0)))/COUNTIF(L179:AY179,"&lt;&gt;"))</f>
        <v/>
      </c>
      <c r="L179" s="236"/>
      <c r="M179" s="236"/>
      <c r="N179" s="236"/>
      <c r="O179" s="236"/>
      <c r="P179" s="236"/>
      <c r="Q179" s="236"/>
      <c r="R179" s="236"/>
      <c r="S179" s="236"/>
      <c r="T179" s="236"/>
      <c r="U179" s="236"/>
      <c r="V179" s="236"/>
      <c r="W179" s="236"/>
      <c r="X179" s="236"/>
      <c r="Y179" s="236"/>
      <c r="Z179" s="236"/>
      <c r="AA179" s="236"/>
      <c r="AB179" s="236"/>
      <c r="AC179" s="236"/>
      <c r="AD179" s="236"/>
      <c r="AE179" s="236"/>
      <c r="AF179" s="236"/>
      <c r="AG179" s="236"/>
      <c r="AH179" s="236"/>
      <c r="AI179" s="236"/>
      <c r="AJ179" s="236"/>
      <c r="AK179" s="236"/>
      <c r="AL179" s="236"/>
      <c r="AM179" s="236"/>
      <c r="AN179" s="236"/>
      <c r="AO179" s="236"/>
      <c r="AP179" s="236"/>
      <c r="AQ179" s="236"/>
      <c r="AR179" s="236"/>
      <c r="AS179" s="236"/>
      <c r="AT179" s="236"/>
      <c r="AU179" s="236"/>
      <c r="AV179" s="236"/>
      <c r="AW179" s="236"/>
      <c r="AX179" s="236"/>
      <c r="AY179" s="246"/>
    </row>
    <row r="180" spans="1:51" ht="60" customHeight="1" x14ac:dyDescent="0.35">
      <c r="A180" s="243" t="s">
        <v>5291</v>
      </c>
      <c r="B180" s="231" t="s">
        <v>5292</v>
      </c>
      <c r="C180" s="231" t="s">
        <v>5293</v>
      </c>
      <c r="D180" s="231" t="s">
        <v>5284</v>
      </c>
      <c r="E180" s="231" t="s">
        <v>5294</v>
      </c>
      <c r="F180" s="231" t="s">
        <v>20</v>
      </c>
      <c r="G180" s="231" t="s">
        <v>20</v>
      </c>
      <c r="H180" s="231" t="s">
        <v>5295</v>
      </c>
      <c r="I180" s="231" t="s">
        <v>4807</v>
      </c>
      <c r="J180" s="231" t="s">
        <v>5296</v>
      </c>
      <c r="K180" s="234" t="str">
        <f>IF(COUNTIF(L180:AY180,"&lt;&gt;")=0,"",SUMPRODUCT(((Recommendations[ImplStatus]="Implemented")+(Recommendations[ImplStatus]="Compensated"))*ISNUMBER(MATCH(Recommendations[Id],L180:AY180,0)))/COUNTIF(L180:AY180,"&lt;&gt;"))</f>
        <v/>
      </c>
      <c r="L180" s="237"/>
      <c r="M180" s="237"/>
      <c r="N180" s="237"/>
      <c r="O180" s="237"/>
      <c r="P180" s="237"/>
      <c r="Q180" s="237"/>
      <c r="R180" s="237"/>
      <c r="S180" s="237"/>
      <c r="T180" s="237"/>
      <c r="U180" s="237"/>
      <c r="V180" s="237"/>
      <c r="W180" s="237"/>
      <c r="X180" s="237"/>
      <c r="Y180" s="237"/>
      <c r="Z180" s="237"/>
      <c r="AA180" s="237"/>
      <c r="AB180" s="237"/>
      <c r="AC180" s="237"/>
      <c r="AD180" s="237"/>
      <c r="AE180" s="237"/>
      <c r="AF180" s="237"/>
      <c r="AG180" s="237"/>
      <c r="AH180" s="237"/>
      <c r="AI180" s="237"/>
      <c r="AJ180" s="237"/>
      <c r="AK180" s="237"/>
      <c r="AL180" s="237"/>
      <c r="AM180" s="237"/>
      <c r="AN180" s="237"/>
      <c r="AO180" s="237"/>
      <c r="AP180" s="237"/>
      <c r="AQ180" s="237"/>
      <c r="AR180" s="237"/>
      <c r="AS180" s="237"/>
      <c r="AT180" s="237"/>
      <c r="AU180" s="237"/>
      <c r="AV180" s="237"/>
      <c r="AW180" s="237"/>
      <c r="AX180" s="237"/>
      <c r="AY180" s="247"/>
    </row>
    <row r="181" spans="1:51" ht="60" customHeight="1" x14ac:dyDescent="0.35">
      <c r="A181" s="243" t="s">
        <v>5297</v>
      </c>
      <c r="B181" s="231" t="s">
        <v>5298</v>
      </c>
      <c r="C181" s="231" t="s">
        <v>5299</v>
      </c>
      <c r="D181" s="231" t="s">
        <v>5300</v>
      </c>
      <c r="E181" s="231" t="s">
        <v>20</v>
      </c>
      <c r="F181" s="231" t="s">
        <v>20</v>
      </c>
      <c r="G181" s="231" t="s">
        <v>20</v>
      </c>
      <c r="H181" s="231" t="s">
        <v>5301</v>
      </c>
      <c r="I181" s="231" t="s">
        <v>5302</v>
      </c>
      <c r="J181" s="231" t="s">
        <v>5303</v>
      </c>
      <c r="K181" s="234" t="str">
        <f>IF(COUNTIF(L181:AY181,"&lt;&gt;")=0,"",SUMPRODUCT(((Recommendations[ImplStatus]="Implemented")+(Recommendations[ImplStatus]="Compensated"))*ISNUMBER(MATCH(Recommendations[Id],L181:AY181,0)))/COUNTIF(L181:AY181,"&lt;&gt;"))</f>
        <v/>
      </c>
      <c r="L181" s="237"/>
      <c r="M181" s="237"/>
      <c r="N181" s="237"/>
      <c r="O181" s="237"/>
      <c r="P181" s="237"/>
      <c r="Q181" s="237"/>
      <c r="R181" s="237"/>
      <c r="S181" s="237"/>
      <c r="T181" s="237"/>
      <c r="U181" s="237"/>
      <c r="V181" s="237"/>
      <c r="W181" s="237"/>
      <c r="X181" s="237"/>
      <c r="Y181" s="237"/>
      <c r="Z181" s="237"/>
      <c r="AA181" s="237"/>
      <c r="AB181" s="237"/>
      <c r="AC181" s="237"/>
      <c r="AD181" s="237"/>
      <c r="AE181" s="237"/>
      <c r="AF181" s="237"/>
      <c r="AG181" s="237"/>
      <c r="AH181" s="237"/>
      <c r="AI181" s="237"/>
      <c r="AJ181" s="237"/>
      <c r="AK181" s="237"/>
      <c r="AL181" s="237"/>
      <c r="AM181" s="237"/>
      <c r="AN181" s="237"/>
      <c r="AO181" s="237"/>
      <c r="AP181" s="237"/>
      <c r="AQ181" s="237"/>
      <c r="AR181" s="237"/>
      <c r="AS181" s="237"/>
      <c r="AT181" s="237"/>
      <c r="AU181" s="237"/>
      <c r="AV181" s="237"/>
      <c r="AW181" s="237"/>
      <c r="AX181" s="237"/>
      <c r="AY181" s="247"/>
    </row>
    <row r="182" spans="1:51" ht="60" customHeight="1" x14ac:dyDescent="0.35">
      <c r="A182" s="243" t="s">
        <v>5304</v>
      </c>
      <c r="B182" s="231" t="s">
        <v>5305</v>
      </c>
      <c r="C182" s="231" t="s">
        <v>5306</v>
      </c>
      <c r="D182" s="231" t="s">
        <v>5307</v>
      </c>
      <c r="E182" s="231" t="s">
        <v>20</v>
      </c>
      <c r="F182" s="231" t="s">
        <v>20</v>
      </c>
      <c r="G182" s="231" t="s">
        <v>20</v>
      </c>
      <c r="H182" s="231" t="s">
        <v>5308</v>
      </c>
      <c r="I182" s="231" t="s">
        <v>4807</v>
      </c>
      <c r="J182" s="231" t="s">
        <v>5309</v>
      </c>
      <c r="K182" s="234" t="str">
        <f>IF(COUNTIF(L182:AY182,"&lt;&gt;")=0,"",SUMPRODUCT(((Recommendations[ImplStatus]="Implemented")+(Recommendations[ImplStatus]="Compensated"))*ISNUMBER(MATCH(Recommendations[Id],L182:AY182,0)))/COUNTIF(L182:AY182,"&lt;&gt;"))</f>
        <v/>
      </c>
      <c r="L182" s="237"/>
      <c r="M182" s="237"/>
      <c r="N182" s="237"/>
      <c r="O182" s="237"/>
      <c r="P182" s="237"/>
      <c r="Q182" s="237"/>
      <c r="R182" s="237"/>
      <c r="S182" s="237"/>
      <c r="T182" s="237"/>
      <c r="U182" s="237"/>
      <c r="V182" s="237"/>
      <c r="W182" s="237"/>
      <c r="X182" s="237"/>
      <c r="Y182" s="237"/>
      <c r="Z182" s="237"/>
      <c r="AA182" s="237"/>
      <c r="AB182" s="237"/>
      <c r="AC182" s="237"/>
      <c r="AD182" s="237"/>
      <c r="AE182" s="237"/>
      <c r="AF182" s="237"/>
      <c r="AG182" s="237"/>
      <c r="AH182" s="237"/>
      <c r="AI182" s="237"/>
      <c r="AJ182" s="237"/>
      <c r="AK182" s="237"/>
      <c r="AL182" s="237"/>
      <c r="AM182" s="237"/>
      <c r="AN182" s="237"/>
      <c r="AO182" s="237"/>
      <c r="AP182" s="237"/>
      <c r="AQ182" s="237"/>
      <c r="AR182" s="237"/>
      <c r="AS182" s="237"/>
      <c r="AT182" s="237"/>
      <c r="AU182" s="237"/>
      <c r="AV182" s="237"/>
      <c r="AW182" s="237"/>
      <c r="AX182" s="237"/>
      <c r="AY182" s="247"/>
    </row>
    <row r="183" spans="1:51" ht="60" customHeight="1" outlineLevel="1" x14ac:dyDescent="0.35">
      <c r="A183" s="241" t="s">
        <v>5310</v>
      </c>
      <c r="B183" s="229" t="s">
        <v>5311</v>
      </c>
      <c r="C183" s="229"/>
      <c r="D183" s="229"/>
      <c r="E183" s="229"/>
      <c r="F183" s="229"/>
      <c r="G183" s="229"/>
      <c r="H183" s="229"/>
      <c r="I183" s="229"/>
      <c r="J183" s="229"/>
      <c r="K183" s="232" t="str">
        <f>IF(COUNTIF(L183:AY183,"&lt;&gt;")=0,"",SUMPRODUCT(((Recommendations[ImplStatus]="Implemented")+(Recommendations[ImplStatus]="Compensated"))*ISNUMBER(MATCH(Recommendations[Id],L183:AY183,0)))/COUNTIF(L183:AY183,"&lt;&gt;"))</f>
        <v/>
      </c>
      <c r="L183" s="235"/>
      <c r="M183" s="235"/>
      <c r="N183" s="235"/>
      <c r="O183" s="235"/>
      <c r="P183" s="235"/>
      <c r="Q183" s="235"/>
      <c r="R183" s="235"/>
      <c r="S183" s="235"/>
      <c r="T183" s="235"/>
      <c r="U183" s="235"/>
      <c r="V183" s="235"/>
      <c r="W183" s="235"/>
      <c r="X183" s="235"/>
      <c r="Y183" s="235"/>
      <c r="Z183" s="235"/>
      <c r="AA183" s="235"/>
      <c r="AB183" s="235"/>
      <c r="AC183" s="235"/>
      <c r="AD183" s="235"/>
      <c r="AE183" s="235"/>
      <c r="AF183" s="235"/>
      <c r="AG183" s="235"/>
      <c r="AH183" s="235"/>
      <c r="AI183" s="235"/>
      <c r="AJ183" s="235"/>
      <c r="AK183" s="235"/>
      <c r="AL183" s="235"/>
      <c r="AM183" s="235"/>
      <c r="AN183" s="235"/>
      <c r="AO183" s="235"/>
      <c r="AP183" s="235"/>
      <c r="AQ183" s="235"/>
      <c r="AR183" s="235"/>
      <c r="AS183" s="235"/>
      <c r="AT183" s="235"/>
      <c r="AU183" s="235"/>
      <c r="AV183" s="235"/>
      <c r="AW183" s="235"/>
      <c r="AX183" s="235"/>
      <c r="AY183" s="245"/>
    </row>
    <row r="184" spans="1:51" ht="60" customHeight="1" outlineLevel="1" x14ac:dyDescent="0.35">
      <c r="A184" s="242" t="s">
        <v>1899</v>
      </c>
      <c r="B184" s="230" t="s">
        <v>5312</v>
      </c>
      <c r="C184" s="230"/>
      <c r="D184" s="230"/>
      <c r="E184" s="230"/>
      <c r="F184" s="230"/>
      <c r="G184" s="230"/>
      <c r="H184" s="230"/>
      <c r="I184" s="230"/>
      <c r="J184" s="230"/>
      <c r="K184" s="233" t="str">
        <f>IF(COUNTIF(L184:AY184,"&lt;&gt;")=0,"",SUMPRODUCT(((Recommendations[ImplStatus]="Implemented")+(Recommendations[ImplStatus]="Compensated"))*ISNUMBER(MATCH(Recommendations[Id],L184:AY184,0)))/COUNTIF(L184:AY184,"&lt;&gt;"))</f>
        <v/>
      </c>
      <c r="L184" s="236"/>
      <c r="M184" s="236"/>
      <c r="N184" s="236"/>
      <c r="O184" s="236"/>
      <c r="P184" s="236"/>
      <c r="Q184" s="236"/>
      <c r="R184" s="236"/>
      <c r="S184" s="236"/>
      <c r="T184" s="236"/>
      <c r="U184" s="236"/>
      <c r="V184" s="236"/>
      <c r="W184" s="236"/>
      <c r="X184" s="236"/>
      <c r="Y184" s="236"/>
      <c r="Z184" s="236"/>
      <c r="AA184" s="236"/>
      <c r="AB184" s="236"/>
      <c r="AC184" s="236"/>
      <c r="AD184" s="236"/>
      <c r="AE184" s="236"/>
      <c r="AF184" s="236"/>
      <c r="AG184" s="236"/>
      <c r="AH184" s="236"/>
      <c r="AI184" s="236"/>
      <c r="AJ184" s="236"/>
      <c r="AK184" s="236"/>
      <c r="AL184" s="236"/>
      <c r="AM184" s="236"/>
      <c r="AN184" s="236"/>
      <c r="AO184" s="236"/>
      <c r="AP184" s="236"/>
      <c r="AQ184" s="236"/>
      <c r="AR184" s="236"/>
      <c r="AS184" s="236"/>
      <c r="AT184" s="236"/>
      <c r="AU184" s="236"/>
      <c r="AV184" s="236"/>
      <c r="AW184" s="236"/>
      <c r="AX184" s="236"/>
      <c r="AY184" s="246"/>
    </row>
    <row r="185" spans="1:51" ht="60" customHeight="1" x14ac:dyDescent="0.35">
      <c r="A185" s="243" t="s">
        <v>5313</v>
      </c>
      <c r="B185" s="231" t="s">
        <v>5314</v>
      </c>
      <c r="C185" s="231" t="s">
        <v>5315</v>
      </c>
      <c r="D185" s="231" t="s">
        <v>4579</v>
      </c>
      <c r="E185" s="231" t="s">
        <v>5316</v>
      </c>
      <c r="F185" s="231" t="s">
        <v>20</v>
      </c>
      <c r="G185" s="231" t="s">
        <v>20</v>
      </c>
      <c r="H185" s="231" t="s">
        <v>5317</v>
      </c>
      <c r="I185" s="231" t="s">
        <v>20</v>
      </c>
      <c r="J185" s="231" t="s">
        <v>5318</v>
      </c>
      <c r="K185" s="234" t="str">
        <f>IF(COUNTIF(L185:AY185,"&lt;&gt;")=0,"",SUMPRODUCT(((Recommendations[ImplStatus]="Implemented")+(Recommendations[ImplStatus]="Compensated"))*ISNUMBER(MATCH(Recommendations[Id],L185:AY185,0)))/COUNTIF(L185:AY185,"&lt;&gt;"))</f>
        <v/>
      </c>
      <c r="L185" s="237"/>
      <c r="M185" s="237"/>
      <c r="N185" s="237"/>
      <c r="O185" s="237"/>
      <c r="P185" s="237"/>
      <c r="Q185" s="237"/>
      <c r="R185" s="237"/>
      <c r="S185" s="237"/>
      <c r="T185" s="237"/>
      <c r="U185" s="237"/>
      <c r="V185" s="237"/>
      <c r="W185" s="237"/>
      <c r="X185" s="237"/>
      <c r="Y185" s="237"/>
      <c r="Z185" s="237"/>
      <c r="AA185" s="237"/>
      <c r="AB185" s="237"/>
      <c r="AC185" s="237"/>
      <c r="AD185" s="237"/>
      <c r="AE185" s="237"/>
      <c r="AF185" s="237"/>
      <c r="AG185" s="237"/>
      <c r="AH185" s="237"/>
      <c r="AI185" s="237"/>
      <c r="AJ185" s="237"/>
      <c r="AK185" s="237"/>
      <c r="AL185" s="237"/>
      <c r="AM185" s="237"/>
      <c r="AN185" s="237"/>
      <c r="AO185" s="237"/>
      <c r="AP185" s="237"/>
      <c r="AQ185" s="237"/>
      <c r="AR185" s="237"/>
      <c r="AS185" s="237"/>
      <c r="AT185" s="237"/>
      <c r="AU185" s="237"/>
      <c r="AV185" s="237"/>
      <c r="AW185" s="237"/>
      <c r="AX185" s="237"/>
      <c r="AY185" s="247"/>
    </row>
    <row r="186" spans="1:51" ht="60" customHeight="1" x14ac:dyDescent="0.35">
      <c r="A186" s="243" t="s">
        <v>5319</v>
      </c>
      <c r="B186" s="231" t="s">
        <v>5320</v>
      </c>
      <c r="C186" s="231" t="s">
        <v>4584</v>
      </c>
      <c r="D186" s="231" t="s">
        <v>5321</v>
      </c>
      <c r="E186" s="231" t="s">
        <v>20</v>
      </c>
      <c r="F186" s="231" t="s">
        <v>20</v>
      </c>
      <c r="G186" s="231" t="s">
        <v>20</v>
      </c>
      <c r="H186" s="231" t="s">
        <v>5322</v>
      </c>
      <c r="I186" s="231" t="s">
        <v>20</v>
      </c>
      <c r="J186" s="231" t="s">
        <v>5323</v>
      </c>
      <c r="K186" s="234" t="str">
        <f>IF(COUNTIF(L186:AY186,"&lt;&gt;")=0,"",SUMPRODUCT(((Recommendations[ImplStatus]="Implemented")+(Recommendations[ImplStatus]="Compensated"))*ISNUMBER(MATCH(Recommendations[Id],L186:AY186,0)))/COUNTIF(L186:AY186,"&lt;&gt;"))</f>
        <v/>
      </c>
      <c r="L186" s="237"/>
      <c r="M186" s="237"/>
      <c r="N186" s="237"/>
      <c r="O186" s="237"/>
      <c r="P186" s="237"/>
      <c r="Q186" s="237"/>
      <c r="R186" s="237"/>
      <c r="S186" s="237"/>
      <c r="T186" s="237"/>
      <c r="U186" s="237"/>
      <c r="V186" s="237"/>
      <c r="W186" s="237"/>
      <c r="X186" s="237"/>
      <c r="Y186" s="237"/>
      <c r="Z186" s="237"/>
      <c r="AA186" s="237"/>
      <c r="AB186" s="237"/>
      <c r="AC186" s="237"/>
      <c r="AD186" s="237"/>
      <c r="AE186" s="237"/>
      <c r="AF186" s="237"/>
      <c r="AG186" s="237"/>
      <c r="AH186" s="237"/>
      <c r="AI186" s="237"/>
      <c r="AJ186" s="237"/>
      <c r="AK186" s="237"/>
      <c r="AL186" s="237"/>
      <c r="AM186" s="237"/>
      <c r="AN186" s="237"/>
      <c r="AO186" s="237"/>
      <c r="AP186" s="237"/>
      <c r="AQ186" s="237"/>
      <c r="AR186" s="237"/>
      <c r="AS186" s="237"/>
      <c r="AT186" s="237"/>
      <c r="AU186" s="237"/>
      <c r="AV186" s="237"/>
      <c r="AW186" s="237"/>
      <c r="AX186" s="237"/>
      <c r="AY186" s="247"/>
    </row>
    <row r="187" spans="1:51" ht="60" customHeight="1" outlineLevel="1" x14ac:dyDescent="0.35">
      <c r="A187" s="242" t="s">
        <v>1903</v>
      </c>
      <c r="B187" s="230" t="s">
        <v>5324</v>
      </c>
      <c r="C187" s="230"/>
      <c r="D187" s="230"/>
      <c r="E187" s="230"/>
      <c r="F187" s="230"/>
      <c r="G187" s="230"/>
      <c r="H187" s="230"/>
      <c r="I187" s="230"/>
      <c r="J187" s="230"/>
      <c r="K187" s="233" t="str">
        <f>IF(COUNTIF(L187:AY187,"&lt;&gt;")=0,"",SUMPRODUCT(((Recommendations[ImplStatus]="Implemented")+(Recommendations[ImplStatus]="Compensated"))*ISNUMBER(MATCH(Recommendations[Id],L187:AY187,0)))/COUNTIF(L187:AY187,"&lt;&gt;"))</f>
        <v/>
      </c>
      <c r="L187" s="236"/>
      <c r="M187" s="236"/>
      <c r="N187" s="236"/>
      <c r="O187" s="236"/>
      <c r="P187" s="236"/>
      <c r="Q187" s="236"/>
      <c r="R187" s="236"/>
      <c r="S187" s="236"/>
      <c r="T187" s="236"/>
      <c r="U187" s="236"/>
      <c r="V187" s="236"/>
      <c r="W187" s="236"/>
      <c r="X187" s="236"/>
      <c r="Y187" s="236"/>
      <c r="Z187" s="236"/>
      <c r="AA187" s="236"/>
      <c r="AB187" s="236"/>
      <c r="AC187" s="236"/>
      <c r="AD187" s="236"/>
      <c r="AE187" s="236"/>
      <c r="AF187" s="236"/>
      <c r="AG187" s="236"/>
      <c r="AH187" s="236"/>
      <c r="AI187" s="236"/>
      <c r="AJ187" s="236"/>
      <c r="AK187" s="236"/>
      <c r="AL187" s="236"/>
      <c r="AM187" s="236"/>
      <c r="AN187" s="236"/>
      <c r="AO187" s="236"/>
      <c r="AP187" s="236"/>
      <c r="AQ187" s="236"/>
      <c r="AR187" s="236"/>
      <c r="AS187" s="236"/>
      <c r="AT187" s="236"/>
      <c r="AU187" s="236"/>
      <c r="AV187" s="236"/>
      <c r="AW187" s="236"/>
      <c r="AX187" s="236"/>
      <c r="AY187" s="246"/>
    </row>
    <row r="188" spans="1:51" ht="60" customHeight="1" x14ac:dyDescent="0.35">
      <c r="A188" s="243" t="s">
        <v>5325</v>
      </c>
      <c r="B188" s="231" t="s">
        <v>5326</v>
      </c>
      <c r="C188" s="231" t="s">
        <v>5327</v>
      </c>
      <c r="D188" s="231" t="s">
        <v>5328</v>
      </c>
      <c r="E188" s="231" t="s">
        <v>20</v>
      </c>
      <c r="F188" s="231" t="s">
        <v>5329</v>
      </c>
      <c r="G188" s="231" t="s">
        <v>20</v>
      </c>
      <c r="H188" s="231" t="s">
        <v>5330</v>
      </c>
      <c r="I188" s="231" t="s">
        <v>5331</v>
      </c>
      <c r="J188" s="231" t="s">
        <v>5332</v>
      </c>
      <c r="K188" s="234" t="str">
        <f>IF(COUNTIF(L188:AY188,"&lt;&gt;")=0,"",SUMPRODUCT(((Recommendations[ImplStatus]="Implemented")+(Recommendations[ImplStatus]="Compensated"))*ISNUMBER(MATCH(Recommendations[Id],L188:AY188,0)))/COUNTIF(L188:AY188,"&lt;&gt;"))</f>
        <v/>
      </c>
      <c r="L188" s="237"/>
      <c r="M188" s="237"/>
      <c r="N188" s="237"/>
      <c r="O188" s="237"/>
      <c r="P188" s="237"/>
      <c r="Q188" s="237"/>
      <c r="R188" s="237"/>
      <c r="S188" s="237"/>
      <c r="T188" s="237"/>
      <c r="U188" s="237"/>
      <c r="V188" s="237"/>
      <c r="W188" s="237"/>
      <c r="X188" s="237"/>
      <c r="Y188" s="237"/>
      <c r="Z188" s="237"/>
      <c r="AA188" s="237"/>
      <c r="AB188" s="237"/>
      <c r="AC188" s="237"/>
      <c r="AD188" s="237"/>
      <c r="AE188" s="237"/>
      <c r="AF188" s="237"/>
      <c r="AG188" s="237"/>
      <c r="AH188" s="237"/>
      <c r="AI188" s="237"/>
      <c r="AJ188" s="237"/>
      <c r="AK188" s="237"/>
      <c r="AL188" s="237"/>
      <c r="AM188" s="237"/>
      <c r="AN188" s="237"/>
      <c r="AO188" s="237"/>
      <c r="AP188" s="237"/>
      <c r="AQ188" s="237"/>
      <c r="AR188" s="237"/>
      <c r="AS188" s="237"/>
      <c r="AT188" s="237"/>
      <c r="AU188" s="237"/>
      <c r="AV188" s="237"/>
      <c r="AW188" s="237"/>
      <c r="AX188" s="237"/>
      <c r="AY188" s="247"/>
    </row>
    <row r="189" spans="1:51" ht="60" customHeight="1" x14ac:dyDescent="0.35">
      <c r="A189" s="243" t="s">
        <v>5333</v>
      </c>
      <c r="B189" s="231" t="s">
        <v>5334</v>
      </c>
      <c r="C189" s="231" t="s">
        <v>5335</v>
      </c>
      <c r="D189" s="231" t="s">
        <v>5336</v>
      </c>
      <c r="E189" s="231" t="s">
        <v>20</v>
      </c>
      <c r="F189" s="231" t="s">
        <v>20</v>
      </c>
      <c r="G189" s="231" t="s">
        <v>20</v>
      </c>
      <c r="H189" s="231" t="s">
        <v>5337</v>
      </c>
      <c r="I189" s="231" t="s">
        <v>20</v>
      </c>
      <c r="J189" s="231" t="s">
        <v>5338</v>
      </c>
      <c r="K189" s="234" t="str">
        <f>IF(COUNTIF(L189:AY189,"&lt;&gt;")=0,"",SUMPRODUCT(((Recommendations[ImplStatus]="Implemented")+(Recommendations[ImplStatus]="Compensated"))*ISNUMBER(MATCH(Recommendations[Id],L189:AY189,0)))/COUNTIF(L189:AY189,"&lt;&gt;"))</f>
        <v/>
      </c>
      <c r="L189" s="237"/>
      <c r="M189" s="237"/>
      <c r="N189" s="237"/>
      <c r="O189" s="237"/>
      <c r="P189" s="237"/>
      <c r="Q189" s="237"/>
      <c r="R189" s="237"/>
      <c r="S189" s="237"/>
      <c r="T189" s="237"/>
      <c r="U189" s="237"/>
      <c r="V189" s="237"/>
      <c r="W189" s="237"/>
      <c r="X189" s="237"/>
      <c r="Y189" s="237"/>
      <c r="Z189" s="237"/>
      <c r="AA189" s="237"/>
      <c r="AB189" s="237"/>
      <c r="AC189" s="237"/>
      <c r="AD189" s="237"/>
      <c r="AE189" s="237"/>
      <c r="AF189" s="237"/>
      <c r="AG189" s="237"/>
      <c r="AH189" s="237"/>
      <c r="AI189" s="237"/>
      <c r="AJ189" s="237"/>
      <c r="AK189" s="237"/>
      <c r="AL189" s="237"/>
      <c r="AM189" s="237"/>
      <c r="AN189" s="237"/>
      <c r="AO189" s="237"/>
      <c r="AP189" s="237"/>
      <c r="AQ189" s="237"/>
      <c r="AR189" s="237"/>
      <c r="AS189" s="237"/>
      <c r="AT189" s="237"/>
      <c r="AU189" s="237"/>
      <c r="AV189" s="237"/>
      <c r="AW189" s="237"/>
      <c r="AX189" s="237"/>
      <c r="AY189" s="247"/>
    </row>
    <row r="190" spans="1:51" ht="60" customHeight="1" x14ac:dyDescent="0.35">
      <c r="A190" s="243" t="s">
        <v>5339</v>
      </c>
      <c r="B190" s="231" t="s">
        <v>5340</v>
      </c>
      <c r="C190" s="231" t="s">
        <v>5341</v>
      </c>
      <c r="D190" s="231" t="s">
        <v>5342</v>
      </c>
      <c r="E190" s="231" t="s">
        <v>20</v>
      </c>
      <c r="F190" s="231" t="s">
        <v>5343</v>
      </c>
      <c r="G190" s="231" t="s">
        <v>20</v>
      </c>
      <c r="H190" s="231" t="s">
        <v>5344</v>
      </c>
      <c r="I190" s="231" t="s">
        <v>20</v>
      </c>
      <c r="J190" s="231" t="s">
        <v>5345</v>
      </c>
      <c r="K190" s="234" t="str">
        <f>IF(COUNTIF(L190:AY190,"&lt;&gt;")=0,"",SUMPRODUCT(((Recommendations[ImplStatus]="Implemented")+(Recommendations[ImplStatus]="Compensated"))*ISNUMBER(MATCH(Recommendations[Id],L190:AY190,0)))/COUNTIF(L190:AY190,"&lt;&gt;"))</f>
        <v/>
      </c>
      <c r="L190" s="237"/>
      <c r="M190" s="237"/>
      <c r="N190" s="237"/>
      <c r="O190" s="237"/>
      <c r="P190" s="237"/>
      <c r="Q190" s="237"/>
      <c r="R190" s="237"/>
      <c r="S190" s="237"/>
      <c r="T190" s="237"/>
      <c r="U190" s="237"/>
      <c r="V190" s="237"/>
      <c r="W190" s="237"/>
      <c r="X190" s="237"/>
      <c r="Y190" s="237"/>
      <c r="Z190" s="237"/>
      <c r="AA190" s="237"/>
      <c r="AB190" s="237"/>
      <c r="AC190" s="237"/>
      <c r="AD190" s="237"/>
      <c r="AE190" s="237"/>
      <c r="AF190" s="237"/>
      <c r="AG190" s="237"/>
      <c r="AH190" s="237"/>
      <c r="AI190" s="237"/>
      <c r="AJ190" s="237"/>
      <c r="AK190" s="237"/>
      <c r="AL190" s="237"/>
      <c r="AM190" s="237"/>
      <c r="AN190" s="237"/>
      <c r="AO190" s="237"/>
      <c r="AP190" s="237"/>
      <c r="AQ190" s="237"/>
      <c r="AR190" s="237"/>
      <c r="AS190" s="237"/>
      <c r="AT190" s="237"/>
      <c r="AU190" s="237"/>
      <c r="AV190" s="237"/>
      <c r="AW190" s="237"/>
      <c r="AX190" s="237"/>
      <c r="AY190" s="247"/>
    </row>
    <row r="191" spans="1:51" ht="60" customHeight="1" x14ac:dyDescent="0.35">
      <c r="A191" s="243" t="s">
        <v>5346</v>
      </c>
      <c r="B191" s="231" t="s">
        <v>5347</v>
      </c>
      <c r="C191" s="231" t="s">
        <v>5348</v>
      </c>
      <c r="D191" s="231" t="s">
        <v>20</v>
      </c>
      <c r="E191" s="231" t="s">
        <v>20</v>
      </c>
      <c r="F191" s="231" t="s">
        <v>20</v>
      </c>
      <c r="G191" s="231" t="s">
        <v>20</v>
      </c>
      <c r="H191" s="231" t="s">
        <v>5349</v>
      </c>
      <c r="I191" s="231" t="s">
        <v>20</v>
      </c>
      <c r="J191" s="231" t="s">
        <v>5350</v>
      </c>
      <c r="K191" s="234" t="str">
        <f>IF(COUNTIF(L191:AY191,"&lt;&gt;")=0,"",SUMPRODUCT(((Recommendations[ImplStatus]="Implemented")+(Recommendations[ImplStatus]="Compensated"))*ISNUMBER(MATCH(Recommendations[Id],L191:AY191,0)))/COUNTIF(L191:AY191,"&lt;&gt;"))</f>
        <v/>
      </c>
      <c r="L191" s="237"/>
      <c r="M191" s="237"/>
      <c r="N191" s="237"/>
      <c r="O191" s="237"/>
      <c r="P191" s="237"/>
      <c r="Q191" s="237"/>
      <c r="R191" s="237"/>
      <c r="S191" s="237"/>
      <c r="T191" s="237"/>
      <c r="U191" s="237"/>
      <c r="V191" s="237"/>
      <c r="W191" s="237"/>
      <c r="X191" s="237"/>
      <c r="Y191" s="237"/>
      <c r="Z191" s="237"/>
      <c r="AA191" s="237"/>
      <c r="AB191" s="237"/>
      <c r="AC191" s="237"/>
      <c r="AD191" s="237"/>
      <c r="AE191" s="237"/>
      <c r="AF191" s="237"/>
      <c r="AG191" s="237"/>
      <c r="AH191" s="237"/>
      <c r="AI191" s="237"/>
      <c r="AJ191" s="237"/>
      <c r="AK191" s="237"/>
      <c r="AL191" s="237"/>
      <c r="AM191" s="237"/>
      <c r="AN191" s="237"/>
      <c r="AO191" s="237"/>
      <c r="AP191" s="237"/>
      <c r="AQ191" s="237"/>
      <c r="AR191" s="237"/>
      <c r="AS191" s="237"/>
      <c r="AT191" s="237"/>
      <c r="AU191" s="237"/>
      <c r="AV191" s="237"/>
      <c r="AW191" s="237"/>
      <c r="AX191" s="237"/>
      <c r="AY191" s="247"/>
    </row>
    <row r="192" spans="1:51" ht="60" customHeight="1" x14ac:dyDescent="0.35">
      <c r="A192" s="243" t="s">
        <v>5351</v>
      </c>
      <c r="B192" s="231" t="s">
        <v>5352</v>
      </c>
      <c r="C192" s="231" t="s">
        <v>5353</v>
      </c>
      <c r="D192" s="231" t="s">
        <v>5354</v>
      </c>
      <c r="E192" s="231" t="s">
        <v>5355</v>
      </c>
      <c r="F192" s="231" t="s">
        <v>20</v>
      </c>
      <c r="G192" s="231" t="s">
        <v>20</v>
      </c>
      <c r="H192" s="231" t="s">
        <v>5356</v>
      </c>
      <c r="I192" s="231" t="s">
        <v>20</v>
      </c>
      <c r="J192" s="231" t="s">
        <v>5357</v>
      </c>
      <c r="K192" s="234" t="str">
        <f>IF(COUNTIF(L192:AY192,"&lt;&gt;")=0,"",SUMPRODUCT(((Recommendations[ImplStatus]="Implemented")+(Recommendations[ImplStatus]="Compensated"))*ISNUMBER(MATCH(Recommendations[Id],L192:AY192,0)))/COUNTIF(L192:AY192,"&lt;&gt;"))</f>
        <v/>
      </c>
      <c r="L192" s="237"/>
      <c r="M192" s="237"/>
      <c r="N192" s="237"/>
      <c r="O192" s="237"/>
      <c r="P192" s="237"/>
      <c r="Q192" s="237"/>
      <c r="R192" s="237"/>
      <c r="S192" s="237"/>
      <c r="T192" s="237"/>
      <c r="U192" s="237"/>
      <c r="V192" s="237"/>
      <c r="W192" s="237"/>
      <c r="X192" s="237"/>
      <c r="Y192" s="237"/>
      <c r="Z192" s="237"/>
      <c r="AA192" s="237"/>
      <c r="AB192" s="237"/>
      <c r="AC192" s="237"/>
      <c r="AD192" s="237"/>
      <c r="AE192" s="237"/>
      <c r="AF192" s="237"/>
      <c r="AG192" s="237"/>
      <c r="AH192" s="237"/>
      <c r="AI192" s="237"/>
      <c r="AJ192" s="237"/>
      <c r="AK192" s="237"/>
      <c r="AL192" s="237"/>
      <c r="AM192" s="237"/>
      <c r="AN192" s="237"/>
      <c r="AO192" s="237"/>
      <c r="AP192" s="237"/>
      <c r="AQ192" s="237"/>
      <c r="AR192" s="237"/>
      <c r="AS192" s="237"/>
      <c r="AT192" s="237"/>
      <c r="AU192" s="237"/>
      <c r="AV192" s="237"/>
      <c r="AW192" s="237"/>
      <c r="AX192" s="237"/>
      <c r="AY192" s="247"/>
    </row>
    <row r="193" spans="1:51" ht="60" customHeight="1" outlineLevel="1" x14ac:dyDescent="0.35">
      <c r="A193" s="242" t="s">
        <v>1907</v>
      </c>
      <c r="B193" s="230" t="s">
        <v>5358</v>
      </c>
      <c r="C193" s="230"/>
      <c r="D193" s="230"/>
      <c r="E193" s="230"/>
      <c r="F193" s="230"/>
      <c r="G193" s="230"/>
      <c r="H193" s="230"/>
      <c r="I193" s="230"/>
      <c r="J193" s="230"/>
      <c r="K193" s="233" t="str">
        <f>IF(COUNTIF(L193:AY193,"&lt;&gt;")=0,"",SUMPRODUCT(((Recommendations[ImplStatus]="Implemented")+(Recommendations[ImplStatus]="Compensated"))*ISNUMBER(MATCH(Recommendations[Id],L193:AY193,0)))/COUNTIF(L193:AY193,"&lt;&gt;"))</f>
        <v/>
      </c>
      <c r="L193" s="236"/>
      <c r="M193" s="236"/>
      <c r="N193" s="236"/>
      <c r="O193" s="236"/>
      <c r="P193" s="236"/>
      <c r="Q193" s="236"/>
      <c r="R193" s="236"/>
      <c r="S193" s="236"/>
      <c r="T193" s="236"/>
      <c r="U193" s="236"/>
      <c r="V193" s="236"/>
      <c r="W193" s="236"/>
      <c r="X193" s="236"/>
      <c r="Y193" s="236"/>
      <c r="Z193" s="236"/>
      <c r="AA193" s="236"/>
      <c r="AB193" s="236"/>
      <c r="AC193" s="236"/>
      <c r="AD193" s="236"/>
      <c r="AE193" s="236"/>
      <c r="AF193" s="236"/>
      <c r="AG193" s="236"/>
      <c r="AH193" s="236"/>
      <c r="AI193" s="236"/>
      <c r="AJ193" s="236"/>
      <c r="AK193" s="236"/>
      <c r="AL193" s="236"/>
      <c r="AM193" s="236"/>
      <c r="AN193" s="236"/>
      <c r="AO193" s="236"/>
      <c r="AP193" s="236"/>
      <c r="AQ193" s="236"/>
      <c r="AR193" s="236"/>
      <c r="AS193" s="236"/>
      <c r="AT193" s="236"/>
      <c r="AU193" s="236"/>
      <c r="AV193" s="236"/>
      <c r="AW193" s="236"/>
      <c r="AX193" s="236"/>
      <c r="AY193" s="246"/>
    </row>
    <row r="194" spans="1:51" ht="60" customHeight="1" x14ac:dyDescent="0.35">
      <c r="A194" s="243" t="s">
        <v>5359</v>
      </c>
      <c r="B194" s="231" t="s">
        <v>5360</v>
      </c>
      <c r="C194" s="231" t="s">
        <v>5361</v>
      </c>
      <c r="D194" s="231" t="s">
        <v>5354</v>
      </c>
      <c r="E194" s="231" t="s">
        <v>5355</v>
      </c>
      <c r="F194" s="231" t="s">
        <v>5362</v>
      </c>
      <c r="G194" s="231" t="s">
        <v>20</v>
      </c>
      <c r="H194" s="231" t="s">
        <v>5363</v>
      </c>
      <c r="I194" s="231" t="s">
        <v>20</v>
      </c>
      <c r="J194" s="231" t="s">
        <v>5364</v>
      </c>
      <c r="K194" s="234" t="str">
        <f>IF(COUNTIF(L194:AY194,"&lt;&gt;")=0,"",SUMPRODUCT(((Recommendations[ImplStatus]="Implemented")+(Recommendations[ImplStatus]="Compensated"))*ISNUMBER(MATCH(Recommendations[Id],L194:AY194,0)))/COUNTIF(L194:AY194,"&lt;&gt;"))</f>
        <v/>
      </c>
      <c r="L194" s="237"/>
      <c r="M194" s="237"/>
      <c r="N194" s="237"/>
      <c r="O194" s="237"/>
      <c r="P194" s="237"/>
      <c r="Q194" s="237"/>
      <c r="R194" s="237"/>
      <c r="S194" s="237"/>
      <c r="T194" s="237"/>
      <c r="U194" s="237"/>
      <c r="V194" s="237"/>
      <c r="W194" s="237"/>
      <c r="X194" s="237"/>
      <c r="Y194" s="237"/>
      <c r="Z194" s="237"/>
      <c r="AA194" s="237"/>
      <c r="AB194" s="237"/>
      <c r="AC194" s="237"/>
      <c r="AD194" s="237"/>
      <c r="AE194" s="237"/>
      <c r="AF194" s="237"/>
      <c r="AG194" s="237"/>
      <c r="AH194" s="237"/>
      <c r="AI194" s="237"/>
      <c r="AJ194" s="237"/>
      <c r="AK194" s="237"/>
      <c r="AL194" s="237"/>
      <c r="AM194" s="237"/>
      <c r="AN194" s="237"/>
      <c r="AO194" s="237"/>
      <c r="AP194" s="237"/>
      <c r="AQ194" s="237"/>
      <c r="AR194" s="237"/>
      <c r="AS194" s="237"/>
      <c r="AT194" s="237"/>
      <c r="AU194" s="237"/>
      <c r="AV194" s="237"/>
      <c r="AW194" s="237"/>
      <c r="AX194" s="237"/>
      <c r="AY194" s="247"/>
    </row>
    <row r="195" spans="1:51" ht="60" customHeight="1" x14ac:dyDescent="0.35">
      <c r="A195" s="243" t="s">
        <v>5365</v>
      </c>
      <c r="B195" s="231" t="s">
        <v>5366</v>
      </c>
      <c r="C195" s="231" t="s">
        <v>5367</v>
      </c>
      <c r="D195" s="231" t="s">
        <v>5368</v>
      </c>
      <c r="E195" s="231" t="s">
        <v>20</v>
      </c>
      <c r="F195" s="231" t="s">
        <v>20</v>
      </c>
      <c r="G195" s="231" t="s">
        <v>20</v>
      </c>
      <c r="H195" s="231" t="s">
        <v>5369</v>
      </c>
      <c r="I195" s="231" t="s">
        <v>20</v>
      </c>
      <c r="J195" s="231" t="s">
        <v>5370</v>
      </c>
      <c r="K195" s="234" t="str">
        <f>IF(COUNTIF(L195:AY195,"&lt;&gt;")=0,"",SUMPRODUCT(((Recommendations[ImplStatus]="Implemented")+(Recommendations[ImplStatus]="Compensated"))*ISNUMBER(MATCH(Recommendations[Id],L195:AY195,0)))/COUNTIF(L195:AY195,"&lt;&gt;"))</f>
        <v/>
      </c>
      <c r="L195" s="237"/>
      <c r="M195" s="237"/>
      <c r="N195" s="237"/>
      <c r="O195" s="237"/>
      <c r="P195" s="237"/>
      <c r="Q195" s="237"/>
      <c r="R195" s="237"/>
      <c r="S195" s="237"/>
      <c r="T195" s="237"/>
      <c r="U195" s="237"/>
      <c r="V195" s="237"/>
      <c r="W195" s="237"/>
      <c r="X195" s="237"/>
      <c r="Y195" s="237"/>
      <c r="Z195" s="237"/>
      <c r="AA195" s="237"/>
      <c r="AB195" s="237"/>
      <c r="AC195" s="237"/>
      <c r="AD195" s="237"/>
      <c r="AE195" s="237"/>
      <c r="AF195" s="237"/>
      <c r="AG195" s="237"/>
      <c r="AH195" s="237"/>
      <c r="AI195" s="237"/>
      <c r="AJ195" s="237"/>
      <c r="AK195" s="237"/>
      <c r="AL195" s="237"/>
      <c r="AM195" s="237"/>
      <c r="AN195" s="237"/>
      <c r="AO195" s="237"/>
      <c r="AP195" s="237"/>
      <c r="AQ195" s="237"/>
      <c r="AR195" s="237"/>
      <c r="AS195" s="237"/>
      <c r="AT195" s="237"/>
      <c r="AU195" s="237"/>
      <c r="AV195" s="237"/>
      <c r="AW195" s="237"/>
      <c r="AX195" s="237"/>
      <c r="AY195" s="247"/>
    </row>
    <row r="196" spans="1:51" ht="60" customHeight="1" x14ac:dyDescent="0.35">
      <c r="A196" s="243" t="s">
        <v>5371</v>
      </c>
      <c r="B196" s="231" t="s">
        <v>5372</v>
      </c>
      <c r="C196" s="231" t="s">
        <v>5373</v>
      </c>
      <c r="D196" s="231" t="s">
        <v>20</v>
      </c>
      <c r="E196" s="231" t="s">
        <v>5374</v>
      </c>
      <c r="F196" s="231" t="s">
        <v>20</v>
      </c>
      <c r="G196" s="231" t="s">
        <v>20</v>
      </c>
      <c r="H196" s="231" t="s">
        <v>5375</v>
      </c>
      <c r="I196" s="231" t="s">
        <v>20</v>
      </c>
      <c r="J196" s="231" t="s">
        <v>5376</v>
      </c>
      <c r="K196" s="234" t="str">
        <f>IF(COUNTIF(L196:AY196,"&lt;&gt;")=0,"",SUMPRODUCT(((Recommendations[ImplStatus]="Implemented")+(Recommendations[ImplStatus]="Compensated"))*ISNUMBER(MATCH(Recommendations[Id],L196:AY196,0)))/COUNTIF(L196:AY196,"&lt;&gt;"))</f>
        <v/>
      </c>
      <c r="L196" s="237"/>
      <c r="M196" s="237"/>
      <c r="N196" s="237"/>
      <c r="O196" s="237"/>
      <c r="P196" s="237"/>
      <c r="Q196" s="237"/>
      <c r="R196" s="237"/>
      <c r="S196" s="237"/>
      <c r="T196" s="237"/>
      <c r="U196" s="237"/>
      <c r="V196" s="237"/>
      <c r="W196" s="237"/>
      <c r="X196" s="237"/>
      <c r="Y196" s="237"/>
      <c r="Z196" s="237"/>
      <c r="AA196" s="237"/>
      <c r="AB196" s="237"/>
      <c r="AC196" s="237"/>
      <c r="AD196" s="237"/>
      <c r="AE196" s="237"/>
      <c r="AF196" s="237"/>
      <c r="AG196" s="237"/>
      <c r="AH196" s="237"/>
      <c r="AI196" s="237"/>
      <c r="AJ196" s="237"/>
      <c r="AK196" s="237"/>
      <c r="AL196" s="237"/>
      <c r="AM196" s="237"/>
      <c r="AN196" s="237"/>
      <c r="AO196" s="237"/>
      <c r="AP196" s="237"/>
      <c r="AQ196" s="237"/>
      <c r="AR196" s="237"/>
      <c r="AS196" s="237"/>
      <c r="AT196" s="237"/>
      <c r="AU196" s="237"/>
      <c r="AV196" s="237"/>
      <c r="AW196" s="237"/>
      <c r="AX196" s="237"/>
      <c r="AY196" s="247"/>
    </row>
    <row r="197" spans="1:51" ht="60" customHeight="1" x14ac:dyDescent="0.35">
      <c r="A197" s="243" t="s">
        <v>5377</v>
      </c>
      <c r="B197" s="231" t="s">
        <v>5378</v>
      </c>
      <c r="C197" s="231" t="s">
        <v>5379</v>
      </c>
      <c r="D197" s="231" t="s">
        <v>20</v>
      </c>
      <c r="E197" s="231" t="s">
        <v>20</v>
      </c>
      <c r="F197" s="231" t="s">
        <v>20</v>
      </c>
      <c r="G197" s="231" t="s">
        <v>20</v>
      </c>
      <c r="H197" s="231" t="s">
        <v>5380</v>
      </c>
      <c r="I197" s="231" t="s">
        <v>20</v>
      </c>
      <c r="J197" s="231" t="s">
        <v>5381</v>
      </c>
      <c r="K197" s="234" t="str">
        <f>IF(COUNTIF(L197:AY197,"&lt;&gt;")=0,"",SUMPRODUCT(((Recommendations[ImplStatus]="Implemented")+(Recommendations[ImplStatus]="Compensated"))*ISNUMBER(MATCH(Recommendations[Id],L197:AY197,0)))/COUNTIF(L197:AY197,"&lt;&gt;"))</f>
        <v/>
      </c>
      <c r="L197" s="237"/>
      <c r="M197" s="237"/>
      <c r="N197" s="237"/>
      <c r="O197" s="237"/>
      <c r="P197" s="237"/>
      <c r="Q197" s="237"/>
      <c r="R197" s="237"/>
      <c r="S197" s="237"/>
      <c r="T197" s="237"/>
      <c r="U197" s="237"/>
      <c r="V197" s="237"/>
      <c r="W197" s="237"/>
      <c r="X197" s="237"/>
      <c r="Y197" s="237"/>
      <c r="Z197" s="237"/>
      <c r="AA197" s="237"/>
      <c r="AB197" s="237"/>
      <c r="AC197" s="237"/>
      <c r="AD197" s="237"/>
      <c r="AE197" s="237"/>
      <c r="AF197" s="237"/>
      <c r="AG197" s="237"/>
      <c r="AH197" s="237"/>
      <c r="AI197" s="237"/>
      <c r="AJ197" s="237"/>
      <c r="AK197" s="237"/>
      <c r="AL197" s="237"/>
      <c r="AM197" s="237"/>
      <c r="AN197" s="237"/>
      <c r="AO197" s="237"/>
      <c r="AP197" s="237"/>
      <c r="AQ197" s="237"/>
      <c r="AR197" s="237"/>
      <c r="AS197" s="237"/>
      <c r="AT197" s="237"/>
      <c r="AU197" s="237"/>
      <c r="AV197" s="237"/>
      <c r="AW197" s="237"/>
      <c r="AX197" s="237"/>
      <c r="AY197" s="247"/>
    </row>
    <row r="198" spans="1:51" ht="60" customHeight="1" x14ac:dyDescent="0.35">
      <c r="A198" s="243" t="s">
        <v>5382</v>
      </c>
      <c r="B198" s="231" t="s">
        <v>5383</v>
      </c>
      <c r="C198" s="231" t="s">
        <v>5384</v>
      </c>
      <c r="D198" s="231" t="s">
        <v>5385</v>
      </c>
      <c r="E198" s="231" t="s">
        <v>20</v>
      </c>
      <c r="F198" s="231" t="s">
        <v>20</v>
      </c>
      <c r="G198" s="231" t="s">
        <v>20</v>
      </c>
      <c r="H198" s="231" t="s">
        <v>5386</v>
      </c>
      <c r="I198" s="231" t="s">
        <v>20</v>
      </c>
      <c r="J198" s="231" t="s">
        <v>5387</v>
      </c>
      <c r="K198" s="234" t="str">
        <f>IF(COUNTIF(L198:AY198,"&lt;&gt;")=0,"",SUMPRODUCT(((Recommendations[ImplStatus]="Implemented")+(Recommendations[ImplStatus]="Compensated"))*ISNUMBER(MATCH(Recommendations[Id],L198:AY198,0)))/COUNTIF(L198:AY198,"&lt;&gt;"))</f>
        <v/>
      </c>
      <c r="L198" s="237"/>
      <c r="M198" s="237"/>
      <c r="N198" s="237"/>
      <c r="O198" s="237"/>
      <c r="P198" s="237"/>
      <c r="Q198" s="237"/>
      <c r="R198" s="237"/>
      <c r="S198" s="237"/>
      <c r="T198" s="237"/>
      <c r="U198" s="237"/>
      <c r="V198" s="237"/>
      <c r="W198" s="237"/>
      <c r="X198" s="237"/>
      <c r="Y198" s="237"/>
      <c r="Z198" s="237"/>
      <c r="AA198" s="237"/>
      <c r="AB198" s="237"/>
      <c r="AC198" s="237"/>
      <c r="AD198" s="237"/>
      <c r="AE198" s="237"/>
      <c r="AF198" s="237"/>
      <c r="AG198" s="237"/>
      <c r="AH198" s="237"/>
      <c r="AI198" s="237"/>
      <c r="AJ198" s="237"/>
      <c r="AK198" s="237"/>
      <c r="AL198" s="237"/>
      <c r="AM198" s="237"/>
      <c r="AN198" s="237"/>
      <c r="AO198" s="237"/>
      <c r="AP198" s="237"/>
      <c r="AQ198" s="237"/>
      <c r="AR198" s="237"/>
      <c r="AS198" s="237"/>
      <c r="AT198" s="237"/>
      <c r="AU198" s="237"/>
      <c r="AV198" s="237"/>
      <c r="AW198" s="237"/>
      <c r="AX198" s="237"/>
      <c r="AY198" s="247"/>
    </row>
    <row r="199" spans="1:51" ht="60" customHeight="1" outlineLevel="1" x14ac:dyDescent="0.35">
      <c r="A199" s="242" t="s">
        <v>1911</v>
      </c>
      <c r="B199" s="230" t="s">
        <v>5388</v>
      </c>
      <c r="C199" s="230"/>
      <c r="D199" s="230"/>
      <c r="E199" s="230"/>
      <c r="F199" s="230"/>
      <c r="G199" s="230"/>
      <c r="H199" s="230"/>
      <c r="I199" s="230"/>
      <c r="J199" s="230"/>
      <c r="K199" s="233" t="str">
        <f>IF(COUNTIF(L199:AY199,"&lt;&gt;")=0,"",SUMPRODUCT(((Recommendations[ImplStatus]="Implemented")+(Recommendations[ImplStatus]="Compensated"))*ISNUMBER(MATCH(Recommendations[Id],L199:AY199,0)))/COUNTIF(L199:AY199,"&lt;&gt;"))</f>
        <v/>
      </c>
      <c r="L199" s="236"/>
      <c r="M199" s="236"/>
      <c r="N199" s="236"/>
      <c r="O199" s="236"/>
      <c r="P199" s="236"/>
      <c r="Q199" s="236"/>
      <c r="R199" s="236"/>
      <c r="S199" s="236"/>
      <c r="T199" s="236"/>
      <c r="U199" s="236"/>
      <c r="V199" s="236"/>
      <c r="W199" s="236"/>
      <c r="X199" s="236"/>
      <c r="Y199" s="236"/>
      <c r="Z199" s="236"/>
      <c r="AA199" s="236"/>
      <c r="AB199" s="236"/>
      <c r="AC199" s="236"/>
      <c r="AD199" s="236"/>
      <c r="AE199" s="236"/>
      <c r="AF199" s="236"/>
      <c r="AG199" s="236"/>
      <c r="AH199" s="236"/>
      <c r="AI199" s="236"/>
      <c r="AJ199" s="236"/>
      <c r="AK199" s="236"/>
      <c r="AL199" s="236"/>
      <c r="AM199" s="236"/>
      <c r="AN199" s="236"/>
      <c r="AO199" s="236"/>
      <c r="AP199" s="236"/>
      <c r="AQ199" s="236"/>
      <c r="AR199" s="236"/>
      <c r="AS199" s="236"/>
      <c r="AT199" s="236"/>
      <c r="AU199" s="236"/>
      <c r="AV199" s="236"/>
      <c r="AW199" s="236"/>
      <c r="AX199" s="236"/>
      <c r="AY199" s="246"/>
    </row>
    <row r="200" spans="1:51" ht="60" customHeight="1" x14ac:dyDescent="0.35">
      <c r="A200" s="243" t="s">
        <v>5389</v>
      </c>
      <c r="B200" s="231" t="s">
        <v>5390</v>
      </c>
      <c r="C200" s="231" t="s">
        <v>5391</v>
      </c>
      <c r="D200" s="231" t="s">
        <v>20</v>
      </c>
      <c r="E200" s="231" t="s">
        <v>20</v>
      </c>
      <c r="F200" s="231" t="s">
        <v>20</v>
      </c>
      <c r="G200" s="231" t="s">
        <v>20</v>
      </c>
      <c r="H200" s="231" t="s">
        <v>5392</v>
      </c>
      <c r="I200" s="231" t="s">
        <v>20</v>
      </c>
      <c r="J200" s="231" t="s">
        <v>20</v>
      </c>
      <c r="K200" s="234" t="str">
        <f>IF(COUNTIF(L200:AY200,"&lt;&gt;")=0,"",SUMPRODUCT(((Recommendations[ImplStatus]="Implemented")+(Recommendations[ImplStatus]="Compensated"))*ISNUMBER(MATCH(Recommendations[Id],L200:AY200,0)))/COUNTIF(L200:AY200,"&lt;&gt;"))</f>
        <v/>
      </c>
      <c r="L200" s="237"/>
      <c r="M200" s="237"/>
      <c r="N200" s="237"/>
      <c r="O200" s="237"/>
      <c r="P200" s="237"/>
      <c r="Q200" s="237"/>
      <c r="R200" s="237"/>
      <c r="S200" s="237"/>
      <c r="T200" s="237"/>
      <c r="U200" s="237"/>
      <c r="V200" s="237"/>
      <c r="W200" s="237"/>
      <c r="X200" s="237"/>
      <c r="Y200" s="237"/>
      <c r="Z200" s="237"/>
      <c r="AA200" s="237"/>
      <c r="AB200" s="237"/>
      <c r="AC200" s="237"/>
      <c r="AD200" s="237"/>
      <c r="AE200" s="237"/>
      <c r="AF200" s="237"/>
      <c r="AG200" s="237"/>
      <c r="AH200" s="237"/>
      <c r="AI200" s="237"/>
      <c r="AJ200" s="237"/>
      <c r="AK200" s="237"/>
      <c r="AL200" s="237"/>
      <c r="AM200" s="237"/>
      <c r="AN200" s="237"/>
      <c r="AO200" s="237"/>
      <c r="AP200" s="237"/>
      <c r="AQ200" s="237"/>
      <c r="AR200" s="237"/>
      <c r="AS200" s="237"/>
      <c r="AT200" s="237"/>
      <c r="AU200" s="237"/>
      <c r="AV200" s="237"/>
      <c r="AW200" s="237"/>
      <c r="AX200" s="237"/>
      <c r="AY200" s="247"/>
    </row>
    <row r="201" spans="1:51" ht="60" customHeight="1" x14ac:dyDescent="0.35">
      <c r="A201" s="243" t="s">
        <v>5393</v>
      </c>
      <c r="B201" s="231" t="s">
        <v>5394</v>
      </c>
      <c r="C201" s="231" t="s">
        <v>5395</v>
      </c>
      <c r="D201" s="231" t="s">
        <v>5396</v>
      </c>
      <c r="E201" s="231" t="s">
        <v>20</v>
      </c>
      <c r="F201" s="231" t="s">
        <v>20</v>
      </c>
      <c r="G201" s="231" t="s">
        <v>20</v>
      </c>
      <c r="H201" s="231" t="s">
        <v>5397</v>
      </c>
      <c r="I201" s="231" t="s">
        <v>20</v>
      </c>
      <c r="J201" s="231" t="s">
        <v>5398</v>
      </c>
      <c r="K201" s="234" t="str">
        <f>IF(COUNTIF(L201:AY201,"&lt;&gt;")=0,"",SUMPRODUCT(((Recommendations[ImplStatus]="Implemented")+(Recommendations[ImplStatus]="Compensated"))*ISNUMBER(MATCH(Recommendations[Id],L201:AY201,0)))/COUNTIF(L201:AY201,"&lt;&gt;"))</f>
        <v/>
      </c>
      <c r="L201" s="237"/>
      <c r="M201" s="237"/>
      <c r="N201" s="237"/>
      <c r="O201" s="237"/>
      <c r="P201" s="237"/>
      <c r="Q201" s="237"/>
      <c r="R201" s="237"/>
      <c r="S201" s="237"/>
      <c r="T201" s="237"/>
      <c r="U201" s="237"/>
      <c r="V201" s="237"/>
      <c r="W201" s="237"/>
      <c r="X201" s="237"/>
      <c r="Y201" s="237"/>
      <c r="Z201" s="237"/>
      <c r="AA201" s="237"/>
      <c r="AB201" s="237"/>
      <c r="AC201" s="237"/>
      <c r="AD201" s="237"/>
      <c r="AE201" s="237"/>
      <c r="AF201" s="237"/>
      <c r="AG201" s="237"/>
      <c r="AH201" s="237"/>
      <c r="AI201" s="237"/>
      <c r="AJ201" s="237"/>
      <c r="AK201" s="237"/>
      <c r="AL201" s="237"/>
      <c r="AM201" s="237"/>
      <c r="AN201" s="237"/>
      <c r="AO201" s="237"/>
      <c r="AP201" s="237"/>
      <c r="AQ201" s="237"/>
      <c r="AR201" s="237"/>
      <c r="AS201" s="237"/>
      <c r="AT201" s="237"/>
      <c r="AU201" s="237"/>
      <c r="AV201" s="237"/>
      <c r="AW201" s="237"/>
      <c r="AX201" s="237"/>
      <c r="AY201" s="247"/>
    </row>
    <row r="202" spans="1:51" ht="60" customHeight="1" x14ac:dyDescent="0.35">
      <c r="A202" s="243" t="s">
        <v>5399</v>
      </c>
      <c r="B202" s="231" t="s">
        <v>5400</v>
      </c>
      <c r="C202" s="231" t="s">
        <v>5401</v>
      </c>
      <c r="D202" s="231" t="s">
        <v>20</v>
      </c>
      <c r="E202" s="231" t="s">
        <v>20</v>
      </c>
      <c r="F202" s="231" t="s">
        <v>20</v>
      </c>
      <c r="G202" s="231" t="s">
        <v>20</v>
      </c>
      <c r="H202" s="231" t="s">
        <v>5402</v>
      </c>
      <c r="I202" s="231" t="s">
        <v>20</v>
      </c>
      <c r="J202" s="231" t="s">
        <v>5403</v>
      </c>
      <c r="K202" s="234" t="str">
        <f>IF(COUNTIF(L202:AY202,"&lt;&gt;")=0,"",SUMPRODUCT(((Recommendations[ImplStatus]="Implemented")+(Recommendations[ImplStatus]="Compensated"))*ISNUMBER(MATCH(Recommendations[Id],L202:AY202,0)))/COUNTIF(L202:AY202,"&lt;&gt;"))</f>
        <v/>
      </c>
      <c r="L202" s="237"/>
      <c r="M202" s="237"/>
      <c r="N202" s="237"/>
      <c r="O202" s="237"/>
      <c r="P202" s="237"/>
      <c r="Q202" s="237"/>
      <c r="R202" s="237"/>
      <c r="S202" s="237"/>
      <c r="T202" s="237"/>
      <c r="U202" s="237"/>
      <c r="V202" s="237"/>
      <c r="W202" s="237"/>
      <c r="X202" s="237"/>
      <c r="Y202" s="237"/>
      <c r="Z202" s="237"/>
      <c r="AA202" s="237"/>
      <c r="AB202" s="237"/>
      <c r="AC202" s="237"/>
      <c r="AD202" s="237"/>
      <c r="AE202" s="237"/>
      <c r="AF202" s="237"/>
      <c r="AG202" s="237"/>
      <c r="AH202" s="237"/>
      <c r="AI202" s="237"/>
      <c r="AJ202" s="237"/>
      <c r="AK202" s="237"/>
      <c r="AL202" s="237"/>
      <c r="AM202" s="237"/>
      <c r="AN202" s="237"/>
      <c r="AO202" s="237"/>
      <c r="AP202" s="237"/>
      <c r="AQ202" s="237"/>
      <c r="AR202" s="237"/>
      <c r="AS202" s="237"/>
      <c r="AT202" s="237"/>
      <c r="AU202" s="237"/>
      <c r="AV202" s="237"/>
      <c r="AW202" s="237"/>
      <c r="AX202" s="237"/>
      <c r="AY202" s="247"/>
    </row>
    <row r="203" spans="1:51" ht="60" customHeight="1" x14ac:dyDescent="0.35">
      <c r="A203" s="243" t="s">
        <v>5404</v>
      </c>
      <c r="B203" s="231" t="s">
        <v>5405</v>
      </c>
      <c r="C203" s="231" t="s">
        <v>5406</v>
      </c>
      <c r="D203" s="231" t="s">
        <v>5407</v>
      </c>
      <c r="E203" s="231" t="s">
        <v>20</v>
      </c>
      <c r="F203" s="231" t="s">
        <v>20</v>
      </c>
      <c r="G203" s="231" t="s">
        <v>20</v>
      </c>
      <c r="H203" s="231" t="s">
        <v>5408</v>
      </c>
      <c r="I203" s="231" t="s">
        <v>20</v>
      </c>
      <c r="J203" s="231" t="s">
        <v>5409</v>
      </c>
      <c r="K203" s="234" t="str">
        <f>IF(COUNTIF(L203:AY203,"&lt;&gt;")=0,"",SUMPRODUCT(((Recommendations[ImplStatus]="Implemented")+(Recommendations[ImplStatus]="Compensated"))*ISNUMBER(MATCH(Recommendations[Id],L203:AY203,0)))/COUNTIF(L203:AY203,"&lt;&gt;"))</f>
        <v/>
      </c>
      <c r="L203" s="237"/>
      <c r="M203" s="237"/>
      <c r="N203" s="237"/>
      <c r="O203" s="237"/>
      <c r="P203" s="237"/>
      <c r="Q203" s="237"/>
      <c r="R203" s="237"/>
      <c r="S203" s="237"/>
      <c r="T203" s="237"/>
      <c r="U203" s="237"/>
      <c r="V203" s="237"/>
      <c r="W203" s="237"/>
      <c r="X203" s="237"/>
      <c r="Y203" s="237"/>
      <c r="Z203" s="237"/>
      <c r="AA203" s="237"/>
      <c r="AB203" s="237"/>
      <c r="AC203" s="237"/>
      <c r="AD203" s="237"/>
      <c r="AE203" s="237"/>
      <c r="AF203" s="237"/>
      <c r="AG203" s="237"/>
      <c r="AH203" s="237"/>
      <c r="AI203" s="237"/>
      <c r="AJ203" s="237"/>
      <c r="AK203" s="237"/>
      <c r="AL203" s="237"/>
      <c r="AM203" s="237"/>
      <c r="AN203" s="237"/>
      <c r="AO203" s="237"/>
      <c r="AP203" s="237"/>
      <c r="AQ203" s="237"/>
      <c r="AR203" s="237"/>
      <c r="AS203" s="237"/>
      <c r="AT203" s="237"/>
      <c r="AU203" s="237"/>
      <c r="AV203" s="237"/>
      <c r="AW203" s="237"/>
      <c r="AX203" s="237"/>
      <c r="AY203" s="247"/>
    </row>
    <row r="204" spans="1:51" ht="60" customHeight="1" x14ac:dyDescent="0.35">
      <c r="A204" s="243" t="s">
        <v>5410</v>
      </c>
      <c r="B204" s="231" t="s">
        <v>5411</v>
      </c>
      <c r="C204" s="231" t="s">
        <v>5412</v>
      </c>
      <c r="D204" s="231" t="s">
        <v>20</v>
      </c>
      <c r="E204" s="231" t="s">
        <v>20</v>
      </c>
      <c r="F204" s="231" t="s">
        <v>20</v>
      </c>
      <c r="G204" s="231" t="s">
        <v>20</v>
      </c>
      <c r="H204" s="231" t="s">
        <v>5413</v>
      </c>
      <c r="I204" s="231" t="s">
        <v>20</v>
      </c>
      <c r="J204" s="231" t="s">
        <v>5414</v>
      </c>
      <c r="K204" s="234" t="str">
        <f>IF(COUNTIF(L204:AY204,"&lt;&gt;")=0,"",SUMPRODUCT(((Recommendations[ImplStatus]="Implemented")+(Recommendations[ImplStatus]="Compensated"))*ISNUMBER(MATCH(Recommendations[Id],L204:AY204,0)))/COUNTIF(L204:AY204,"&lt;&gt;"))</f>
        <v/>
      </c>
      <c r="L204" s="237"/>
      <c r="M204" s="237"/>
      <c r="N204" s="237"/>
      <c r="O204" s="237"/>
      <c r="P204" s="237"/>
      <c r="Q204" s="237"/>
      <c r="R204" s="237"/>
      <c r="S204" s="237"/>
      <c r="T204" s="237"/>
      <c r="U204" s="237"/>
      <c r="V204" s="237"/>
      <c r="W204" s="237"/>
      <c r="X204" s="237"/>
      <c r="Y204" s="237"/>
      <c r="Z204" s="237"/>
      <c r="AA204" s="237"/>
      <c r="AB204" s="237"/>
      <c r="AC204" s="237"/>
      <c r="AD204" s="237"/>
      <c r="AE204" s="237"/>
      <c r="AF204" s="237"/>
      <c r="AG204" s="237"/>
      <c r="AH204" s="237"/>
      <c r="AI204" s="237"/>
      <c r="AJ204" s="237"/>
      <c r="AK204" s="237"/>
      <c r="AL204" s="237"/>
      <c r="AM204" s="237"/>
      <c r="AN204" s="237"/>
      <c r="AO204" s="237"/>
      <c r="AP204" s="237"/>
      <c r="AQ204" s="237"/>
      <c r="AR204" s="237"/>
      <c r="AS204" s="237"/>
      <c r="AT204" s="237"/>
      <c r="AU204" s="237"/>
      <c r="AV204" s="237"/>
      <c r="AW204" s="237"/>
      <c r="AX204" s="237"/>
      <c r="AY204" s="247"/>
    </row>
    <row r="205" spans="1:51" ht="60" customHeight="1" x14ac:dyDescent="0.35">
      <c r="A205" s="243" t="s">
        <v>5415</v>
      </c>
      <c r="B205" s="231" t="s">
        <v>5416</v>
      </c>
      <c r="C205" s="231" t="s">
        <v>5417</v>
      </c>
      <c r="D205" s="231" t="s">
        <v>20</v>
      </c>
      <c r="E205" s="231" t="s">
        <v>20</v>
      </c>
      <c r="F205" s="231" t="s">
        <v>20</v>
      </c>
      <c r="G205" s="231" t="s">
        <v>20</v>
      </c>
      <c r="H205" s="231" t="s">
        <v>5418</v>
      </c>
      <c r="I205" s="231" t="s">
        <v>5419</v>
      </c>
      <c r="J205" s="231" t="s">
        <v>5420</v>
      </c>
      <c r="K205" s="234" t="str">
        <f>IF(COUNTIF(L205:AY205,"&lt;&gt;")=0,"",SUMPRODUCT(((Recommendations[ImplStatus]="Implemented")+(Recommendations[ImplStatus]="Compensated"))*ISNUMBER(MATCH(Recommendations[Id],L205:AY205,0)))/COUNTIF(L205:AY205,"&lt;&gt;"))</f>
        <v/>
      </c>
      <c r="L205" s="237"/>
      <c r="M205" s="237"/>
      <c r="N205" s="237"/>
      <c r="O205" s="237"/>
      <c r="P205" s="237"/>
      <c r="Q205" s="237"/>
      <c r="R205" s="237"/>
      <c r="S205" s="237"/>
      <c r="T205" s="237"/>
      <c r="U205" s="237"/>
      <c r="V205" s="237"/>
      <c r="W205" s="237"/>
      <c r="X205" s="237"/>
      <c r="Y205" s="237"/>
      <c r="Z205" s="237"/>
      <c r="AA205" s="237"/>
      <c r="AB205" s="237"/>
      <c r="AC205" s="237"/>
      <c r="AD205" s="237"/>
      <c r="AE205" s="237"/>
      <c r="AF205" s="237"/>
      <c r="AG205" s="237"/>
      <c r="AH205" s="237"/>
      <c r="AI205" s="237"/>
      <c r="AJ205" s="237"/>
      <c r="AK205" s="237"/>
      <c r="AL205" s="237"/>
      <c r="AM205" s="237"/>
      <c r="AN205" s="237"/>
      <c r="AO205" s="237"/>
      <c r="AP205" s="237"/>
      <c r="AQ205" s="237"/>
      <c r="AR205" s="237"/>
      <c r="AS205" s="237"/>
      <c r="AT205" s="237"/>
      <c r="AU205" s="237"/>
      <c r="AV205" s="237"/>
      <c r="AW205" s="237"/>
      <c r="AX205" s="237"/>
      <c r="AY205" s="247"/>
    </row>
    <row r="206" spans="1:51" ht="60" customHeight="1" x14ac:dyDescent="0.35">
      <c r="A206" s="243" t="s">
        <v>5421</v>
      </c>
      <c r="B206" s="231" t="s">
        <v>5422</v>
      </c>
      <c r="C206" s="231" t="s">
        <v>5423</v>
      </c>
      <c r="D206" s="231" t="s">
        <v>20</v>
      </c>
      <c r="E206" s="231" t="s">
        <v>20</v>
      </c>
      <c r="F206" s="231" t="s">
        <v>20</v>
      </c>
      <c r="G206" s="231" t="s">
        <v>20</v>
      </c>
      <c r="H206" s="231" t="s">
        <v>5424</v>
      </c>
      <c r="I206" s="231" t="s">
        <v>20</v>
      </c>
      <c r="J206" s="231" t="s">
        <v>5425</v>
      </c>
      <c r="K206" s="234" t="str">
        <f>IF(COUNTIF(L206:AY206,"&lt;&gt;")=0,"",SUMPRODUCT(((Recommendations[ImplStatus]="Implemented")+(Recommendations[ImplStatus]="Compensated"))*ISNUMBER(MATCH(Recommendations[Id],L206:AY206,0)))/COUNTIF(L206:AY206,"&lt;&gt;"))</f>
        <v/>
      </c>
      <c r="L206" s="237"/>
      <c r="M206" s="237"/>
      <c r="N206" s="237"/>
      <c r="O206" s="237"/>
      <c r="P206" s="237"/>
      <c r="Q206" s="237"/>
      <c r="R206" s="237"/>
      <c r="S206" s="237"/>
      <c r="T206" s="237"/>
      <c r="U206" s="237"/>
      <c r="V206" s="237"/>
      <c r="W206" s="237"/>
      <c r="X206" s="237"/>
      <c r="Y206" s="237"/>
      <c r="Z206" s="237"/>
      <c r="AA206" s="237"/>
      <c r="AB206" s="237"/>
      <c r="AC206" s="237"/>
      <c r="AD206" s="237"/>
      <c r="AE206" s="237"/>
      <c r="AF206" s="237"/>
      <c r="AG206" s="237"/>
      <c r="AH206" s="237"/>
      <c r="AI206" s="237"/>
      <c r="AJ206" s="237"/>
      <c r="AK206" s="237"/>
      <c r="AL206" s="237"/>
      <c r="AM206" s="237"/>
      <c r="AN206" s="237"/>
      <c r="AO206" s="237"/>
      <c r="AP206" s="237"/>
      <c r="AQ206" s="237"/>
      <c r="AR206" s="237"/>
      <c r="AS206" s="237"/>
      <c r="AT206" s="237"/>
      <c r="AU206" s="237"/>
      <c r="AV206" s="237"/>
      <c r="AW206" s="237"/>
      <c r="AX206" s="237"/>
      <c r="AY206" s="247"/>
    </row>
    <row r="207" spans="1:51" ht="60" customHeight="1" x14ac:dyDescent="0.35">
      <c r="A207" s="243" t="s">
        <v>5426</v>
      </c>
      <c r="B207" s="231" t="s">
        <v>5427</v>
      </c>
      <c r="C207" s="231" t="s">
        <v>5423</v>
      </c>
      <c r="D207" s="231" t="s">
        <v>5428</v>
      </c>
      <c r="E207" s="231" t="s">
        <v>20</v>
      </c>
      <c r="F207" s="231" t="s">
        <v>20</v>
      </c>
      <c r="G207" s="231" t="s">
        <v>20</v>
      </c>
      <c r="H207" s="231" t="s">
        <v>5429</v>
      </c>
      <c r="I207" s="231" t="s">
        <v>20</v>
      </c>
      <c r="J207" s="231" t="s">
        <v>5430</v>
      </c>
      <c r="K207" s="234" t="str">
        <f>IF(COUNTIF(L207:AY207,"&lt;&gt;")=0,"",SUMPRODUCT(((Recommendations[ImplStatus]="Implemented")+(Recommendations[ImplStatus]="Compensated"))*ISNUMBER(MATCH(Recommendations[Id],L207:AY207,0)))/COUNTIF(L207:AY207,"&lt;&gt;"))</f>
        <v/>
      </c>
      <c r="L207" s="237"/>
      <c r="M207" s="237"/>
      <c r="N207" s="237"/>
      <c r="O207" s="237"/>
      <c r="P207" s="237"/>
      <c r="Q207" s="237"/>
      <c r="R207" s="237"/>
      <c r="S207" s="237"/>
      <c r="T207" s="237"/>
      <c r="U207" s="237"/>
      <c r="V207" s="237"/>
      <c r="W207" s="237"/>
      <c r="X207" s="237"/>
      <c r="Y207" s="237"/>
      <c r="Z207" s="237"/>
      <c r="AA207" s="237"/>
      <c r="AB207" s="237"/>
      <c r="AC207" s="237"/>
      <c r="AD207" s="237"/>
      <c r="AE207" s="237"/>
      <c r="AF207" s="237"/>
      <c r="AG207" s="237"/>
      <c r="AH207" s="237"/>
      <c r="AI207" s="237"/>
      <c r="AJ207" s="237"/>
      <c r="AK207" s="237"/>
      <c r="AL207" s="237"/>
      <c r="AM207" s="237"/>
      <c r="AN207" s="237"/>
      <c r="AO207" s="237"/>
      <c r="AP207" s="237"/>
      <c r="AQ207" s="237"/>
      <c r="AR207" s="237"/>
      <c r="AS207" s="237"/>
      <c r="AT207" s="237"/>
      <c r="AU207" s="237"/>
      <c r="AV207" s="237"/>
      <c r="AW207" s="237"/>
      <c r="AX207" s="237"/>
      <c r="AY207" s="247"/>
    </row>
    <row r="208" spans="1:51" ht="60" customHeight="1" x14ac:dyDescent="0.35">
      <c r="A208" s="243" t="s">
        <v>5431</v>
      </c>
      <c r="B208" s="231" t="s">
        <v>5432</v>
      </c>
      <c r="C208" s="231" t="s">
        <v>5433</v>
      </c>
      <c r="D208" s="231" t="s">
        <v>5428</v>
      </c>
      <c r="E208" s="231" t="s">
        <v>20</v>
      </c>
      <c r="F208" s="231" t="s">
        <v>5434</v>
      </c>
      <c r="G208" s="231" t="s">
        <v>5435</v>
      </c>
      <c r="H208" s="231" t="s">
        <v>5436</v>
      </c>
      <c r="I208" s="231" t="s">
        <v>5437</v>
      </c>
      <c r="J208" s="231" t="s">
        <v>5438</v>
      </c>
      <c r="K208" s="234" t="str">
        <f>IF(COUNTIF(L208:AY208,"&lt;&gt;")=0,"",SUMPRODUCT(((Recommendations[ImplStatus]="Implemented")+(Recommendations[ImplStatus]="Compensated"))*ISNUMBER(MATCH(Recommendations[Id],L208:AY208,0)))/COUNTIF(L208:AY208,"&lt;&gt;"))</f>
        <v/>
      </c>
      <c r="L208" s="237"/>
      <c r="M208" s="237"/>
      <c r="N208" s="237"/>
      <c r="O208" s="237"/>
      <c r="P208" s="237"/>
      <c r="Q208" s="237"/>
      <c r="R208" s="237"/>
      <c r="S208" s="237"/>
      <c r="T208" s="237"/>
      <c r="U208" s="237"/>
      <c r="V208" s="237"/>
      <c r="W208" s="237"/>
      <c r="X208" s="237"/>
      <c r="Y208" s="237"/>
      <c r="Z208" s="237"/>
      <c r="AA208" s="237"/>
      <c r="AB208" s="237"/>
      <c r="AC208" s="237"/>
      <c r="AD208" s="237"/>
      <c r="AE208" s="237"/>
      <c r="AF208" s="237"/>
      <c r="AG208" s="237"/>
      <c r="AH208" s="237"/>
      <c r="AI208" s="237"/>
      <c r="AJ208" s="237"/>
      <c r="AK208" s="237"/>
      <c r="AL208" s="237"/>
      <c r="AM208" s="237"/>
      <c r="AN208" s="237"/>
      <c r="AO208" s="237"/>
      <c r="AP208" s="237"/>
      <c r="AQ208" s="237"/>
      <c r="AR208" s="237"/>
      <c r="AS208" s="237"/>
      <c r="AT208" s="237"/>
      <c r="AU208" s="237"/>
      <c r="AV208" s="237"/>
      <c r="AW208" s="237"/>
      <c r="AX208" s="237"/>
      <c r="AY208" s="247"/>
    </row>
    <row r="209" spans="1:51" ht="60" customHeight="1" x14ac:dyDescent="0.35">
      <c r="A209" s="243" t="s">
        <v>5439</v>
      </c>
      <c r="B209" s="231" t="s">
        <v>5440</v>
      </c>
      <c r="C209" s="231" t="s">
        <v>5441</v>
      </c>
      <c r="D209" s="231" t="s">
        <v>5442</v>
      </c>
      <c r="E209" s="231" t="s">
        <v>20</v>
      </c>
      <c r="F209" s="231" t="s">
        <v>5434</v>
      </c>
      <c r="G209" s="231" t="s">
        <v>5443</v>
      </c>
      <c r="H209" s="231" t="s">
        <v>5444</v>
      </c>
      <c r="I209" s="231" t="s">
        <v>5437</v>
      </c>
      <c r="J209" s="231" t="s">
        <v>5445</v>
      </c>
      <c r="K209" s="234" t="str">
        <f>IF(COUNTIF(L209:AY209,"&lt;&gt;")=0,"",SUMPRODUCT(((Recommendations[ImplStatus]="Implemented")+(Recommendations[ImplStatus]="Compensated"))*ISNUMBER(MATCH(Recommendations[Id],L209:AY209,0)))/COUNTIF(L209:AY209,"&lt;&gt;"))</f>
        <v/>
      </c>
      <c r="L209" s="237"/>
      <c r="M209" s="237"/>
      <c r="N209" s="237"/>
      <c r="O209" s="237"/>
      <c r="P209" s="237"/>
      <c r="Q209" s="237"/>
      <c r="R209" s="237"/>
      <c r="S209" s="237"/>
      <c r="T209" s="237"/>
      <c r="U209" s="237"/>
      <c r="V209" s="237"/>
      <c r="W209" s="237"/>
      <c r="X209" s="237"/>
      <c r="Y209" s="237"/>
      <c r="Z209" s="237"/>
      <c r="AA209" s="237"/>
      <c r="AB209" s="237"/>
      <c r="AC209" s="237"/>
      <c r="AD209" s="237"/>
      <c r="AE209" s="237"/>
      <c r="AF209" s="237"/>
      <c r="AG209" s="237"/>
      <c r="AH209" s="237"/>
      <c r="AI209" s="237"/>
      <c r="AJ209" s="237"/>
      <c r="AK209" s="237"/>
      <c r="AL209" s="237"/>
      <c r="AM209" s="237"/>
      <c r="AN209" s="237"/>
      <c r="AO209" s="237"/>
      <c r="AP209" s="237"/>
      <c r="AQ209" s="237"/>
      <c r="AR209" s="237"/>
      <c r="AS209" s="237"/>
      <c r="AT209" s="237"/>
      <c r="AU209" s="237"/>
      <c r="AV209" s="237"/>
      <c r="AW209" s="237"/>
      <c r="AX209" s="237"/>
      <c r="AY209" s="247"/>
    </row>
    <row r="210" spans="1:51" ht="60" customHeight="1" outlineLevel="1" x14ac:dyDescent="0.35">
      <c r="A210" s="242" t="s">
        <v>1915</v>
      </c>
      <c r="B210" s="230" t="s">
        <v>5446</v>
      </c>
      <c r="C210" s="230"/>
      <c r="D210" s="230"/>
      <c r="E210" s="230"/>
      <c r="F210" s="230"/>
      <c r="G210" s="230"/>
      <c r="H210" s="230"/>
      <c r="I210" s="230"/>
      <c r="J210" s="230"/>
      <c r="K210" s="233" t="str">
        <f>IF(COUNTIF(L210:AY210,"&lt;&gt;")=0,"",SUMPRODUCT(((Recommendations[ImplStatus]="Implemented")+(Recommendations[ImplStatus]="Compensated"))*ISNUMBER(MATCH(Recommendations[Id],L210:AY210,0)))/COUNTIF(L210:AY210,"&lt;&gt;"))</f>
        <v/>
      </c>
      <c r="L210" s="236"/>
      <c r="M210" s="236"/>
      <c r="N210" s="236"/>
      <c r="O210" s="236"/>
      <c r="P210" s="236"/>
      <c r="Q210" s="236"/>
      <c r="R210" s="236"/>
      <c r="S210" s="236"/>
      <c r="T210" s="236"/>
      <c r="U210" s="236"/>
      <c r="V210" s="236"/>
      <c r="W210" s="236"/>
      <c r="X210" s="236"/>
      <c r="Y210" s="236"/>
      <c r="Z210" s="236"/>
      <c r="AA210" s="236"/>
      <c r="AB210" s="236"/>
      <c r="AC210" s="236"/>
      <c r="AD210" s="236"/>
      <c r="AE210" s="236"/>
      <c r="AF210" s="236"/>
      <c r="AG210" s="236"/>
      <c r="AH210" s="236"/>
      <c r="AI210" s="236"/>
      <c r="AJ210" s="236"/>
      <c r="AK210" s="236"/>
      <c r="AL210" s="236"/>
      <c r="AM210" s="236"/>
      <c r="AN210" s="236"/>
      <c r="AO210" s="236"/>
      <c r="AP210" s="236"/>
      <c r="AQ210" s="236"/>
      <c r="AR210" s="236"/>
      <c r="AS210" s="236"/>
      <c r="AT210" s="236"/>
      <c r="AU210" s="236"/>
      <c r="AV210" s="236"/>
      <c r="AW210" s="236"/>
      <c r="AX210" s="236"/>
      <c r="AY210" s="246"/>
    </row>
    <row r="211" spans="1:51" ht="60" customHeight="1" x14ac:dyDescent="0.35">
      <c r="A211" s="243" t="s">
        <v>5447</v>
      </c>
      <c r="B211" s="231" t="s">
        <v>5448</v>
      </c>
      <c r="C211" s="231" t="s">
        <v>5449</v>
      </c>
      <c r="D211" s="231" t="s">
        <v>5450</v>
      </c>
      <c r="E211" s="231" t="s">
        <v>20</v>
      </c>
      <c r="F211" s="231" t="s">
        <v>20</v>
      </c>
      <c r="G211" s="231" t="s">
        <v>5451</v>
      </c>
      <c r="H211" s="231" t="s">
        <v>5452</v>
      </c>
      <c r="I211" s="231" t="s">
        <v>5453</v>
      </c>
      <c r="J211" s="231" t="s">
        <v>5454</v>
      </c>
      <c r="K211" s="234" t="str">
        <f>IF(COUNTIF(L211:AY211,"&lt;&gt;")=0,"",SUMPRODUCT(((Recommendations[ImplStatus]="Implemented")+(Recommendations[ImplStatus]="Compensated"))*ISNUMBER(MATCH(Recommendations[Id],L211:AY211,0)))/COUNTIF(L211:AY211,"&lt;&gt;"))</f>
        <v/>
      </c>
      <c r="L211" s="237"/>
      <c r="M211" s="237"/>
      <c r="N211" s="237"/>
      <c r="O211" s="237"/>
      <c r="P211" s="237"/>
      <c r="Q211" s="237"/>
      <c r="R211" s="237"/>
      <c r="S211" s="237"/>
      <c r="T211" s="237"/>
      <c r="U211" s="237"/>
      <c r="V211" s="237"/>
      <c r="W211" s="237"/>
      <c r="X211" s="237"/>
      <c r="Y211" s="237"/>
      <c r="Z211" s="237"/>
      <c r="AA211" s="237"/>
      <c r="AB211" s="237"/>
      <c r="AC211" s="237"/>
      <c r="AD211" s="237"/>
      <c r="AE211" s="237"/>
      <c r="AF211" s="237"/>
      <c r="AG211" s="237"/>
      <c r="AH211" s="237"/>
      <c r="AI211" s="237"/>
      <c r="AJ211" s="237"/>
      <c r="AK211" s="237"/>
      <c r="AL211" s="237"/>
      <c r="AM211" s="237"/>
      <c r="AN211" s="237"/>
      <c r="AO211" s="237"/>
      <c r="AP211" s="237"/>
      <c r="AQ211" s="237"/>
      <c r="AR211" s="237"/>
      <c r="AS211" s="237"/>
      <c r="AT211" s="237"/>
      <c r="AU211" s="237"/>
      <c r="AV211" s="237"/>
      <c r="AW211" s="237"/>
      <c r="AX211" s="237"/>
      <c r="AY211" s="247"/>
    </row>
    <row r="212" spans="1:51" ht="60" customHeight="1" x14ac:dyDescent="0.35">
      <c r="A212" s="243" t="s">
        <v>5455</v>
      </c>
      <c r="B212" s="231" t="s">
        <v>5456</v>
      </c>
      <c r="C212" s="231" t="s">
        <v>5457</v>
      </c>
      <c r="D212" s="231" t="s">
        <v>5458</v>
      </c>
      <c r="E212" s="231" t="s">
        <v>20</v>
      </c>
      <c r="F212" s="231" t="s">
        <v>5459</v>
      </c>
      <c r="G212" s="231" t="s">
        <v>20</v>
      </c>
      <c r="H212" s="231" t="s">
        <v>20</v>
      </c>
      <c r="I212" s="231" t="s">
        <v>20</v>
      </c>
      <c r="J212" s="231" t="s">
        <v>5460</v>
      </c>
      <c r="K212" s="234" t="str">
        <f>IF(COUNTIF(L212:AY212,"&lt;&gt;")=0,"",SUMPRODUCT(((Recommendations[ImplStatus]="Implemented")+(Recommendations[ImplStatus]="Compensated"))*ISNUMBER(MATCH(Recommendations[Id],L212:AY212,0)))/COUNTIF(L212:AY212,"&lt;&gt;"))</f>
        <v/>
      </c>
      <c r="L212" s="237"/>
      <c r="M212" s="237"/>
      <c r="N212" s="237"/>
      <c r="O212" s="237"/>
      <c r="P212" s="237"/>
      <c r="Q212" s="237"/>
      <c r="R212" s="237"/>
      <c r="S212" s="237"/>
      <c r="T212" s="237"/>
      <c r="U212" s="237"/>
      <c r="V212" s="237"/>
      <c r="W212" s="237"/>
      <c r="X212" s="237"/>
      <c r="Y212" s="237"/>
      <c r="Z212" s="237"/>
      <c r="AA212" s="237"/>
      <c r="AB212" s="237"/>
      <c r="AC212" s="237"/>
      <c r="AD212" s="237"/>
      <c r="AE212" s="237"/>
      <c r="AF212" s="237"/>
      <c r="AG212" s="237"/>
      <c r="AH212" s="237"/>
      <c r="AI212" s="237"/>
      <c r="AJ212" s="237"/>
      <c r="AK212" s="237"/>
      <c r="AL212" s="237"/>
      <c r="AM212" s="237"/>
      <c r="AN212" s="237"/>
      <c r="AO212" s="237"/>
      <c r="AP212" s="237"/>
      <c r="AQ212" s="237"/>
      <c r="AR212" s="237"/>
      <c r="AS212" s="237"/>
      <c r="AT212" s="237"/>
      <c r="AU212" s="237"/>
      <c r="AV212" s="237"/>
      <c r="AW212" s="237"/>
      <c r="AX212" s="237"/>
      <c r="AY212" s="247"/>
    </row>
    <row r="213" spans="1:51" ht="60" customHeight="1" x14ac:dyDescent="0.35">
      <c r="A213" s="243" t="s">
        <v>5461</v>
      </c>
      <c r="B213" s="231" t="s">
        <v>5462</v>
      </c>
      <c r="C213" s="231" t="s">
        <v>5463</v>
      </c>
      <c r="D213" s="231" t="s">
        <v>5464</v>
      </c>
      <c r="E213" s="231" t="s">
        <v>20</v>
      </c>
      <c r="F213" s="231" t="s">
        <v>5465</v>
      </c>
      <c r="G213" s="231" t="s">
        <v>20</v>
      </c>
      <c r="H213" s="231" t="s">
        <v>5466</v>
      </c>
      <c r="I213" s="231" t="s">
        <v>20</v>
      </c>
      <c r="J213" s="231" t="s">
        <v>5467</v>
      </c>
      <c r="K213" s="234" t="str">
        <f>IF(COUNTIF(L213:AY213,"&lt;&gt;")=0,"",SUMPRODUCT(((Recommendations[ImplStatus]="Implemented")+(Recommendations[ImplStatus]="Compensated"))*ISNUMBER(MATCH(Recommendations[Id],L213:AY213,0)))/COUNTIF(L213:AY213,"&lt;&gt;"))</f>
        <v/>
      </c>
      <c r="L213" s="237"/>
      <c r="M213" s="237"/>
      <c r="N213" s="237"/>
      <c r="O213" s="237"/>
      <c r="P213" s="237"/>
      <c r="Q213" s="237"/>
      <c r="R213" s="237"/>
      <c r="S213" s="237"/>
      <c r="T213" s="237"/>
      <c r="U213" s="237"/>
      <c r="V213" s="237"/>
      <c r="W213" s="237"/>
      <c r="X213" s="237"/>
      <c r="Y213" s="237"/>
      <c r="Z213" s="237"/>
      <c r="AA213" s="237"/>
      <c r="AB213" s="237"/>
      <c r="AC213" s="237"/>
      <c r="AD213" s="237"/>
      <c r="AE213" s="237"/>
      <c r="AF213" s="237"/>
      <c r="AG213" s="237"/>
      <c r="AH213" s="237"/>
      <c r="AI213" s="237"/>
      <c r="AJ213" s="237"/>
      <c r="AK213" s="237"/>
      <c r="AL213" s="237"/>
      <c r="AM213" s="237"/>
      <c r="AN213" s="237"/>
      <c r="AO213" s="237"/>
      <c r="AP213" s="237"/>
      <c r="AQ213" s="237"/>
      <c r="AR213" s="237"/>
      <c r="AS213" s="237"/>
      <c r="AT213" s="237"/>
      <c r="AU213" s="237"/>
      <c r="AV213" s="237"/>
      <c r="AW213" s="237"/>
      <c r="AX213" s="237"/>
      <c r="AY213" s="247"/>
    </row>
    <row r="214" spans="1:51" ht="60" customHeight="1" x14ac:dyDescent="0.35">
      <c r="A214" s="243" t="s">
        <v>5468</v>
      </c>
      <c r="B214" s="231" t="s">
        <v>5469</v>
      </c>
      <c r="C214" s="231" t="s">
        <v>5470</v>
      </c>
      <c r="D214" s="231" t="s">
        <v>5471</v>
      </c>
      <c r="E214" s="231" t="s">
        <v>20</v>
      </c>
      <c r="F214" s="231" t="s">
        <v>20</v>
      </c>
      <c r="G214" s="231" t="s">
        <v>20</v>
      </c>
      <c r="H214" s="231" t="s">
        <v>5472</v>
      </c>
      <c r="I214" s="231" t="s">
        <v>4807</v>
      </c>
      <c r="J214" s="231" t="s">
        <v>5473</v>
      </c>
      <c r="K214" s="234" t="str">
        <f>IF(COUNTIF(L214:AY214,"&lt;&gt;")=0,"",SUMPRODUCT(((Recommendations[ImplStatus]="Implemented")+(Recommendations[ImplStatus]="Compensated"))*ISNUMBER(MATCH(Recommendations[Id],L214:AY214,0)))/COUNTIF(L214:AY214,"&lt;&gt;"))</f>
        <v/>
      </c>
      <c r="L214" s="237"/>
      <c r="M214" s="237"/>
      <c r="N214" s="237"/>
      <c r="O214" s="237"/>
      <c r="P214" s="237"/>
      <c r="Q214" s="237"/>
      <c r="R214" s="237"/>
      <c r="S214" s="237"/>
      <c r="T214" s="237"/>
      <c r="U214" s="237"/>
      <c r="V214" s="237"/>
      <c r="W214" s="237"/>
      <c r="X214" s="237"/>
      <c r="Y214" s="237"/>
      <c r="Z214" s="237"/>
      <c r="AA214" s="237"/>
      <c r="AB214" s="237"/>
      <c r="AC214" s="237"/>
      <c r="AD214" s="237"/>
      <c r="AE214" s="237"/>
      <c r="AF214" s="237"/>
      <c r="AG214" s="237"/>
      <c r="AH214" s="237"/>
      <c r="AI214" s="237"/>
      <c r="AJ214" s="237"/>
      <c r="AK214" s="237"/>
      <c r="AL214" s="237"/>
      <c r="AM214" s="237"/>
      <c r="AN214" s="237"/>
      <c r="AO214" s="237"/>
      <c r="AP214" s="237"/>
      <c r="AQ214" s="237"/>
      <c r="AR214" s="237"/>
      <c r="AS214" s="237"/>
      <c r="AT214" s="237"/>
      <c r="AU214" s="237"/>
      <c r="AV214" s="237"/>
      <c r="AW214" s="237"/>
      <c r="AX214" s="237"/>
      <c r="AY214" s="247"/>
    </row>
    <row r="215" spans="1:51" ht="60" customHeight="1" x14ac:dyDescent="0.35">
      <c r="A215" s="243" t="s">
        <v>5474</v>
      </c>
      <c r="B215" s="231" t="s">
        <v>5475</v>
      </c>
      <c r="C215" s="231" t="s">
        <v>5476</v>
      </c>
      <c r="D215" s="231" t="s">
        <v>5477</v>
      </c>
      <c r="E215" s="231" t="s">
        <v>20</v>
      </c>
      <c r="F215" s="231" t="s">
        <v>20</v>
      </c>
      <c r="G215" s="231" t="s">
        <v>20</v>
      </c>
      <c r="H215" s="231" t="s">
        <v>5478</v>
      </c>
      <c r="I215" s="231" t="s">
        <v>20</v>
      </c>
      <c r="J215" s="231" t="s">
        <v>5479</v>
      </c>
      <c r="K215" s="234" t="str">
        <f>IF(COUNTIF(L215:AY215,"&lt;&gt;")=0,"",SUMPRODUCT(((Recommendations[ImplStatus]="Implemented")+(Recommendations[ImplStatus]="Compensated"))*ISNUMBER(MATCH(Recommendations[Id],L215:AY215,0)))/COUNTIF(L215:AY215,"&lt;&gt;"))</f>
        <v/>
      </c>
      <c r="L215" s="237"/>
      <c r="M215" s="237"/>
      <c r="N215" s="237"/>
      <c r="O215" s="237"/>
      <c r="P215" s="237"/>
      <c r="Q215" s="237"/>
      <c r="R215" s="237"/>
      <c r="S215" s="237"/>
      <c r="T215" s="237"/>
      <c r="U215" s="237"/>
      <c r="V215" s="237"/>
      <c r="W215" s="237"/>
      <c r="X215" s="237"/>
      <c r="Y215" s="237"/>
      <c r="Z215" s="237"/>
      <c r="AA215" s="237"/>
      <c r="AB215" s="237"/>
      <c r="AC215" s="237"/>
      <c r="AD215" s="237"/>
      <c r="AE215" s="237"/>
      <c r="AF215" s="237"/>
      <c r="AG215" s="237"/>
      <c r="AH215" s="237"/>
      <c r="AI215" s="237"/>
      <c r="AJ215" s="237"/>
      <c r="AK215" s="237"/>
      <c r="AL215" s="237"/>
      <c r="AM215" s="237"/>
      <c r="AN215" s="237"/>
      <c r="AO215" s="237"/>
      <c r="AP215" s="237"/>
      <c r="AQ215" s="237"/>
      <c r="AR215" s="237"/>
      <c r="AS215" s="237"/>
      <c r="AT215" s="237"/>
      <c r="AU215" s="237"/>
      <c r="AV215" s="237"/>
      <c r="AW215" s="237"/>
      <c r="AX215" s="237"/>
      <c r="AY215" s="247"/>
    </row>
    <row r="216" spans="1:51" ht="60" customHeight="1" outlineLevel="1" x14ac:dyDescent="0.35">
      <c r="A216" s="241" t="s">
        <v>5480</v>
      </c>
      <c r="B216" s="229" t="s">
        <v>5481</v>
      </c>
      <c r="C216" s="229"/>
      <c r="D216" s="229"/>
      <c r="E216" s="229"/>
      <c r="F216" s="229"/>
      <c r="G216" s="229"/>
      <c r="H216" s="229"/>
      <c r="I216" s="229"/>
      <c r="J216" s="229"/>
      <c r="K216" s="232" t="str">
        <f>IF(COUNTIF(L216:AY216,"&lt;&gt;")=0,"",SUMPRODUCT(((Recommendations[ImplStatus]="Implemented")+(Recommendations[ImplStatus]="Compensated"))*ISNUMBER(MATCH(Recommendations[Id],L216:AY216,0)))/COUNTIF(L216:AY216,"&lt;&gt;"))</f>
        <v/>
      </c>
      <c r="L216" s="235"/>
      <c r="M216" s="235"/>
      <c r="N216" s="235"/>
      <c r="O216" s="235"/>
      <c r="P216" s="235"/>
      <c r="Q216" s="235"/>
      <c r="R216" s="235"/>
      <c r="S216" s="235"/>
      <c r="T216" s="235"/>
      <c r="U216" s="235"/>
      <c r="V216" s="235"/>
      <c r="W216" s="235"/>
      <c r="X216" s="235"/>
      <c r="Y216" s="235"/>
      <c r="Z216" s="235"/>
      <c r="AA216" s="235"/>
      <c r="AB216" s="235"/>
      <c r="AC216" s="235"/>
      <c r="AD216" s="235"/>
      <c r="AE216" s="235"/>
      <c r="AF216" s="235"/>
      <c r="AG216" s="235"/>
      <c r="AH216" s="235"/>
      <c r="AI216" s="235"/>
      <c r="AJ216" s="235"/>
      <c r="AK216" s="235"/>
      <c r="AL216" s="235"/>
      <c r="AM216" s="235"/>
      <c r="AN216" s="235"/>
      <c r="AO216" s="235"/>
      <c r="AP216" s="235"/>
      <c r="AQ216" s="235"/>
      <c r="AR216" s="235"/>
      <c r="AS216" s="235"/>
      <c r="AT216" s="235"/>
      <c r="AU216" s="235"/>
      <c r="AV216" s="235"/>
      <c r="AW216" s="235"/>
      <c r="AX216" s="235"/>
      <c r="AY216" s="245"/>
    </row>
    <row r="217" spans="1:51" ht="60" customHeight="1" outlineLevel="1" x14ac:dyDescent="0.35">
      <c r="A217" s="242" t="s">
        <v>1929</v>
      </c>
      <c r="B217" s="230" t="s">
        <v>5482</v>
      </c>
      <c r="C217" s="230"/>
      <c r="D217" s="230"/>
      <c r="E217" s="230"/>
      <c r="F217" s="230"/>
      <c r="G217" s="230"/>
      <c r="H217" s="230"/>
      <c r="I217" s="230"/>
      <c r="J217" s="230"/>
      <c r="K217" s="233" t="str">
        <f>IF(COUNTIF(L217:AY217,"&lt;&gt;")=0,"",SUMPRODUCT(((Recommendations[ImplStatus]="Implemented")+(Recommendations[ImplStatus]="Compensated"))*ISNUMBER(MATCH(Recommendations[Id],L217:AY217,0)))/COUNTIF(L217:AY217,"&lt;&gt;"))</f>
        <v/>
      </c>
      <c r="L217" s="236"/>
      <c r="M217" s="236"/>
      <c r="N217" s="236"/>
      <c r="O217" s="236"/>
      <c r="P217" s="236"/>
      <c r="Q217" s="236"/>
      <c r="R217" s="236"/>
      <c r="S217" s="236"/>
      <c r="T217" s="236"/>
      <c r="U217" s="236"/>
      <c r="V217" s="236"/>
      <c r="W217" s="236"/>
      <c r="X217" s="236"/>
      <c r="Y217" s="236"/>
      <c r="Z217" s="236"/>
      <c r="AA217" s="236"/>
      <c r="AB217" s="236"/>
      <c r="AC217" s="236"/>
      <c r="AD217" s="236"/>
      <c r="AE217" s="236"/>
      <c r="AF217" s="236"/>
      <c r="AG217" s="236"/>
      <c r="AH217" s="236"/>
      <c r="AI217" s="236"/>
      <c r="AJ217" s="236"/>
      <c r="AK217" s="236"/>
      <c r="AL217" s="236"/>
      <c r="AM217" s="236"/>
      <c r="AN217" s="236"/>
      <c r="AO217" s="236"/>
      <c r="AP217" s="236"/>
      <c r="AQ217" s="236"/>
      <c r="AR217" s="236"/>
      <c r="AS217" s="236"/>
      <c r="AT217" s="236"/>
      <c r="AU217" s="236"/>
      <c r="AV217" s="236"/>
      <c r="AW217" s="236"/>
      <c r="AX217" s="236"/>
      <c r="AY217" s="246"/>
    </row>
    <row r="218" spans="1:51" ht="60" customHeight="1" x14ac:dyDescent="0.35">
      <c r="A218" s="243" t="s">
        <v>5483</v>
      </c>
      <c r="B218" s="231" t="s">
        <v>5484</v>
      </c>
      <c r="C218" s="231" t="s">
        <v>5485</v>
      </c>
      <c r="D218" s="231" t="s">
        <v>4579</v>
      </c>
      <c r="E218" s="231" t="s">
        <v>4365</v>
      </c>
      <c r="F218" s="231" t="s">
        <v>20</v>
      </c>
      <c r="G218" s="231" t="s">
        <v>20</v>
      </c>
      <c r="H218" s="231" t="s">
        <v>5486</v>
      </c>
      <c r="I218" s="231" t="s">
        <v>20</v>
      </c>
      <c r="J218" s="231" t="s">
        <v>5487</v>
      </c>
      <c r="K218" s="234" t="str">
        <f>IF(COUNTIF(L218:AY218,"&lt;&gt;")=0,"",SUMPRODUCT(((Recommendations[ImplStatus]="Implemented")+(Recommendations[ImplStatus]="Compensated"))*ISNUMBER(MATCH(Recommendations[Id],L218:AY218,0)))/COUNTIF(L218:AY218,"&lt;&gt;"))</f>
        <v/>
      </c>
      <c r="L218" s="237"/>
      <c r="M218" s="237"/>
      <c r="N218" s="237"/>
      <c r="O218" s="237"/>
      <c r="P218" s="237"/>
      <c r="Q218" s="237"/>
      <c r="R218" s="237"/>
      <c r="S218" s="237"/>
      <c r="T218" s="237"/>
      <c r="U218" s="237"/>
      <c r="V218" s="237"/>
      <c r="W218" s="237"/>
      <c r="X218" s="237"/>
      <c r="Y218" s="237"/>
      <c r="Z218" s="237"/>
      <c r="AA218" s="237"/>
      <c r="AB218" s="237"/>
      <c r="AC218" s="237"/>
      <c r="AD218" s="237"/>
      <c r="AE218" s="237"/>
      <c r="AF218" s="237"/>
      <c r="AG218" s="237"/>
      <c r="AH218" s="237"/>
      <c r="AI218" s="237"/>
      <c r="AJ218" s="237"/>
      <c r="AK218" s="237"/>
      <c r="AL218" s="237"/>
      <c r="AM218" s="237"/>
      <c r="AN218" s="237"/>
      <c r="AO218" s="237"/>
      <c r="AP218" s="237"/>
      <c r="AQ218" s="237"/>
      <c r="AR218" s="237"/>
      <c r="AS218" s="237"/>
      <c r="AT218" s="237"/>
      <c r="AU218" s="237"/>
      <c r="AV218" s="237"/>
      <c r="AW218" s="237"/>
      <c r="AX218" s="237"/>
      <c r="AY218" s="247"/>
    </row>
    <row r="219" spans="1:51" ht="60" customHeight="1" x14ac:dyDescent="0.35">
      <c r="A219" s="243" t="s">
        <v>5488</v>
      </c>
      <c r="B219" s="231" t="s">
        <v>5489</v>
      </c>
      <c r="C219" s="231" t="s">
        <v>4370</v>
      </c>
      <c r="D219" s="231" t="s">
        <v>4371</v>
      </c>
      <c r="E219" s="231" t="s">
        <v>20</v>
      </c>
      <c r="F219" s="231" t="s">
        <v>4373</v>
      </c>
      <c r="G219" s="231" t="s">
        <v>20</v>
      </c>
      <c r="H219" s="231" t="s">
        <v>5490</v>
      </c>
      <c r="I219" s="231" t="s">
        <v>20</v>
      </c>
      <c r="J219" s="231" t="s">
        <v>5491</v>
      </c>
      <c r="K219" s="234" t="str">
        <f>IF(COUNTIF(L219:AY219,"&lt;&gt;")=0,"",SUMPRODUCT(((Recommendations[ImplStatus]="Implemented")+(Recommendations[ImplStatus]="Compensated"))*ISNUMBER(MATCH(Recommendations[Id],L219:AY219,0)))/COUNTIF(L219:AY219,"&lt;&gt;"))</f>
        <v/>
      </c>
      <c r="L219" s="237"/>
      <c r="M219" s="237"/>
      <c r="N219" s="237"/>
      <c r="O219" s="237"/>
      <c r="P219" s="237"/>
      <c r="Q219" s="237"/>
      <c r="R219" s="237"/>
      <c r="S219" s="237"/>
      <c r="T219" s="237"/>
      <c r="U219" s="237"/>
      <c r="V219" s="237"/>
      <c r="W219" s="237"/>
      <c r="X219" s="237"/>
      <c r="Y219" s="237"/>
      <c r="Z219" s="237"/>
      <c r="AA219" s="237"/>
      <c r="AB219" s="237"/>
      <c r="AC219" s="237"/>
      <c r="AD219" s="237"/>
      <c r="AE219" s="237"/>
      <c r="AF219" s="237"/>
      <c r="AG219" s="237"/>
      <c r="AH219" s="237"/>
      <c r="AI219" s="237"/>
      <c r="AJ219" s="237"/>
      <c r="AK219" s="237"/>
      <c r="AL219" s="237"/>
      <c r="AM219" s="237"/>
      <c r="AN219" s="237"/>
      <c r="AO219" s="237"/>
      <c r="AP219" s="237"/>
      <c r="AQ219" s="237"/>
      <c r="AR219" s="237"/>
      <c r="AS219" s="237"/>
      <c r="AT219" s="237"/>
      <c r="AU219" s="237"/>
      <c r="AV219" s="237"/>
      <c r="AW219" s="237"/>
      <c r="AX219" s="237"/>
      <c r="AY219" s="247"/>
    </row>
    <row r="220" spans="1:51" ht="60" customHeight="1" outlineLevel="1" x14ac:dyDescent="0.35">
      <c r="A220" s="242" t="s">
        <v>1933</v>
      </c>
      <c r="B220" s="230" t="s">
        <v>5492</v>
      </c>
      <c r="C220" s="230"/>
      <c r="D220" s="230"/>
      <c r="E220" s="230"/>
      <c r="F220" s="230"/>
      <c r="G220" s="230"/>
      <c r="H220" s="230"/>
      <c r="I220" s="230"/>
      <c r="J220" s="230"/>
      <c r="K220" s="233" t="str">
        <f>IF(COUNTIF(L220:AY220,"&lt;&gt;")=0,"",SUMPRODUCT(((Recommendations[ImplStatus]="Implemented")+(Recommendations[ImplStatus]="Compensated"))*ISNUMBER(MATCH(Recommendations[Id],L220:AY220,0)))/COUNTIF(L220:AY220,"&lt;&gt;"))</f>
        <v/>
      </c>
      <c r="L220" s="236"/>
      <c r="M220" s="236"/>
      <c r="N220" s="236"/>
      <c r="O220" s="236"/>
      <c r="P220" s="236"/>
      <c r="Q220" s="236"/>
      <c r="R220" s="236"/>
      <c r="S220" s="236"/>
      <c r="T220" s="236"/>
      <c r="U220" s="236"/>
      <c r="V220" s="236"/>
      <c r="W220" s="236"/>
      <c r="X220" s="236"/>
      <c r="Y220" s="236"/>
      <c r="Z220" s="236"/>
      <c r="AA220" s="236"/>
      <c r="AB220" s="236"/>
      <c r="AC220" s="236"/>
      <c r="AD220" s="236"/>
      <c r="AE220" s="236"/>
      <c r="AF220" s="236"/>
      <c r="AG220" s="236"/>
      <c r="AH220" s="236"/>
      <c r="AI220" s="236"/>
      <c r="AJ220" s="236"/>
      <c r="AK220" s="236"/>
      <c r="AL220" s="236"/>
      <c r="AM220" s="236"/>
      <c r="AN220" s="236"/>
      <c r="AO220" s="236"/>
      <c r="AP220" s="236"/>
      <c r="AQ220" s="236"/>
      <c r="AR220" s="236"/>
      <c r="AS220" s="236"/>
      <c r="AT220" s="236"/>
      <c r="AU220" s="236"/>
      <c r="AV220" s="236"/>
      <c r="AW220" s="236"/>
      <c r="AX220" s="236"/>
      <c r="AY220" s="246"/>
    </row>
    <row r="221" spans="1:51" ht="60" customHeight="1" x14ac:dyDescent="0.35">
      <c r="A221" s="243" t="s">
        <v>5493</v>
      </c>
      <c r="B221" s="231" t="s">
        <v>5494</v>
      </c>
      <c r="C221" s="231" t="s">
        <v>5495</v>
      </c>
      <c r="D221" s="231" t="s">
        <v>5496</v>
      </c>
      <c r="E221" s="231" t="s">
        <v>20</v>
      </c>
      <c r="F221" s="231" t="s">
        <v>20</v>
      </c>
      <c r="G221" s="231" t="s">
        <v>20</v>
      </c>
      <c r="H221" s="231" t="s">
        <v>5497</v>
      </c>
      <c r="I221" s="231" t="s">
        <v>20</v>
      </c>
      <c r="J221" s="231" t="s">
        <v>5498</v>
      </c>
      <c r="K221" s="234">
        <f>IF(COUNTIF(L221:AY221,"&lt;&gt;")=0,"",SUMPRODUCT(((Recommendations[ImplStatus]="Implemented")+(Recommendations[ImplStatus]="Compensated"))*ISNUMBER(MATCH(Recommendations[Id],L221:AY221,0)))/COUNTIF(L221:AY221,"&lt;&gt;"))</f>
        <v>0</v>
      </c>
      <c r="L221" s="237" t="s">
        <v>322</v>
      </c>
      <c r="M221" s="237" t="s">
        <v>325</v>
      </c>
      <c r="N221" s="237" t="s">
        <v>365</v>
      </c>
      <c r="O221" s="237" t="s">
        <v>368</v>
      </c>
      <c r="P221" s="237" t="s">
        <v>378</v>
      </c>
      <c r="Q221" s="237" t="s">
        <v>385</v>
      </c>
      <c r="R221" s="237"/>
      <c r="S221" s="237"/>
      <c r="T221" s="237"/>
      <c r="U221" s="237"/>
      <c r="V221" s="237"/>
      <c r="W221" s="237"/>
      <c r="X221" s="237"/>
      <c r="Y221" s="237"/>
      <c r="Z221" s="237"/>
      <c r="AA221" s="237"/>
      <c r="AB221" s="237"/>
      <c r="AC221" s="237"/>
      <c r="AD221" s="237"/>
      <c r="AE221" s="237"/>
      <c r="AF221" s="237"/>
      <c r="AG221" s="237"/>
      <c r="AH221" s="237"/>
      <c r="AI221" s="237"/>
      <c r="AJ221" s="237"/>
      <c r="AK221" s="237"/>
      <c r="AL221" s="237"/>
      <c r="AM221" s="237"/>
      <c r="AN221" s="237"/>
      <c r="AO221" s="237"/>
      <c r="AP221" s="237"/>
      <c r="AQ221" s="237"/>
      <c r="AR221" s="237"/>
      <c r="AS221" s="237"/>
      <c r="AT221" s="237"/>
      <c r="AU221" s="237"/>
      <c r="AV221" s="237"/>
      <c r="AW221" s="237"/>
      <c r="AX221" s="237"/>
      <c r="AY221" s="247"/>
    </row>
    <row r="222" spans="1:51" ht="60" customHeight="1" x14ac:dyDescent="0.35">
      <c r="A222" s="243" t="s">
        <v>5499</v>
      </c>
      <c r="B222" s="231" t="s">
        <v>5500</v>
      </c>
      <c r="C222" s="231" t="s">
        <v>5501</v>
      </c>
      <c r="D222" s="231" t="s">
        <v>5502</v>
      </c>
      <c r="E222" s="231" t="s">
        <v>20</v>
      </c>
      <c r="F222" s="231" t="s">
        <v>20</v>
      </c>
      <c r="G222" s="231" t="s">
        <v>20</v>
      </c>
      <c r="H222" s="231" t="s">
        <v>5503</v>
      </c>
      <c r="I222" s="231" t="s">
        <v>20</v>
      </c>
      <c r="J222" s="231" t="s">
        <v>5504</v>
      </c>
      <c r="K222" s="234" t="str">
        <f>IF(COUNTIF(L222:AY222,"&lt;&gt;")=0,"",SUMPRODUCT(((Recommendations[ImplStatus]="Implemented")+(Recommendations[ImplStatus]="Compensated"))*ISNUMBER(MATCH(Recommendations[Id],L222:AY222,0)))/COUNTIF(L222:AY222,"&lt;&gt;"))</f>
        <v/>
      </c>
      <c r="L222" s="237"/>
      <c r="M222" s="237"/>
      <c r="N222" s="237"/>
      <c r="O222" s="237"/>
      <c r="P222" s="237"/>
      <c r="Q222" s="237"/>
      <c r="R222" s="237"/>
      <c r="S222" s="237"/>
      <c r="T222" s="237"/>
      <c r="U222" s="237"/>
      <c r="V222" s="237"/>
      <c r="W222" s="237"/>
      <c r="X222" s="237"/>
      <c r="Y222" s="237"/>
      <c r="Z222" s="237"/>
      <c r="AA222" s="237"/>
      <c r="AB222" s="237"/>
      <c r="AC222" s="237"/>
      <c r="AD222" s="237"/>
      <c r="AE222" s="237"/>
      <c r="AF222" s="237"/>
      <c r="AG222" s="237"/>
      <c r="AH222" s="237"/>
      <c r="AI222" s="237"/>
      <c r="AJ222" s="237"/>
      <c r="AK222" s="237"/>
      <c r="AL222" s="237"/>
      <c r="AM222" s="237"/>
      <c r="AN222" s="237"/>
      <c r="AO222" s="237"/>
      <c r="AP222" s="237"/>
      <c r="AQ222" s="237"/>
      <c r="AR222" s="237"/>
      <c r="AS222" s="237"/>
      <c r="AT222" s="237"/>
      <c r="AU222" s="237"/>
      <c r="AV222" s="237"/>
      <c r="AW222" s="237"/>
      <c r="AX222" s="237"/>
      <c r="AY222" s="247"/>
    </row>
    <row r="223" spans="1:51" ht="60" customHeight="1" x14ac:dyDescent="0.35">
      <c r="A223" s="243" t="s">
        <v>5505</v>
      </c>
      <c r="B223" s="231" t="s">
        <v>5506</v>
      </c>
      <c r="C223" s="231" t="s">
        <v>5507</v>
      </c>
      <c r="D223" s="231" t="s">
        <v>20</v>
      </c>
      <c r="E223" s="231" t="s">
        <v>5508</v>
      </c>
      <c r="F223" s="231" t="s">
        <v>20</v>
      </c>
      <c r="G223" s="231" t="s">
        <v>20</v>
      </c>
      <c r="H223" s="231" t="s">
        <v>5509</v>
      </c>
      <c r="I223" s="231" t="s">
        <v>20</v>
      </c>
      <c r="J223" s="231" t="s">
        <v>5510</v>
      </c>
      <c r="K223" s="234" t="str">
        <f>IF(COUNTIF(L223:AY223,"&lt;&gt;")=0,"",SUMPRODUCT(((Recommendations[ImplStatus]="Implemented")+(Recommendations[ImplStatus]="Compensated"))*ISNUMBER(MATCH(Recommendations[Id],L223:AY223,0)))/COUNTIF(L223:AY223,"&lt;&gt;"))</f>
        <v/>
      </c>
      <c r="L223" s="237"/>
      <c r="M223" s="237"/>
      <c r="N223" s="237"/>
      <c r="O223" s="237"/>
      <c r="P223" s="237"/>
      <c r="Q223" s="237"/>
      <c r="R223" s="237"/>
      <c r="S223" s="237"/>
      <c r="T223" s="237"/>
      <c r="U223" s="237"/>
      <c r="V223" s="237"/>
      <c r="W223" s="237"/>
      <c r="X223" s="237"/>
      <c r="Y223" s="237"/>
      <c r="Z223" s="237"/>
      <c r="AA223" s="237"/>
      <c r="AB223" s="237"/>
      <c r="AC223" s="237"/>
      <c r="AD223" s="237"/>
      <c r="AE223" s="237"/>
      <c r="AF223" s="237"/>
      <c r="AG223" s="237"/>
      <c r="AH223" s="237"/>
      <c r="AI223" s="237"/>
      <c r="AJ223" s="237"/>
      <c r="AK223" s="237"/>
      <c r="AL223" s="237"/>
      <c r="AM223" s="237"/>
      <c r="AN223" s="237"/>
      <c r="AO223" s="237"/>
      <c r="AP223" s="237"/>
      <c r="AQ223" s="237"/>
      <c r="AR223" s="237"/>
      <c r="AS223" s="237"/>
      <c r="AT223" s="237"/>
      <c r="AU223" s="237"/>
      <c r="AV223" s="237"/>
      <c r="AW223" s="237"/>
      <c r="AX223" s="237"/>
      <c r="AY223" s="247"/>
    </row>
    <row r="224" spans="1:51" ht="60" customHeight="1" x14ac:dyDescent="0.35">
      <c r="A224" s="243" t="s">
        <v>5511</v>
      </c>
      <c r="B224" s="231" t="s">
        <v>5512</v>
      </c>
      <c r="C224" s="231" t="s">
        <v>5513</v>
      </c>
      <c r="D224" s="231" t="s">
        <v>20</v>
      </c>
      <c r="E224" s="231" t="s">
        <v>20</v>
      </c>
      <c r="F224" s="231" t="s">
        <v>20</v>
      </c>
      <c r="G224" s="231" t="s">
        <v>20</v>
      </c>
      <c r="H224" s="231" t="s">
        <v>5514</v>
      </c>
      <c r="I224" s="231" t="s">
        <v>20</v>
      </c>
      <c r="J224" s="231" t="s">
        <v>5515</v>
      </c>
      <c r="K224" s="234" t="str">
        <f>IF(COUNTIF(L224:AY224,"&lt;&gt;")=0,"",SUMPRODUCT(((Recommendations[ImplStatus]="Implemented")+(Recommendations[ImplStatus]="Compensated"))*ISNUMBER(MATCH(Recommendations[Id],L224:AY224,0)))/COUNTIF(L224:AY224,"&lt;&gt;"))</f>
        <v/>
      </c>
      <c r="L224" s="237"/>
      <c r="M224" s="237"/>
      <c r="N224" s="237"/>
      <c r="O224" s="237"/>
      <c r="P224" s="237"/>
      <c r="Q224" s="237"/>
      <c r="R224" s="237"/>
      <c r="S224" s="237"/>
      <c r="T224" s="237"/>
      <c r="U224" s="237"/>
      <c r="V224" s="237"/>
      <c r="W224" s="237"/>
      <c r="X224" s="237"/>
      <c r="Y224" s="237"/>
      <c r="Z224" s="237"/>
      <c r="AA224" s="237"/>
      <c r="AB224" s="237"/>
      <c r="AC224" s="237"/>
      <c r="AD224" s="237"/>
      <c r="AE224" s="237"/>
      <c r="AF224" s="237"/>
      <c r="AG224" s="237"/>
      <c r="AH224" s="237"/>
      <c r="AI224" s="237"/>
      <c r="AJ224" s="237"/>
      <c r="AK224" s="237"/>
      <c r="AL224" s="237"/>
      <c r="AM224" s="237"/>
      <c r="AN224" s="237"/>
      <c r="AO224" s="237"/>
      <c r="AP224" s="237"/>
      <c r="AQ224" s="237"/>
      <c r="AR224" s="237"/>
      <c r="AS224" s="237"/>
      <c r="AT224" s="237"/>
      <c r="AU224" s="237"/>
      <c r="AV224" s="237"/>
      <c r="AW224" s="237"/>
      <c r="AX224" s="237"/>
      <c r="AY224" s="247"/>
    </row>
    <row r="225" spans="1:51" ht="60" customHeight="1" x14ac:dyDescent="0.35">
      <c r="A225" s="243" t="s">
        <v>5516</v>
      </c>
      <c r="B225" s="231" t="s">
        <v>5517</v>
      </c>
      <c r="C225" s="231" t="s">
        <v>5518</v>
      </c>
      <c r="D225" s="231" t="s">
        <v>20</v>
      </c>
      <c r="E225" s="231" t="s">
        <v>20</v>
      </c>
      <c r="F225" s="231" t="s">
        <v>20</v>
      </c>
      <c r="G225" s="231" t="s">
        <v>20</v>
      </c>
      <c r="H225" s="231" t="s">
        <v>5519</v>
      </c>
      <c r="I225" s="231" t="s">
        <v>20</v>
      </c>
      <c r="J225" s="231" t="s">
        <v>20</v>
      </c>
      <c r="K225" s="234" t="str">
        <f>IF(COUNTIF(L225:AY225,"&lt;&gt;")=0,"",SUMPRODUCT(((Recommendations[ImplStatus]="Implemented")+(Recommendations[ImplStatus]="Compensated"))*ISNUMBER(MATCH(Recommendations[Id],L225:AY225,0)))/COUNTIF(L225:AY225,"&lt;&gt;"))</f>
        <v/>
      </c>
      <c r="L225" s="237"/>
      <c r="M225" s="237"/>
      <c r="N225" s="237"/>
      <c r="O225" s="237"/>
      <c r="P225" s="237"/>
      <c r="Q225" s="237"/>
      <c r="R225" s="237"/>
      <c r="S225" s="237"/>
      <c r="T225" s="237"/>
      <c r="U225" s="237"/>
      <c r="V225" s="237"/>
      <c r="W225" s="237"/>
      <c r="X225" s="237"/>
      <c r="Y225" s="237"/>
      <c r="Z225" s="237"/>
      <c r="AA225" s="237"/>
      <c r="AB225" s="237"/>
      <c r="AC225" s="237"/>
      <c r="AD225" s="237"/>
      <c r="AE225" s="237"/>
      <c r="AF225" s="237"/>
      <c r="AG225" s="237"/>
      <c r="AH225" s="237"/>
      <c r="AI225" s="237"/>
      <c r="AJ225" s="237"/>
      <c r="AK225" s="237"/>
      <c r="AL225" s="237"/>
      <c r="AM225" s="237"/>
      <c r="AN225" s="237"/>
      <c r="AO225" s="237"/>
      <c r="AP225" s="237"/>
      <c r="AQ225" s="237"/>
      <c r="AR225" s="237"/>
      <c r="AS225" s="237"/>
      <c r="AT225" s="237"/>
      <c r="AU225" s="237"/>
      <c r="AV225" s="237"/>
      <c r="AW225" s="237"/>
      <c r="AX225" s="237"/>
      <c r="AY225" s="247"/>
    </row>
    <row r="226" spans="1:51" ht="60" customHeight="1" x14ac:dyDescent="0.35">
      <c r="A226" s="243" t="s">
        <v>5520</v>
      </c>
      <c r="B226" s="231" t="s">
        <v>5521</v>
      </c>
      <c r="C226" s="231" t="s">
        <v>5522</v>
      </c>
      <c r="D226" s="231" t="s">
        <v>20</v>
      </c>
      <c r="E226" s="231" t="s">
        <v>20</v>
      </c>
      <c r="F226" s="231" t="s">
        <v>20</v>
      </c>
      <c r="G226" s="231" t="s">
        <v>20</v>
      </c>
      <c r="H226" s="231" t="s">
        <v>5523</v>
      </c>
      <c r="I226" s="231" t="s">
        <v>20</v>
      </c>
      <c r="J226" s="231" t="s">
        <v>5524</v>
      </c>
      <c r="K226" s="234" t="str">
        <f>IF(COUNTIF(L226:AY226,"&lt;&gt;")=0,"",SUMPRODUCT(((Recommendations[ImplStatus]="Implemented")+(Recommendations[ImplStatus]="Compensated"))*ISNUMBER(MATCH(Recommendations[Id],L226:AY226,0)))/COUNTIF(L226:AY226,"&lt;&gt;"))</f>
        <v/>
      </c>
      <c r="L226" s="237"/>
      <c r="M226" s="237"/>
      <c r="N226" s="237"/>
      <c r="O226" s="237"/>
      <c r="P226" s="237"/>
      <c r="Q226" s="237"/>
      <c r="R226" s="237"/>
      <c r="S226" s="237"/>
      <c r="T226" s="237"/>
      <c r="U226" s="237"/>
      <c r="V226" s="237"/>
      <c r="W226" s="237"/>
      <c r="X226" s="237"/>
      <c r="Y226" s="237"/>
      <c r="Z226" s="237"/>
      <c r="AA226" s="237"/>
      <c r="AB226" s="237"/>
      <c r="AC226" s="237"/>
      <c r="AD226" s="237"/>
      <c r="AE226" s="237"/>
      <c r="AF226" s="237"/>
      <c r="AG226" s="237"/>
      <c r="AH226" s="237"/>
      <c r="AI226" s="237"/>
      <c r="AJ226" s="237"/>
      <c r="AK226" s="237"/>
      <c r="AL226" s="237"/>
      <c r="AM226" s="237"/>
      <c r="AN226" s="237"/>
      <c r="AO226" s="237"/>
      <c r="AP226" s="237"/>
      <c r="AQ226" s="237"/>
      <c r="AR226" s="237"/>
      <c r="AS226" s="237"/>
      <c r="AT226" s="237"/>
      <c r="AU226" s="237"/>
      <c r="AV226" s="237"/>
      <c r="AW226" s="237"/>
      <c r="AX226" s="237"/>
      <c r="AY226" s="247"/>
    </row>
    <row r="227" spans="1:51" ht="60" customHeight="1" x14ac:dyDescent="0.35">
      <c r="A227" s="243" t="s">
        <v>5525</v>
      </c>
      <c r="B227" s="231" t="s">
        <v>5526</v>
      </c>
      <c r="C227" s="231" t="s">
        <v>5527</v>
      </c>
      <c r="D227" s="231" t="s">
        <v>20</v>
      </c>
      <c r="E227" s="231" t="s">
        <v>20</v>
      </c>
      <c r="F227" s="231" t="s">
        <v>20</v>
      </c>
      <c r="G227" s="231" t="s">
        <v>20</v>
      </c>
      <c r="H227" s="231" t="s">
        <v>5528</v>
      </c>
      <c r="I227" s="231" t="s">
        <v>20</v>
      </c>
      <c r="J227" s="231" t="s">
        <v>5529</v>
      </c>
      <c r="K227" s="234" t="str">
        <f>IF(COUNTIF(L227:AY227,"&lt;&gt;")=0,"",SUMPRODUCT(((Recommendations[ImplStatus]="Implemented")+(Recommendations[ImplStatus]="Compensated"))*ISNUMBER(MATCH(Recommendations[Id],L227:AY227,0)))/COUNTIF(L227:AY227,"&lt;&gt;"))</f>
        <v/>
      </c>
      <c r="L227" s="237"/>
      <c r="M227" s="237"/>
      <c r="N227" s="237"/>
      <c r="O227" s="237"/>
      <c r="P227" s="237"/>
      <c r="Q227" s="237"/>
      <c r="R227" s="237"/>
      <c r="S227" s="237"/>
      <c r="T227" s="237"/>
      <c r="U227" s="237"/>
      <c r="V227" s="237"/>
      <c r="W227" s="237"/>
      <c r="X227" s="237"/>
      <c r="Y227" s="237"/>
      <c r="Z227" s="237"/>
      <c r="AA227" s="237"/>
      <c r="AB227" s="237"/>
      <c r="AC227" s="237"/>
      <c r="AD227" s="237"/>
      <c r="AE227" s="237"/>
      <c r="AF227" s="237"/>
      <c r="AG227" s="237"/>
      <c r="AH227" s="237"/>
      <c r="AI227" s="237"/>
      <c r="AJ227" s="237"/>
      <c r="AK227" s="237"/>
      <c r="AL227" s="237"/>
      <c r="AM227" s="237"/>
      <c r="AN227" s="237"/>
      <c r="AO227" s="237"/>
      <c r="AP227" s="237"/>
      <c r="AQ227" s="237"/>
      <c r="AR227" s="237"/>
      <c r="AS227" s="237"/>
      <c r="AT227" s="237"/>
      <c r="AU227" s="237"/>
      <c r="AV227" s="237"/>
      <c r="AW227" s="237"/>
      <c r="AX227" s="237"/>
      <c r="AY227" s="247"/>
    </row>
    <row r="228" spans="1:51" ht="60" customHeight="1" x14ac:dyDescent="0.35">
      <c r="A228" s="243" t="s">
        <v>5530</v>
      </c>
      <c r="B228" s="231" t="s">
        <v>5531</v>
      </c>
      <c r="C228" s="231" t="s">
        <v>5532</v>
      </c>
      <c r="D228" s="231" t="s">
        <v>20</v>
      </c>
      <c r="E228" s="231" t="s">
        <v>20</v>
      </c>
      <c r="F228" s="231" t="s">
        <v>20</v>
      </c>
      <c r="G228" s="231" t="s">
        <v>20</v>
      </c>
      <c r="H228" s="231" t="s">
        <v>5533</v>
      </c>
      <c r="I228" s="231" t="s">
        <v>20</v>
      </c>
      <c r="J228" s="231" t="s">
        <v>5534</v>
      </c>
      <c r="K228" s="234" t="str">
        <f>IF(COUNTIF(L228:AY228,"&lt;&gt;")=0,"",SUMPRODUCT(((Recommendations[ImplStatus]="Implemented")+(Recommendations[ImplStatus]="Compensated"))*ISNUMBER(MATCH(Recommendations[Id],L228:AY228,0)))/COUNTIF(L228:AY228,"&lt;&gt;"))</f>
        <v/>
      </c>
      <c r="L228" s="237"/>
      <c r="M228" s="237"/>
      <c r="N228" s="237"/>
      <c r="O228" s="237"/>
      <c r="P228" s="237"/>
      <c r="Q228" s="237"/>
      <c r="R228" s="237"/>
      <c r="S228" s="237"/>
      <c r="T228" s="237"/>
      <c r="U228" s="237"/>
      <c r="V228" s="237"/>
      <c r="W228" s="237"/>
      <c r="X228" s="237"/>
      <c r="Y228" s="237"/>
      <c r="Z228" s="237"/>
      <c r="AA228" s="237"/>
      <c r="AB228" s="237"/>
      <c r="AC228" s="237"/>
      <c r="AD228" s="237"/>
      <c r="AE228" s="237"/>
      <c r="AF228" s="237"/>
      <c r="AG228" s="237"/>
      <c r="AH228" s="237"/>
      <c r="AI228" s="237"/>
      <c r="AJ228" s="237"/>
      <c r="AK228" s="237"/>
      <c r="AL228" s="237"/>
      <c r="AM228" s="237"/>
      <c r="AN228" s="237"/>
      <c r="AO228" s="237"/>
      <c r="AP228" s="237"/>
      <c r="AQ228" s="237"/>
      <c r="AR228" s="237"/>
      <c r="AS228" s="237"/>
      <c r="AT228" s="237"/>
      <c r="AU228" s="237"/>
      <c r="AV228" s="237"/>
      <c r="AW228" s="237"/>
      <c r="AX228" s="237"/>
      <c r="AY228" s="247"/>
    </row>
    <row r="229" spans="1:51" ht="60" customHeight="1" x14ac:dyDescent="0.35">
      <c r="A229" s="243" t="s">
        <v>5535</v>
      </c>
      <c r="B229" s="231" t="s">
        <v>5536</v>
      </c>
      <c r="C229" s="231" t="s">
        <v>5537</v>
      </c>
      <c r="D229" s="231" t="s">
        <v>20</v>
      </c>
      <c r="E229" s="231" t="s">
        <v>20</v>
      </c>
      <c r="F229" s="231" t="s">
        <v>20</v>
      </c>
      <c r="G229" s="231" t="s">
        <v>20</v>
      </c>
      <c r="H229" s="231" t="s">
        <v>5538</v>
      </c>
      <c r="I229" s="231" t="s">
        <v>20</v>
      </c>
      <c r="J229" s="231" t="s">
        <v>5539</v>
      </c>
      <c r="K229" s="234">
        <f>IF(COUNTIF(L229:AY229,"&lt;&gt;")=0,"",SUMPRODUCT(((Recommendations[ImplStatus]="Implemented")+(Recommendations[ImplStatus]="Compensated"))*ISNUMBER(MATCH(Recommendations[Id],L229:AY229,0)))/COUNTIF(L229:AY229,"&lt;&gt;"))</f>
        <v>0</v>
      </c>
      <c r="L229" s="237" t="s">
        <v>318</v>
      </c>
      <c r="M229" s="237" t="s">
        <v>336</v>
      </c>
      <c r="N229" s="237" t="s">
        <v>342</v>
      </c>
      <c r="O229" s="237" t="s">
        <v>345</v>
      </c>
      <c r="P229" s="237" t="s">
        <v>348</v>
      </c>
      <c r="Q229" s="237"/>
      <c r="R229" s="237"/>
      <c r="S229" s="237"/>
      <c r="T229" s="237"/>
      <c r="U229" s="237"/>
      <c r="V229" s="237"/>
      <c r="W229" s="237"/>
      <c r="X229" s="237"/>
      <c r="Y229" s="237"/>
      <c r="Z229" s="237"/>
      <c r="AA229" s="237"/>
      <c r="AB229" s="237"/>
      <c r="AC229" s="237"/>
      <c r="AD229" s="237"/>
      <c r="AE229" s="237"/>
      <c r="AF229" s="237"/>
      <c r="AG229" s="237"/>
      <c r="AH229" s="237"/>
      <c r="AI229" s="237"/>
      <c r="AJ229" s="237"/>
      <c r="AK229" s="237"/>
      <c r="AL229" s="237"/>
      <c r="AM229" s="237"/>
      <c r="AN229" s="237"/>
      <c r="AO229" s="237"/>
      <c r="AP229" s="237"/>
      <c r="AQ229" s="237"/>
      <c r="AR229" s="237"/>
      <c r="AS229" s="237"/>
      <c r="AT229" s="237"/>
      <c r="AU229" s="237"/>
      <c r="AV229" s="237"/>
      <c r="AW229" s="237"/>
      <c r="AX229" s="237"/>
      <c r="AY229" s="247"/>
    </row>
    <row r="230" spans="1:51" ht="60" customHeight="1" outlineLevel="1" x14ac:dyDescent="0.35">
      <c r="A230" s="242" t="s">
        <v>1937</v>
      </c>
      <c r="B230" s="230" t="s">
        <v>5540</v>
      </c>
      <c r="C230" s="230"/>
      <c r="D230" s="230"/>
      <c r="E230" s="230"/>
      <c r="F230" s="230"/>
      <c r="G230" s="230"/>
      <c r="H230" s="230"/>
      <c r="I230" s="230"/>
      <c r="J230" s="230"/>
      <c r="K230" s="233" t="str">
        <f>IF(COUNTIF(L230:AY230,"&lt;&gt;")=0,"",SUMPRODUCT(((Recommendations[ImplStatus]="Implemented")+(Recommendations[ImplStatus]="Compensated"))*ISNUMBER(MATCH(Recommendations[Id],L230:AY230,0)))/COUNTIF(L230:AY230,"&lt;&gt;"))</f>
        <v/>
      </c>
      <c r="L230" s="236"/>
      <c r="M230" s="236"/>
      <c r="N230" s="236"/>
      <c r="O230" s="236"/>
      <c r="P230" s="236"/>
      <c r="Q230" s="236"/>
      <c r="R230" s="236"/>
      <c r="S230" s="236"/>
      <c r="T230" s="236"/>
      <c r="U230" s="236"/>
      <c r="V230" s="236"/>
      <c r="W230" s="236"/>
      <c r="X230" s="236"/>
      <c r="Y230" s="236"/>
      <c r="Z230" s="236"/>
      <c r="AA230" s="236"/>
      <c r="AB230" s="236"/>
      <c r="AC230" s="236"/>
      <c r="AD230" s="236"/>
      <c r="AE230" s="236"/>
      <c r="AF230" s="236"/>
      <c r="AG230" s="236"/>
      <c r="AH230" s="236"/>
      <c r="AI230" s="236"/>
      <c r="AJ230" s="236"/>
      <c r="AK230" s="236"/>
      <c r="AL230" s="236"/>
      <c r="AM230" s="236"/>
      <c r="AN230" s="236"/>
      <c r="AO230" s="236"/>
      <c r="AP230" s="236"/>
      <c r="AQ230" s="236"/>
      <c r="AR230" s="236"/>
      <c r="AS230" s="236"/>
      <c r="AT230" s="236"/>
      <c r="AU230" s="236"/>
      <c r="AV230" s="236"/>
      <c r="AW230" s="236"/>
      <c r="AX230" s="236"/>
      <c r="AY230" s="246"/>
    </row>
    <row r="231" spans="1:51" ht="60" customHeight="1" x14ac:dyDescent="0.35">
      <c r="A231" s="243" t="s">
        <v>5541</v>
      </c>
      <c r="B231" s="231" t="s">
        <v>5542</v>
      </c>
      <c r="C231" s="231" t="s">
        <v>5543</v>
      </c>
      <c r="D231" s="231" t="s">
        <v>5544</v>
      </c>
      <c r="E231" s="231" t="s">
        <v>20</v>
      </c>
      <c r="F231" s="231" t="s">
        <v>20</v>
      </c>
      <c r="G231" s="231" t="s">
        <v>20</v>
      </c>
      <c r="H231" s="231" t="s">
        <v>5545</v>
      </c>
      <c r="I231" s="231" t="s">
        <v>20</v>
      </c>
      <c r="J231" s="231" t="s">
        <v>5546</v>
      </c>
      <c r="K231" s="234" t="str">
        <f>IF(COUNTIF(L231:AY231,"&lt;&gt;")=0,"",SUMPRODUCT(((Recommendations[ImplStatus]="Implemented")+(Recommendations[ImplStatus]="Compensated"))*ISNUMBER(MATCH(Recommendations[Id],L231:AY231,0)))/COUNTIF(L231:AY231,"&lt;&gt;"))</f>
        <v/>
      </c>
      <c r="L231" s="237"/>
      <c r="M231" s="237"/>
      <c r="N231" s="237"/>
      <c r="O231" s="237"/>
      <c r="P231" s="237"/>
      <c r="Q231" s="237"/>
      <c r="R231" s="237"/>
      <c r="S231" s="237"/>
      <c r="T231" s="237"/>
      <c r="U231" s="237"/>
      <c r="V231" s="237"/>
      <c r="W231" s="237"/>
      <c r="X231" s="237"/>
      <c r="Y231" s="237"/>
      <c r="Z231" s="237"/>
      <c r="AA231" s="237"/>
      <c r="AB231" s="237"/>
      <c r="AC231" s="237"/>
      <c r="AD231" s="237"/>
      <c r="AE231" s="237"/>
      <c r="AF231" s="237"/>
      <c r="AG231" s="237"/>
      <c r="AH231" s="237"/>
      <c r="AI231" s="237"/>
      <c r="AJ231" s="237"/>
      <c r="AK231" s="237"/>
      <c r="AL231" s="237"/>
      <c r="AM231" s="237"/>
      <c r="AN231" s="237"/>
      <c r="AO231" s="237"/>
      <c r="AP231" s="237"/>
      <c r="AQ231" s="237"/>
      <c r="AR231" s="237"/>
      <c r="AS231" s="237"/>
      <c r="AT231" s="237"/>
      <c r="AU231" s="237"/>
      <c r="AV231" s="237"/>
      <c r="AW231" s="237"/>
      <c r="AX231" s="237"/>
      <c r="AY231" s="247"/>
    </row>
    <row r="232" spans="1:51" ht="60" customHeight="1" x14ac:dyDescent="0.35">
      <c r="A232" s="243" t="s">
        <v>5547</v>
      </c>
      <c r="B232" s="231" t="s">
        <v>5548</v>
      </c>
      <c r="C232" s="231" t="s">
        <v>5549</v>
      </c>
      <c r="D232" s="231" t="s">
        <v>5550</v>
      </c>
      <c r="E232" s="231" t="s">
        <v>20</v>
      </c>
      <c r="F232" s="231" t="s">
        <v>20</v>
      </c>
      <c r="G232" s="231" t="s">
        <v>20</v>
      </c>
      <c r="H232" s="231" t="s">
        <v>5551</v>
      </c>
      <c r="I232" s="231" t="s">
        <v>20</v>
      </c>
      <c r="J232" s="231" t="s">
        <v>5552</v>
      </c>
      <c r="K232" s="234" t="str">
        <f>IF(COUNTIF(L232:AY232,"&lt;&gt;")=0,"",SUMPRODUCT(((Recommendations[ImplStatus]="Implemented")+(Recommendations[ImplStatus]="Compensated"))*ISNUMBER(MATCH(Recommendations[Id],L232:AY232,0)))/COUNTIF(L232:AY232,"&lt;&gt;"))</f>
        <v/>
      </c>
      <c r="L232" s="237"/>
      <c r="M232" s="237"/>
      <c r="N232" s="237"/>
      <c r="O232" s="237"/>
      <c r="P232" s="237"/>
      <c r="Q232" s="237"/>
      <c r="R232" s="237"/>
      <c r="S232" s="237"/>
      <c r="T232" s="237"/>
      <c r="U232" s="237"/>
      <c r="V232" s="237"/>
      <c r="W232" s="237"/>
      <c r="X232" s="237"/>
      <c r="Y232" s="237"/>
      <c r="Z232" s="237"/>
      <c r="AA232" s="237"/>
      <c r="AB232" s="237"/>
      <c r="AC232" s="237"/>
      <c r="AD232" s="237"/>
      <c r="AE232" s="237"/>
      <c r="AF232" s="237"/>
      <c r="AG232" s="237"/>
      <c r="AH232" s="237"/>
      <c r="AI232" s="237"/>
      <c r="AJ232" s="237"/>
      <c r="AK232" s="237"/>
      <c r="AL232" s="237"/>
      <c r="AM232" s="237"/>
      <c r="AN232" s="237"/>
      <c r="AO232" s="237"/>
      <c r="AP232" s="237"/>
      <c r="AQ232" s="237"/>
      <c r="AR232" s="237"/>
      <c r="AS232" s="237"/>
      <c r="AT232" s="237"/>
      <c r="AU232" s="237"/>
      <c r="AV232" s="237"/>
      <c r="AW232" s="237"/>
      <c r="AX232" s="237"/>
      <c r="AY232" s="247"/>
    </row>
    <row r="233" spans="1:51" ht="60" customHeight="1" x14ac:dyDescent="0.35">
      <c r="A233" s="243" t="s">
        <v>5553</v>
      </c>
      <c r="B233" s="231" t="s">
        <v>5554</v>
      </c>
      <c r="C233" s="231" t="s">
        <v>5555</v>
      </c>
      <c r="D233" s="231" t="s">
        <v>5556</v>
      </c>
      <c r="E233" s="231" t="s">
        <v>20</v>
      </c>
      <c r="F233" s="231" t="s">
        <v>20</v>
      </c>
      <c r="G233" s="231" t="s">
        <v>20</v>
      </c>
      <c r="H233" s="231" t="s">
        <v>5557</v>
      </c>
      <c r="I233" s="231" t="s">
        <v>20</v>
      </c>
      <c r="J233" s="231" t="s">
        <v>5558</v>
      </c>
      <c r="K233" s="234" t="str">
        <f>IF(COUNTIF(L233:AY233,"&lt;&gt;")=0,"",SUMPRODUCT(((Recommendations[ImplStatus]="Implemented")+(Recommendations[ImplStatus]="Compensated"))*ISNUMBER(MATCH(Recommendations[Id],L233:AY233,0)))/COUNTIF(L233:AY233,"&lt;&gt;"))</f>
        <v/>
      </c>
      <c r="L233" s="237"/>
      <c r="M233" s="237"/>
      <c r="N233" s="237"/>
      <c r="O233" s="237"/>
      <c r="P233" s="237"/>
      <c r="Q233" s="237"/>
      <c r="R233" s="237"/>
      <c r="S233" s="237"/>
      <c r="T233" s="237"/>
      <c r="U233" s="237"/>
      <c r="V233" s="237"/>
      <c r="W233" s="237"/>
      <c r="X233" s="237"/>
      <c r="Y233" s="237"/>
      <c r="Z233" s="237"/>
      <c r="AA233" s="237"/>
      <c r="AB233" s="237"/>
      <c r="AC233" s="237"/>
      <c r="AD233" s="237"/>
      <c r="AE233" s="237"/>
      <c r="AF233" s="237"/>
      <c r="AG233" s="237"/>
      <c r="AH233" s="237"/>
      <c r="AI233" s="237"/>
      <c r="AJ233" s="237"/>
      <c r="AK233" s="237"/>
      <c r="AL233" s="237"/>
      <c r="AM233" s="237"/>
      <c r="AN233" s="237"/>
      <c r="AO233" s="237"/>
      <c r="AP233" s="237"/>
      <c r="AQ233" s="237"/>
      <c r="AR233" s="237"/>
      <c r="AS233" s="237"/>
      <c r="AT233" s="237"/>
      <c r="AU233" s="237"/>
      <c r="AV233" s="237"/>
      <c r="AW233" s="237"/>
      <c r="AX233" s="237"/>
      <c r="AY233" s="247"/>
    </row>
    <row r="234" spans="1:51" ht="60" customHeight="1" x14ac:dyDescent="0.35">
      <c r="A234" s="243" t="s">
        <v>5559</v>
      </c>
      <c r="B234" s="231" t="s">
        <v>5560</v>
      </c>
      <c r="C234" s="231" t="s">
        <v>5561</v>
      </c>
      <c r="D234" s="231" t="s">
        <v>5562</v>
      </c>
      <c r="E234" s="231" t="s">
        <v>20</v>
      </c>
      <c r="F234" s="231" t="s">
        <v>20</v>
      </c>
      <c r="G234" s="231" t="s">
        <v>20</v>
      </c>
      <c r="H234" s="231" t="s">
        <v>5563</v>
      </c>
      <c r="I234" s="231" t="s">
        <v>20</v>
      </c>
      <c r="J234" s="231" t="s">
        <v>5564</v>
      </c>
      <c r="K234" s="234" t="str">
        <f>IF(COUNTIF(L234:AY234,"&lt;&gt;")=0,"",SUMPRODUCT(((Recommendations[ImplStatus]="Implemented")+(Recommendations[ImplStatus]="Compensated"))*ISNUMBER(MATCH(Recommendations[Id],L234:AY234,0)))/COUNTIF(L234:AY234,"&lt;&gt;"))</f>
        <v/>
      </c>
      <c r="L234" s="237"/>
      <c r="M234" s="237"/>
      <c r="N234" s="237"/>
      <c r="O234" s="237"/>
      <c r="P234" s="237"/>
      <c r="Q234" s="237"/>
      <c r="R234" s="237"/>
      <c r="S234" s="237"/>
      <c r="T234" s="237"/>
      <c r="U234" s="237"/>
      <c r="V234" s="237"/>
      <c r="W234" s="237"/>
      <c r="X234" s="237"/>
      <c r="Y234" s="237"/>
      <c r="Z234" s="237"/>
      <c r="AA234" s="237"/>
      <c r="AB234" s="237"/>
      <c r="AC234" s="237"/>
      <c r="AD234" s="237"/>
      <c r="AE234" s="237"/>
      <c r="AF234" s="237"/>
      <c r="AG234" s="237"/>
      <c r="AH234" s="237"/>
      <c r="AI234" s="237"/>
      <c r="AJ234" s="237"/>
      <c r="AK234" s="237"/>
      <c r="AL234" s="237"/>
      <c r="AM234" s="237"/>
      <c r="AN234" s="237"/>
      <c r="AO234" s="237"/>
      <c r="AP234" s="237"/>
      <c r="AQ234" s="237"/>
      <c r="AR234" s="237"/>
      <c r="AS234" s="237"/>
      <c r="AT234" s="237"/>
      <c r="AU234" s="237"/>
      <c r="AV234" s="237"/>
      <c r="AW234" s="237"/>
      <c r="AX234" s="237"/>
      <c r="AY234" s="247"/>
    </row>
    <row r="235" spans="1:51" ht="60" customHeight="1" outlineLevel="1" x14ac:dyDescent="0.35">
      <c r="A235" s="242" t="s">
        <v>1941</v>
      </c>
      <c r="B235" s="230" t="s">
        <v>5565</v>
      </c>
      <c r="C235" s="230"/>
      <c r="D235" s="230"/>
      <c r="E235" s="230"/>
      <c r="F235" s="230"/>
      <c r="G235" s="230"/>
      <c r="H235" s="230"/>
      <c r="I235" s="230"/>
      <c r="J235" s="230"/>
      <c r="K235" s="233" t="str">
        <f>IF(COUNTIF(L235:AY235,"&lt;&gt;")=0,"",SUMPRODUCT(((Recommendations[ImplStatus]="Implemented")+(Recommendations[ImplStatus]="Compensated"))*ISNUMBER(MATCH(Recommendations[Id],L235:AY235,0)))/COUNTIF(L235:AY235,"&lt;&gt;"))</f>
        <v/>
      </c>
      <c r="L235" s="236"/>
      <c r="M235" s="236"/>
      <c r="N235" s="236"/>
      <c r="O235" s="236"/>
      <c r="P235" s="236"/>
      <c r="Q235" s="236"/>
      <c r="R235" s="236"/>
      <c r="S235" s="236"/>
      <c r="T235" s="236"/>
      <c r="U235" s="236"/>
      <c r="V235" s="236"/>
      <c r="W235" s="236"/>
      <c r="X235" s="236"/>
      <c r="Y235" s="236"/>
      <c r="Z235" s="236"/>
      <c r="AA235" s="236"/>
      <c r="AB235" s="236"/>
      <c r="AC235" s="236"/>
      <c r="AD235" s="236"/>
      <c r="AE235" s="236"/>
      <c r="AF235" s="236"/>
      <c r="AG235" s="236"/>
      <c r="AH235" s="236"/>
      <c r="AI235" s="236"/>
      <c r="AJ235" s="236"/>
      <c r="AK235" s="236"/>
      <c r="AL235" s="236"/>
      <c r="AM235" s="236"/>
      <c r="AN235" s="236"/>
      <c r="AO235" s="236"/>
      <c r="AP235" s="236"/>
      <c r="AQ235" s="236"/>
      <c r="AR235" s="236"/>
      <c r="AS235" s="236"/>
      <c r="AT235" s="236"/>
      <c r="AU235" s="236"/>
      <c r="AV235" s="236"/>
      <c r="AW235" s="236"/>
      <c r="AX235" s="236"/>
      <c r="AY235" s="246"/>
    </row>
    <row r="236" spans="1:51" ht="60" customHeight="1" x14ac:dyDescent="0.35">
      <c r="A236" s="243" t="s">
        <v>5566</v>
      </c>
      <c r="B236" s="231" t="s">
        <v>5567</v>
      </c>
      <c r="C236" s="231" t="s">
        <v>5568</v>
      </c>
      <c r="D236" s="231" t="s">
        <v>5569</v>
      </c>
      <c r="E236" s="231" t="s">
        <v>20</v>
      </c>
      <c r="F236" s="231" t="s">
        <v>20</v>
      </c>
      <c r="G236" s="231" t="s">
        <v>20</v>
      </c>
      <c r="H236" s="231" t="s">
        <v>5570</v>
      </c>
      <c r="I236" s="231" t="s">
        <v>20</v>
      </c>
      <c r="J236" s="231" t="s">
        <v>5571</v>
      </c>
      <c r="K236" s="234" t="str">
        <f>IF(COUNTIF(L236:AY236,"&lt;&gt;")=0,"",SUMPRODUCT(((Recommendations[ImplStatus]="Implemented")+(Recommendations[ImplStatus]="Compensated"))*ISNUMBER(MATCH(Recommendations[Id],L236:AY236,0)))/COUNTIF(L236:AY236,"&lt;&gt;"))</f>
        <v/>
      </c>
      <c r="L236" s="237"/>
      <c r="M236" s="237"/>
      <c r="N236" s="237"/>
      <c r="O236" s="237"/>
      <c r="P236" s="237"/>
      <c r="Q236" s="237"/>
      <c r="R236" s="237"/>
      <c r="S236" s="237"/>
      <c r="T236" s="237"/>
      <c r="U236" s="237"/>
      <c r="V236" s="237"/>
      <c r="W236" s="237"/>
      <c r="X236" s="237"/>
      <c r="Y236" s="237"/>
      <c r="Z236" s="237"/>
      <c r="AA236" s="237"/>
      <c r="AB236" s="237"/>
      <c r="AC236" s="237"/>
      <c r="AD236" s="237"/>
      <c r="AE236" s="237"/>
      <c r="AF236" s="237"/>
      <c r="AG236" s="237"/>
      <c r="AH236" s="237"/>
      <c r="AI236" s="237"/>
      <c r="AJ236" s="237"/>
      <c r="AK236" s="237"/>
      <c r="AL236" s="237"/>
      <c r="AM236" s="237"/>
      <c r="AN236" s="237"/>
      <c r="AO236" s="237"/>
      <c r="AP236" s="237"/>
      <c r="AQ236" s="237"/>
      <c r="AR236" s="237"/>
      <c r="AS236" s="237"/>
      <c r="AT236" s="237"/>
      <c r="AU236" s="237"/>
      <c r="AV236" s="237"/>
      <c r="AW236" s="237"/>
      <c r="AX236" s="237"/>
      <c r="AY236" s="247"/>
    </row>
    <row r="237" spans="1:51" ht="60" customHeight="1" x14ac:dyDescent="0.35">
      <c r="A237" s="243" t="s">
        <v>5572</v>
      </c>
      <c r="B237" s="231" t="s">
        <v>5573</v>
      </c>
      <c r="C237" s="231" t="s">
        <v>5574</v>
      </c>
      <c r="D237" s="231" t="s">
        <v>5575</v>
      </c>
      <c r="E237" s="231" t="s">
        <v>20</v>
      </c>
      <c r="F237" s="231" t="s">
        <v>20</v>
      </c>
      <c r="G237" s="231" t="s">
        <v>5576</v>
      </c>
      <c r="H237" s="231" t="s">
        <v>5577</v>
      </c>
      <c r="I237" s="231" t="s">
        <v>4807</v>
      </c>
      <c r="J237" s="231" t="s">
        <v>5578</v>
      </c>
      <c r="K237" s="234" t="str">
        <f>IF(COUNTIF(L237:AY237,"&lt;&gt;")=0,"",SUMPRODUCT(((Recommendations[ImplStatus]="Implemented")+(Recommendations[ImplStatus]="Compensated"))*ISNUMBER(MATCH(Recommendations[Id],L237:AY237,0)))/COUNTIF(L237:AY237,"&lt;&gt;"))</f>
        <v/>
      </c>
      <c r="L237" s="237"/>
      <c r="M237" s="237"/>
      <c r="N237" s="237"/>
      <c r="O237" s="237"/>
      <c r="P237" s="237"/>
      <c r="Q237" s="237"/>
      <c r="R237" s="237"/>
      <c r="S237" s="237"/>
      <c r="T237" s="237"/>
      <c r="U237" s="237"/>
      <c r="V237" s="237"/>
      <c r="W237" s="237"/>
      <c r="X237" s="237"/>
      <c r="Y237" s="237"/>
      <c r="Z237" s="237"/>
      <c r="AA237" s="237"/>
      <c r="AB237" s="237"/>
      <c r="AC237" s="237"/>
      <c r="AD237" s="237"/>
      <c r="AE237" s="237"/>
      <c r="AF237" s="237"/>
      <c r="AG237" s="237"/>
      <c r="AH237" s="237"/>
      <c r="AI237" s="237"/>
      <c r="AJ237" s="237"/>
      <c r="AK237" s="237"/>
      <c r="AL237" s="237"/>
      <c r="AM237" s="237"/>
      <c r="AN237" s="237"/>
      <c r="AO237" s="237"/>
      <c r="AP237" s="237"/>
      <c r="AQ237" s="237"/>
      <c r="AR237" s="237"/>
      <c r="AS237" s="237"/>
      <c r="AT237" s="237"/>
      <c r="AU237" s="237"/>
      <c r="AV237" s="237"/>
      <c r="AW237" s="237"/>
      <c r="AX237" s="237"/>
      <c r="AY237" s="247"/>
    </row>
    <row r="238" spans="1:51" ht="60" customHeight="1" x14ac:dyDescent="0.35">
      <c r="A238" s="243" t="s">
        <v>5579</v>
      </c>
      <c r="B238" s="231" t="s">
        <v>5580</v>
      </c>
      <c r="C238" s="231" t="s">
        <v>5581</v>
      </c>
      <c r="D238" s="231" t="s">
        <v>20</v>
      </c>
      <c r="E238" s="231" t="s">
        <v>20</v>
      </c>
      <c r="F238" s="231" t="s">
        <v>20</v>
      </c>
      <c r="G238" s="231" t="s">
        <v>20</v>
      </c>
      <c r="H238" s="231" t="s">
        <v>5582</v>
      </c>
      <c r="I238" s="231" t="s">
        <v>5583</v>
      </c>
      <c r="J238" s="231" t="s">
        <v>5584</v>
      </c>
      <c r="K238" s="234" t="str">
        <f>IF(COUNTIF(L238:AY238,"&lt;&gt;")=0,"",SUMPRODUCT(((Recommendations[ImplStatus]="Implemented")+(Recommendations[ImplStatus]="Compensated"))*ISNUMBER(MATCH(Recommendations[Id],L238:AY238,0)))/COUNTIF(L238:AY238,"&lt;&gt;"))</f>
        <v/>
      </c>
      <c r="L238" s="237"/>
      <c r="M238" s="237"/>
      <c r="N238" s="237"/>
      <c r="O238" s="237"/>
      <c r="P238" s="237"/>
      <c r="Q238" s="237"/>
      <c r="R238" s="237"/>
      <c r="S238" s="237"/>
      <c r="T238" s="237"/>
      <c r="U238" s="237"/>
      <c r="V238" s="237"/>
      <c r="W238" s="237"/>
      <c r="X238" s="237"/>
      <c r="Y238" s="237"/>
      <c r="Z238" s="237"/>
      <c r="AA238" s="237"/>
      <c r="AB238" s="237"/>
      <c r="AC238" s="237"/>
      <c r="AD238" s="237"/>
      <c r="AE238" s="237"/>
      <c r="AF238" s="237"/>
      <c r="AG238" s="237"/>
      <c r="AH238" s="237"/>
      <c r="AI238" s="237"/>
      <c r="AJ238" s="237"/>
      <c r="AK238" s="237"/>
      <c r="AL238" s="237"/>
      <c r="AM238" s="237"/>
      <c r="AN238" s="237"/>
      <c r="AO238" s="237"/>
      <c r="AP238" s="237"/>
      <c r="AQ238" s="237"/>
      <c r="AR238" s="237"/>
      <c r="AS238" s="237"/>
      <c r="AT238" s="237"/>
      <c r="AU238" s="237"/>
      <c r="AV238" s="237"/>
      <c r="AW238" s="237"/>
      <c r="AX238" s="237"/>
      <c r="AY238" s="247"/>
    </row>
    <row r="239" spans="1:51" ht="60" customHeight="1" x14ac:dyDescent="0.35">
      <c r="A239" s="243" t="s">
        <v>5585</v>
      </c>
      <c r="B239" s="231" t="s">
        <v>5586</v>
      </c>
      <c r="C239" s="231" t="s">
        <v>5587</v>
      </c>
      <c r="D239" s="231" t="s">
        <v>20</v>
      </c>
      <c r="E239" s="231" t="s">
        <v>20</v>
      </c>
      <c r="F239" s="231" t="s">
        <v>20</v>
      </c>
      <c r="G239" s="231" t="s">
        <v>20</v>
      </c>
      <c r="H239" s="231" t="s">
        <v>5588</v>
      </c>
      <c r="I239" s="231" t="s">
        <v>4807</v>
      </c>
      <c r="J239" s="231" t="s">
        <v>5589</v>
      </c>
      <c r="K239" s="234" t="str">
        <f>IF(COUNTIF(L239:AY239,"&lt;&gt;")=0,"",SUMPRODUCT(((Recommendations[ImplStatus]="Implemented")+(Recommendations[ImplStatus]="Compensated"))*ISNUMBER(MATCH(Recommendations[Id],L239:AY239,0)))/COUNTIF(L239:AY239,"&lt;&gt;"))</f>
        <v/>
      </c>
      <c r="L239" s="237"/>
      <c r="M239" s="237"/>
      <c r="N239" s="237"/>
      <c r="O239" s="237"/>
      <c r="P239" s="237"/>
      <c r="Q239" s="237"/>
      <c r="R239" s="237"/>
      <c r="S239" s="237"/>
      <c r="T239" s="237"/>
      <c r="U239" s="237"/>
      <c r="V239" s="237"/>
      <c r="W239" s="237"/>
      <c r="X239" s="237"/>
      <c r="Y239" s="237"/>
      <c r="Z239" s="237"/>
      <c r="AA239" s="237"/>
      <c r="AB239" s="237"/>
      <c r="AC239" s="237"/>
      <c r="AD239" s="237"/>
      <c r="AE239" s="237"/>
      <c r="AF239" s="237"/>
      <c r="AG239" s="237"/>
      <c r="AH239" s="237"/>
      <c r="AI239" s="237"/>
      <c r="AJ239" s="237"/>
      <c r="AK239" s="237"/>
      <c r="AL239" s="237"/>
      <c r="AM239" s="237"/>
      <c r="AN239" s="237"/>
      <c r="AO239" s="237"/>
      <c r="AP239" s="237"/>
      <c r="AQ239" s="237"/>
      <c r="AR239" s="237"/>
      <c r="AS239" s="237"/>
      <c r="AT239" s="237"/>
      <c r="AU239" s="237"/>
      <c r="AV239" s="237"/>
      <c r="AW239" s="237"/>
      <c r="AX239" s="237"/>
      <c r="AY239" s="247"/>
    </row>
    <row r="240" spans="1:51" ht="60" customHeight="1" x14ac:dyDescent="0.35">
      <c r="A240" s="243" t="s">
        <v>5590</v>
      </c>
      <c r="B240" s="231" t="s">
        <v>5591</v>
      </c>
      <c r="C240" s="231" t="s">
        <v>5592</v>
      </c>
      <c r="D240" s="231" t="s">
        <v>5593</v>
      </c>
      <c r="E240" s="231" t="s">
        <v>20</v>
      </c>
      <c r="F240" s="231" t="s">
        <v>20</v>
      </c>
      <c r="G240" s="231" t="s">
        <v>20</v>
      </c>
      <c r="H240" s="231" t="s">
        <v>5594</v>
      </c>
      <c r="I240" s="231" t="s">
        <v>20</v>
      </c>
      <c r="J240" s="231" t="s">
        <v>5595</v>
      </c>
      <c r="K240" s="234" t="str">
        <f>IF(COUNTIF(L240:AY240,"&lt;&gt;")=0,"",SUMPRODUCT(((Recommendations[ImplStatus]="Implemented")+(Recommendations[ImplStatus]="Compensated"))*ISNUMBER(MATCH(Recommendations[Id],L240:AY240,0)))/COUNTIF(L240:AY240,"&lt;&gt;"))</f>
        <v/>
      </c>
      <c r="L240" s="237"/>
      <c r="M240" s="237"/>
      <c r="N240" s="237"/>
      <c r="O240" s="237"/>
      <c r="P240" s="237"/>
      <c r="Q240" s="237"/>
      <c r="R240" s="237"/>
      <c r="S240" s="237"/>
      <c r="T240" s="237"/>
      <c r="U240" s="237"/>
      <c r="V240" s="237"/>
      <c r="W240" s="237"/>
      <c r="X240" s="237"/>
      <c r="Y240" s="237"/>
      <c r="Z240" s="237"/>
      <c r="AA240" s="237"/>
      <c r="AB240" s="237"/>
      <c r="AC240" s="237"/>
      <c r="AD240" s="237"/>
      <c r="AE240" s="237"/>
      <c r="AF240" s="237"/>
      <c r="AG240" s="237"/>
      <c r="AH240" s="237"/>
      <c r="AI240" s="237"/>
      <c r="AJ240" s="237"/>
      <c r="AK240" s="237"/>
      <c r="AL240" s="237"/>
      <c r="AM240" s="237"/>
      <c r="AN240" s="237"/>
      <c r="AO240" s="237"/>
      <c r="AP240" s="237"/>
      <c r="AQ240" s="237"/>
      <c r="AR240" s="237"/>
      <c r="AS240" s="237"/>
      <c r="AT240" s="237"/>
      <c r="AU240" s="237"/>
      <c r="AV240" s="237"/>
      <c r="AW240" s="237"/>
      <c r="AX240" s="237"/>
      <c r="AY240" s="247"/>
    </row>
    <row r="241" spans="1:51" ht="60" customHeight="1" outlineLevel="1" x14ac:dyDescent="0.35">
      <c r="A241" s="242" t="s">
        <v>1945</v>
      </c>
      <c r="B241" s="230" t="s">
        <v>5596</v>
      </c>
      <c r="C241" s="230"/>
      <c r="D241" s="230"/>
      <c r="E241" s="230"/>
      <c r="F241" s="230"/>
      <c r="G241" s="230"/>
      <c r="H241" s="230"/>
      <c r="I241" s="230"/>
      <c r="J241" s="230"/>
      <c r="K241" s="233" t="str">
        <f>IF(COUNTIF(L241:AY241,"&lt;&gt;")=0,"",SUMPRODUCT(((Recommendations[ImplStatus]="Implemented")+(Recommendations[ImplStatus]="Compensated"))*ISNUMBER(MATCH(Recommendations[Id],L241:AY241,0)))/COUNTIF(L241:AY241,"&lt;&gt;"))</f>
        <v/>
      </c>
      <c r="L241" s="236"/>
      <c r="M241" s="236"/>
      <c r="N241" s="236"/>
      <c r="O241" s="236"/>
      <c r="P241" s="236"/>
      <c r="Q241" s="236"/>
      <c r="R241" s="236"/>
      <c r="S241" s="236"/>
      <c r="T241" s="236"/>
      <c r="U241" s="236"/>
      <c r="V241" s="236"/>
      <c r="W241" s="236"/>
      <c r="X241" s="236"/>
      <c r="Y241" s="236"/>
      <c r="Z241" s="236"/>
      <c r="AA241" s="236"/>
      <c r="AB241" s="236"/>
      <c r="AC241" s="236"/>
      <c r="AD241" s="236"/>
      <c r="AE241" s="236"/>
      <c r="AF241" s="236"/>
      <c r="AG241" s="236"/>
      <c r="AH241" s="236"/>
      <c r="AI241" s="236"/>
      <c r="AJ241" s="236"/>
      <c r="AK241" s="236"/>
      <c r="AL241" s="236"/>
      <c r="AM241" s="236"/>
      <c r="AN241" s="236"/>
      <c r="AO241" s="236"/>
      <c r="AP241" s="236"/>
      <c r="AQ241" s="236"/>
      <c r="AR241" s="236"/>
      <c r="AS241" s="236"/>
      <c r="AT241" s="236"/>
      <c r="AU241" s="236"/>
      <c r="AV241" s="236"/>
      <c r="AW241" s="236"/>
      <c r="AX241" s="236"/>
      <c r="AY241" s="246"/>
    </row>
    <row r="242" spans="1:51" ht="60" customHeight="1" x14ac:dyDescent="0.35">
      <c r="A242" s="243" t="s">
        <v>5597</v>
      </c>
      <c r="B242" s="231" t="s">
        <v>5598</v>
      </c>
      <c r="C242" s="231" t="s">
        <v>5599</v>
      </c>
      <c r="D242" s="231" t="s">
        <v>20</v>
      </c>
      <c r="E242" s="231" t="s">
        <v>20</v>
      </c>
      <c r="F242" s="231" t="s">
        <v>5600</v>
      </c>
      <c r="G242" s="231" t="s">
        <v>20</v>
      </c>
      <c r="H242" s="231" t="s">
        <v>5601</v>
      </c>
      <c r="I242" s="231" t="s">
        <v>20</v>
      </c>
      <c r="J242" s="231" t="s">
        <v>5602</v>
      </c>
      <c r="K242" s="234">
        <f>IF(COUNTIF(L242:AY242,"&lt;&gt;")=0,"",SUMPRODUCT(((Recommendations[ImplStatus]="Implemented")+(Recommendations[ImplStatus]="Compensated"))*ISNUMBER(MATCH(Recommendations[Id],L242:AY242,0)))/COUNTIF(L242:AY242,"&lt;&gt;"))</f>
        <v>0</v>
      </c>
      <c r="L242" s="237" t="s">
        <v>391</v>
      </c>
      <c r="M242" s="237" t="s">
        <v>580</v>
      </c>
      <c r="N242" s="237" t="s">
        <v>586</v>
      </c>
      <c r="O242" s="237" t="s">
        <v>592</v>
      </c>
      <c r="P242" s="237"/>
      <c r="Q242" s="237"/>
      <c r="R242" s="237"/>
      <c r="S242" s="237"/>
      <c r="T242" s="237"/>
      <c r="U242" s="237"/>
      <c r="V242" s="237"/>
      <c r="W242" s="237"/>
      <c r="X242" s="237"/>
      <c r="Y242" s="237"/>
      <c r="Z242" s="237"/>
      <c r="AA242" s="237"/>
      <c r="AB242" s="237"/>
      <c r="AC242" s="237"/>
      <c r="AD242" s="237"/>
      <c r="AE242" s="237"/>
      <c r="AF242" s="237"/>
      <c r="AG242" s="237"/>
      <c r="AH242" s="237"/>
      <c r="AI242" s="237"/>
      <c r="AJ242" s="237"/>
      <c r="AK242" s="237"/>
      <c r="AL242" s="237"/>
      <c r="AM242" s="237"/>
      <c r="AN242" s="237"/>
      <c r="AO242" s="237"/>
      <c r="AP242" s="237"/>
      <c r="AQ242" s="237"/>
      <c r="AR242" s="237"/>
      <c r="AS242" s="237"/>
      <c r="AT242" s="237"/>
      <c r="AU242" s="237"/>
      <c r="AV242" s="237"/>
      <c r="AW242" s="237"/>
      <c r="AX242" s="237"/>
      <c r="AY242" s="247"/>
    </row>
    <row r="243" spans="1:51" ht="60" customHeight="1" outlineLevel="1" x14ac:dyDescent="0.35">
      <c r="A243" s="242" t="s">
        <v>1949</v>
      </c>
      <c r="B243" s="230" t="s">
        <v>5603</v>
      </c>
      <c r="C243" s="230"/>
      <c r="D243" s="230"/>
      <c r="E243" s="230"/>
      <c r="F243" s="230"/>
      <c r="G243" s="230"/>
      <c r="H243" s="230"/>
      <c r="I243" s="230"/>
      <c r="J243" s="230"/>
      <c r="K243" s="233" t="str">
        <f>IF(COUNTIF(L243:AY243,"&lt;&gt;")=0,"",SUMPRODUCT(((Recommendations[ImplStatus]="Implemented")+(Recommendations[ImplStatus]="Compensated"))*ISNUMBER(MATCH(Recommendations[Id],L243:AY243,0)))/COUNTIF(L243:AY243,"&lt;&gt;"))</f>
        <v/>
      </c>
      <c r="L243" s="236"/>
      <c r="M243" s="236"/>
      <c r="N243" s="236"/>
      <c r="O243" s="236"/>
      <c r="P243" s="236"/>
      <c r="Q243" s="236"/>
      <c r="R243" s="236"/>
      <c r="S243" s="236"/>
      <c r="T243" s="236"/>
      <c r="U243" s="236"/>
      <c r="V243" s="236"/>
      <c r="W243" s="236"/>
      <c r="X243" s="236"/>
      <c r="Y243" s="236"/>
      <c r="Z243" s="236"/>
      <c r="AA243" s="236"/>
      <c r="AB243" s="236"/>
      <c r="AC243" s="236"/>
      <c r="AD243" s="236"/>
      <c r="AE243" s="236"/>
      <c r="AF243" s="236"/>
      <c r="AG243" s="236"/>
      <c r="AH243" s="236"/>
      <c r="AI243" s="236"/>
      <c r="AJ243" s="236"/>
      <c r="AK243" s="236"/>
      <c r="AL243" s="236"/>
      <c r="AM243" s="236"/>
      <c r="AN243" s="236"/>
      <c r="AO243" s="236"/>
      <c r="AP243" s="236"/>
      <c r="AQ243" s="236"/>
      <c r="AR243" s="236"/>
      <c r="AS243" s="236"/>
      <c r="AT243" s="236"/>
      <c r="AU243" s="236"/>
      <c r="AV243" s="236"/>
      <c r="AW243" s="236"/>
      <c r="AX243" s="236"/>
      <c r="AY243" s="246"/>
    </row>
    <row r="244" spans="1:51" ht="60" customHeight="1" x14ac:dyDescent="0.35">
      <c r="A244" s="243" t="s">
        <v>5604</v>
      </c>
      <c r="B244" s="231" t="s">
        <v>5605</v>
      </c>
      <c r="C244" s="231" t="s">
        <v>5606</v>
      </c>
      <c r="D244" s="231" t="s">
        <v>20</v>
      </c>
      <c r="E244" s="231" t="s">
        <v>20</v>
      </c>
      <c r="F244" s="231" t="s">
        <v>5607</v>
      </c>
      <c r="G244" s="231" t="s">
        <v>20</v>
      </c>
      <c r="H244" s="231" t="s">
        <v>5608</v>
      </c>
      <c r="I244" s="231" t="s">
        <v>5609</v>
      </c>
      <c r="J244" s="231" t="s">
        <v>5610</v>
      </c>
      <c r="K244" s="234" t="str">
        <f>IF(COUNTIF(L244:AY244,"&lt;&gt;")=0,"",SUMPRODUCT(((Recommendations[ImplStatus]="Implemented")+(Recommendations[ImplStatus]="Compensated"))*ISNUMBER(MATCH(Recommendations[Id],L244:AY244,0)))/COUNTIF(L244:AY244,"&lt;&gt;"))</f>
        <v/>
      </c>
      <c r="L244" s="237"/>
      <c r="M244" s="237"/>
      <c r="N244" s="237"/>
      <c r="O244" s="237"/>
      <c r="P244" s="237"/>
      <c r="Q244" s="237"/>
      <c r="R244" s="237"/>
      <c r="S244" s="237"/>
      <c r="T244" s="237"/>
      <c r="U244" s="237"/>
      <c r="V244" s="237"/>
      <c r="W244" s="237"/>
      <c r="X244" s="237"/>
      <c r="Y244" s="237"/>
      <c r="Z244" s="237"/>
      <c r="AA244" s="237"/>
      <c r="AB244" s="237"/>
      <c r="AC244" s="237"/>
      <c r="AD244" s="237"/>
      <c r="AE244" s="237"/>
      <c r="AF244" s="237"/>
      <c r="AG244" s="237"/>
      <c r="AH244" s="237"/>
      <c r="AI244" s="237"/>
      <c r="AJ244" s="237"/>
      <c r="AK244" s="237"/>
      <c r="AL244" s="237"/>
      <c r="AM244" s="237"/>
      <c r="AN244" s="237"/>
      <c r="AO244" s="237"/>
      <c r="AP244" s="237"/>
      <c r="AQ244" s="237"/>
      <c r="AR244" s="237"/>
      <c r="AS244" s="237"/>
      <c r="AT244" s="237"/>
      <c r="AU244" s="237"/>
      <c r="AV244" s="237"/>
      <c r="AW244" s="237"/>
      <c r="AX244" s="237"/>
      <c r="AY244" s="247"/>
    </row>
    <row r="245" spans="1:51" ht="60" customHeight="1" x14ac:dyDescent="0.35">
      <c r="A245" s="243" t="s">
        <v>5611</v>
      </c>
      <c r="B245" s="231" t="s">
        <v>5612</v>
      </c>
      <c r="C245" s="231" t="s">
        <v>5613</v>
      </c>
      <c r="D245" s="231" t="s">
        <v>5614</v>
      </c>
      <c r="E245" s="231" t="s">
        <v>20</v>
      </c>
      <c r="F245" s="231" t="s">
        <v>20</v>
      </c>
      <c r="G245" s="231" t="s">
        <v>20</v>
      </c>
      <c r="H245" s="231" t="s">
        <v>5615</v>
      </c>
      <c r="I245" s="231" t="s">
        <v>20</v>
      </c>
      <c r="J245" s="231" t="s">
        <v>5616</v>
      </c>
      <c r="K245" s="234" t="str">
        <f>IF(COUNTIF(L245:AY245,"&lt;&gt;")=0,"",SUMPRODUCT(((Recommendations[ImplStatus]="Implemented")+(Recommendations[ImplStatus]="Compensated"))*ISNUMBER(MATCH(Recommendations[Id],L245:AY245,0)))/COUNTIF(L245:AY245,"&lt;&gt;"))</f>
        <v/>
      </c>
      <c r="L245" s="237"/>
      <c r="M245" s="237"/>
      <c r="N245" s="237"/>
      <c r="O245" s="237"/>
      <c r="P245" s="237"/>
      <c r="Q245" s="237"/>
      <c r="R245" s="237"/>
      <c r="S245" s="237"/>
      <c r="T245" s="237"/>
      <c r="U245" s="237"/>
      <c r="V245" s="237"/>
      <c r="W245" s="237"/>
      <c r="X245" s="237"/>
      <c r="Y245" s="237"/>
      <c r="Z245" s="237"/>
      <c r="AA245" s="237"/>
      <c r="AB245" s="237"/>
      <c r="AC245" s="237"/>
      <c r="AD245" s="237"/>
      <c r="AE245" s="237"/>
      <c r="AF245" s="237"/>
      <c r="AG245" s="237"/>
      <c r="AH245" s="237"/>
      <c r="AI245" s="237"/>
      <c r="AJ245" s="237"/>
      <c r="AK245" s="237"/>
      <c r="AL245" s="237"/>
      <c r="AM245" s="237"/>
      <c r="AN245" s="237"/>
      <c r="AO245" s="237"/>
      <c r="AP245" s="237"/>
      <c r="AQ245" s="237"/>
      <c r="AR245" s="237"/>
      <c r="AS245" s="237"/>
      <c r="AT245" s="237"/>
      <c r="AU245" s="237"/>
      <c r="AV245" s="237"/>
      <c r="AW245" s="237"/>
      <c r="AX245" s="237"/>
      <c r="AY245" s="247"/>
    </row>
    <row r="246" spans="1:51" ht="60" customHeight="1" x14ac:dyDescent="0.35">
      <c r="A246" s="243" t="s">
        <v>5617</v>
      </c>
      <c r="B246" s="231" t="s">
        <v>5618</v>
      </c>
      <c r="C246" s="231" t="s">
        <v>5619</v>
      </c>
      <c r="D246" s="231" t="s">
        <v>20</v>
      </c>
      <c r="E246" s="231" t="s">
        <v>20</v>
      </c>
      <c r="F246" s="231" t="s">
        <v>20</v>
      </c>
      <c r="G246" s="231" t="s">
        <v>20</v>
      </c>
      <c r="H246" s="231" t="s">
        <v>5620</v>
      </c>
      <c r="I246" s="231" t="s">
        <v>20</v>
      </c>
      <c r="J246" s="231" t="s">
        <v>5621</v>
      </c>
      <c r="K246" s="234" t="str">
        <f>IF(COUNTIF(L246:AY246,"&lt;&gt;")=0,"",SUMPRODUCT(((Recommendations[ImplStatus]="Implemented")+(Recommendations[ImplStatus]="Compensated"))*ISNUMBER(MATCH(Recommendations[Id],L246:AY246,0)))/COUNTIF(L246:AY246,"&lt;&gt;"))</f>
        <v/>
      </c>
      <c r="L246" s="237"/>
      <c r="M246" s="237"/>
      <c r="N246" s="237"/>
      <c r="O246" s="237"/>
      <c r="P246" s="237"/>
      <c r="Q246" s="237"/>
      <c r="R246" s="237"/>
      <c r="S246" s="237"/>
      <c r="T246" s="237"/>
      <c r="U246" s="237"/>
      <c r="V246" s="237"/>
      <c r="W246" s="237"/>
      <c r="X246" s="237"/>
      <c r="Y246" s="237"/>
      <c r="Z246" s="237"/>
      <c r="AA246" s="237"/>
      <c r="AB246" s="237"/>
      <c r="AC246" s="237"/>
      <c r="AD246" s="237"/>
      <c r="AE246" s="237"/>
      <c r="AF246" s="237"/>
      <c r="AG246" s="237"/>
      <c r="AH246" s="237"/>
      <c r="AI246" s="237"/>
      <c r="AJ246" s="237"/>
      <c r="AK246" s="237"/>
      <c r="AL246" s="237"/>
      <c r="AM246" s="237"/>
      <c r="AN246" s="237"/>
      <c r="AO246" s="237"/>
      <c r="AP246" s="237"/>
      <c r="AQ246" s="237"/>
      <c r="AR246" s="237"/>
      <c r="AS246" s="237"/>
      <c r="AT246" s="237"/>
      <c r="AU246" s="237"/>
      <c r="AV246" s="237"/>
      <c r="AW246" s="237"/>
      <c r="AX246" s="237"/>
      <c r="AY246" s="247"/>
    </row>
    <row r="247" spans="1:51" ht="60" customHeight="1" outlineLevel="1" x14ac:dyDescent="0.35">
      <c r="A247" s="242" t="s">
        <v>1953</v>
      </c>
      <c r="B247" s="230" t="s">
        <v>5622</v>
      </c>
      <c r="C247" s="230"/>
      <c r="D247" s="230"/>
      <c r="E247" s="230"/>
      <c r="F247" s="230"/>
      <c r="G247" s="230"/>
      <c r="H247" s="230"/>
      <c r="I247" s="230"/>
      <c r="J247" s="230"/>
      <c r="K247" s="233" t="str">
        <f>IF(COUNTIF(L247:AY247,"&lt;&gt;")=0,"",SUMPRODUCT(((Recommendations[ImplStatus]="Implemented")+(Recommendations[ImplStatus]="Compensated"))*ISNUMBER(MATCH(Recommendations[Id],L247:AY247,0)))/COUNTIF(L247:AY247,"&lt;&gt;"))</f>
        <v/>
      </c>
      <c r="L247" s="236"/>
      <c r="M247" s="236"/>
      <c r="N247" s="236"/>
      <c r="O247" s="236"/>
      <c r="P247" s="236"/>
      <c r="Q247" s="236"/>
      <c r="R247" s="236"/>
      <c r="S247" s="236"/>
      <c r="T247" s="236"/>
      <c r="U247" s="236"/>
      <c r="V247" s="236"/>
      <c r="W247" s="236"/>
      <c r="X247" s="236"/>
      <c r="Y247" s="236"/>
      <c r="Z247" s="236"/>
      <c r="AA247" s="236"/>
      <c r="AB247" s="236"/>
      <c r="AC247" s="236"/>
      <c r="AD247" s="236"/>
      <c r="AE247" s="236"/>
      <c r="AF247" s="236"/>
      <c r="AG247" s="236"/>
      <c r="AH247" s="236"/>
      <c r="AI247" s="236"/>
      <c r="AJ247" s="236"/>
      <c r="AK247" s="236"/>
      <c r="AL247" s="236"/>
      <c r="AM247" s="236"/>
      <c r="AN247" s="236"/>
      <c r="AO247" s="236"/>
      <c r="AP247" s="236"/>
      <c r="AQ247" s="236"/>
      <c r="AR247" s="236"/>
      <c r="AS247" s="236"/>
      <c r="AT247" s="236"/>
      <c r="AU247" s="236"/>
      <c r="AV247" s="236"/>
      <c r="AW247" s="236"/>
      <c r="AX247" s="236"/>
      <c r="AY247" s="246"/>
    </row>
    <row r="248" spans="1:51" ht="60" customHeight="1" x14ac:dyDescent="0.35">
      <c r="A248" s="243" t="s">
        <v>5623</v>
      </c>
      <c r="B248" s="231" t="s">
        <v>5624</v>
      </c>
      <c r="C248" s="231" t="s">
        <v>5625</v>
      </c>
      <c r="D248" s="231" t="s">
        <v>5626</v>
      </c>
      <c r="E248" s="231" t="s">
        <v>20</v>
      </c>
      <c r="F248" s="231" t="s">
        <v>20</v>
      </c>
      <c r="G248" s="231" t="s">
        <v>20</v>
      </c>
      <c r="H248" s="231" t="s">
        <v>5627</v>
      </c>
      <c r="I248" s="231" t="s">
        <v>5628</v>
      </c>
      <c r="J248" s="231" t="s">
        <v>5629</v>
      </c>
      <c r="K248" s="234" t="str">
        <f>IF(COUNTIF(L248:AY248,"&lt;&gt;")=0,"",SUMPRODUCT(((Recommendations[ImplStatus]="Implemented")+(Recommendations[ImplStatus]="Compensated"))*ISNUMBER(MATCH(Recommendations[Id],L248:AY248,0)))/COUNTIF(L248:AY248,"&lt;&gt;"))</f>
        <v/>
      </c>
      <c r="L248" s="237"/>
      <c r="M248" s="237"/>
      <c r="N248" s="237"/>
      <c r="O248" s="237"/>
      <c r="P248" s="237"/>
      <c r="Q248" s="237"/>
      <c r="R248" s="237"/>
      <c r="S248" s="237"/>
      <c r="T248" s="237"/>
      <c r="U248" s="237"/>
      <c r="V248" s="237"/>
      <c r="W248" s="237"/>
      <c r="X248" s="237"/>
      <c r="Y248" s="237"/>
      <c r="Z248" s="237"/>
      <c r="AA248" s="237"/>
      <c r="AB248" s="237"/>
      <c r="AC248" s="237"/>
      <c r="AD248" s="237"/>
      <c r="AE248" s="237"/>
      <c r="AF248" s="237"/>
      <c r="AG248" s="237"/>
      <c r="AH248" s="237"/>
      <c r="AI248" s="237"/>
      <c r="AJ248" s="237"/>
      <c r="AK248" s="237"/>
      <c r="AL248" s="237"/>
      <c r="AM248" s="237"/>
      <c r="AN248" s="237"/>
      <c r="AO248" s="237"/>
      <c r="AP248" s="237"/>
      <c r="AQ248" s="237"/>
      <c r="AR248" s="237"/>
      <c r="AS248" s="237"/>
      <c r="AT248" s="237"/>
      <c r="AU248" s="237"/>
      <c r="AV248" s="237"/>
      <c r="AW248" s="237"/>
      <c r="AX248" s="237"/>
      <c r="AY248" s="247"/>
    </row>
    <row r="249" spans="1:51" ht="60" customHeight="1" x14ac:dyDescent="0.35">
      <c r="A249" s="243" t="s">
        <v>5630</v>
      </c>
      <c r="B249" s="231" t="s">
        <v>5631</v>
      </c>
      <c r="C249" s="231" t="s">
        <v>5625</v>
      </c>
      <c r="D249" s="231" t="s">
        <v>5632</v>
      </c>
      <c r="E249" s="231" t="s">
        <v>20</v>
      </c>
      <c r="F249" s="231" t="s">
        <v>20</v>
      </c>
      <c r="G249" s="231" t="s">
        <v>20</v>
      </c>
      <c r="H249" s="231" t="s">
        <v>5627</v>
      </c>
      <c r="I249" s="231" t="s">
        <v>5633</v>
      </c>
      <c r="J249" s="231" t="s">
        <v>5634</v>
      </c>
      <c r="K249" s="234" t="str">
        <f>IF(COUNTIF(L249:AY249,"&lt;&gt;")=0,"",SUMPRODUCT(((Recommendations[ImplStatus]="Implemented")+(Recommendations[ImplStatus]="Compensated"))*ISNUMBER(MATCH(Recommendations[Id],L249:AY249,0)))/COUNTIF(L249:AY249,"&lt;&gt;"))</f>
        <v/>
      </c>
      <c r="L249" s="237"/>
      <c r="M249" s="237"/>
      <c r="N249" s="237"/>
      <c r="O249" s="237"/>
      <c r="P249" s="237"/>
      <c r="Q249" s="237"/>
      <c r="R249" s="237"/>
      <c r="S249" s="237"/>
      <c r="T249" s="237"/>
      <c r="U249" s="237"/>
      <c r="V249" s="237"/>
      <c r="W249" s="237"/>
      <c r="X249" s="237"/>
      <c r="Y249" s="237"/>
      <c r="Z249" s="237"/>
      <c r="AA249" s="237"/>
      <c r="AB249" s="237"/>
      <c r="AC249" s="237"/>
      <c r="AD249" s="237"/>
      <c r="AE249" s="237"/>
      <c r="AF249" s="237"/>
      <c r="AG249" s="237"/>
      <c r="AH249" s="237"/>
      <c r="AI249" s="237"/>
      <c r="AJ249" s="237"/>
      <c r="AK249" s="237"/>
      <c r="AL249" s="237"/>
      <c r="AM249" s="237"/>
      <c r="AN249" s="237"/>
      <c r="AO249" s="237"/>
      <c r="AP249" s="237"/>
      <c r="AQ249" s="237"/>
      <c r="AR249" s="237"/>
      <c r="AS249" s="237"/>
      <c r="AT249" s="237"/>
      <c r="AU249" s="237"/>
      <c r="AV249" s="237"/>
      <c r="AW249" s="237"/>
      <c r="AX249" s="237"/>
      <c r="AY249" s="247"/>
    </row>
    <row r="250" spans="1:51" ht="60" customHeight="1" x14ac:dyDescent="0.35">
      <c r="A250" s="243" t="s">
        <v>5635</v>
      </c>
      <c r="B250" s="231" t="s">
        <v>5636</v>
      </c>
      <c r="C250" s="231" t="s">
        <v>5637</v>
      </c>
      <c r="D250" s="231" t="s">
        <v>5638</v>
      </c>
      <c r="E250" s="231" t="s">
        <v>20</v>
      </c>
      <c r="F250" s="231" t="s">
        <v>20</v>
      </c>
      <c r="G250" s="231" t="s">
        <v>20</v>
      </c>
      <c r="H250" s="231" t="s">
        <v>5639</v>
      </c>
      <c r="I250" s="231" t="s">
        <v>20</v>
      </c>
      <c r="J250" s="231" t="s">
        <v>5640</v>
      </c>
      <c r="K250" s="234" t="str">
        <f>IF(COUNTIF(L250:AY250,"&lt;&gt;")=0,"",SUMPRODUCT(((Recommendations[ImplStatus]="Implemented")+(Recommendations[ImplStatus]="Compensated"))*ISNUMBER(MATCH(Recommendations[Id],L250:AY250,0)))/COUNTIF(L250:AY250,"&lt;&gt;"))</f>
        <v/>
      </c>
      <c r="L250" s="237"/>
      <c r="M250" s="237"/>
      <c r="N250" s="237"/>
      <c r="O250" s="237"/>
      <c r="P250" s="237"/>
      <c r="Q250" s="237"/>
      <c r="R250" s="237"/>
      <c r="S250" s="237"/>
      <c r="T250" s="237"/>
      <c r="U250" s="237"/>
      <c r="V250" s="237"/>
      <c r="W250" s="237"/>
      <c r="X250" s="237"/>
      <c r="Y250" s="237"/>
      <c r="Z250" s="237"/>
      <c r="AA250" s="237"/>
      <c r="AB250" s="237"/>
      <c r="AC250" s="237"/>
      <c r="AD250" s="237"/>
      <c r="AE250" s="237"/>
      <c r="AF250" s="237"/>
      <c r="AG250" s="237"/>
      <c r="AH250" s="237"/>
      <c r="AI250" s="237"/>
      <c r="AJ250" s="237"/>
      <c r="AK250" s="237"/>
      <c r="AL250" s="237"/>
      <c r="AM250" s="237"/>
      <c r="AN250" s="237"/>
      <c r="AO250" s="237"/>
      <c r="AP250" s="237"/>
      <c r="AQ250" s="237"/>
      <c r="AR250" s="237"/>
      <c r="AS250" s="237"/>
      <c r="AT250" s="237"/>
      <c r="AU250" s="237"/>
      <c r="AV250" s="237"/>
      <c r="AW250" s="237"/>
      <c r="AX250" s="237"/>
      <c r="AY250" s="247"/>
    </row>
    <row r="251" spans="1:51" ht="60" customHeight="1" outlineLevel="1" x14ac:dyDescent="0.35">
      <c r="A251" s="241" t="s">
        <v>5641</v>
      </c>
      <c r="B251" s="229" t="s">
        <v>5642</v>
      </c>
      <c r="C251" s="229"/>
      <c r="D251" s="229"/>
      <c r="E251" s="229"/>
      <c r="F251" s="229"/>
      <c r="G251" s="229"/>
      <c r="H251" s="229"/>
      <c r="I251" s="229"/>
      <c r="J251" s="229"/>
      <c r="K251" s="232" t="str">
        <f>IF(COUNTIF(L251:AY251,"&lt;&gt;")=0,"",SUMPRODUCT(((Recommendations[ImplStatus]="Implemented")+(Recommendations[ImplStatus]="Compensated"))*ISNUMBER(MATCH(Recommendations[Id],L251:AY251,0)))/COUNTIF(L251:AY251,"&lt;&gt;"))</f>
        <v/>
      </c>
      <c r="L251" s="235"/>
      <c r="M251" s="235"/>
      <c r="N251" s="235"/>
      <c r="O251" s="235"/>
      <c r="P251" s="235"/>
      <c r="Q251" s="235"/>
      <c r="R251" s="235"/>
      <c r="S251" s="235"/>
      <c r="T251" s="235"/>
      <c r="U251" s="235"/>
      <c r="V251" s="235"/>
      <c r="W251" s="235"/>
      <c r="X251" s="235"/>
      <c r="Y251" s="235"/>
      <c r="Z251" s="235"/>
      <c r="AA251" s="235"/>
      <c r="AB251" s="235"/>
      <c r="AC251" s="235"/>
      <c r="AD251" s="235"/>
      <c r="AE251" s="235"/>
      <c r="AF251" s="235"/>
      <c r="AG251" s="235"/>
      <c r="AH251" s="235"/>
      <c r="AI251" s="235"/>
      <c r="AJ251" s="235"/>
      <c r="AK251" s="235"/>
      <c r="AL251" s="235"/>
      <c r="AM251" s="235"/>
      <c r="AN251" s="235"/>
      <c r="AO251" s="235"/>
      <c r="AP251" s="235"/>
      <c r="AQ251" s="235"/>
      <c r="AR251" s="235"/>
      <c r="AS251" s="235"/>
      <c r="AT251" s="235"/>
      <c r="AU251" s="235"/>
      <c r="AV251" s="235"/>
      <c r="AW251" s="235"/>
      <c r="AX251" s="235"/>
      <c r="AY251" s="245"/>
    </row>
    <row r="252" spans="1:51" ht="60" customHeight="1" outlineLevel="1" x14ac:dyDescent="0.35">
      <c r="A252" s="242" t="s">
        <v>1959</v>
      </c>
      <c r="B252" s="230" t="s">
        <v>5643</v>
      </c>
      <c r="C252" s="230"/>
      <c r="D252" s="230"/>
      <c r="E252" s="230"/>
      <c r="F252" s="230"/>
      <c r="G252" s="230"/>
      <c r="H252" s="230"/>
      <c r="I252" s="230"/>
      <c r="J252" s="230"/>
      <c r="K252" s="233" t="str">
        <f>IF(COUNTIF(L252:AY252,"&lt;&gt;")=0,"",SUMPRODUCT(((Recommendations[ImplStatus]="Implemented")+(Recommendations[ImplStatus]="Compensated"))*ISNUMBER(MATCH(Recommendations[Id],L252:AY252,0)))/COUNTIF(L252:AY252,"&lt;&gt;"))</f>
        <v/>
      </c>
      <c r="L252" s="236"/>
      <c r="M252" s="236"/>
      <c r="N252" s="236"/>
      <c r="O252" s="236"/>
      <c r="P252" s="236"/>
      <c r="Q252" s="236"/>
      <c r="R252" s="236"/>
      <c r="S252" s="236"/>
      <c r="T252" s="236"/>
      <c r="U252" s="236"/>
      <c r="V252" s="236"/>
      <c r="W252" s="236"/>
      <c r="X252" s="236"/>
      <c r="Y252" s="236"/>
      <c r="Z252" s="236"/>
      <c r="AA252" s="236"/>
      <c r="AB252" s="236"/>
      <c r="AC252" s="236"/>
      <c r="AD252" s="236"/>
      <c r="AE252" s="236"/>
      <c r="AF252" s="236"/>
      <c r="AG252" s="236"/>
      <c r="AH252" s="236"/>
      <c r="AI252" s="236"/>
      <c r="AJ252" s="236"/>
      <c r="AK252" s="236"/>
      <c r="AL252" s="236"/>
      <c r="AM252" s="236"/>
      <c r="AN252" s="236"/>
      <c r="AO252" s="236"/>
      <c r="AP252" s="236"/>
      <c r="AQ252" s="236"/>
      <c r="AR252" s="236"/>
      <c r="AS252" s="236"/>
      <c r="AT252" s="236"/>
      <c r="AU252" s="236"/>
      <c r="AV252" s="236"/>
      <c r="AW252" s="236"/>
      <c r="AX252" s="236"/>
      <c r="AY252" s="246"/>
    </row>
    <row r="253" spans="1:51" ht="60" customHeight="1" x14ac:dyDescent="0.35">
      <c r="A253" s="243" t="s">
        <v>5644</v>
      </c>
      <c r="B253" s="231" t="s">
        <v>5645</v>
      </c>
      <c r="C253" s="231" t="s">
        <v>5646</v>
      </c>
      <c r="D253" s="231" t="s">
        <v>4579</v>
      </c>
      <c r="E253" s="231" t="s">
        <v>4365</v>
      </c>
      <c r="F253" s="231" t="s">
        <v>20</v>
      </c>
      <c r="G253" s="231" t="s">
        <v>20</v>
      </c>
      <c r="H253" s="231" t="s">
        <v>5647</v>
      </c>
      <c r="I253" s="231" t="s">
        <v>20</v>
      </c>
      <c r="J253" s="231" t="s">
        <v>5648</v>
      </c>
      <c r="K253" s="234" t="str">
        <f>IF(COUNTIF(L253:AY253,"&lt;&gt;")=0,"",SUMPRODUCT(((Recommendations[ImplStatus]="Implemented")+(Recommendations[ImplStatus]="Compensated"))*ISNUMBER(MATCH(Recommendations[Id],L253:AY253,0)))/COUNTIF(L253:AY253,"&lt;&gt;"))</f>
        <v/>
      </c>
      <c r="L253" s="237"/>
      <c r="M253" s="237"/>
      <c r="N253" s="237"/>
      <c r="O253" s="237"/>
      <c r="P253" s="237"/>
      <c r="Q253" s="237"/>
      <c r="R253" s="237"/>
      <c r="S253" s="237"/>
      <c r="T253" s="237"/>
      <c r="U253" s="237"/>
      <c r="V253" s="237"/>
      <c r="W253" s="237"/>
      <c r="X253" s="237"/>
      <c r="Y253" s="237"/>
      <c r="Z253" s="237"/>
      <c r="AA253" s="237"/>
      <c r="AB253" s="237"/>
      <c r="AC253" s="237"/>
      <c r="AD253" s="237"/>
      <c r="AE253" s="237"/>
      <c r="AF253" s="237"/>
      <c r="AG253" s="237"/>
      <c r="AH253" s="237"/>
      <c r="AI253" s="237"/>
      <c r="AJ253" s="237"/>
      <c r="AK253" s="237"/>
      <c r="AL253" s="237"/>
      <c r="AM253" s="237"/>
      <c r="AN253" s="237"/>
      <c r="AO253" s="237"/>
      <c r="AP253" s="237"/>
      <c r="AQ253" s="237"/>
      <c r="AR253" s="237"/>
      <c r="AS253" s="237"/>
      <c r="AT253" s="237"/>
      <c r="AU253" s="237"/>
      <c r="AV253" s="237"/>
      <c r="AW253" s="237"/>
      <c r="AX253" s="237"/>
      <c r="AY253" s="247"/>
    </row>
    <row r="254" spans="1:51" ht="60" customHeight="1" x14ac:dyDescent="0.35">
      <c r="A254" s="243" t="s">
        <v>5649</v>
      </c>
      <c r="B254" s="231" t="s">
        <v>5650</v>
      </c>
      <c r="C254" s="231" t="s">
        <v>4370</v>
      </c>
      <c r="D254" s="231" t="s">
        <v>4371</v>
      </c>
      <c r="E254" s="231" t="s">
        <v>20</v>
      </c>
      <c r="F254" s="231" t="s">
        <v>4373</v>
      </c>
      <c r="G254" s="231" t="s">
        <v>20</v>
      </c>
      <c r="H254" s="231" t="s">
        <v>5651</v>
      </c>
      <c r="I254" s="231" t="s">
        <v>20</v>
      </c>
      <c r="J254" s="231" t="s">
        <v>5652</v>
      </c>
      <c r="K254" s="234" t="str">
        <f>IF(COUNTIF(L254:AY254,"&lt;&gt;")=0,"",SUMPRODUCT(((Recommendations[ImplStatus]="Implemented")+(Recommendations[ImplStatus]="Compensated"))*ISNUMBER(MATCH(Recommendations[Id],L254:AY254,0)))/COUNTIF(L254:AY254,"&lt;&gt;"))</f>
        <v/>
      </c>
      <c r="L254" s="237"/>
      <c r="M254" s="237"/>
      <c r="N254" s="237"/>
      <c r="O254" s="237"/>
      <c r="P254" s="237"/>
      <c r="Q254" s="237"/>
      <c r="R254" s="237"/>
      <c r="S254" s="237"/>
      <c r="T254" s="237"/>
      <c r="U254" s="237"/>
      <c r="V254" s="237"/>
      <c r="W254" s="237"/>
      <c r="X254" s="237"/>
      <c r="Y254" s="237"/>
      <c r="Z254" s="237"/>
      <c r="AA254" s="237"/>
      <c r="AB254" s="237"/>
      <c r="AC254" s="237"/>
      <c r="AD254" s="237"/>
      <c r="AE254" s="237"/>
      <c r="AF254" s="237"/>
      <c r="AG254" s="237"/>
      <c r="AH254" s="237"/>
      <c r="AI254" s="237"/>
      <c r="AJ254" s="237"/>
      <c r="AK254" s="237"/>
      <c r="AL254" s="237"/>
      <c r="AM254" s="237"/>
      <c r="AN254" s="237"/>
      <c r="AO254" s="237"/>
      <c r="AP254" s="237"/>
      <c r="AQ254" s="237"/>
      <c r="AR254" s="237"/>
      <c r="AS254" s="237"/>
      <c r="AT254" s="237"/>
      <c r="AU254" s="237"/>
      <c r="AV254" s="237"/>
      <c r="AW254" s="237"/>
      <c r="AX254" s="237"/>
      <c r="AY254" s="247"/>
    </row>
    <row r="255" spans="1:51" ht="60" customHeight="1" outlineLevel="1" x14ac:dyDescent="0.35">
      <c r="A255" s="242" t="s">
        <v>1963</v>
      </c>
      <c r="B255" s="230" t="s">
        <v>5653</v>
      </c>
      <c r="C255" s="230"/>
      <c r="D255" s="230"/>
      <c r="E255" s="230"/>
      <c r="F255" s="230"/>
      <c r="G255" s="230"/>
      <c r="H255" s="230"/>
      <c r="I255" s="230"/>
      <c r="J255" s="230"/>
      <c r="K255" s="233" t="str">
        <f>IF(COUNTIF(L255:AY255,"&lt;&gt;")=0,"",SUMPRODUCT(((Recommendations[ImplStatus]="Implemented")+(Recommendations[ImplStatus]="Compensated"))*ISNUMBER(MATCH(Recommendations[Id],L255:AY255,0)))/COUNTIF(L255:AY255,"&lt;&gt;"))</f>
        <v/>
      </c>
      <c r="L255" s="236"/>
      <c r="M255" s="236"/>
      <c r="N255" s="236"/>
      <c r="O255" s="236"/>
      <c r="P255" s="236"/>
      <c r="Q255" s="236"/>
      <c r="R255" s="236"/>
      <c r="S255" s="236"/>
      <c r="T255" s="236"/>
      <c r="U255" s="236"/>
      <c r="V255" s="236"/>
      <c r="W255" s="236"/>
      <c r="X255" s="236"/>
      <c r="Y255" s="236"/>
      <c r="Z255" s="236"/>
      <c r="AA255" s="236"/>
      <c r="AB255" s="236"/>
      <c r="AC255" s="236"/>
      <c r="AD255" s="236"/>
      <c r="AE255" s="236"/>
      <c r="AF255" s="236"/>
      <c r="AG255" s="236"/>
      <c r="AH255" s="236"/>
      <c r="AI255" s="236"/>
      <c r="AJ255" s="236"/>
      <c r="AK255" s="236"/>
      <c r="AL255" s="236"/>
      <c r="AM255" s="236"/>
      <c r="AN255" s="236"/>
      <c r="AO255" s="236"/>
      <c r="AP255" s="236"/>
      <c r="AQ255" s="236"/>
      <c r="AR255" s="236"/>
      <c r="AS255" s="236"/>
      <c r="AT255" s="236"/>
      <c r="AU255" s="236"/>
      <c r="AV255" s="236"/>
      <c r="AW255" s="236"/>
      <c r="AX255" s="236"/>
      <c r="AY255" s="246"/>
    </row>
    <row r="256" spans="1:51" ht="60" customHeight="1" x14ac:dyDescent="0.35">
      <c r="A256" s="243" t="s">
        <v>5654</v>
      </c>
      <c r="B256" s="231" t="s">
        <v>5655</v>
      </c>
      <c r="C256" s="231" t="s">
        <v>5656</v>
      </c>
      <c r="D256" s="231" t="s">
        <v>5657</v>
      </c>
      <c r="E256" s="231" t="s">
        <v>5658</v>
      </c>
      <c r="F256" s="231" t="s">
        <v>5659</v>
      </c>
      <c r="G256" s="231" t="s">
        <v>20</v>
      </c>
      <c r="H256" s="231" t="s">
        <v>5660</v>
      </c>
      <c r="I256" s="231" t="s">
        <v>20</v>
      </c>
      <c r="J256" s="231" t="s">
        <v>5661</v>
      </c>
      <c r="K256" s="234" t="str">
        <f>IF(COUNTIF(L256:AY256,"&lt;&gt;")=0,"",SUMPRODUCT(((Recommendations[ImplStatus]="Implemented")+(Recommendations[ImplStatus]="Compensated"))*ISNUMBER(MATCH(Recommendations[Id],L256:AY256,0)))/COUNTIF(L256:AY256,"&lt;&gt;"))</f>
        <v/>
      </c>
      <c r="L256" s="237"/>
      <c r="M256" s="237"/>
      <c r="N256" s="237"/>
      <c r="O256" s="237"/>
      <c r="P256" s="237"/>
      <c r="Q256" s="237"/>
      <c r="R256" s="237"/>
      <c r="S256" s="237"/>
      <c r="T256" s="237"/>
      <c r="U256" s="237"/>
      <c r="V256" s="237"/>
      <c r="W256" s="237"/>
      <c r="X256" s="237"/>
      <c r="Y256" s="237"/>
      <c r="Z256" s="237"/>
      <c r="AA256" s="237"/>
      <c r="AB256" s="237"/>
      <c r="AC256" s="237"/>
      <c r="AD256" s="237"/>
      <c r="AE256" s="237"/>
      <c r="AF256" s="237"/>
      <c r="AG256" s="237"/>
      <c r="AH256" s="237"/>
      <c r="AI256" s="237"/>
      <c r="AJ256" s="237"/>
      <c r="AK256" s="237"/>
      <c r="AL256" s="237"/>
      <c r="AM256" s="237"/>
      <c r="AN256" s="237"/>
      <c r="AO256" s="237"/>
      <c r="AP256" s="237"/>
      <c r="AQ256" s="237"/>
      <c r="AR256" s="237"/>
      <c r="AS256" s="237"/>
      <c r="AT256" s="237"/>
      <c r="AU256" s="237"/>
      <c r="AV256" s="237"/>
      <c r="AW256" s="237"/>
      <c r="AX256" s="237"/>
      <c r="AY256" s="247"/>
    </row>
    <row r="257" spans="1:51" ht="60" customHeight="1" x14ac:dyDescent="0.35">
      <c r="A257" s="243" t="s">
        <v>5662</v>
      </c>
      <c r="B257" s="231" t="s">
        <v>5663</v>
      </c>
      <c r="C257" s="231" t="s">
        <v>5664</v>
      </c>
      <c r="D257" s="231" t="s">
        <v>5665</v>
      </c>
      <c r="E257" s="231" t="s">
        <v>20</v>
      </c>
      <c r="F257" s="231" t="s">
        <v>20</v>
      </c>
      <c r="G257" s="231" t="s">
        <v>20</v>
      </c>
      <c r="H257" s="231" t="s">
        <v>5666</v>
      </c>
      <c r="I257" s="231" t="s">
        <v>20</v>
      </c>
      <c r="J257" s="231" t="s">
        <v>5667</v>
      </c>
      <c r="K257" s="234" t="str">
        <f>IF(COUNTIF(L257:AY257,"&lt;&gt;")=0,"",SUMPRODUCT(((Recommendations[ImplStatus]="Implemented")+(Recommendations[ImplStatus]="Compensated"))*ISNUMBER(MATCH(Recommendations[Id],L257:AY257,0)))/COUNTIF(L257:AY257,"&lt;&gt;"))</f>
        <v/>
      </c>
      <c r="L257" s="237"/>
      <c r="M257" s="237"/>
      <c r="N257" s="237"/>
      <c r="O257" s="237"/>
      <c r="P257" s="237"/>
      <c r="Q257" s="237"/>
      <c r="R257" s="237"/>
      <c r="S257" s="237"/>
      <c r="T257" s="237"/>
      <c r="U257" s="237"/>
      <c r="V257" s="237"/>
      <c r="W257" s="237"/>
      <c r="X257" s="237"/>
      <c r="Y257" s="237"/>
      <c r="Z257" s="237"/>
      <c r="AA257" s="237"/>
      <c r="AB257" s="237"/>
      <c r="AC257" s="237"/>
      <c r="AD257" s="237"/>
      <c r="AE257" s="237"/>
      <c r="AF257" s="237"/>
      <c r="AG257" s="237"/>
      <c r="AH257" s="237"/>
      <c r="AI257" s="237"/>
      <c r="AJ257" s="237"/>
      <c r="AK257" s="237"/>
      <c r="AL257" s="237"/>
      <c r="AM257" s="237"/>
      <c r="AN257" s="237"/>
      <c r="AO257" s="237"/>
      <c r="AP257" s="237"/>
      <c r="AQ257" s="237"/>
      <c r="AR257" s="237"/>
      <c r="AS257" s="237"/>
      <c r="AT257" s="237"/>
      <c r="AU257" s="237"/>
      <c r="AV257" s="237"/>
      <c r="AW257" s="237"/>
      <c r="AX257" s="237"/>
      <c r="AY257" s="247"/>
    </row>
    <row r="258" spans="1:51" ht="60" customHeight="1" outlineLevel="1" x14ac:dyDescent="0.35">
      <c r="A258" s="242" t="s">
        <v>1968</v>
      </c>
      <c r="B258" s="230" t="s">
        <v>5668</v>
      </c>
      <c r="C258" s="230"/>
      <c r="D258" s="230"/>
      <c r="E258" s="230"/>
      <c r="F258" s="230"/>
      <c r="G258" s="230"/>
      <c r="H258" s="230"/>
      <c r="I258" s="230"/>
      <c r="J258" s="230"/>
      <c r="K258" s="233" t="str">
        <f>IF(COUNTIF(L258:AY258,"&lt;&gt;")=0,"",SUMPRODUCT(((Recommendations[ImplStatus]="Implemented")+(Recommendations[ImplStatus]="Compensated"))*ISNUMBER(MATCH(Recommendations[Id],L258:AY258,0)))/COUNTIF(L258:AY258,"&lt;&gt;"))</f>
        <v/>
      </c>
      <c r="L258" s="236"/>
      <c r="M258" s="236"/>
      <c r="N258" s="236"/>
      <c r="O258" s="236"/>
      <c r="P258" s="236"/>
      <c r="Q258" s="236"/>
      <c r="R258" s="236"/>
      <c r="S258" s="236"/>
      <c r="T258" s="236"/>
      <c r="U258" s="236"/>
      <c r="V258" s="236"/>
      <c r="W258" s="236"/>
      <c r="X258" s="236"/>
      <c r="Y258" s="236"/>
      <c r="Z258" s="236"/>
      <c r="AA258" s="236"/>
      <c r="AB258" s="236"/>
      <c r="AC258" s="236"/>
      <c r="AD258" s="236"/>
      <c r="AE258" s="236"/>
      <c r="AF258" s="236"/>
      <c r="AG258" s="236"/>
      <c r="AH258" s="236"/>
      <c r="AI258" s="236"/>
      <c r="AJ258" s="236"/>
      <c r="AK258" s="236"/>
      <c r="AL258" s="236"/>
      <c r="AM258" s="236"/>
      <c r="AN258" s="236"/>
      <c r="AO258" s="236"/>
      <c r="AP258" s="236"/>
      <c r="AQ258" s="236"/>
      <c r="AR258" s="236"/>
      <c r="AS258" s="236"/>
      <c r="AT258" s="236"/>
      <c r="AU258" s="236"/>
      <c r="AV258" s="236"/>
      <c r="AW258" s="236"/>
      <c r="AX258" s="236"/>
      <c r="AY258" s="246"/>
    </row>
    <row r="259" spans="1:51" ht="60" customHeight="1" x14ac:dyDescent="0.35">
      <c r="A259" s="243" t="s">
        <v>5669</v>
      </c>
      <c r="B259" s="231" t="s">
        <v>5670</v>
      </c>
      <c r="C259" s="231" t="s">
        <v>5671</v>
      </c>
      <c r="D259" s="231" t="s">
        <v>5672</v>
      </c>
      <c r="E259" s="231" t="s">
        <v>5673</v>
      </c>
      <c r="F259" s="231" t="s">
        <v>20</v>
      </c>
      <c r="G259" s="231" t="s">
        <v>20</v>
      </c>
      <c r="H259" s="231" t="s">
        <v>5674</v>
      </c>
      <c r="I259" s="231" t="s">
        <v>20</v>
      </c>
      <c r="J259" s="231" t="s">
        <v>5675</v>
      </c>
      <c r="K259" s="234" t="str">
        <f>IF(COUNTIF(L259:AY259,"&lt;&gt;")=0,"",SUMPRODUCT(((Recommendations[ImplStatus]="Implemented")+(Recommendations[ImplStatus]="Compensated"))*ISNUMBER(MATCH(Recommendations[Id],L259:AY259,0)))/COUNTIF(L259:AY259,"&lt;&gt;"))</f>
        <v/>
      </c>
      <c r="L259" s="237"/>
      <c r="M259" s="237"/>
      <c r="N259" s="237"/>
      <c r="O259" s="237"/>
      <c r="P259" s="237"/>
      <c r="Q259" s="237"/>
      <c r="R259" s="237"/>
      <c r="S259" s="237"/>
      <c r="T259" s="237"/>
      <c r="U259" s="237"/>
      <c r="V259" s="237"/>
      <c r="W259" s="237"/>
      <c r="X259" s="237"/>
      <c r="Y259" s="237"/>
      <c r="Z259" s="237"/>
      <c r="AA259" s="237"/>
      <c r="AB259" s="237"/>
      <c r="AC259" s="237"/>
      <c r="AD259" s="237"/>
      <c r="AE259" s="237"/>
      <c r="AF259" s="237"/>
      <c r="AG259" s="237"/>
      <c r="AH259" s="237"/>
      <c r="AI259" s="237"/>
      <c r="AJ259" s="237"/>
      <c r="AK259" s="237"/>
      <c r="AL259" s="237"/>
      <c r="AM259" s="237"/>
      <c r="AN259" s="237"/>
      <c r="AO259" s="237"/>
      <c r="AP259" s="237"/>
      <c r="AQ259" s="237"/>
      <c r="AR259" s="237"/>
      <c r="AS259" s="237"/>
      <c r="AT259" s="237"/>
      <c r="AU259" s="237"/>
      <c r="AV259" s="237"/>
      <c r="AW259" s="237"/>
      <c r="AX259" s="237"/>
      <c r="AY259" s="247"/>
    </row>
    <row r="260" spans="1:51" ht="60" customHeight="1" x14ac:dyDescent="0.35">
      <c r="A260" s="243" t="s">
        <v>5676</v>
      </c>
      <c r="B260" s="231" t="s">
        <v>5677</v>
      </c>
      <c r="C260" s="231" t="s">
        <v>5678</v>
      </c>
      <c r="D260" s="231" t="s">
        <v>20</v>
      </c>
      <c r="E260" s="231" t="s">
        <v>20</v>
      </c>
      <c r="F260" s="231" t="s">
        <v>20</v>
      </c>
      <c r="G260" s="231" t="s">
        <v>20</v>
      </c>
      <c r="H260" s="231" t="s">
        <v>5679</v>
      </c>
      <c r="I260" s="231" t="s">
        <v>5680</v>
      </c>
      <c r="J260" s="231" t="s">
        <v>5681</v>
      </c>
      <c r="K260" s="234" t="str">
        <f>IF(COUNTIF(L260:AY260,"&lt;&gt;")=0,"",SUMPRODUCT(((Recommendations[ImplStatus]="Implemented")+(Recommendations[ImplStatus]="Compensated"))*ISNUMBER(MATCH(Recommendations[Id],L260:AY260,0)))/COUNTIF(L260:AY260,"&lt;&gt;"))</f>
        <v/>
      </c>
      <c r="L260" s="237"/>
      <c r="M260" s="237"/>
      <c r="N260" s="237"/>
      <c r="O260" s="237"/>
      <c r="P260" s="237"/>
      <c r="Q260" s="237"/>
      <c r="R260" s="237"/>
      <c r="S260" s="237"/>
      <c r="T260" s="237"/>
      <c r="U260" s="237"/>
      <c r="V260" s="237"/>
      <c r="W260" s="237"/>
      <c r="X260" s="237"/>
      <c r="Y260" s="237"/>
      <c r="Z260" s="237"/>
      <c r="AA260" s="237"/>
      <c r="AB260" s="237"/>
      <c r="AC260" s="237"/>
      <c r="AD260" s="237"/>
      <c r="AE260" s="237"/>
      <c r="AF260" s="237"/>
      <c r="AG260" s="237"/>
      <c r="AH260" s="237"/>
      <c r="AI260" s="237"/>
      <c r="AJ260" s="237"/>
      <c r="AK260" s="237"/>
      <c r="AL260" s="237"/>
      <c r="AM260" s="237"/>
      <c r="AN260" s="237"/>
      <c r="AO260" s="237"/>
      <c r="AP260" s="237"/>
      <c r="AQ260" s="237"/>
      <c r="AR260" s="237"/>
      <c r="AS260" s="237"/>
      <c r="AT260" s="237"/>
      <c r="AU260" s="237"/>
      <c r="AV260" s="237"/>
      <c r="AW260" s="237"/>
      <c r="AX260" s="237"/>
      <c r="AY260" s="247"/>
    </row>
    <row r="261" spans="1:51" ht="60" customHeight="1" x14ac:dyDescent="0.35">
      <c r="A261" s="243" t="s">
        <v>5682</v>
      </c>
      <c r="B261" s="231" t="s">
        <v>5683</v>
      </c>
      <c r="C261" s="231" t="s">
        <v>5684</v>
      </c>
      <c r="D261" s="231" t="s">
        <v>5685</v>
      </c>
      <c r="E261" s="231" t="s">
        <v>20</v>
      </c>
      <c r="F261" s="231" t="s">
        <v>20</v>
      </c>
      <c r="G261" s="231" t="s">
        <v>20</v>
      </c>
      <c r="H261" s="231" t="s">
        <v>5686</v>
      </c>
      <c r="I261" s="231" t="s">
        <v>5687</v>
      </c>
      <c r="J261" s="231" t="s">
        <v>5688</v>
      </c>
      <c r="K261" s="234" t="str">
        <f>IF(COUNTIF(L261:AY261,"&lt;&gt;")=0,"",SUMPRODUCT(((Recommendations[ImplStatus]="Implemented")+(Recommendations[ImplStatus]="Compensated"))*ISNUMBER(MATCH(Recommendations[Id],L261:AY261,0)))/COUNTIF(L261:AY261,"&lt;&gt;"))</f>
        <v/>
      </c>
      <c r="L261" s="237"/>
      <c r="M261" s="237"/>
      <c r="N261" s="237"/>
      <c r="O261" s="237"/>
      <c r="P261" s="237"/>
      <c r="Q261" s="237"/>
      <c r="R261" s="237"/>
      <c r="S261" s="237"/>
      <c r="T261" s="237"/>
      <c r="U261" s="237"/>
      <c r="V261" s="237"/>
      <c r="W261" s="237"/>
      <c r="X261" s="237"/>
      <c r="Y261" s="237"/>
      <c r="Z261" s="237"/>
      <c r="AA261" s="237"/>
      <c r="AB261" s="237"/>
      <c r="AC261" s="237"/>
      <c r="AD261" s="237"/>
      <c r="AE261" s="237"/>
      <c r="AF261" s="237"/>
      <c r="AG261" s="237"/>
      <c r="AH261" s="237"/>
      <c r="AI261" s="237"/>
      <c r="AJ261" s="237"/>
      <c r="AK261" s="237"/>
      <c r="AL261" s="237"/>
      <c r="AM261" s="237"/>
      <c r="AN261" s="237"/>
      <c r="AO261" s="237"/>
      <c r="AP261" s="237"/>
      <c r="AQ261" s="237"/>
      <c r="AR261" s="237"/>
      <c r="AS261" s="237"/>
      <c r="AT261" s="237"/>
      <c r="AU261" s="237"/>
      <c r="AV261" s="237"/>
      <c r="AW261" s="237"/>
      <c r="AX261" s="237"/>
      <c r="AY261" s="247"/>
    </row>
    <row r="262" spans="1:51" ht="60" customHeight="1" x14ac:dyDescent="0.35">
      <c r="A262" s="243" t="s">
        <v>5689</v>
      </c>
      <c r="B262" s="231" t="s">
        <v>5690</v>
      </c>
      <c r="C262" s="231" t="s">
        <v>5691</v>
      </c>
      <c r="D262" s="231" t="s">
        <v>5692</v>
      </c>
      <c r="E262" s="231" t="s">
        <v>20</v>
      </c>
      <c r="F262" s="231" t="s">
        <v>20</v>
      </c>
      <c r="G262" s="231" t="s">
        <v>20</v>
      </c>
      <c r="H262" s="231" t="s">
        <v>5693</v>
      </c>
      <c r="I262" s="231" t="s">
        <v>5694</v>
      </c>
      <c r="J262" s="231" t="s">
        <v>5695</v>
      </c>
      <c r="K262" s="234" t="str">
        <f>IF(COUNTIF(L262:AY262,"&lt;&gt;")=0,"",SUMPRODUCT(((Recommendations[ImplStatus]="Implemented")+(Recommendations[ImplStatus]="Compensated"))*ISNUMBER(MATCH(Recommendations[Id],L262:AY262,0)))/COUNTIF(L262:AY262,"&lt;&gt;"))</f>
        <v/>
      </c>
      <c r="L262" s="237"/>
      <c r="M262" s="237"/>
      <c r="N262" s="237"/>
      <c r="O262" s="237"/>
      <c r="P262" s="237"/>
      <c r="Q262" s="237"/>
      <c r="R262" s="237"/>
      <c r="S262" s="237"/>
      <c r="T262" s="237"/>
      <c r="U262" s="237"/>
      <c r="V262" s="237"/>
      <c r="W262" s="237"/>
      <c r="X262" s="237"/>
      <c r="Y262" s="237"/>
      <c r="Z262" s="237"/>
      <c r="AA262" s="237"/>
      <c r="AB262" s="237"/>
      <c r="AC262" s="237"/>
      <c r="AD262" s="237"/>
      <c r="AE262" s="237"/>
      <c r="AF262" s="237"/>
      <c r="AG262" s="237"/>
      <c r="AH262" s="237"/>
      <c r="AI262" s="237"/>
      <c r="AJ262" s="237"/>
      <c r="AK262" s="237"/>
      <c r="AL262" s="237"/>
      <c r="AM262" s="237"/>
      <c r="AN262" s="237"/>
      <c r="AO262" s="237"/>
      <c r="AP262" s="237"/>
      <c r="AQ262" s="237"/>
      <c r="AR262" s="237"/>
      <c r="AS262" s="237"/>
      <c r="AT262" s="237"/>
      <c r="AU262" s="237"/>
      <c r="AV262" s="237"/>
      <c r="AW262" s="237"/>
      <c r="AX262" s="237"/>
      <c r="AY262" s="247"/>
    </row>
    <row r="263" spans="1:51" ht="60" customHeight="1" x14ac:dyDescent="0.35">
      <c r="A263" s="243" t="s">
        <v>5696</v>
      </c>
      <c r="B263" s="231" t="s">
        <v>5697</v>
      </c>
      <c r="C263" s="231" t="s">
        <v>5698</v>
      </c>
      <c r="D263" s="231" t="s">
        <v>5699</v>
      </c>
      <c r="E263" s="231" t="s">
        <v>20</v>
      </c>
      <c r="F263" s="231" t="s">
        <v>20</v>
      </c>
      <c r="G263" s="231" t="s">
        <v>5700</v>
      </c>
      <c r="H263" s="231" t="s">
        <v>4603</v>
      </c>
      <c r="I263" s="231" t="s">
        <v>5701</v>
      </c>
      <c r="J263" s="231" t="s">
        <v>5702</v>
      </c>
      <c r="K263" s="234" t="str">
        <f>IF(COUNTIF(L263:AY263,"&lt;&gt;")=0,"",SUMPRODUCT(((Recommendations[ImplStatus]="Implemented")+(Recommendations[ImplStatus]="Compensated"))*ISNUMBER(MATCH(Recommendations[Id],L263:AY263,0)))/COUNTIF(L263:AY263,"&lt;&gt;"))</f>
        <v/>
      </c>
      <c r="L263" s="237"/>
      <c r="M263" s="237"/>
      <c r="N263" s="237"/>
      <c r="O263" s="237"/>
      <c r="P263" s="237"/>
      <c r="Q263" s="237"/>
      <c r="R263" s="237"/>
      <c r="S263" s="237"/>
      <c r="T263" s="237"/>
      <c r="U263" s="237"/>
      <c r="V263" s="237"/>
      <c r="W263" s="237"/>
      <c r="X263" s="237"/>
      <c r="Y263" s="237"/>
      <c r="Z263" s="237"/>
      <c r="AA263" s="237"/>
      <c r="AB263" s="237"/>
      <c r="AC263" s="237"/>
      <c r="AD263" s="237"/>
      <c r="AE263" s="237"/>
      <c r="AF263" s="237"/>
      <c r="AG263" s="237"/>
      <c r="AH263" s="237"/>
      <c r="AI263" s="237"/>
      <c r="AJ263" s="237"/>
      <c r="AK263" s="237"/>
      <c r="AL263" s="237"/>
      <c r="AM263" s="237"/>
      <c r="AN263" s="237"/>
      <c r="AO263" s="237"/>
      <c r="AP263" s="237"/>
      <c r="AQ263" s="237"/>
      <c r="AR263" s="237"/>
      <c r="AS263" s="237"/>
      <c r="AT263" s="237"/>
      <c r="AU263" s="237"/>
      <c r="AV263" s="237"/>
      <c r="AW263" s="237"/>
      <c r="AX263" s="237"/>
      <c r="AY263" s="247"/>
    </row>
    <row r="264" spans="1:51" ht="60" customHeight="1" x14ac:dyDescent="0.35">
      <c r="A264" s="243" t="s">
        <v>5703</v>
      </c>
      <c r="B264" s="231" t="s">
        <v>5704</v>
      </c>
      <c r="C264" s="231" t="s">
        <v>5691</v>
      </c>
      <c r="D264" s="231" t="s">
        <v>5705</v>
      </c>
      <c r="E264" s="231" t="s">
        <v>20</v>
      </c>
      <c r="F264" s="231" t="s">
        <v>20</v>
      </c>
      <c r="G264" s="231" t="s">
        <v>20</v>
      </c>
      <c r="H264" s="231" t="s">
        <v>5706</v>
      </c>
      <c r="I264" s="231" t="s">
        <v>20</v>
      </c>
      <c r="J264" s="231" t="s">
        <v>5707</v>
      </c>
      <c r="K264" s="234" t="str">
        <f>IF(COUNTIF(L264:AY264,"&lt;&gt;")=0,"",SUMPRODUCT(((Recommendations[ImplStatus]="Implemented")+(Recommendations[ImplStatus]="Compensated"))*ISNUMBER(MATCH(Recommendations[Id],L264:AY264,0)))/COUNTIF(L264:AY264,"&lt;&gt;"))</f>
        <v/>
      </c>
      <c r="L264" s="237"/>
      <c r="M264" s="237"/>
      <c r="N264" s="237"/>
      <c r="O264" s="237"/>
      <c r="P264" s="237"/>
      <c r="Q264" s="237"/>
      <c r="R264" s="237"/>
      <c r="S264" s="237"/>
      <c r="T264" s="237"/>
      <c r="U264" s="237"/>
      <c r="V264" s="237"/>
      <c r="W264" s="237"/>
      <c r="X264" s="237"/>
      <c r="Y264" s="237"/>
      <c r="Z264" s="237"/>
      <c r="AA264" s="237"/>
      <c r="AB264" s="237"/>
      <c r="AC264" s="237"/>
      <c r="AD264" s="237"/>
      <c r="AE264" s="237"/>
      <c r="AF264" s="237"/>
      <c r="AG264" s="237"/>
      <c r="AH264" s="237"/>
      <c r="AI264" s="237"/>
      <c r="AJ264" s="237"/>
      <c r="AK264" s="237"/>
      <c r="AL264" s="237"/>
      <c r="AM264" s="237"/>
      <c r="AN264" s="237"/>
      <c r="AO264" s="237"/>
      <c r="AP264" s="237"/>
      <c r="AQ264" s="237"/>
      <c r="AR264" s="237"/>
      <c r="AS264" s="237"/>
      <c r="AT264" s="237"/>
      <c r="AU264" s="237"/>
      <c r="AV264" s="237"/>
      <c r="AW264" s="237"/>
      <c r="AX264" s="237"/>
      <c r="AY264" s="247"/>
    </row>
    <row r="265" spans="1:51" ht="60" customHeight="1" outlineLevel="1" x14ac:dyDescent="0.35">
      <c r="A265" s="242" t="s">
        <v>1972</v>
      </c>
      <c r="B265" s="230" t="s">
        <v>5708</v>
      </c>
      <c r="C265" s="230"/>
      <c r="D265" s="230"/>
      <c r="E265" s="230"/>
      <c r="F265" s="230"/>
      <c r="G265" s="230"/>
      <c r="H265" s="230"/>
      <c r="I265" s="230"/>
      <c r="J265" s="230"/>
      <c r="K265" s="233" t="str">
        <f>IF(COUNTIF(L265:AY265,"&lt;&gt;")=0,"",SUMPRODUCT(((Recommendations[ImplStatus]="Implemented")+(Recommendations[ImplStatus]="Compensated"))*ISNUMBER(MATCH(Recommendations[Id],L265:AY265,0)))/COUNTIF(L265:AY265,"&lt;&gt;"))</f>
        <v/>
      </c>
      <c r="L265" s="236"/>
      <c r="M265" s="236"/>
      <c r="N265" s="236"/>
      <c r="O265" s="236"/>
      <c r="P265" s="236"/>
      <c r="Q265" s="236"/>
      <c r="R265" s="236"/>
      <c r="S265" s="236"/>
      <c r="T265" s="236"/>
      <c r="U265" s="236"/>
      <c r="V265" s="236"/>
      <c r="W265" s="236"/>
      <c r="X265" s="236"/>
      <c r="Y265" s="236"/>
      <c r="Z265" s="236"/>
      <c r="AA265" s="236"/>
      <c r="AB265" s="236"/>
      <c r="AC265" s="236"/>
      <c r="AD265" s="236"/>
      <c r="AE265" s="236"/>
      <c r="AF265" s="236"/>
      <c r="AG265" s="236"/>
      <c r="AH265" s="236"/>
      <c r="AI265" s="236"/>
      <c r="AJ265" s="236"/>
      <c r="AK265" s="236"/>
      <c r="AL265" s="236"/>
      <c r="AM265" s="236"/>
      <c r="AN265" s="236"/>
      <c r="AO265" s="236"/>
      <c r="AP265" s="236"/>
      <c r="AQ265" s="236"/>
      <c r="AR265" s="236"/>
      <c r="AS265" s="236"/>
      <c r="AT265" s="236"/>
      <c r="AU265" s="236"/>
      <c r="AV265" s="236"/>
      <c r="AW265" s="236"/>
      <c r="AX265" s="236"/>
      <c r="AY265" s="246"/>
    </row>
    <row r="266" spans="1:51" ht="60" customHeight="1" x14ac:dyDescent="0.35">
      <c r="A266" s="243" t="s">
        <v>5709</v>
      </c>
      <c r="B266" s="231" t="s">
        <v>5710</v>
      </c>
      <c r="C266" s="231" t="s">
        <v>5711</v>
      </c>
      <c r="D266" s="231" t="s">
        <v>5712</v>
      </c>
      <c r="E266" s="231" t="s">
        <v>5713</v>
      </c>
      <c r="F266" s="231" t="s">
        <v>20</v>
      </c>
      <c r="G266" s="231" t="s">
        <v>5714</v>
      </c>
      <c r="H266" s="231" t="s">
        <v>5715</v>
      </c>
      <c r="I266" s="231" t="s">
        <v>5716</v>
      </c>
      <c r="J266" s="231" t="s">
        <v>5717</v>
      </c>
      <c r="K266" s="234" t="str">
        <f>IF(COUNTIF(L266:AY266,"&lt;&gt;")=0,"",SUMPRODUCT(((Recommendations[ImplStatus]="Implemented")+(Recommendations[ImplStatus]="Compensated"))*ISNUMBER(MATCH(Recommendations[Id],L266:AY266,0)))/COUNTIF(L266:AY266,"&lt;&gt;"))</f>
        <v/>
      </c>
      <c r="L266" s="237"/>
      <c r="M266" s="237"/>
      <c r="N266" s="237"/>
      <c r="O266" s="237"/>
      <c r="P266" s="237"/>
      <c r="Q266" s="237"/>
      <c r="R266" s="237"/>
      <c r="S266" s="237"/>
      <c r="T266" s="237"/>
      <c r="U266" s="237"/>
      <c r="V266" s="237"/>
      <c r="W266" s="237"/>
      <c r="X266" s="237"/>
      <c r="Y266" s="237"/>
      <c r="Z266" s="237"/>
      <c r="AA266" s="237"/>
      <c r="AB266" s="237"/>
      <c r="AC266" s="237"/>
      <c r="AD266" s="237"/>
      <c r="AE266" s="237"/>
      <c r="AF266" s="237"/>
      <c r="AG266" s="237"/>
      <c r="AH266" s="237"/>
      <c r="AI266" s="237"/>
      <c r="AJ266" s="237"/>
      <c r="AK266" s="237"/>
      <c r="AL266" s="237"/>
      <c r="AM266" s="237"/>
      <c r="AN266" s="237"/>
      <c r="AO266" s="237"/>
      <c r="AP266" s="237"/>
      <c r="AQ266" s="237"/>
      <c r="AR266" s="237"/>
      <c r="AS266" s="237"/>
      <c r="AT266" s="237"/>
      <c r="AU266" s="237"/>
      <c r="AV266" s="237"/>
      <c r="AW266" s="237"/>
      <c r="AX266" s="237"/>
      <c r="AY266" s="247"/>
    </row>
    <row r="267" spans="1:51" ht="60" customHeight="1" x14ac:dyDescent="0.35">
      <c r="A267" s="243" t="s">
        <v>5718</v>
      </c>
      <c r="B267" s="231" t="s">
        <v>5719</v>
      </c>
      <c r="C267" s="231" t="s">
        <v>5720</v>
      </c>
      <c r="D267" s="231" t="s">
        <v>5721</v>
      </c>
      <c r="E267" s="231" t="s">
        <v>20</v>
      </c>
      <c r="F267" s="231" t="s">
        <v>20</v>
      </c>
      <c r="G267" s="231" t="s">
        <v>20</v>
      </c>
      <c r="H267" s="231" t="s">
        <v>5722</v>
      </c>
      <c r="I267" s="231" t="s">
        <v>20</v>
      </c>
      <c r="J267" s="231" t="s">
        <v>5723</v>
      </c>
      <c r="K267" s="234" t="str">
        <f>IF(COUNTIF(L267:AY267,"&lt;&gt;")=0,"",SUMPRODUCT(((Recommendations[ImplStatus]="Implemented")+(Recommendations[ImplStatus]="Compensated"))*ISNUMBER(MATCH(Recommendations[Id],L267:AY267,0)))/COUNTIF(L267:AY267,"&lt;&gt;"))</f>
        <v/>
      </c>
      <c r="L267" s="237"/>
      <c r="M267" s="237"/>
      <c r="N267" s="237"/>
      <c r="O267" s="237"/>
      <c r="P267" s="237"/>
      <c r="Q267" s="237"/>
      <c r="R267" s="237"/>
      <c r="S267" s="237"/>
      <c r="T267" s="237"/>
      <c r="U267" s="237"/>
      <c r="V267" s="237"/>
      <c r="W267" s="237"/>
      <c r="X267" s="237"/>
      <c r="Y267" s="237"/>
      <c r="Z267" s="237"/>
      <c r="AA267" s="237"/>
      <c r="AB267" s="237"/>
      <c r="AC267" s="237"/>
      <c r="AD267" s="237"/>
      <c r="AE267" s="237"/>
      <c r="AF267" s="237"/>
      <c r="AG267" s="237"/>
      <c r="AH267" s="237"/>
      <c r="AI267" s="237"/>
      <c r="AJ267" s="237"/>
      <c r="AK267" s="237"/>
      <c r="AL267" s="237"/>
      <c r="AM267" s="237"/>
      <c r="AN267" s="237"/>
      <c r="AO267" s="237"/>
      <c r="AP267" s="237"/>
      <c r="AQ267" s="237"/>
      <c r="AR267" s="237"/>
      <c r="AS267" s="237"/>
      <c r="AT267" s="237"/>
      <c r="AU267" s="237"/>
      <c r="AV267" s="237"/>
      <c r="AW267" s="237"/>
      <c r="AX267" s="237"/>
      <c r="AY267" s="247"/>
    </row>
    <row r="268" spans="1:51" ht="60" customHeight="1" x14ac:dyDescent="0.35">
      <c r="A268" s="243" t="s">
        <v>5724</v>
      </c>
      <c r="B268" s="231" t="s">
        <v>5725</v>
      </c>
      <c r="C268" s="231" t="s">
        <v>5726</v>
      </c>
      <c r="D268" s="231" t="s">
        <v>5721</v>
      </c>
      <c r="E268" s="231" t="s">
        <v>20</v>
      </c>
      <c r="F268" s="231" t="s">
        <v>20</v>
      </c>
      <c r="G268" s="231" t="s">
        <v>5727</v>
      </c>
      <c r="H268" s="231" t="s">
        <v>5728</v>
      </c>
      <c r="I268" s="231" t="s">
        <v>20</v>
      </c>
      <c r="J268" s="231" t="s">
        <v>5729</v>
      </c>
      <c r="K268" s="234" t="str">
        <f>IF(COUNTIF(L268:AY268,"&lt;&gt;")=0,"",SUMPRODUCT(((Recommendations[ImplStatus]="Implemented")+(Recommendations[ImplStatus]="Compensated"))*ISNUMBER(MATCH(Recommendations[Id],L268:AY268,0)))/COUNTIF(L268:AY268,"&lt;&gt;"))</f>
        <v/>
      </c>
      <c r="L268" s="237"/>
      <c r="M268" s="237"/>
      <c r="N268" s="237"/>
      <c r="O268" s="237"/>
      <c r="P268" s="237"/>
      <c r="Q268" s="237"/>
      <c r="R268" s="237"/>
      <c r="S268" s="237"/>
      <c r="T268" s="237"/>
      <c r="U268" s="237"/>
      <c r="V268" s="237"/>
      <c r="W268" s="237"/>
      <c r="X268" s="237"/>
      <c r="Y268" s="237"/>
      <c r="Z268" s="237"/>
      <c r="AA268" s="237"/>
      <c r="AB268" s="237"/>
      <c r="AC268" s="237"/>
      <c r="AD268" s="237"/>
      <c r="AE268" s="237"/>
      <c r="AF268" s="237"/>
      <c r="AG268" s="237"/>
      <c r="AH268" s="237"/>
      <c r="AI268" s="237"/>
      <c r="AJ268" s="237"/>
      <c r="AK268" s="237"/>
      <c r="AL268" s="237"/>
      <c r="AM268" s="237"/>
      <c r="AN268" s="237"/>
      <c r="AO268" s="237"/>
      <c r="AP268" s="237"/>
      <c r="AQ268" s="237"/>
      <c r="AR268" s="237"/>
      <c r="AS268" s="237"/>
      <c r="AT268" s="237"/>
      <c r="AU268" s="237"/>
      <c r="AV268" s="237"/>
      <c r="AW268" s="237"/>
      <c r="AX268" s="237"/>
      <c r="AY268" s="247"/>
    </row>
    <row r="269" spans="1:51" ht="60" customHeight="1" x14ac:dyDescent="0.35">
      <c r="A269" s="243" t="s">
        <v>5730</v>
      </c>
      <c r="B269" s="231" t="s">
        <v>5731</v>
      </c>
      <c r="C269" s="231" t="s">
        <v>5726</v>
      </c>
      <c r="D269" s="231" t="s">
        <v>5732</v>
      </c>
      <c r="E269" s="231" t="s">
        <v>20</v>
      </c>
      <c r="F269" s="231" t="s">
        <v>20</v>
      </c>
      <c r="G269" s="231" t="s">
        <v>20</v>
      </c>
      <c r="H269" s="231" t="s">
        <v>5733</v>
      </c>
      <c r="I269" s="231" t="s">
        <v>20</v>
      </c>
      <c r="J269" s="231" t="s">
        <v>5734</v>
      </c>
      <c r="K269" s="234" t="str">
        <f>IF(COUNTIF(L269:AY269,"&lt;&gt;")=0,"",SUMPRODUCT(((Recommendations[ImplStatus]="Implemented")+(Recommendations[ImplStatus]="Compensated"))*ISNUMBER(MATCH(Recommendations[Id],L269:AY269,0)))/COUNTIF(L269:AY269,"&lt;&gt;"))</f>
        <v/>
      </c>
      <c r="L269" s="237"/>
      <c r="M269" s="237"/>
      <c r="N269" s="237"/>
      <c r="O269" s="237"/>
      <c r="P269" s="237"/>
      <c r="Q269" s="237"/>
      <c r="R269" s="237"/>
      <c r="S269" s="237"/>
      <c r="T269" s="237"/>
      <c r="U269" s="237"/>
      <c r="V269" s="237"/>
      <c r="W269" s="237"/>
      <c r="X269" s="237"/>
      <c r="Y269" s="237"/>
      <c r="Z269" s="237"/>
      <c r="AA269" s="237"/>
      <c r="AB269" s="237"/>
      <c r="AC269" s="237"/>
      <c r="AD269" s="237"/>
      <c r="AE269" s="237"/>
      <c r="AF269" s="237"/>
      <c r="AG269" s="237"/>
      <c r="AH269" s="237"/>
      <c r="AI269" s="237"/>
      <c r="AJ269" s="237"/>
      <c r="AK269" s="237"/>
      <c r="AL269" s="237"/>
      <c r="AM269" s="237"/>
      <c r="AN269" s="237"/>
      <c r="AO269" s="237"/>
      <c r="AP269" s="237"/>
      <c r="AQ269" s="237"/>
      <c r="AR269" s="237"/>
      <c r="AS269" s="237"/>
      <c r="AT269" s="237"/>
      <c r="AU269" s="237"/>
      <c r="AV269" s="237"/>
      <c r="AW269" s="237"/>
      <c r="AX269" s="237"/>
      <c r="AY269" s="247"/>
    </row>
    <row r="270" spans="1:51" ht="60" customHeight="1" x14ac:dyDescent="0.35">
      <c r="A270" s="243" t="s">
        <v>5735</v>
      </c>
      <c r="B270" s="231" t="s">
        <v>5736</v>
      </c>
      <c r="C270" s="231" t="s">
        <v>5737</v>
      </c>
      <c r="D270" s="231" t="s">
        <v>5738</v>
      </c>
      <c r="E270" s="231" t="s">
        <v>20</v>
      </c>
      <c r="F270" s="231" t="s">
        <v>20</v>
      </c>
      <c r="G270" s="231" t="s">
        <v>20</v>
      </c>
      <c r="H270" s="231" t="s">
        <v>5739</v>
      </c>
      <c r="I270" s="231" t="s">
        <v>20</v>
      </c>
      <c r="J270" s="231" t="s">
        <v>5740</v>
      </c>
      <c r="K270" s="234" t="str">
        <f>IF(COUNTIF(L270:AY270,"&lt;&gt;")=0,"",SUMPRODUCT(((Recommendations[ImplStatus]="Implemented")+(Recommendations[ImplStatus]="Compensated"))*ISNUMBER(MATCH(Recommendations[Id],L270:AY270,0)))/COUNTIF(L270:AY270,"&lt;&gt;"))</f>
        <v/>
      </c>
      <c r="L270" s="237"/>
      <c r="M270" s="237"/>
      <c r="N270" s="237"/>
      <c r="O270" s="237"/>
      <c r="P270" s="237"/>
      <c r="Q270" s="237"/>
      <c r="R270" s="237"/>
      <c r="S270" s="237"/>
      <c r="T270" s="237"/>
      <c r="U270" s="237"/>
      <c r="V270" s="237"/>
      <c r="W270" s="237"/>
      <c r="X270" s="237"/>
      <c r="Y270" s="237"/>
      <c r="Z270" s="237"/>
      <c r="AA270" s="237"/>
      <c r="AB270" s="237"/>
      <c r="AC270" s="237"/>
      <c r="AD270" s="237"/>
      <c r="AE270" s="237"/>
      <c r="AF270" s="237"/>
      <c r="AG270" s="237"/>
      <c r="AH270" s="237"/>
      <c r="AI270" s="237"/>
      <c r="AJ270" s="237"/>
      <c r="AK270" s="237"/>
      <c r="AL270" s="237"/>
      <c r="AM270" s="237"/>
      <c r="AN270" s="237"/>
      <c r="AO270" s="237"/>
      <c r="AP270" s="237"/>
      <c r="AQ270" s="237"/>
      <c r="AR270" s="237"/>
      <c r="AS270" s="237"/>
      <c r="AT270" s="237"/>
      <c r="AU270" s="237"/>
      <c r="AV270" s="237"/>
      <c r="AW270" s="237"/>
      <c r="AX270" s="237"/>
      <c r="AY270" s="247"/>
    </row>
    <row r="271" spans="1:51" ht="60" customHeight="1" x14ac:dyDescent="0.35">
      <c r="A271" s="243" t="s">
        <v>5741</v>
      </c>
      <c r="B271" s="231" t="s">
        <v>5742</v>
      </c>
      <c r="C271" s="231" t="s">
        <v>5743</v>
      </c>
      <c r="D271" s="231" t="s">
        <v>5744</v>
      </c>
      <c r="E271" s="231" t="s">
        <v>20</v>
      </c>
      <c r="F271" s="231" t="s">
        <v>20</v>
      </c>
      <c r="G271" s="231" t="s">
        <v>20</v>
      </c>
      <c r="H271" s="231" t="s">
        <v>5745</v>
      </c>
      <c r="I271" s="231" t="s">
        <v>5746</v>
      </c>
      <c r="J271" s="231" t="s">
        <v>20</v>
      </c>
      <c r="K271" s="234" t="str">
        <f>IF(COUNTIF(L271:AY271,"&lt;&gt;")=0,"",SUMPRODUCT(((Recommendations[ImplStatus]="Implemented")+(Recommendations[ImplStatus]="Compensated"))*ISNUMBER(MATCH(Recommendations[Id],L271:AY271,0)))/COUNTIF(L271:AY271,"&lt;&gt;"))</f>
        <v/>
      </c>
      <c r="L271" s="237"/>
      <c r="M271" s="237"/>
      <c r="N271" s="237"/>
      <c r="O271" s="237"/>
      <c r="P271" s="237"/>
      <c r="Q271" s="237"/>
      <c r="R271" s="237"/>
      <c r="S271" s="237"/>
      <c r="T271" s="237"/>
      <c r="U271" s="237"/>
      <c r="V271" s="237"/>
      <c r="W271" s="237"/>
      <c r="X271" s="237"/>
      <c r="Y271" s="237"/>
      <c r="Z271" s="237"/>
      <c r="AA271" s="237"/>
      <c r="AB271" s="237"/>
      <c r="AC271" s="237"/>
      <c r="AD271" s="237"/>
      <c r="AE271" s="237"/>
      <c r="AF271" s="237"/>
      <c r="AG271" s="237"/>
      <c r="AH271" s="237"/>
      <c r="AI271" s="237"/>
      <c r="AJ271" s="237"/>
      <c r="AK271" s="237"/>
      <c r="AL271" s="237"/>
      <c r="AM271" s="237"/>
      <c r="AN271" s="237"/>
      <c r="AO271" s="237"/>
      <c r="AP271" s="237"/>
      <c r="AQ271" s="237"/>
      <c r="AR271" s="237"/>
      <c r="AS271" s="237"/>
      <c r="AT271" s="237"/>
      <c r="AU271" s="237"/>
      <c r="AV271" s="237"/>
      <c r="AW271" s="237"/>
      <c r="AX271" s="237"/>
      <c r="AY271" s="247"/>
    </row>
    <row r="272" spans="1:51" ht="60" customHeight="1" x14ac:dyDescent="0.35">
      <c r="A272" s="243" t="s">
        <v>5747</v>
      </c>
      <c r="B272" s="231" t="s">
        <v>5748</v>
      </c>
      <c r="C272" s="231" t="s">
        <v>5749</v>
      </c>
      <c r="D272" s="231" t="s">
        <v>5750</v>
      </c>
      <c r="E272" s="231" t="s">
        <v>20</v>
      </c>
      <c r="F272" s="231" t="s">
        <v>20</v>
      </c>
      <c r="G272" s="231" t="s">
        <v>20</v>
      </c>
      <c r="H272" s="231" t="s">
        <v>5751</v>
      </c>
      <c r="I272" s="231" t="s">
        <v>5752</v>
      </c>
      <c r="J272" s="231" t="s">
        <v>5753</v>
      </c>
      <c r="K272" s="234" t="str">
        <f>IF(COUNTIF(L272:AY272,"&lt;&gt;")=0,"",SUMPRODUCT(((Recommendations[ImplStatus]="Implemented")+(Recommendations[ImplStatus]="Compensated"))*ISNUMBER(MATCH(Recommendations[Id],L272:AY272,0)))/COUNTIF(L272:AY272,"&lt;&gt;"))</f>
        <v/>
      </c>
      <c r="L272" s="237"/>
      <c r="M272" s="237"/>
      <c r="N272" s="237"/>
      <c r="O272" s="237"/>
      <c r="P272" s="237"/>
      <c r="Q272" s="237"/>
      <c r="R272" s="237"/>
      <c r="S272" s="237"/>
      <c r="T272" s="237"/>
      <c r="U272" s="237"/>
      <c r="V272" s="237"/>
      <c r="W272" s="237"/>
      <c r="X272" s="237"/>
      <c r="Y272" s="237"/>
      <c r="Z272" s="237"/>
      <c r="AA272" s="237"/>
      <c r="AB272" s="237"/>
      <c r="AC272" s="237"/>
      <c r="AD272" s="237"/>
      <c r="AE272" s="237"/>
      <c r="AF272" s="237"/>
      <c r="AG272" s="237"/>
      <c r="AH272" s="237"/>
      <c r="AI272" s="237"/>
      <c r="AJ272" s="237"/>
      <c r="AK272" s="237"/>
      <c r="AL272" s="237"/>
      <c r="AM272" s="237"/>
      <c r="AN272" s="237"/>
      <c r="AO272" s="237"/>
      <c r="AP272" s="237"/>
      <c r="AQ272" s="237"/>
      <c r="AR272" s="237"/>
      <c r="AS272" s="237"/>
      <c r="AT272" s="237"/>
      <c r="AU272" s="237"/>
      <c r="AV272" s="237"/>
      <c r="AW272" s="237"/>
      <c r="AX272" s="237"/>
      <c r="AY272" s="247"/>
    </row>
    <row r="273" spans="1:51" ht="60" customHeight="1" outlineLevel="1" x14ac:dyDescent="0.35">
      <c r="A273" s="242" t="s">
        <v>1976</v>
      </c>
      <c r="B273" s="230" t="s">
        <v>5754</v>
      </c>
      <c r="C273" s="230"/>
      <c r="D273" s="230"/>
      <c r="E273" s="230"/>
      <c r="F273" s="230"/>
      <c r="G273" s="230"/>
      <c r="H273" s="230"/>
      <c r="I273" s="230"/>
      <c r="J273" s="230"/>
      <c r="K273" s="233" t="str">
        <f>IF(COUNTIF(L273:AY273,"&lt;&gt;")=0,"",SUMPRODUCT(((Recommendations[ImplStatus]="Implemented")+(Recommendations[ImplStatus]="Compensated"))*ISNUMBER(MATCH(Recommendations[Id],L273:AY273,0)))/COUNTIF(L273:AY273,"&lt;&gt;"))</f>
        <v/>
      </c>
      <c r="L273" s="236"/>
      <c r="M273" s="236"/>
      <c r="N273" s="236"/>
      <c r="O273" s="236"/>
      <c r="P273" s="236"/>
      <c r="Q273" s="236"/>
      <c r="R273" s="236"/>
      <c r="S273" s="236"/>
      <c r="T273" s="236"/>
      <c r="U273" s="236"/>
      <c r="V273" s="236"/>
      <c r="W273" s="236"/>
      <c r="X273" s="236"/>
      <c r="Y273" s="236"/>
      <c r="Z273" s="236"/>
      <c r="AA273" s="236"/>
      <c r="AB273" s="236"/>
      <c r="AC273" s="236"/>
      <c r="AD273" s="236"/>
      <c r="AE273" s="236"/>
      <c r="AF273" s="236"/>
      <c r="AG273" s="236"/>
      <c r="AH273" s="236"/>
      <c r="AI273" s="236"/>
      <c r="AJ273" s="236"/>
      <c r="AK273" s="236"/>
      <c r="AL273" s="236"/>
      <c r="AM273" s="236"/>
      <c r="AN273" s="236"/>
      <c r="AO273" s="236"/>
      <c r="AP273" s="236"/>
      <c r="AQ273" s="236"/>
      <c r="AR273" s="236"/>
      <c r="AS273" s="236"/>
      <c r="AT273" s="236"/>
      <c r="AU273" s="236"/>
      <c r="AV273" s="236"/>
      <c r="AW273" s="236"/>
      <c r="AX273" s="236"/>
      <c r="AY273" s="246"/>
    </row>
    <row r="274" spans="1:51" ht="60" customHeight="1" x14ac:dyDescent="0.35">
      <c r="A274" s="243" t="s">
        <v>5755</v>
      </c>
      <c r="B274" s="231" t="s">
        <v>5756</v>
      </c>
      <c r="C274" s="231" t="s">
        <v>5757</v>
      </c>
      <c r="D274" s="231" t="s">
        <v>5750</v>
      </c>
      <c r="E274" s="231" t="s">
        <v>5758</v>
      </c>
      <c r="F274" s="231" t="s">
        <v>20</v>
      </c>
      <c r="G274" s="231" t="s">
        <v>20</v>
      </c>
      <c r="H274" s="231" t="s">
        <v>5759</v>
      </c>
      <c r="I274" s="231" t="s">
        <v>20</v>
      </c>
      <c r="J274" s="231" t="s">
        <v>5760</v>
      </c>
      <c r="K274" s="234" t="str">
        <f>IF(COUNTIF(L274:AY274,"&lt;&gt;")=0,"",SUMPRODUCT(((Recommendations[ImplStatus]="Implemented")+(Recommendations[ImplStatus]="Compensated"))*ISNUMBER(MATCH(Recommendations[Id],L274:AY274,0)))/COUNTIF(L274:AY274,"&lt;&gt;"))</f>
        <v/>
      </c>
      <c r="L274" s="237"/>
      <c r="M274" s="237"/>
      <c r="N274" s="237"/>
      <c r="O274" s="237"/>
      <c r="P274" s="237"/>
      <c r="Q274" s="237"/>
      <c r="R274" s="237"/>
      <c r="S274" s="237"/>
      <c r="T274" s="237"/>
      <c r="U274" s="237"/>
      <c r="V274" s="237"/>
      <c r="W274" s="237"/>
      <c r="X274" s="237"/>
      <c r="Y274" s="237"/>
      <c r="Z274" s="237"/>
      <c r="AA274" s="237"/>
      <c r="AB274" s="237"/>
      <c r="AC274" s="237"/>
      <c r="AD274" s="237"/>
      <c r="AE274" s="237"/>
      <c r="AF274" s="237"/>
      <c r="AG274" s="237"/>
      <c r="AH274" s="237"/>
      <c r="AI274" s="237"/>
      <c r="AJ274" s="237"/>
      <c r="AK274" s="237"/>
      <c r="AL274" s="237"/>
      <c r="AM274" s="237"/>
      <c r="AN274" s="237"/>
      <c r="AO274" s="237"/>
      <c r="AP274" s="237"/>
      <c r="AQ274" s="237"/>
      <c r="AR274" s="237"/>
      <c r="AS274" s="237"/>
      <c r="AT274" s="237"/>
      <c r="AU274" s="237"/>
      <c r="AV274" s="237"/>
      <c r="AW274" s="237"/>
      <c r="AX274" s="237"/>
      <c r="AY274" s="247"/>
    </row>
    <row r="275" spans="1:51" ht="60" customHeight="1" x14ac:dyDescent="0.35">
      <c r="A275" s="243" t="s">
        <v>5761</v>
      </c>
      <c r="B275" s="231" t="s">
        <v>5762</v>
      </c>
      <c r="C275" s="231" t="s">
        <v>5763</v>
      </c>
      <c r="D275" s="231" t="s">
        <v>5764</v>
      </c>
      <c r="E275" s="231" t="s">
        <v>20</v>
      </c>
      <c r="F275" s="231" t="s">
        <v>20</v>
      </c>
      <c r="G275" s="231" t="s">
        <v>20</v>
      </c>
      <c r="H275" s="231" t="s">
        <v>5765</v>
      </c>
      <c r="I275" s="231" t="s">
        <v>20</v>
      </c>
      <c r="J275" s="231" t="s">
        <v>5766</v>
      </c>
      <c r="K275" s="234" t="str">
        <f>IF(COUNTIF(L275:AY275,"&lt;&gt;")=0,"",SUMPRODUCT(((Recommendations[ImplStatus]="Implemented")+(Recommendations[ImplStatus]="Compensated"))*ISNUMBER(MATCH(Recommendations[Id],L275:AY275,0)))/COUNTIF(L275:AY275,"&lt;&gt;"))</f>
        <v/>
      </c>
      <c r="L275" s="237"/>
      <c r="M275" s="237"/>
      <c r="N275" s="237"/>
      <c r="O275" s="237"/>
      <c r="P275" s="237"/>
      <c r="Q275" s="237"/>
      <c r="R275" s="237"/>
      <c r="S275" s="237"/>
      <c r="T275" s="237"/>
      <c r="U275" s="237"/>
      <c r="V275" s="237"/>
      <c r="W275" s="237"/>
      <c r="X275" s="237"/>
      <c r="Y275" s="237"/>
      <c r="Z275" s="237"/>
      <c r="AA275" s="237"/>
      <c r="AB275" s="237"/>
      <c r="AC275" s="237"/>
      <c r="AD275" s="237"/>
      <c r="AE275" s="237"/>
      <c r="AF275" s="237"/>
      <c r="AG275" s="237"/>
      <c r="AH275" s="237"/>
      <c r="AI275" s="237"/>
      <c r="AJ275" s="237"/>
      <c r="AK275" s="237"/>
      <c r="AL275" s="237"/>
      <c r="AM275" s="237"/>
      <c r="AN275" s="237"/>
      <c r="AO275" s="237"/>
      <c r="AP275" s="237"/>
      <c r="AQ275" s="237"/>
      <c r="AR275" s="237"/>
      <c r="AS275" s="237"/>
      <c r="AT275" s="237"/>
      <c r="AU275" s="237"/>
      <c r="AV275" s="237"/>
      <c r="AW275" s="237"/>
      <c r="AX275" s="237"/>
      <c r="AY275" s="247"/>
    </row>
    <row r="276" spans="1:51" ht="60" customHeight="1" x14ac:dyDescent="0.35">
      <c r="A276" s="243" t="s">
        <v>5767</v>
      </c>
      <c r="B276" s="231" t="s">
        <v>5768</v>
      </c>
      <c r="C276" s="231" t="s">
        <v>5769</v>
      </c>
      <c r="D276" s="231" t="s">
        <v>5770</v>
      </c>
      <c r="E276" s="231" t="s">
        <v>20</v>
      </c>
      <c r="F276" s="231" t="s">
        <v>5771</v>
      </c>
      <c r="G276" s="231" t="s">
        <v>20</v>
      </c>
      <c r="H276" s="231" t="s">
        <v>5772</v>
      </c>
      <c r="I276" s="231" t="s">
        <v>5773</v>
      </c>
      <c r="J276" s="231" t="s">
        <v>5774</v>
      </c>
      <c r="K276" s="234" t="str">
        <f>IF(COUNTIF(L276:AY276,"&lt;&gt;")=0,"",SUMPRODUCT(((Recommendations[ImplStatus]="Implemented")+(Recommendations[ImplStatus]="Compensated"))*ISNUMBER(MATCH(Recommendations[Id],L276:AY276,0)))/COUNTIF(L276:AY276,"&lt;&gt;"))</f>
        <v/>
      </c>
      <c r="L276" s="237"/>
      <c r="M276" s="237"/>
      <c r="N276" s="237"/>
      <c r="O276" s="237"/>
      <c r="P276" s="237"/>
      <c r="Q276" s="237"/>
      <c r="R276" s="237"/>
      <c r="S276" s="237"/>
      <c r="T276" s="237"/>
      <c r="U276" s="237"/>
      <c r="V276" s="237"/>
      <c r="W276" s="237"/>
      <c r="X276" s="237"/>
      <c r="Y276" s="237"/>
      <c r="Z276" s="237"/>
      <c r="AA276" s="237"/>
      <c r="AB276" s="237"/>
      <c r="AC276" s="237"/>
      <c r="AD276" s="237"/>
      <c r="AE276" s="237"/>
      <c r="AF276" s="237"/>
      <c r="AG276" s="237"/>
      <c r="AH276" s="237"/>
      <c r="AI276" s="237"/>
      <c r="AJ276" s="237"/>
      <c r="AK276" s="237"/>
      <c r="AL276" s="237"/>
      <c r="AM276" s="237"/>
      <c r="AN276" s="237"/>
      <c r="AO276" s="237"/>
      <c r="AP276" s="237"/>
      <c r="AQ276" s="237"/>
      <c r="AR276" s="237"/>
      <c r="AS276" s="237"/>
      <c r="AT276" s="237"/>
      <c r="AU276" s="237"/>
      <c r="AV276" s="237"/>
      <c r="AW276" s="237"/>
      <c r="AX276" s="237"/>
      <c r="AY276" s="247"/>
    </row>
    <row r="277" spans="1:51" ht="60" customHeight="1" outlineLevel="1" x14ac:dyDescent="0.35">
      <c r="A277" s="242" t="s">
        <v>5775</v>
      </c>
      <c r="B277" s="230" t="s">
        <v>5776</v>
      </c>
      <c r="C277" s="230"/>
      <c r="D277" s="230"/>
      <c r="E277" s="230"/>
      <c r="F277" s="230"/>
      <c r="G277" s="230"/>
      <c r="H277" s="230"/>
      <c r="I277" s="230"/>
      <c r="J277" s="230"/>
      <c r="K277" s="233" t="str">
        <f>IF(COUNTIF(L277:AY277,"&lt;&gt;")=0,"",SUMPRODUCT(((Recommendations[ImplStatus]="Implemented")+(Recommendations[ImplStatus]="Compensated"))*ISNUMBER(MATCH(Recommendations[Id],L277:AY277,0)))/COUNTIF(L277:AY277,"&lt;&gt;"))</f>
        <v/>
      </c>
      <c r="L277" s="236"/>
      <c r="M277" s="236"/>
      <c r="N277" s="236"/>
      <c r="O277" s="236"/>
      <c r="P277" s="236"/>
      <c r="Q277" s="236"/>
      <c r="R277" s="236"/>
      <c r="S277" s="236"/>
      <c r="T277" s="236"/>
      <c r="U277" s="236"/>
      <c r="V277" s="236"/>
      <c r="W277" s="236"/>
      <c r="X277" s="236"/>
      <c r="Y277" s="236"/>
      <c r="Z277" s="236"/>
      <c r="AA277" s="236"/>
      <c r="AB277" s="236"/>
      <c r="AC277" s="236"/>
      <c r="AD277" s="236"/>
      <c r="AE277" s="236"/>
      <c r="AF277" s="236"/>
      <c r="AG277" s="236"/>
      <c r="AH277" s="236"/>
      <c r="AI277" s="236"/>
      <c r="AJ277" s="236"/>
      <c r="AK277" s="236"/>
      <c r="AL277" s="236"/>
      <c r="AM277" s="236"/>
      <c r="AN277" s="236"/>
      <c r="AO277" s="236"/>
      <c r="AP277" s="236"/>
      <c r="AQ277" s="236"/>
      <c r="AR277" s="236"/>
      <c r="AS277" s="236"/>
      <c r="AT277" s="236"/>
      <c r="AU277" s="236"/>
      <c r="AV277" s="236"/>
      <c r="AW277" s="236"/>
      <c r="AX277" s="236"/>
      <c r="AY277" s="246"/>
    </row>
    <row r="278" spans="1:51" ht="60" customHeight="1" x14ac:dyDescent="0.35">
      <c r="A278" s="243" t="s">
        <v>5777</v>
      </c>
      <c r="B278" s="231" t="s">
        <v>5778</v>
      </c>
      <c r="C278" s="231" t="s">
        <v>5779</v>
      </c>
      <c r="D278" s="231" t="s">
        <v>5780</v>
      </c>
      <c r="E278" s="231" t="s">
        <v>20</v>
      </c>
      <c r="F278" s="231" t="s">
        <v>5781</v>
      </c>
      <c r="G278" s="231" t="s">
        <v>20</v>
      </c>
      <c r="H278" s="231" t="s">
        <v>5782</v>
      </c>
      <c r="I278" s="231" t="s">
        <v>20</v>
      </c>
      <c r="J278" s="231" t="s">
        <v>5783</v>
      </c>
      <c r="K278" s="234" t="str">
        <f>IF(COUNTIF(L278:AY278,"&lt;&gt;")=0,"",SUMPRODUCT(((Recommendations[ImplStatus]="Implemented")+(Recommendations[ImplStatus]="Compensated"))*ISNUMBER(MATCH(Recommendations[Id],L278:AY278,0)))/COUNTIF(L278:AY278,"&lt;&gt;"))</f>
        <v/>
      </c>
      <c r="L278" s="237"/>
      <c r="M278" s="237"/>
      <c r="N278" s="237"/>
      <c r="O278" s="237"/>
      <c r="P278" s="237"/>
      <c r="Q278" s="237"/>
      <c r="R278" s="237"/>
      <c r="S278" s="237"/>
      <c r="T278" s="237"/>
      <c r="U278" s="237"/>
      <c r="V278" s="237"/>
      <c r="W278" s="237"/>
      <c r="X278" s="237"/>
      <c r="Y278" s="237"/>
      <c r="Z278" s="237"/>
      <c r="AA278" s="237"/>
      <c r="AB278" s="237"/>
      <c r="AC278" s="237"/>
      <c r="AD278" s="237"/>
      <c r="AE278" s="237"/>
      <c r="AF278" s="237"/>
      <c r="AG278" s="237"/>
      <c r="AH278" s="237"/>
      <c r="AI278" s="237"/>
      <c r="AJ278" s="237"/>
      <c r="AK278" s="237"/>
      <c r="AL278" s="237"/>
      <c r="AM278" s="237"/>
      <c r="AN278" s="237"/>
      <c r="AO278" s="237"/>
      <c r="AP278" s="237"/>
      <c r="AQ278" s="237"/>
      <c r="AR278" s="237"/>
      <c r="AS278" s="237"/>
      <c r="AT278" s="237"/>
      <c r="AU278" s="237"/>
      <c r="AV278" s="237"/>
      <c r="AW278" s="237"/>
      <c r="AX278" s="237"/>
      <c r="AY278" s="247"/>
    </row>
    <row r="279" spans="1:51" ht="60" customHeight="1" outlineLevel="1" x14ac:dyDescent="0.35">
      <c r="A279" s="241" t="s">
        <v>5784</v>
      </c>
      <c r="B279" s="229" t="s">
        <v>5785</v>
      </c>
      <c r="C279" s="229"/>
      <c r="D279" s="229"/>
      <c r="E279" s="229"/>
      <c r="F279" s="229"/>
      <c r="G279" s="229"/>
      <c r="H279" s="229"/>
      <c r="I279" s="229"/>
      <c r="J279" s="229"/>
      <c r="K279" s="232" t="str">
        <f>IF(COUNTIF(L279:AY279,"&lt;&gt;")=0,"",SUMPRODUCT(((Recommendations[ImplStatus]="Implemented")+(Recommendations[ImplStatus]="Compensated"))*ISNUMBER(MATCH(Recommendations[Id],L279:AY279,0)))/COUNTIF(L279:AY279,"&lt;&gt;"))</f>
        <v/>
      </c>
      <c r="L279" s="235"/>
      <c r="M279" s="235"/>
      <c r="N279" s="235"/>
      <c r="O279" s="235"/>
      <c r="P279" s="235"/>
      <c r="Q279" s="235"/>
      <c r="R279" s="235"/>
      <c r="S279" s="235"/>
      <c r="T279" s="235"/>
      <c r="U279" s="235"/>
      <c r="V279" s="235"/>
      <c r="W279" s="235"/>
      <c r="X279" s="235"/>
      <c r="Y279" s="235"/>
      <c r="Z279" s="235"/>
      <c r="AA279" s="235"/>
      <c r="AB279" s="235"/>
      <c r="AC279" s="235"/>
      <c r="AD279" s="235"/>
      <c r="AE279" s="235"/>
      <c r="AF279" s="235"/>
      <c r="AG279" s="235"/>
      <c r="AH279" s="235"/>
      <c r="AI279" s="235"/>
      <c r="AJ279" s="235"/>
      <c r="AK279" s="235"/>
      <c r="AL279" s="235"/>
      <c r="AM279" s="235"/>
      <c r="AN279" s="235"/>
      <c r="AO279" s="235"/>
      <c r="AP279" s="235"/>
      <c r="AQ279" s="235"/>
      <c r="AR279" s="235"/>
      <c r="AS279" s="235"/>
      <c r="AT279" s="235"/>
      <c r="AU279" s="235"/>
      <c r="AV279" s="235"/>
      <c r="AW279" s="235"/>
      <c r="AX279" s="235"/>
      <c r="AY279" s="245"/>
    </row>
    <row r="280" spans="1:51" ht="60" customHeight="1" outlineLevel="1" x14ac:dyDescent="0.35">
      <c r="A280" s="242" t="s">
        <v>1982</v>
      </c>
      <c r="B280" s="230" t="s">
        <v>5786</v>
      </c>
      <c r="C280" s="230"/>
      <c r="D280" s="230"/>
      <c r="E280" s="230"/>
      <c r="F280" s="230"/>
      <c r="G280" s="230"/>
      <c r="H280" s="230"/>
      <c r="I280" s="230"/>
      <c r="J280" s="230"/>
      <c r="K280" s="233" t="str">
        <f>IF(COUNTIF(L280:AY280,"&lt;&gt;")=0,"",SUMPRODUCT(((Recommendations[ImplStatus]="Implemented")+(Recommendations[ImplStatus]="Compensated"))*ISNUMBER(MATCH(Recommendations[Id],L280:AY280,0)))/COUNTIF(L280:AY280,"&lt;&gt;"))</f>
        <v/>
      </c>
      <c r="L280" s="236"/>
      <c r="M280" s="236"/>
      <c r="N280" s="236"/>
      <c r="O280" s="236"/>
      <c r="P280" s="236"/>
      <c r="Q280" s="236"/>
      <c r="R280" s="236"/>
      <c r="S280" s="236"/>
      <c r="T280" s="236"/>
      <c r="U280" s="236"/>
      <c r="V280" s="236"/>
      <c r="W280" s="236"/>
      <c r="X280" s="236"/>
      <c r="Y280" s="236"/>
      <c r="Z280" s="236"/>
      <c r="AA280" s="236"/>
      <c r="AB280" s="236"/>
      <c r="AC280" s="236"/>
      <c r="AD280" s="236"/>
      <c r="AE280" s="236"/>
      <c r="AF280" s="236"/>
      <c r="AG280" s="236"/>
      <c r="AH280" s="236"/>
      <c r="AI280" s="236"/>
      <c r="AJ280" s="236"/>
      <c r="AK280" s="236"/>
      <c r="AL280" s="236"/>
      <c r="AM280" s="236"/>
      <c r="AN280" s="236"/>
      <c r="AO280" s="236"/>
      <c r="AP280" s="236"/>
      <c r="AQ280" s="236"/>
      <c r="AR280" s="236"/>
      <c r="AS280" s="236"/>
      <c r="AT280" s="236"/>
      <c r="AU280" s="236"/>
      <c r="AV280" s="236"/>
      <c r="AW280" s="236"/>
      <c r="AX280" s="236"/>
      <c r="AY280" s="246"/>
    </row>
    <row r="281" spans="1:51" ht="60" customHeight="1" x14ac:dyDescent="0.35">
      <c r="A281" s="243" t="s">
        <v>5787</v>
      </c>
      <c r="B281" s="231" t="s">
        <v>5788</v>
      </c>
      <c r="C281" s="231" t="s">
        <v>5789</v>
      </c>
      <c r="D281" s="231" t="s">
        <v>5790</v>
      </c>
      <c r="E281" s="231" t="s">
        <v>5791</v>
      </c>
      <c r="F281" s="231" t="s">
        <v>20</v>
      </c>
      <c r="G281" s="231" t="s">
        <v>20</v>
      </c>
      <c r="H281" s="231" t="s">
        <v>5792</v>
      </c>
      <c r="I281" s="231" t="s">
        <v>20</v>
      </c>
      <c r="J281" s="231" t="s">
        <v>5793</v>
      </c>
      <c r="K281" s="234" t="str">
        <f>IF(COUNTIF(L281:AY281,"&lt;&gt;")=0,"",SUMPRODUCT(((Recommendations[ImplStatus]="Implemented")+(Recommendations[ImplStatus]="Compensated"))*ISNUMBER(MATCH(Recommendations[Id],L281:AY281,0)))/COUNTIF(L281:AY281,"&lt;&gt;"))</f>
        <v/>
      </c>
      <c r="L281" s="237"/>
      <c r="M281" s="237"/>
      <c r="N281" s="237"/>
      <c r="O281" s="237"/>
      <c r="P281" s="237"/>
      <c r="Q281" s="237"/>
      <c r="R281" s="237"/>
      <c r="S281" s="237"/>
      <c r="T281" s="237"/>
      <c r="U281" s="237"/>
      <c r="V281" s="237"/>
      <c r="W281" s="237"/>
      <c r="X281" s="237"/>
      <c r="Y281" s="237"/>
      <c r="Z281" s="237"/>
      <c r="AA281" s="237"/>
      <c r="AB281" s="237"/>
      <c r="AC281" s="237"/>
      <c r="AD281" s="237"/>
      <c r="AE281" s="237"/>
      <c r="AF281" s="237"/>
      <c r="AG281" s="237"/>
      <c r="AH281" s="237"/>
      <c r="AI281" s="237"/>
      <c r="AJ281" s="237"/>
      <c r="AK281" s="237"/>
      <c r="AL281" s="237"/>
      <c r="AM281" s="237"/>
      <c r="AN281" s="237"/>
      <c r="AO281" s="237"/>
      <c r="AP281" s="237"/>
      <c r="AQ281" s="237"/>
      <c r="AR281" s="237"/>
      <c r="AS281" s="237"/>
      <c r="AT281" s="237"/>
      <c r="AU281" s="237"/>
      <c r="AV281" s="237"/>
      <c r="AW281" s="237"/>
      <c r="AX281" s="237"/>
      <c r="AY281" s="247"/>
    </row>
    <row r="282" spans="1:51" ht="60" customHeight="1" x14ac:dyDescent="0.35">
      <c r="A282" s="243" t="s">
        <v>5794</v>
      </c>
      <c r="B282" s="231" t="s">
        <v>5795</v>
      </c>
      <c r="C282" s="231" t="s">
        <v>5796</v>
      </c>
      <c r="D282" s="231" t="s">
        <v>20</v>
      </c>
      <c r="E282" s="231" t="s">
        <v>20</v>
      </c>
      <c r="F282" s="231" t="s">
        <v>20</v>
      </c>
      <c r="G282" s="231" t="s">
        <v>20</v>
      </c>
      <c r="H282" s="231" t="s">
        <v>5797</v>
      </c>
      <c r="I282" s="231" t="s">
        <v>20</v>
      </c>
      <c r="J282" s="231" t="s">
        <v>5798</v>
      </c>
      <c r="K282" s="234" t="str">
        <f>IF(COUNTIF(L282:AY282,"&lt;&gt;")=0,"",SUMPRODUCT(((Recommendations[ImplStatus]="Implemented")+(Recommendations[ImplStatus]="Compensated"))*ISNUMBER(MATCH(Recommendations[Id],L282:AY282,0)))/COUNTIF(L282:AY282,"&lt;&gt;"))</f>
        <v/>
      </c>
      <c r="L282" s="237"/>
      <c r="M282" s="237"/>
      <c r="N282" s="237"/>
      <c r="O282" s="237"/>
      <c r="P282" s="237"/>
      <c r="Q282" s="237"/>
      <c r="R282" s="237"/>
      <c r="S282" s="237"/>
      <c r="T282" s="237"/>
      <c r="U282" s="237"/>
      <c r="V282" s="237"/>
      <c r="W282" s="237"/>
      <c r="X282" s="237"/>
      <c r="Y282" s="237"/>
      <c r="Z282" s="237"/>
      <c r="AA282" s="237"/>
      <c r="AB282" s="237"/>
      <c r="AC282" s="237"/>
      <c r="AD282" s="237"/>
      <c r="AE282" s="237"/>
      <c r="AF282" s="237"/>
      <c r="AG282" s="237"/>
      <c r="AH282" s="237"/>
      <c r="AI282" s="237"/>
      <c r="AJ282" s="237"/>
      <c r="AK282" s="237"/>
      <c r="AL282" s="237"/>
      <c r="AM282" s="237"/>
      <c r="AN282" s="237"/>
      <c r="AO282" s="237"/>
      <c r="AP282" s="237"/>
      <c r="AQ282" s="237"/>
      <c r="AR282" s="237"/>
      <c r="AS282" s="237"/>
      <c r="AT282" s="237"/>
      <c r="AU282" s="237"/>
      <c r="AV282" s="237"/>
      <c r="AW282" s="237"/>
      <c r="AX282" s="237"/>
      <c r="AY282" s="247"/>
    </row>
    <row r="283" spans="1:51" ht="60" customHeight="1" x14ac:dyDescent="0.35">
      <c r="A283" s="243" t="s">
        <v>5799</v>
      </c>
      <c r="B283" s="231" t="s">
        <v>5800</v>
      </c>
      <c r="C283" s="231" t="s">
        <v>5801</v>
      </c>
      <c r="D283" s="231" t="s">
        <v>20</v>
      </c>
      <c r="E283" s="231" t="s">
        <v>20</v>
      </c>
      <c r="F283" s="231" t="s">
        <v>20</v>
      </c>
      <c r="G283" s="231" t="s">
        <v>20</v>
      </c>
      <c r="H283" s="231" t="s">
        <v>5802</v>
      </c>
      <c r="I283" s="231" t="s">
        <v>20</v>
      </c>
      <c r="J283" s="231" t="s">
        <v>5803</v>
      </c>
      <c r="K283" s="234" t="str">
        <f>IF(COUNTIF(L283:AY283,"&lt;&gt;")=0,"",SUMPRODUCT(((Recommendations[ImplStatus]="Implemented")+(Recommendations[ImplStatus]="Compensated"))*ISNUMBER(MATCH(Recommendations[Id],L283:AY283,0)))/COUNTIF(L283:AY283,"&lt;&gt;"))</f>
        <v/>
      </c>
      <c r="L283" s="237"/>
      <c r="M283" s="237"/>
      <c r="N283" s="237"/>
      <c r="O283" s="237"/>
      <c r="P283" s="237"/>
      <c r="Q283" s="237"/>
      <c r="R283" s="237"/>
      <c r="S283" s="237"/>
      <c r="T283" s="237"/>
      <c r="U283" s="237"/>
      <c r="V283" s="237"/>
      <c r="W283" s="237"/>
      <c r="X283" s="237"/>
      <c r="Y283" s="237"/>
      <c r="Z283" s="237"/>
      <c r="AA283" s="237"/>
      <c r="AB283" s="237"/>
      <c r="AC283" s="237"/>
      <c r="AD283" s="237"/>
      <c r="AE283" s="237"/>
      <c r="AF283" s="237"/>
      <c r="AG283" s="237"/>
      <c r="AH283" s="237"/>
      <c r="AI283" s="237"/>
      <c r="AJ283" s="237"/>
      <c r="AK283" s="237"/>
      <c r="AL283" s="237"/>
      <c r="AM283" s="237"/>
      <c r="AN283" s="237"/>
      <c r="AO283" s="237"/>
      <c r="AP283" s="237"/>
      <c r="AQ283" s="237"/>
      <c r="AR283" s="237"/>
      <c r="AS283" s="237"/>
      <c r="AT283" s="237"/>
      <c r="AU283" s="237"/>
      <c r="AV283" s="237"/>
      <c r="AW283" s="237"/>
      <c r="AX283" s="237"/>
      <c r="AY283" s="247"/>
    </row>
    <row r="284" spans="1:51" ht="60" customHeight="1" x14ac:dyDescent="0.35">
      <c r="A284" s="243" t="s">
        <v>5804</v>
      </c>
      <c r="B284" s="231" t="s">
        <v>5805</v>
      </c>
      <c r="C284" s="231" t="s">
        <v>5806</v>
      </c>
      <c r="D284" s="231" t="s">
        <v>5807</v>
      </c>
      <c r="E284" s="231" t="s">
        <v>20</v>
      </c>
      <c r="F284" s="231" t="s">
        <v>20</v>
      </c>
      <c r="G284" s="231" t="s">
        <v>20</v>
      </c>
      <c r="H284" s="231" t="s">
        <v>5808</v>
      </c>
      <c r="I284" s="231" t="s">
        <v>20</v>
      </c>
      <c r="J284" s="231" t="s">
        <v>5809</v>
      </c>
      <c r="K284" s="234" t="str">
        <f>IF(COUNTIF(L284:AY284,"&lt;&gt;")=0,"",SUMPRODUCT(((Recommendations[ImplStatus]="Implemented")+(Recommendations[ImplStatus]="Compensated"))*ISNUMBER(MATCH(Recommendations[Id],L284:AY284,0)))/COUNTIF(L284:AY284,"&lt;&gt;"))</f>
        <v/>
      </c>
      <c r="L284" s="237"/>
      <c r="M284" s="237"/>
      <c r="N284" s="237"/>
      <c r="O284" s="237"/>
      <c r="P284" s="237"/>
      <c r="Q284" s="237"/>
      <c r="R284" s="237"/>
      <c r="S284" s="237"/>
      <c r="T284" s="237"/>
      <c r="U284" s="237"/>
      <c r="V284" s="237"/>
      <c r="W284" s="237"/>
      <c r="X284" s="237"/>
      <c r="Y284" s="237"/>
      <c r="Z284" s="237"/>
      <c r="AA284" s="237"/>
      <c r="AB284" s="237"/>
      <c r="AC284" s="237"/>
      <c r="AD284" s="237"/>
      <c r="AE284" s="237"/>
      <c r="AF284" s="237"/>
      <c r="AG284" s="237"/>
      <c r="AH284" s="237"/>
      <c r="AI284" s="237"/>
      <c r="AJ284" s="237"/>
      <c r="AK284" s="237"/>
      <c r="AL284" s="237"/>
      <c r="AM284" s="237"/>
      <c r="AN284" s="237"/>
      <c r="AO284" s="237"/>
      <c r="AP284" s="237"/>
      <c r="AQ284" s="237"/>
      <c r="AR284" s="237"/>
      <c r="AS284" s="237"/>
      <c r="AT284" s="237"/>
      <c r="AU284" s="237"/>
      <c r="AV284" s="237"/>
      <c r="AW284" s="237"/>
      <c r="AX284" s="237"/>
      <c r="AY284" s="247"/>
    </row>
    <row r="285" spans="1:51" ht="60" customHeight="1" outlineLevel="1" x14ac:dyDescent="0.35">
      <c r="A285" s="242" t="s">
        <v>1986</v>
      </c>
      <c r="B285" s="230" t="s">
        <v>5810</v>
      </c>
      <c r="C285" s="230"/>
      <c r="D285" s="230"/>
      <c r="E285" s="230"/>
      <c r="F285" s="230"/>
      <c r="G285" s="230"/>
      <c r="H285" s="230"/>
      <c r="I285" s="230"/>
      <c r="J285" s="230"/>
      <c r="K285" s="233" t="str">
        <f>IF(COUNTIF(L285:AY285,"&lt;&gt;")=0,"",SUMPRODUCT(((Recommendations[ImplStatus]="Implemented")+(Recommendations[ImplStatus]="Compensated"))*ISNUMBER(MATCH(Recommendations[Id],L285:AY285,0)))/COUNTIF(L285:AY285,"&lt;&gt;"))</f>
        <v/>
      </c>
      <c r="L285" s="236"/>
      <c r="M285" s="236"/>
      <c r="N285" s="236"/>
      <c r="O285" s="236"/>
      <c r="P285" s="236"/>
      <c r="Q285" s="236"/>
      <c r="R285" s="236"/>
      <c r="S285" s="236"/>
      <c r="T285" s="236"/>
      <c r="U285" s="236"/>
      <c r="V285" s="236"/>
      <c r="W285" s="236"/>
      <c r="X285" s="236"/>
      <c r="Y285" s="236"/>
      <c r="Z285" s="236"/>
      <c r="AA285" s="236"/>
      <c r="AB285" s="236"/>
      <c r="AC285" s="236"/>
      <c r="AD285" s="236"/>
      <c r="AE285" s="236"/>
      <c r="AF285" s="236"/>
      <c r="AG285" s="236"/>
      <c r="AH285" s="236"/>
      <c r="AI285" s="236"/>
      <c r="AJ285" s="236"/>
      <c r="AK285" s="236"/>
      <c r="AL285" s="236"/>
      <c r="AM285" s="236"/>
      <c r="AN285" s="236"/>
      <c r="AO285" s="236"/>
      <c r="AP285" s="236"/>
      <c r="AQ285" s="236"/>
      <c r="AR285" s="236"/>
      <c r="AS285" s="236"/>
      <c r="AT285" s="236"/>
      <c r="AU285" s="236"/>
      <c r="AV285" s="236"/>
      <c r="AW285" s="236"/>
      <c r="AX285" s="236"/>
      <c r="AY285" s="246"/>
    </row>
    <row r="286" spans="1:51" ht="60" customHeight="1" x14ac:dyDescent="0.35">
      <c r="A286" s="243" t="s">
        <v>5811</v>
      </c>
      <c r="B286" s="231" t="s">
        <v>5812</v>
      </c>
      <c r="C286" s="231" t="s">
        <v>5813</v>
      </c>
      <c r="D286" s="231" t="s">
        <v>5814</v>
      </c>
      <c r="E286" s="231" t="s">
        <v>20</v>
      </c>
      <c r="F286" s="231" t="s">
        <v>20</v>
      </c>
      <c r="G286" s="231" t="s">
        <v>20</v>
      </c>
      <c r="H286" s="231" t="s">
        <v>5815</v>
      </c>
      <c r="I286" s="231" t="s">
        <v>5816</v>
      </c>
      <c r="J286" s="231" t="s">
        <v>5817</v>
      </c>
      <c r="K286" s="234" t="str">
        <f>IF(COUNTIF(L286:AY286,"&lt;&gt;")=0,"",SUMPRODUCT(((Recommendations[ImplStatus]="Implemented")+(Recommendations[ImplStatus]="Compensated"))*ISNUMBER(MATCH(Recommendations[Id],L286:AY286,0)))/COUNTIF(L286:AY286,"&lt;&gt;"))</f>
        <v/>
      </c>
      <c r="L286" s="237"/>
      <c r="M286" s="237"/>
      <c r="N286" s="237"/>
      <c r="O286" s="237"/>
      <c r="P286" s="237"/>
      <c r="Q286" s="237"/>
      <c r="R286" s="237"/>
      <c r="S286" s="237"/>
      <c r="T286" s="237"/>
      <c r="U286" s="237"/>
      <c r="V286" s="237"/>
      <c r="W286" s="237"/>
      <c r="X286" s="237"/>
      <c r="Y286" s="237"/>
      <c r="Z286" s="237"/>
      <c r="AA286" s="237"/>
      <c r="AB286" s="237"/>
      <c r="AC286" s="237"/>
      <c r="AD286" s="237"/>
      <c r="AE286" s="237"/>
      <c r="AF286" s="237"/>
      <c r="AG286" s="237"/>
      <c r="AH286" s="237"/>
      <c r="AI286" s="237"/>
      <c r="AJ286" s="237"/>
      <c r="AK286" s="237"/>
      <c r="AL286" s="237"/>
      <c r="AM286" s="237"/>
      <c r="AN286" s="237"/>
      <c r="AO286" s="237"/>
      <c r="AP286" s="237"/>
      <c r="AQ286" s="237"/>
      <c r="AR286" s="237"/>
      <c r="AS286" s="237"/>
      <c r="AT286" s="237"/>
      <c r="AU286" s="237"/>
      <c r="AV286" s="237"/>
      <c r="AW286" s="237"/>
      <c r="AX286" s="237"/>
      <c r="AY286" s="247"/>
    </row>
    <row r="287" spans="1:51" ht="60" customHeight="1" outlineLevel="1" x14ac:dyDescent="0.35">
      <c r="A287" s="242" t="s">
        <v>1990</v>
      </c>
      <c r="B287" s="230" t="s">
        <v>5818</v>
      </c>
      <c r="C287" s="230"/>
      <c r="D287" s="230"/>
      <c r="E287" s="230"/>
      <c r="F287" s="230"/>
      <c r="G287" s="230"/>
      <c r="H287" s="230"/>
      <c r="I287" s="230"/>
      <c r="J287" s="230"/>
      <c r="K287" s="233" t="str">
        <f>IF(COUNTIF(L287:AY287,"&lt;&gt;")=0,"",SUMPRODUCT(((Recommendations[ImplStatus]="Implemented")+(Recommendations[ImplStatus]="Compensated"))*ISNUMBER(MATCH(Recommendations[Id],L287:AY287,0)))/COUNTIF(L287:AY287,"&lt;&gt;"))</f>
        <v/>
      </c>
      <c r="L287" s="236"/>
      <c r="M287" s="236"/>
      <c r="N287" s="236"/>
      <c r="O287" s="236"/>
      <c r="P287" s="236"/>
      <c r="Q287" s="236"/>
      <c r="R287" s="236"/>
      <c r="S287" s="236"/>
      <c r="T287" s="236"/>
      <c r="U287" s="236"/>
      <c r="V287" s="236"/>
      <c r="W287" s="236"/>
      <c r="X287" s="236"/>
      <c r="Y287" s="236"/>
      <c r="Z287" s="236"/>
      <c r="AA287" s="236"/>
      <c r="AB287" s="236"/>
      <c r="AC287" s="236"/>
      <c r="AD287" s="236"/>
      <c r="AE287" s="236"/>
      <c r="AF287" s="236"/>
      <c r="AG287" s="236"/>
      <c r="AH287" s="236"/>
      <c r="AI287" s="236"/>
      <c r="AJ287" s="236"/>
      <c r="AK287" s="236"/>
      <c r="AL287" s="236"/>
      <c r="AM287" s="236"/>
      <c r="AN287" s="236"/>
      <c r="AO287" s="236"/>
      <c r="AP287" s="236"/>
      <c r="AQ287" s="236"/>
      <c r="AR287" s="236"/>
      <c r="AS287" s="236"/>
      <c r="AT287" s="236"/>
      <c r="AU287" s="236"/>
      <c r="AV287" s="236"/>
      <c r="AW287" s="236"/>
      <c r="AX287" s="236"/>
      <c r="AY287" s="246"/>
    </row>
    <row r="288" spans="1:51" ht="60" customHeight="1" x14ac:dyDescent="0.35">
      <c r="A288" s="243" t="s">
        <v>5819</v>
      </c>
      <c r="B288" s="231" t="s">
        <v>5820</v>
      </c>
      <c r="C288" s="231" t="s">
        <v>5821</v>
      </c>
      <c r="D288" s="231" t="s">
        <v>5822</v>
      </c>
      <c r="E288" s="231" t="s">
        <v>5823</v>
      </c>
      <c r="F288" s="231" t="s">
        <v>5824</v>
      </c>
      <c r="G288" s="231" t="s">
        <v>5825</v>
      </c>
      <c r="H288" s="231" t="s">
        <v>5826</v>
      </c>
      <c r="I288" s="231" t="s">
        <v>4807</v>
      </c>
      <c r="J288" s="231" t="s">
        <v>5827</v>
      </c>
      <c r="K288" s="234" t="str">
        <f>IF(COUNTIF(L288:AY288,"&lt;&gt;")=0,"",SUMPRODUCT(((Recommendations[ImplStatus]="Implemented")+(Recommendations[ImplStatus]="Compensated"))*ISNUMBER(MATCH(Recommendations[Id],L288:AY288,0)))/COUNTIF(L288:AY288,"&lt;&gt;"))</f>
        <v/>
      </c>
      <c r="L288" s="237"/>
      <c r="M288" s="237"/>
      <c r="N288" s="237"/>
      <c r="O288" s="237"/>
      <c r="P288" s="237"/>
      <c r="Q288" s="237"/>
      <c r="R288" s="237"/>
      <c r="S288" s="237"/>
      <c r="T288" s="237"/>
      <c r="U288" s="237"/>
      <c r="V288" s="237"/>
      <c r="W288" s="237"/>
      <c r="X288" s="237"/>
      <c r="Y288" s="237"/>
      <c r="Z288" s="237"/>
      <c r="AA288" s="237"/>
      <c r="AB288" s="237"/>
      <c r="AC288" s="237"/>
      <c r="AD288" s="237"/>
      <c r="AE288" s="237"/>
      <c r="AF288" s="237"/>
      <c r="AG288" s="237"/>
      <c r="AH288" s="237"/>
      <c r="AI288" s="237"/>
      <c r="AJ288" s="237"/>
      <c r="AK288" s="237"/>
      <c r="AL288" s="237"/>
      <c r="AM288" s="237"/>
      <c r="AN288" s="237"/>
      <c r="AO288" s="237"/>
      <c r="AP288" s="237"/>
      <c r="AQ288" s="237"/>
      <c r="AR288" s="237"/>
      <c r="AS288" s="237"/>
      <c r="AT288" s="237"/>
      <c r="AU288" s="237"/>
      <c r="AV288" s="237"/>
      <c r="AW288" s="237"/>
      <c r="AX288" s="237"/>
      <c r="AY288" s="247"/>
    </row>
    <row r="289" spans="1:51" ht="60" customHeight="1" x14ac:dyDescent="0.35">
      <c r="A289" s="243" t="s">
        <v>5828</v>
      </c>
      <c r="B289" s="231" t="s">
        <v>5829</v>
      </c>
      <c r="C289" s="231" t="s">
        <v>5830</v>
      </c>
      <c r="D289" s="231" t="s">
        <v>20</v>
      </c>
      <c r="E289" s="231" t="s">
        <v>5823</v>
      </c>
      <c r="F289" s="231" t="s">
        <v>20</v>
      </c>
      <c r="G289" s="231" t="s">
        <v>5831</v>
      </c>
      <c r="H289" s="231" t="s">
        <v>5832</v>
      </c>
      <c r="I289" s="231" t="s">
        <v>5833</v>
      </c>
      <c r="J289" s="231" t="s">
        <v>5834</v>
      </c>
      <c r="K289" s="234" t="str">
        <f>IF(COUNTIF(L289:AY289,"&lt;&gt;")=0,"",SUMPRODUCT(((Recommendations[ImplStatus]="Implemented")+(Recommendations[ImplStatus]="Compensated"))*ISNUMBER(MATCH(Recommendations[Id],L289:AY289,0)))/COUNTIF(L289:AY289,"&lt;&gt;"))</f>
        <v/>
      </c>
      <c r="L289" s="237"/>
      <c r="M289" s="237"/>
      <c r="N289" s="237"/>
      <c r="O289" s="237"/>
      <c r="P289" s="237"/>
      <c r="Q289" s="237"/>
      <c r="R289" s="237"/>
      <c r="S289" s="237"/>
      <c r="T289" s="237"/>
      <c r="U289" s="237"/>
      <c r="V289" s="237"/>
      <c r="W289" s="237"/>
      <c r="X289" s="237"/>
      <c r="Y289" s="237"/>
      <c r="Z289" s="237"/>
      <c r="AA289" s="237"/>
      <c r="AB289" s="237"/>
      <c r="AC289" s="237"/>
      <c r="AD289" s="237"/>
      <c r="AE289" s="237"/>
      <c r="AF289" s="237"/>
      <c r="AG289" s="237"/>
      <c r="AH289" s="237"/>
      <c r="AI289" s="237"/>
      <c r="AJ289" s="237"/>
      <c r="AK289" s="237"/>
      <c r="AL289" s="237"/>
      <c r="AM289" s="237"/>
      <c r="AN289" s="237"/>
      <c r="AO289" s="237"/>
      <c r="AP289" s="237"/>
      <c r="AQ289" s="237"/>
      <c r="AR289" s="237"/>
      <c r="AS289" s="237"/>
      <c r="AT289" s="237"/>
      <c r="AU289" s="237"/>
      <c r="AV289" s="237"/>
      <c r="AW289" s="237"/>
      <c r="AX289" s="237"/>
      <c r="AY289" s="247"/>
    </row>
    <row r="290" spans="1:51" ht="60" customHeight="1" x14ac:dyDescent="0.35">
      <c r="A290" s="243" t="s">
        <v>5835</v>
      </c>
      <c r="B290" s="231" t="s">
        <v>5836</v>
      </c>
      <c r="C290" s="231" t="s">
        <v>5837</v>
      </c>
      <c r="D290" s="231" t="s">
        <v>20</v>
      </c>
      <c r="E290" s="231" t="s">
        <v>5838</v>
      </c>
      <c r="F290" s="231" t="s">
        <v>20</v>
      </c>
      <c r="G290" s="231" t="s">
        <v>5839</v>
      </c>
      <c r="H290" s="231" t="s">
        <v>5840</v>
      </c>
      <c r="I290" s="231" t="s">
        <v>5841</v>
      </c>
      <c r="J290" s="231" t="s">
        <v>5842</v>
      </c>
      <c r="K290" s="234" t="str">
        <f>IF(COUNTIF(L290:AY290,"&lt;&gt;")=0,"",SUMPRODUCT(((Recommendations[ImplStatus]="Implemented")+(Recommendations[ImplStatus]="Compensated"))*ISNUMBER(MATCH(Recommendations[Id],L290:AY290,0)))/COUNTIF(L290:AY290,"&lt;&gt;"))</f>
        <v/>
      </c>
      <c r="L290" s="237"/>
      <c r="M290" s="237"/>
      <c r="N290" s="237"/>
      <c r="O290" s="237"/>
      <c r="P290" s="237"/>
      <c r="Q290" s="237"/>
      <c r="R290" s="237"/>
      <c r="S290" s="237"/>
      <c r="T290" s="237"/>
      <c r="U290" s="237"/>
      <c r="V290" s="237"/>
      <c r="W290" s="237"/>
      <c r="X290" s="237"/>
      <c r="Y290" s="237"/>
      <c r="Z290" s="237"/>
      <c r="AA290" s="237"/>
      <c r="AB290" s="237"/>
      <c r="AC290" s="237"/>
      <c r="AD290" s="237"/>
      <c r="AE290" s="237"/>
      <c r="AF290" s="237"/>
      <c r="AG290" s="237"/>
      <c r="AH290" s="237"/>
      <c r="AI290" s="237"/>
      <c r="AJ290" s="237"/>
      <c r="AK290" s="237"/>
      <c r="AL290" s="237"/>
      <c r="AM290" s="237"/>
      <c r="AN290" s="237"/>
      <c r="AO290" s="237"/>
      <c r="AP290" s="237"/>
      <c r="AQ290" s="237"/>
      <c r="AR290" s="237"/>
      <c r="AS290" s="237"/>
      <c r="AT290" s="237"/>
      <c r="AU290" s="237"/>
      <c r="AV290" s="237"/>
      <c r="AW290" s="237"/>
      <c r="AX290" s="237"/>
      <c r="AY290" s="247"/>
    </row>
    <row r="291" spans="1:51" ht="60" customHeight="1" x14ac:dyDescent="0.35">
      <c r="A291" s="243" t="s">
        <v>5843</v>
      </c>
      <c r="B291" s="231" t="s">
        <v>5844</v>
      </c>
      <c r="C291" s="231" t="s">
        <v>5845</v>
      </c>
      <c r="D291" s="231" t="s">
        <v>20</v>
      </c>
      <c r="E291" s="231" t="s">
        <v>20</v>
      </c>
      <c r="F291" s="231" t="s">
        <v>20</v>
      </c>
      <c r="G291" s="231" t="s">
        <v>20</v>
      </c>
      <c r="H291" s="231" t="s">
        <v>5846</v>
      </c>
      <c r="I291" s="231" t="s">
        <v>4807</v>
      </c>
      <c r="J291" s="231" t="s">
        <v>5847</v>
      </c>
      <c r="K291" s="234" t="str">
        <f>IF(COUNTIF(L291:AY291,"&lt;&gt;")=0,"",SUMPRODUCT(((Recommendations[ImplStatus]="Implemented")+(Recommendations[ImplStatus]="Compensated"))*ISNUMBER(MATCH(Recommendations[Id],L291:AY291,0)))/COUNTIF(L291:AY291,"&lt;&gt;"))</f>
        <v/>
      </c>
      <c r="L291" s="237"/>
      <c r="M291" s="237"/>
      <c r="N291" s="237"/>
      <c r="O291" s="237"/>
      <c r="P291" s="237"/>
      <c r="Q291" s="237"/>
      <c r="R291" s="237"/>
      <c r="S291" s="237"/>
      <c r="T291" s="237"/>
      <c r="U291" s="237"/>
      <c r="V291" s="237"/>
      <c r="W291" s="237"/>
      <c r="X291" s="237"/>
      <c r="Y291" s="237"/>
      <c r="Z291" s="237"/>
      <c r="AA291" s="237"/>
      <c r="AB291" s="237"/>
      <c r="AC291" s="237"/>
      <c r="AD291" s="237"/>
      <c r="AE291" s="237"/>
      <c r="AF291" s="237"/>
      <c r="AG291" s="237"/>
      <c r="AH291" s="237"/>
      <c r="AI291" s="237"/>
      <c r="AJ291" s="237"/>
      <c r="AK291" s="237"/>
      <c r="AL291" s="237"/>
      <c r="AM291" s="237"/>
      <c r="AN291" s="237"/>
      <c r="AO291" s="237"/>
      <c r="AP291" s="237"/>
      <c r="AQ291" s="237"/>
      <c r="AR291" s="237"/>
      <c r="AS291" s="237"/>
      <c r="AT291" s="237"/>
      <c r="AU291" s="237"/>
      <c r="AV291" s="237"/>
      <c r="AW291" s="237"/>
      <c r="AX291" s="237"/>
      <c r="AY291" s="247"/>
    </row>
    <row r="292" spans="1:51" ht="60" customHeight="1" outlineLevel="1" x14ac:dyDescent="0.35">
      <c r="A292" s="242" t="s">
        <v>1994</v>
      </c>
      <c r="B292" s="230" t="s">
        <v>5848</v>
      </c>
      <c r="C292" s="230"/>
      <c r="D292" s="230"/>
      <c r="E292" s="230"/>
      <c r="F292" s="230"/>
      <c r="G292" s="230"/>
      <c r="H292" s="230"/>
      <c r="I292" s="230"/>
      <c r="J292" s="230"/>
      <c r="K292" s="233" t="str">
        <f>IF(COUNTIF(L292:AY292,"&lt;&gt;")=0,"",SUMPRODUCT(((Recommendations[ImplStatus]="Implemented")+(Recommendations[ImplStatus]="Compensated"))*ISNUMBER(MATCH(Recommendations[Id],L292:AY292,0)))/COUNTIF(L292:AY292,"&lt;&gt;"))</f>
        <v/>
      </c>
      <c r="L292" s="236"/>
      <c r="M292" s="236"/>
      <c r="N292" s="236"/>
      <c r="O292" s="236"/>
      <c r="P292" s="236"/>
      <c r="Q292" s="236"/>
      <c r="R292" s="236"/>
      <c r="S292" s="236"/>
      <c r="T292" s="236"/>
      <c r="U292" s="236"/>
      <c r="V292" s="236"/>
      <c r="W292" s="236"/>
      <c r="X292" s="236"/>
      <c r="Y292" s="236"/>
      <c r="Z292" s="236"/>
      <c r="AA292" s="236"/>
      <c r="AB292" s="236"/>
      <c r="AC292" s="236"/>
      <c r="AD292" s="236"/>
      <c r="AE292" s="236"/>
      <c r="AF292" s="236"/>
      <c r="AG292" s="236"/>
      <c r="AH292" s="236"/>
      <c r="AI292" s="236"/>
      <c r="AJ292" s="236"/>
      <c r="AK292" s="236"/>
      <c r="AL292" s="236"/>
      <c r="AM292" s="236"/>
      <c r="AN292" s="236"/>
      <c r="AO292" s="236"/>
      <c r="AP292" s="236"/>
      <c r="AQ292" s="236"/>
      <c r="AR292" s="236"/>
      <c r="AS292" s="236"/>
      <c r="AT292" s="236"/>
      <c r="AU292" s="236"/>
      <c r="AV292" s="236"/>
      <c r="AW292" s="236"/>
      <c r="AX292" s="236"/>
      <c r="AY292" s="246"/>
    </row>
    <row r="293" spans="1:51" ht="60" customHeight="1" x14ac:dyDescent="0.35">
      <c r="A293" s="243" t="s">
        <v>5849</v>
      </c>
      <c r="B293" s="231" t="s">
        <v>5850</v>
      </c>
      <c r="C293" s="231" t="s">
        <v>5851</v>
      </c>
      <c r="D293" s="231" t="s">
        <v>5852</v>
      </c>
      <c r="E293" s="231" t="s">
        <v>20</v>
      </c>
      <c r="F293" s="231" t="s">
        <v>20</v>
      </c>
      <c r="G293" s="231" t="s">
        <v>20</v>
      </c>
      <c r="H293" s="231" t="s">
        <v>5853</v>
      </c>
      <c r="I293" s="231" t="s">
        <v>5854</v>
      </c>
      <c r="J293" s="231" t="s">
        <v>5855</v>
      </c>
      <c r="K293" s="234" t="str">
        <f>IF(COUNTIF(L293:AY293,"&lt;&gt;")=0,"",SUMPRODUCT(((Recommendations[ImplStatus]="Implemented")+(Recommendations[ImplStatus]="Compensated"))*ISNUMBER(MATCH(Recommendations[Id],L293:AY293,0)))/COUNTIF(L293:AY293,"&lt;&gt;"))</f>
        <v/>
      </c>
      <c r="L293" s="237"/>
      <c r="M293" s="237"/>
      <c r="N293" s="237"/>
      <c r="O293" s="237"/>
      <c r="P293" s="237"/>
      <c r="Q293" s="237"/>
      <c r="R293" s="237"/>
      <c r="S293" s="237"/>
      <c r="T293" s="237"/>
      <c r="U293" s="237"/>
      <c r="V293" s="237"/>
      <c r="W293" s="237"/>
      <c r="X293" s="237"/>
      <c r="Y293" s="237"/>
      <c r="Z293" s="237"/>
      <c r="AA293" s="237"/>
      <c r="AB293" s="237"/>
      <c r="AC293" s="237"/>
      <c r="AD293" s="237"/>
      <c r="AE293" s="237"/>
      <c r="AF293" s="237"/>
      <c r="AG293" s="237"/>
      <c r="AH293" s="237"/>
      <c r="AI293" s="237"/>
      <c r="AJ293" s="237"/>
      <c r="AK293" s="237"/>
      <c r="AL293" s="237"/>
      <c r="AM293" s="237"/>
      <c r="AN293" s="237"/>
      <c r="AO293" s="237"/>
      <c r="AP293" s="237"/>
      <c r="AQ293" s="237"/>
      <c r="AR293" s="237"/>
      <c r="AS293" s="237"/>
      <c r="AT293" s="237"/>
      <c r="AU293" s="237"/>
      <c r="AV293" s="237"/>
      <c r="AW293" s="237"/>
      <c r="AX293" s="237"/>
      <c r="AY293" s="247"/>
    </row>
    <row r="294" spans="1:51" ht="60" customHeight="1" x14ac:dyDescent="0.35">
      <c r="A294" s="243" t="s">
        <v>5856</v>
      </c>
      <c r="B294" s="231" t="s">
        <v>5857</v>
      </c>
      <c r="C294" s="231" t="s">
        <v>5858</v>
      </c>
      <c r="D294" s="231" t="s">
        <v>5852</v>
      </c>
      <c r="E294" s="231" t="s">
        <v>20</v>
      </c>
      <c r="F294" s="231" t="s">
        <v>5859</v>
      </c>
      <c r="G294" s="231" t="s">
        <v>20</v>
      </c>
      <c r="H294" s="231" t="s">
        <v>5860</v>
      </c>
      <c r="I294" s="231" t="s">
        <v>4777</v>
      </c>
      <c r="J294" s="231" t="s">
        <v>5861</v>
      </c>
      <c r="K294" s="234" t="str">
        <f>IF(COUNTIF(L294:AY294,"&lt;&gt;")=0,"",SUMPRODUCT(((Recommendations[ImplStatus]="Implemented")+(Recommendations[ImplStatus]="Compensated"))*ISNUMBER(MATCH(Recommendations[Id],L294:AY294,0)))/COUNTIF(L294:AY294,"&lt;&gt;"))</f>
        <v/>
      </c>
      <c r="L294" s="237"/>
      <c r="M294" s="237"/>
      <c r="N294" s="237"/>
      <c r="O294" s="237"/>
      <c r="P294" s="237"/>
      <c r="Q294" s="237"/>
      <c r="R294" s="237"/>
      <c r="S294" s="237"/>
      <c r="T294" s="237"/>
      <c r="U294" s="237"/>
      <c r="V294" s="237"/>
      <c r="W294" s="237"/>
      <c r="X294" s="237"/>
      <c r="Y294" s="237"/>
      <c r="Z294" s="237"/>
      <c r="AA294" s="237"/>
      <c r="AB294" s="237"/>
      <c r="AC294" s="237"/>
      <c r="AD294" s="237"/>
      <c r="AE294" s="237"/>
      <c r="AF294" s="237"/>
      <c r="AG294" s="237"/>
      <c r="AH294" s="237"/>
      <c r="AI294" s="237"/>
      <c r="AJ294" s="237"/>
      <c r="AK294" s="237"/>
      <c r="AL294" s="237"/>
      <c r="AM294" s="237"/>
      <c r="AN294" s="237"/>
      <c r="AO294" s="237"/>
      <c r="AP294" s="237"/>
      <c r="AQ294" s="237"/>
      <c r="AR294" s="237"/>
      <c r="AS294" s="237"/>
      <c r="AT294" s="237"/>
      <c r="AU294" s="237"/>
      <c r="AV294" s="237"/>
      <c r="AW294" s="237"/>
      <c r="AX294" s="237"/>
      <c r="AY294" s="247"/>
    </row>
    <row r="295" spans="1:51" ht="60" customHeight="1" x14ac:dyDescent="0.35">
      <c r="A295" s="243" t="s">
        <v>5862</v>
      </c>
      <c r="B295" s="231" t="s">
        <v>5863</v>
      </c>
      <c r="C295" s="231" t="s">
        <v>5864</v>
      </c>
      <c r="D295" s="231" t="s">
        <v>5865</v>
      </c>
      <c r="E295" s="231" t="s">
        <v>20</v>
      </c>
      <c r="F295" s="231" t="s">
        <v>20</v>
      </c>
      <c r="G295" s="231" t="s">
        <v>20</v>
      </c>
      <c r="H295" s="231" t="s">
        <v>5866</v>
      </c>
      <c r="I295" s="231" t="s">
        <v>4777</v>
      </c>
      <c r="J295" s="231" t="s">
        <v>5867</v>
      </c>
      <c r="K295" s="234" t="str">
        <f>IF(COUNTIF(L295:AY295,"&lt;&gt;")=0,"",SUMPRODUCT(((Recommendations[ImplStatus]="Implemented")+(Recommendations[ImplStatus]="Compensated"))*ISNUMBER(MATCH(Recommendations[Id],L295:AY295,0)))/COUNTIF(L295:AY295,"&lt;&gt;"))</f>
        <v/>
      </c>
      <c r="L295" s="237"/>
      <c r="M295" s="237"/>
      <c r="N295" s="237"/>
      <c r="O295" s="237"/>
      <c r="P295" s="237"/>
      <c r="Q295" s="237"/>
      <c r="R295" s="237"/>
      <c r="S295" s="237"/>
      <c r="T295" s="237"/>
      <c r="U295" s="237"/>
      <c r="V295" s="237"/>
      <c r="W295" s="237"/>
      <c r="X295" s="237"/>
      <c r="Y295" s="237"/>
      <c r="Z295" s="237"/>
      <c r="AA295" s="237"/>
      <c r="AB295" s="237"/>
      <c r="AC295" s="237"/>
      <c r="AD295" s="237"/>
      <c r="AE295" s="237"/>
      <c r="AF295" s="237"/>
      <c r="AG295" s="237"/>
      <c r="AH295" s="237"/>
      <c r="AI295" s="237"/>
      <c r="AJ295" s="237"/>
      <c r="AK295" s="237"/>
      <c r="AL295" s="237"/>
      <c r="AM295" s="237"/>
      <c r="AN295" s="237"/>
      <c r="AO295" s="237"/>
      <c r="AP295" s="237"/>
      <c r="AQ295" s="237"/>
      <c r="AR295" s="237"/>
      <c r="AS295" s="237"/>
      <c r="AT295" s="237"/>
      <c r="AU295" s="237"/>
      <c r="AV295" s="237"/>
      <c r="AW295" s="237"/>
      <c r="AX295" s="237"/>
      <c r="AY295" s="247"/>
    </row>
    <row r="296" spans="1:51" ht="60" customHeight="1" outlineLevel="1" x14ac:dyDescent="0.35">
      <c r="A296" s="242" t="s">
        <v>1998</v>
      </c>
      <c r="B296" s="230" t="s">
        <v>5868</v>
      </c>
      <c r="C296" s="230"/>
      <c r="D296" s="230"/>
      <c r="E296" s="230"/>
      <c r="F296" s="230"/>
      <c r="G296" s="230"/>
      <c r="H296" s="230"/>
      <c r="I296" s="230"/>
      <c r="J296" s="230"/>
      <c r="K296" s="233" t="str">
        <f>IF(COUNTIF(L296:AY296,"&lt;&gt;")=0,"",SUMPRODUCT(((Recommendations[ImplStatus]="Implemented")+(Recommendations[ImplStatus]="Compensated"))*ISNUMBER(MATCH(Recommendations[Id],L296:AY296,0)))/COUNTIF(L296:AY296,"&lt;&gt;"))</f>
        <v/>
      </c>
      <c r="L296" s="236"/>
      <c r="M296" s="236"/>
      <c r="N296" s="236"/>
      <c r="O296" s="236"/>
      <c r="P296" s="236"/>
      <c r="Q296" s="236"/>
      <c r="R296" s="236"/>
      <c r="S296" s="236"/>
      <c r="T296" s="236"/>
      <c r="U296" s="236"/>
      <c r="V296" s="236"/>
      <c r="W296" s="236"/>
      <c r="X296" s="236"/>
      <c r="Y296" s="236"/>
      <c r="Z296" s="236"/>
      <c r="AA296" s="236"/>
      <c r="AB296" s="236"/>
      <c r="AC296" s="236"/>
      <c r="AD296" s="236"/>
      <c r="AE296" s="236"/>
      <c r="AF296" s="236"/>
      <c r="AG296" s="236"/>
      <c r="AH296" s="236"/>
      <c r="AI296" s="236"/>
      <c r="AJ296" s="236"/>
      <c r="AK296" s="236"/>
      <c r="AL296" s="236"/>
      <c r="AM296" s="236"/>
      <c r="AN296" s="236"/>
      <c r="AO296" s="236"/>
      <c r="AP296" s="236"/>
      <c r="AQ296" s="236"/>
      <c r="AR296" s="236"/>
      <c r="AS296" s="236"/>
      <c r="AT296" s="236"/>
      <c r="AU296" s="236"/>
      <c r="AV296" s="236"/>
      <c r="AW296" s="236"/>
      <c r="AX296" s="236"/>
      <c r="AY296" s="246"/>
    </row>
    <row r="297" spans="1:51" ht="60" customHeight="1" x14ac:dyDescent="0.35">
      <c r="A297" s="243" t="s">
        <v>5869</v>
      </c>
      <c r="B297" s="231" t="s">
        <v>5870</v>
      </c>
      <c r="C297" s="231" t="s">
        <v>5871</v>
      </c>
      <c r="D297" s="231" t="s">
        <v>5865</v>
      </c>
      <c r="E297" s="231" t="s">
        <v>20</v>
      </c>
      <c r="F297" s="231" t="s">
        <v>5872</v>
      </c>
      <c r="G297" s="231" t="s">
        <v>20</v>
      </c>
      <c r="H297" s="231" t="s">
        <v>5873</v>
      </c>
      <c r="I297" s="231" t="s">
        <v>20</v>
      </c>
      <c r="J297" s="231" t="s">
        <v>5874</v>
      </c>
      <c r="K297" s="234" t="str">
        <f>IF(COUNTIF(L297:AY297,"&lt;&gt;")=0,"",SUMPRODUCT(((Recommendations[ImplStatus]="Implemented")+(Recommendations[ImplStatus]="Compensated"))*ISNUMBER(MATCH(Recommendations[Id],L297:AY297,0)))/COUNTIF(L297:AY297,"&lt;&gt;"))</f>
        <v/>
      </c>
      <c r="L297" s="237"/>
      <c r="M297" s="237"/>
      <c r="N297" s="237"/>
      <c r="O297" s="237"/>
      <c r="P297" s="237"/>
      <c r="Q297" s="237"/>
      <c r="R297" s="237"/>
      <c r="S297" s="237"/>
      <c r="T297" s="237"/>
      <c r="U297" s="237"/>
      <c r="V297" s="237"/>
      <c r="W297" s="237"/>
      <c r="X297" s="237"/>
      <c r="Y297" s="237"/>
      <c r="Z297" s="237"/>
      <c r="AA297" s="237"/>
      <c r="AB297" s="237"/>
      <c r="AC297" s="237"/>
      <c r="AD297" s="237"/>
      <c r="AE297" s="237"/>
      <c r="AF297" s="237"/>
      <c r="AG297" s="237"/>
      <c r="AH297" s="237"/>
      <c r="AI297" s="237"/>
      <c r="AJ297" s="237"/>
      <c r="AK297" s="237"/>
      <c r="AL297" s="237"/>
      <c r="AM297" s="237"/>
      <c r="AN297" s="237"/>
      <c r="AO297" s="237"/>
      <c r="AP297" s="237"/>
      <c r="AQ297" s="237"/>
      <c r="AR297" s="237"/>
      <c r="AS297" s="237"/>
      <c r="AT297" s="237"/>
      <c r="AU297" s="237"/>
      <c r="AV297" s="237"/>
      <c r="AW297" s="237"/>
      <c r="AX297" s="237"/>
      <c r="AY297" s="247"/>
    </row>
    <row r="298" spans="1:51" ht="60" customHeight="1" x14ac:dyDescent="0.35">
      <c r="A298" s="243" t="s">
        <v>5875</v>
      </c>
      <c r="B298" s="231" t="s">
        <v>5876</v>
      </c>
      <c r="C298" s="231" t="s">
        <v>5877</v>
      </c>
      <c r="D298" s="231" t="s">
        <v>5878</v>
      </c>
      <c r="E298" s="231" t="s">
        <v>20</v>
      </c>
      <c r="F298" s="231" t="s">
        <v>20</v>
      </c>
      <c r="G298" s="231" t="s">
        <v>5879</v>
      </c>
      <c r="H298" s="231" t="s">
        <v>5880</v>
      </c>
      <c r="I298" s="231" t="s">
        <v>5880</v>
      </c>
      <c r="J298" s="231" t="s">
        <v>5881</v>
      </c>
      <c r="K298" s="234" t="str">
        <f>IF(COUNTIF(L298:AY298,"&lt;&gt;")=0,"",SUMPRODUCT(((Recommendations[ImplStatus]="Implemented")+(Recommendations[ImplStatus]="Compensated"))*ISNUMBER(MATCH(Recommendations[Id],L298:AY298,0)))/COUNTIF(L298:AY298,"&lt;&gt;"))</f>
        <v/>
      </c>
      <c r="L298" s="237"/>
      <c r="M298" s="237"/>
      <c r="N298" s="237"/>
      <c r="O298" s="237"/>
      <c r="P298" s="237"/>
      <c r="Q298" s="237"/>
      <c r="R298" s="237"/>
      <c r="S298" s="237"/>
      <c r="T298" s="237"/>
      <c r="U298" s="237"/>
      <c r="V298" s="237"/>
      <c r="W298" s="237"/>
      <c r="X298" s="237"/>
      <c r="Y298" s="237"/>
      <c r="Z298" s="237"/>
      <c r="AA298" s="237"/>
      <c r="AB298" s="237"/>
      <c r="AC298" s="237"/>
      <c r="AD298" s="237"/>
      <c r="AE298" s="237"/>
      <c r="AF298" s="237"/>
      <c r="AG298" s="237"/>
      <c r="AH298" s="237"/>
      <c r="AI298" s="237"/>
      <c r="AJ298" s="237"/>
      <c r="AK298" s="237"/>
      <c r="AL298" s="237"/>
      <c r="AM298" s="237"/>
      <c r="AN298" s="237"/>
      <c r="AO298" s="237"/>
      <c r="AP298" s="237"/>
      <c r="AQ298" s="237"/>
      <c r="AR298" s="237"/>
      <c r="AS298" s="237"/>
      <c r="AT298" s="237"/>
      <c r="AU298" s="237"/>
      <c r="AV298" s="237"/>
      <c r="AW298" s="237"/>
      <c r="AX298" s="237"/>
      <c r="AY298" s="247"/>
    </row>
    <row r="299" spans="1:51" ht="60" customHeight="1" x14ac:dyDescent="0.35">
      <c r="A299" s="243" t="s">
        <v>5882</v>
      </c>
      <c r="B299" s="231" t="s">
        <v>5883</v>
      </c>
      <c r="C299" s="231" t="s">
        <v>5884</v>
      </c>
      <c r="D299" s="231" t="s">
        <v>20</v>
      </c>
      <c r="E299" s="231" t="s">
        <v>20</v>
      </c>
      <c r="F299" s="231" t="s">
        <v>20</v>
      </c>
      <c r="G299" s="231" t="s">
        <v>20</v>
      </c>
      <c r="H299" s="231" t="s">
        <v>5885</v>
      </c>
      <c r="I299" s="231" t="s">
        <v>5886</v>
      </c>
      <c r="J299" s="231" t="s">
        <v>5887</v>
      </c>
      <c r="K299" s="234" t="str">
        <f>IF(COUNTIF(L299:AY299,"&lt;&gt;")=0,"",SUMPRODUCT(((Recommendations[ImplStatus]="Implemented")+(Recommendations[ImplStatus]="Compensated"))*ISNUMBER(MATCH(Recommendations[Id],L299:AY299,0)))/COUNTIF(L299:AY299,"&lt;&gt;"))</f>
        <v/>
      </c>
      <c r="L299" s="237"/>
      <c r="M299" s="237"/>
      <c r="N299" s="237"/>
      <c r="O299" s="237"/>
      <c r="P299" s="237"/>
      <c r="Q299" s="237"/>
      <c r="R299" s="237"/>
      <c r="S299" s="237"/>
      <c r="T299" s="237"/>
      <c r="U299" s="237"/>
      <c r="V299" s="237"/>
      <c r="W299" s="237"/>
      <c r="X299" s="237"/>
      <c r="Y299" s="237"/>
      <c r="Z299" s="237"/>
      <c r="AA299" s="237"/>
      <c r="AB299" s="237"/>
      <c r="AC299" s="237"/>
      <c r="AD299" s="237"/>
      <c r="AE299" s="237"/>
      <c r="AF299" s="237"/>
      <c r="AG299" s="237"/>
      <c r="AH299" s="237"/>
      <c r="AI299" s="237"/>
      <c r="AJ299" s="237"/>
      <c r="AK299" s="237"/>
      <c r="AL299" s="237"/>
      <c r="AM299" s="237"/>
      <c r="AN299" s="237"/>
      <c r="AO299" s="237"/>
      <c r="AP299" s="237"/>
      <c r="AQ299" s="237"/>
      <c r="AR299" s="237"/>
      <c r="AS299" s="237"/>
      <c r="AT299" s="237"/>
      <c r="AU299" s="237"/>
      <c r="AV299" s="237"/>
      <c r="AW299" s="237"/>
      <c r="AX299" s="237"/>
      <c r="AY299" s="247"/>
    </row>
    <row r="300" spans="1:51" ht="60" customHeight="1" x14ac:dyDescent="0.35">
      <c r="A300" s="243" t="s">
        <v>5888</v>
      </c>
      <c r="B300" s="231" t="s">
        <v>5889</v>
      </c>
      <c r="C300" s="231" t="s">
        <v>5890</v>
      </c>
      <c r="D300" s="231" t="s">
        <v>20</v>
      </c>
      <c r="E300" s="231" t="s">
        <v>20</v>
      </c>
      <c r="F300" s="231" t="s">
        <v>5891</v>
      </c>
      <c r="G300" s="231" t="s">
        <v>20</v>
      </c>
      <c r="H300" s="231" t="s">
        <v>5892</v>
      </c>
      <c r="I300" s="231" t="s">
        <v>5886</v>
      </c>
      <c r="J300" s="231" t="s">
        <v>5893</v>
      </c>
      <c r="K300" s="234" t="str">
        <f>IF(COUNTIF(L300:AY300,"&lt;&gt;")=0,"",SUMPRODUCT(((Recommendations[ImplStatus]="Implemented")+(Recommendations[ImplStatus]="Compensated"))*ISNUMBER(MATCH(Recommendations[Id],L300:AY300,0)))/COUNTIF(L300:AY300,"&lt;&gt;"))</f>
        <v/>
      </c>
      <c r="L300" s="237"/>
      <c r="M300" s="237"/>
      <c r="N300" s="237"/>
      <c r="O300" s="237"/>
      <c r="P300" s="237"/>
      <c r="Q300" s="237"/>
      <c r="R300" s="237"/>
      <c r="S300" s="237"/>
      <c r="T300" s="237"/>
      <c r="U300" s="237"/>
      <c r="V300" s="237"/>
      <c r="W300" s="237"/>
      <c r="X300" s="237"/>
      <c r="Y300" s="237"/>
      <c r="Z300" s="237"/>
      <c r="AA300" s="237"/>
      <c r="AB300" s="237"/>
      <c r="AC300" s="237"/>
      <c r="AD300" s="237"/>
      <c r="AE300" s="237"/>
      <c r="AF300" s="237"/>
      <c r="AG300" s="237"/>
      <c r="AH300" s="237"/>
      <c r="AI300" s="237"/>
      <c r="AJ300" s="237"/>
      <c r="AK300" s="237"/>
      <c r="AL300" s="237"/>
      <c r="AM300" s="237"/>
      <c r="AN300" s="237"/>
      <c r="AO300" s="237"/>
      <c r="AP300" s="237"/>
      <c r="AQ300" s="237"/>
      <c r="AR300" s="237"/>
      <c r="AS300" s="237"/>
      <c r="AT300" s="237"/>
      <c r="AU300" s="237"/>
      <c r="AV300" s="237"/>
      <c r="AW300" s="237"/>
      <c r="AX300" s="237"/>
      <c r="AY300" s="247"/>
    </row>
    <row r="301" spans="1:51" ht="60" customHeight="1" outlineLevel="1" x14ac:dyDescent="0.35">
      <c r="A301" s="242" t="s">
        <v>2002</v>
      </c>
      <c r="B301" s="230" t="s">
        <v>5894</v>
      </c>
      <c r="C301" s="230"/>
      <c r="D301" s="230"/>
      <c r="E301" s="230"/>
      <c r="F301" s="230"/>
      <c r="G301" s="230"/>
      <c r="H301" s="230"/>
      <c r="I301" s="230"/>
      <c r="J301" s="230"/>
      <c r="K301" s="233" t="str">
        <f>IF(COUNTIF(L301:AY301,"&lt;&gt;")=0,"",SUMPRODUCT(((Recommendations[ImplStatus]="Implemented")+(Recommendations[ImplStatus]="Compensated"))*ISNUMBER(MATCH(Recommendations[Id],L301:AY301,0)))/COUNTIF(L301:AY301,"&lt;&gt;"))</f>
        <v/>
      </c>
      <c r="L301" s="236"/>
      <c r="M301" s="236"/>
      <c r="N301" s="236"/>
      <c r="O301" s="236"/>
      <c r="P301" s="236"/>
      <c r="Q301" s="236"/>
      <c r="R301" s="236"/>
      <c r="S301" s="236"/>
      <c r="T301" s="236"/>
      <c r="U301" s="236"/>
      <c r="V301" s="236"/>
      <c r="W301" s="236"/>
      <c r="X301" s="236"/>
      <c r="Y301" s="236"/>
      <c r="Z301" s="236"/>
      <c r="AA301" s="236"/>
      <c r="AB301" s="236"/>
      <c r="AC301" s="236"/>
      <c r="AD301" s="236"/>
      <c r="AE301" s="236"/>
      <c r="AF301" s="236"/>
      <c r="AG301" s="236"/>
      <c r="AH301" s="236"/>
      <c r="AI301" s="236"/>
      <c r="AJ301" s="236"/>
      <c r="AK301" s="236"/>
      <c r="AL301" s="236"/>
      <c r="AM301" s="236"/>
      <c r="AN301" s="236"/>
      <c r="AO301" s="236"/>
      <c r="AP301" s="236"/>
      <c r="AQ301" s="236"/>
      <c r="AR301" s="236"/>
      <c r="AS301" s="236"/>
      <c r="AT301" s="236"/>
      <c r="AU301" s="236"/>
      <c r="AV301" s="236"/>
      <c r="AW301" s="236"/>
      <c r="AX301" s="236"/>
      <c r="AY301" s="246"/>
    </row>
    <row r="302" spans="1:51" ht="60" customHeight="1" x14ac:dyDescent="0.35">
      <c r="A302" s="243" t="s">
        <v>5895</v>
      </c>
      <c r="B302" s="231" t="s">
        <v>5896</v>
      </c>
      <c r="C302" s="231" t="s">
        <v>5897</v>
      </c>
      <c r="D302" s="231" t="s">
        <v>20</v>
      </c>
      <c r="E302" s="231" t="s">
        <v>20</v>
      </c>
      <c r="F302" s="231" t="s">
        <v>20</v>
      </c>
      <c r="G302" s="231" t="s">
        <v>20</v>
      </c>
      <c r="H302" s="231" t="s">
        <v>5898</v>
      </c>
      <c r="I302" s="231" t="s">
        <v>20</v>
      </c>
      <c r="J302" s="231" t="s">
        <v>5899</v>
      </c>
      <c r="K302" s="234" t="str">
        <f>IF(COUNTIF(L302:AY302,"&lt;&gt;")=0,"",SUMPRODUCT(((Recommendations[ImplStatus]="Implemented")+(Recommendations[ImplStatus]="Compensated"))*ISNUMBER(MATCH(Recommendations[Id],L302:AY302,0)))/COUNTIF(L302:AY302,"&lt;&gt;"))</f>
        <v/>
      </c>
      <c r="L302" s="237"/>
      <c r="M302" s="237"/>
      <c r="N302" s="237"/>
      <c r="O302" s="237"/>
      <c r="P302" s="237"/>
      <c r="Q302" s="237"/>
      <c r="R302" s="237"/>
      <c r="S302" s="237"/>
      <c r="T302" s="237"/>
      <c r="U302" s="237"/>
      <c r="V302" s="237"/>
      <c r="W302" s="237"/>
      <c r="X302" s="237"/>
      <c r="Y302" s="237"/>
      <c r="Z302" s="237"/>
      <c r="AA302" s="237"/>
      <c r="AB302" s="237"/>
      <c r="AC302" s="237"/>
      <c r="AD302" s="237"/>
      <c r="AE302" s="237"/>
      <c r="AF302" s="237"/>
      <c r="AG302" s="237"/>
      <c r="AH302" s="237"/>
      <c r="AI302" s="237"/>
      <c r="AJ302" s="237"/>
      <c r="AK302" s="237"/>
      <c r="AL302" s="237"/>
      <c r="AM302" s="237"/>
      <c r="AN302" s="237"/>
      <c r="AO302" s="237"/>
      <c r="AP302" s="237"/>
      <c r="AQ302" s="237"/>
      <c r="AR302" s="237"/>
      <c r="AS302" s="237"/>
      <c r="AT302" s="237"/>
      <c r="AU302" s="237"/>
      <c r="AV302" s="237"/>
      <c r="AW302" s="237"/>
      <c r="AX302" s="237"/>
      <c r="AY302" s="247"/>
    </row>
    <row r="303" spans="1:51" ht="60" customHeight="1" x14ac:dyDescent="0.35">
      <c r="A303" s="243" t="s">
        <v>5900</v>
      </c>
      <c r="B303" s="231" t="s">
        <v>5901</v>
      </c>
      <c r="C303" s="231" t="s">
        <v>5902</v>
      </c>
      <c r="D303" s="231" t="s">
        <v>5903</v>
      </c>
      <c r="E303" s="231" t="s">
        <v>20</v>
      </c>
      <c r="F303" s="231" t="s">
        <v>20</v>
      </c>
      <c r="G303" s="231" t="s">
        <v>20</v>
      </c>
      <c r="H303" s="231" t="s">
        <v>5904</v>
      </c>
      <c r="I303" s="231" t="s">
        <v>4807</v>
      </c>
      <c r="J303" s="231" t="s">
        <v>5905</v>
      </c>
      <c r="K303" s="234" t="str">
        <f>IF(COUNTIF(L303:AY303,"&lt;&gt;")=0,"",SUMPRODUCT(((Recommendations[ImplStatus]="Implemented")+(Recommendations[ImplStatus]="Compensated"))*ISNUMBER(MATCH(Recommendations[Id],L303:AY303,0)))/COUNTIF(L303:AY303,"&lt;&gt;"))</f>
        <v/>
      </c>
      <c r="L303" s="237"/>
      <c r="M303" s="237"/>
      <c r="N303" s="237"/>
      <c r="O303" s="237"/>
      <c r="P303" s="237"/>
      <c r="Q303" s="237"/>
      <c r="R303" s="237"/>
      <c r="S303" s="237"/>
      <c r="T303" s="237"/>
      <c r="U303" s="237"/>
      <c r="V303" s="237"/>
      <c r="W303" s="237"/>
      <c r="X303" s="237"/>
      <c r="Y303" s="237"/>
      <c r="Z303" s="237"/>
      <c r="AA303" s="237"/>
      <c r="AB303" s="237"/>
      <c r="AC303" s="237"/>
      <c r="AD303" s="237"/>
      <c r="AE303" s="237"/>
      <c r="AF303" s="237"/>
      <c r="AG303" s="237"/>
      <c r="AH303" s="237"/>
      <c r="AI303" s="237"/>
      <c r="AJ303" s="237"/>
      <c r="AK303" s="237"/>
      <c r="AL303" s="237"/>
      <c r="AM303" s="237"/>
      <c r="AN303" s="237"/>
      <c r="AO303" s="237"/>
      <c r="AP303" s="237"/>
      <c r="AQ303" s="237"/>
      <c r="AR303" s="237"/>
      <c r="AS303" s="237"/>
      <c r="AT303" s="237"/>
      <c r="AU303" s="237"/>
      <c r="AV303" s="237"/>
      <c r="AW303" s="237"/>
      <c r="AX303" s="237"/>
      <c r="AY303" s="247"/>
    </row>
    <row r="304" spans="1:51" ht="60" customHeight="1" x14ac:dyDescent="0.35">
      <c r="A304" s="243" t="s">
        <v>5906</v>
      </c>
      <c r="B304" s="231" t="s">
        <v>5907</v>
      </c>
      <c r="C304" s="231" t="s">
        <v>5908</v>
      </c>
      <c r="D304" s="231" t="s">
        <v>5903</v>
      </c>
      <c r="E304" s="231" t="s">
        <v>20</v>
      </c>
      <c r="F304" s="231" t="s">
        <v>5909</v>
      </c>
      <c r="G304" s="231" t="s">
        <v>20</v>
      </c>
      <c r="H304" s="231" t="s">
        <v>5910</v>
      </c>
      <c r="I304" s="231" t="s">
        <v>20</v>
      </c>
      <c r="J304" s="231" t="s">
        <v>5911</v>
      </c>
      <c r="K304" s="234" t="str">
        <f>IF(COUNTIF(L304:AY304,"&lt;&gt;")=0,"",SUMPRODUCT(((Recommendations[ImplStatus]="Implemented")+(Recommendations[ImplStatus]="Compensated"))*ISNUMBER(MATCH(Recommendations[Id],L304:AY304,0)))/COUNTIF(L304:AY304,"&lt;&gt;"))</f>
        <v/>
      </c>
      <c r="L304" s="237"/>
      <c r="M304" s="237"/>
      <c r="N304" s="237"/>
      <c r="O304" s="237"/>
      <c r="P304" s="237"/>
      <c r="Q304" s="237"/>
      <c r="R304" s="237"/>
      <c r="S304" s="237"/>
      <c r="T304" s="237"/>
      <c r="U304" s="237"/>
      <c r="V304" s="237"/>
      <c r="W304" s="237"/>
      <c r="X304" s="237"/>
      <c r="Y304" s="237"/>
      <c r="Z304" s="237"/>
      <c r="AA304" s="237"/>
      <c r="AB304" s="237"/>
      <c r="AC304" s="237"/>
      <c r="AD304" s="237"/>
      <c r="AE304" s="237"/>
      <c r="AF304" s="237"/>
      <c r="AG304" s="237"/>
      <c r="AH304" s="237"/>
      <c r="AI304" s="237"/>
      <c r="AJ304" s="237"/>
      <c r="AK304" s="237"/>
      <c r="AL304" s="237"/>
      <c r="AM304" s="237"/>
      <c r="AN304" s="237"/>
      <c r="AO304" s="237"/>
      <c r="AP304" s="237"/>
      <c r="AQ304" s="237"/>
      <c r="AR304" s="237"/>
      <c r="AS304" s="237"/>
      <c r="AT304" s="237"/>
      <c r="AU304" s="237"/>
      <c r="AV304" s="237"/>
      <c r="AW304" s="237"/>
      <c r="AX304" s="237"/>
      <c r="AY304" s="247"/>
    </row>
    <row r="305" spans="1:51" ht="60" customHeight="1" x14ac:dyDescent="0.35">
      <c r="A305" s="243" t="s">
        <v>5912</v>
      </c>
      <c r="B305" s="231" t="s">
        <v>5913</v>
      </c>
      <c r="C305" s="231" t="s">
        <v>5914</v>
      </c>
      <c r="D305" s="231" t="s">
        <v>5915</v>
      </c>
      <c r="E305" s="231" t="s">
        <v>20</v>
      </c>
      <c r="F305" s="231" t="s">
        <v>20</v>
      </c>
      <c r="G305" s="231" t="s">
        <v>20</v>
      </c>
      <c r="H305" s="231" t="s">
        <v>5916</v>
      </c>
      <c r="I305" s="231" t="s">
        <v>5917</v>
      </c>
      <c r="J305" s="231" t="s">
        <v>5918</v>
      </c>
      <c r="K305" s="234" t="str">
        <f>IF(COUNTIF(L305:AY305,"&lt;&gt;")=0,"",SUMPRODUCT(((Recommendations[ImplStatus]="Implemented")+(Recommendations[ImplStatus]="Compensated"))*ISNUMBER(MATCH(Recommendations[Id],L305:AY305,0)))/COUNTIF(L305:AY305,"&lt;&gt;"))</f>
        <v/>
      </c>
      <c r="L305" s="237"/>
      <c r="M305" s="237"/>
      <c r="N305" s="237"/>
      <c r="O305" s="237"/>
      <c r="P305" s="237"/>
      <c r="Q305" s="237"/>
      <c r="R305" s="237"/>
      <c r="S305" s="237"/>
      <c r="T305" s="237"/>
      <c r="U305" s="237"/>
      <c r="V305" s="237"/>
      <c r="W305" s="237"/>
      <c r="X305" s="237"/>
      <c r="Y305" s="237"/>
      <c r="Z305" s="237"/>
      <c r="AA305" s="237"/>
      <c r="AB305" s="237"/>
      <c r="AC305" s="237"/>
      <c r="AD305" s="237"/>
      <c r="AE305" s="237"/>
      <c r="AF305" s="237"/>
      <c r="AG305" s="237"/>
      <c r="AH305" s="237"/>
      <c r="AI305" s="237"/>
      <c r="AJ305" s="237"/>
      <c r="AK305" s="237"/>
      <c r="AL305" s="237"/>
      <c r="AM305" s="237"/>
      <c r="AN305" s="237"/>
      <c r="AO305" s="237"/>
      <c r="AP305" s="237"/>
      <c r="AQ305" s="237"/>
      <c r="AR305" s="237"/>
      <c r="AS305" s="237"/>
      <c r="AT305" s="237"/>
      <c r="AU305" s="237"/>
      <c r="AV305" s="237"/>
      <c r="AW305" s="237"/>
      <c r="AX305" s="237"/>
      <c r="AY305" s="247"/>
    </row>
    <row r="306" spans="1:51" ht="60" customHeight="1" x14ac:dyDescent="0.35">
      <c r="A306" s="243" t="s">
        <v>5919</v>
      </c>
      <c r="B306" s="231" t="s">
        <v>5920</v>
      </c>
      <c r="C306" s="231" t="s">
        <v>5921</v>
      </c>
      <c r="D306" s="231" t="s">
        <v>5922</v>
      </c>
      <c r="E306" s="231" t="s">
        <v>20</v>
      </c>
      <c r="F306" s="231" t="s">
        <v>20</v>
      </c>
      <c r="G306" s="231" t="s">
        <v>20</v>
      </c>
      <c r="H306" s="231" t="s">
        <v>5923</v>
      </c>
      <c r="I306" s="231" t="s">
        <v>4807</v>
      </c>
      <c r="J306" s="231" t="s">
        <v>5924</v>
      </c>
      <c r="K306" s="234" t="str">
        <f>IF(COUNTIF(L306:AY306,"&lt;&gt;")=0,"",SUMPRODUCT(((Recommendations[ImplStatus]="Implemented")+(Recommendations[ImplStatus]="Compensated"))*ISNUMBER(MATCH(Recommendations[Id],L306:AY306,0)))/COUNTIF(L306:AY306,"&lt;&gt;"))</f>
        <v/>
      </c>
      <c r="L306" s="237"/>
      <c r="M306" s="237"/>
      <c r="N306" s="237"/>
      <c r="O306" s="237"/>
      <c r="P306" s="237"/>
      <c r="Q306" s="237"/>
      <c r="R306" s="237"/>
      <c r="S306" s="237"/>
      <c r="T306" s="237"/>
      <c r="U306" s="237"/>
      <c r="V306" s="237"/>
      <c r="W306" s="237"/>
      <c r="X306" s="237"/>
      <c r="Y306" s="237"/>
      <c r="Z306" s="237"/>
      <c r="AA306" s="237"/>
      <c r="AB306" s="237"/>
      <c r="AC306" s="237"/>
      <c r="AD306" s="237"/>
      <c r="AE306" s="237"/>
      <c r="AF306" s="237"/>
      <c r="AG306" s="237"/>
      <c r="AH306" s="237"/>
      <c r="AI306" s="237"/>
      <c r="AJ306" s="237"/>
      <c r="AK306" s="237"/>
      <c r="AL306" s="237"/>
      <c r="AM306" s="237"/>
      <c r="AN306" s="237"/>
      <c r="AO306" s="237"/>
      <c r="AP306" s="237"/>
      <c r="AQ306" s="237"/>
      <c r="AR306" s="237"/>
      <c r="AS306" s="237"/>
      <c r="AT306" s="237"/>
      <c r="AU306" s="237"/>
      <c r="AV306" s="237"/>
      <c r="AW306" s="237"/>
      <c r="AX306" s="237"/>
      <c r="AY306" s="247"/>
    </row>
    <row r="307" spans="1:51" ht="60" customHeight="1" outlineLevel="1" x14ac:dyDescent="0.35">
      <c r="A307" s="242" t="s">
        <v>2006</v>
      </c>
      <c r="B307" s="230" t="s">
        <v>5925</v>
      </c>
      <c r="C307" s="230"/>
      <c r="D307" s="230"/>
      <c r="E307" s="230"/>
      <c r="F307" s="230"/>
      <c r="G307" s="230"/>
      <c r="H307" s="230"/>
      <c r="I307" s="230"/>
      <c r="J307" s="230"/>
      <c r="K307" s="233" t="str">
        <f>IF(COUNTIF(L307:AY307,"&lt;&gt;")=0,"",SUMPRODUCT(((Recommendations[ImplStatus]="Implemented")+(Recommendations[ImplStatus]="Compensated"))*ISNUMBER(MATCH(Recommendations[Id],L307:AY307,0)))/COUNTIF(L307:AY307,"&lt;&gt;"))</f>
        <v/>
      </c>
      <c r="L307" s="236"/>
      <c r="M307" s="236"/>
      <c r="N307" s="236"/>
      <c r="O307" s="236"/>
      <c r="P307" s="236"/>
      <c r="Q307" s="236"/>
      <c r="R307" s="236"/>
      <c r="S307" s="236"/>
      <c r="T307" s="236"/>
      <c r="U307" s="236"/>
      <c r="V307" s="236"/>
      <c r="W307" s="236"/>
      <c r="X307" s="236"/>
      <c r="Y307" s="236"/>
      <c r="Z307" s="236"/>
      <c r="AA307" s="236"/>
      <c r="AB307" s="236"/>
      <c r="AC307" s="236"/>
      <c r="AD307" s="236"/>
      <c r="AE307" s="236"/>
      <c r="AF307" s="236"/>
      <c r="AG307" s="236"/>
      <c r="AH307" s="236"/>
      <c r="AI307" s="236"/>
      <c r="AJ307" s="236"/>
      <c r="AK307" s="236"/>
      <c r="AL307" s="236"/>
      <c r="AM307" s="236"/>
      <c r="AN307" s="236"/>
      <c r="AO307" s="236"/>
      <c r="AP307" s="236"/>
      <c r="AQ307" s="236"/>
      <c r="AR307" s="236"/>
      <c r="AS307" s="236"/>
      <c r="AT307" s="236"/>
      <c r="AU307" s="236"/>
      <c r="AV307" s="236"/>
      <c r="AW307" s="236"/>
      <c r="AX307" s="236"/>
      <c r="AY307" s="246"/>
    </row>
    <row r="308" spans="1:51" ht="60" customHeight="1" x14ac:dyDescent="0.35">
      <c r="A308" s="243" t="s">
        <v>5926</v>
      </c>
      <c r="B308" s="231" t="s">
        <v>5927</v>
      </c>
      <c r="C308" s="231" t="s">
        <v>5928</v>
      </c>
      <c r="D308" s="231" t="s">
        <v>5922</v>
      </c>
      <c r="E308" s="231" t="s">
        <v>20</v>
      </c>
      <c r="F308" s="231" t="s">
        <v>5929</v>
      </c>
      <c r="G308" s="231" t="s">
        <v>20</v>
      </c>
      <c r="H308" s="231" t="s">
        <v>5930</v>
      </c>
      <c r="I308" s="231" t="s">
        <v>5931</v>
      </c>
      <c r="J308" s="231" t="s">
        <v>5932</v>
      </c>
      <c r="K308" s="234" t="str">
        <f>IF(COUNTIF(L308:AY308,"&lt;&gt;")=0,"",SUMPRODUCT(((Recommendations[ImplStatus]="Implemented")+(Recommendations[ImplStatus]="Compensated"))*ISNUMBER(MATCH(Recommendations[Id],L308:AY308,0)))/COUNTIF(L308:AY308,"&lt;&gt;"))</f>
        <v/>
      </c>
      <c r="L308" s="237"/>
      <c r="M308" s="237"/>
      <c r="N308" s="237"/>
      <c r="O308" s="237"/>
      <c r="P308" s="237"/>
      <c r="Q308" s="237"/>
      <c r="R308" s="237"/>
      <c r="S308" s="237"/>
      <c r="T308" s="237"/>
      <c r="U308" s="237"/>
      <c r="V308" s="237"/>
      <c r="W308" s="237"/>
      <c r="X308" s="237"/>
      <c r="Y308" s="237"/>
      <c r="Z308" s="237"/>
      <c r="AA308" s="237"/>
      <c r="AB308" s="237"/>
      <c r="AC308" s="237"/>
      <c r="AD308" s="237"/>
      <c r="AE308" s="237"/>
      <c r="AF308" s="237"/>
      <c r="AG308" s="237"/>
      <c r="AH308" s="237"/>
      <c r="AI308" s="237"/>
      <c r="AJ308" s="237"/>
      <c r="AK308" s="237"/>
      <c r="AL308" s="237"/>
      <c r="AM308" s="237"/>
      <c r="AN308" s="237"/>
      <c r="AO308" s="237"/>
      <c r="AP308" s="237"/>
      <c r="AQ308" s="237"/>
      <c r="AR308" s="237"/>
      <c r="AS308" s="237"/>
      <c r="AT308" s="237"/>
      <c r="AU308" s="237"/>
      <c r="AV308" s="237"/>
      <c r="AW308" s="237"/>
      <c r="AX308" s="237"/>
      <c r="AY308" s="247"/>
    </row>
    <row r="309" spans="1:51" ht="60" customHeight="1" outlineLevel="1" x14ac:dyDescent="0.35">
      <c r="A309" s="242" t="s">
        <v>2010</v>
      </c>
      <c r="B309" s="230" t="s">
        <v>5933</v>
      </c>
      <c r="C309" s="230"/>
      <c r="D309" s="230"/>
      <c r="E309" s="230"/>
      <c r="F309" s="230"/>
      <c r="G309" s="230"/>
      <c r="H309" s="230"/>
      <c r="I309" s="230"/>
      <c r="J309" s="230"/>
      <c r="K309" s="233" t="str">
        <f>IF(COUNTIF(L309:AY309,"&lt;&gt;")=0,"",SUMPRODUCT(((Recommendations[ImplStatus]="Implemented")+(Recommendations[ImplStatus]="Compensated"))*ISNUMBER(MATCH(Recommendations[Id],L309:AY309,0)))/COUNTIF(L309:AY309,"&lt;&gt;"))</f>
        <v/>
      </c>
      <c r="L309" s="236"/>
      <c r="M309" s="236"/>
      <c r="N309" s="236"/>
      <c r="O309" s="236"/>
      <c r="P309" s="236"/>
      <c r="Q309" s="236"/>
      <c r="R309" s="236"/>
      <c r="S309" s="236"/>
      <c r="T309" s="236"/>
      <c r="U309" s="236"/>
      <c r="V309" s="236"/>
      <c r="W309" s="236"/>
      <c r="X309" s="236"/>
      <c r="Y309" s="236"/>
      <c r="Z309" s="236"/>
      <c r="AA309" s="236"/>
      <c r="AB309" s="236"/>
      <c r="AC309" s="236"/>
      <c r="AD309" s="236"/>
      <c r="AE309" s="236"/>
      <c r="AF309" s="236"/>
      <c r="AG309" s="236"/>
      <c r="AH309" s="236"/>
      <c r="AI309" s="236"/>
      <c r="AJ309" s="236"/>
      <c r="AK309" s="236"/>
      <c r="AL309" s="236"/>
      <c r="AM309" s="236"/>
      <c r="AN309" s="236"/>
      <c r="AO309" s="236"/>
      <c r="AP309" s="236"/>
      <c r="AQ309" s="236"/>
      <c r="AR309" s="236"/>
      <c r="AS309" s="236"/>
      <c r="AT309" s="236"/>
      <c r="AU309" s="236"/>
      <c r="AV309" s="236"/>
      <c r="AW309" s="236"/>
      <c r="AX309" s="236"/>
      <c r="AY309" s="246"/>
    </row>
    <row r="310" spans="1:51" ht="60" customHeight="1" x14ac:dyDescent="0.35">
      <c r="A310" s="243" t="s">
        <v>5934</v>
      </c>
      <c r="B310" s="231" t="s">
        <v>5935</v>
      </c>
      <c r="C310" s="231" t="s">
        <v>5936</v>
      </c>
      <c r="D310" s="231" t="s">
        <v>20</v>
      </c>
      <c r="E310" s="231" t="s">
        <v>20</v>
      </c>
      <c r="F310" s="231" t="s">
        <v>5937</v>
      </c>
      <c r="G310" s="231" t="s">
        <v>20</v>
      </c>
      <c r="H310" s="231" t="s">
        <v>5938</v>
      </c>
      <c r="I310" s="231" t="s">
        <v>5939</v>
      </c>
      <c r="J310" s="231" t="s">
        <v>5940</v>
      </c>
      <c r="K310" s="234" t="str">
        <f>IF(COUNTIF(L310:AY310,"&lt;&gt;")=0,"",SUMPRODUCT(((Recommendations[ImplStatus]="Implemented")+(Recommendations[ImplStatus]="Compensated"))*ISNUMBER(MATCH(Recommendations[Id],L310:AY310,0)))/COUNTIF(L310:AY310,"&lt;&gt;"))</f>
        <v/>
      </c>
      <c r="L310" s="237"/>
      <c r="M310" s="237"/>
      <c r="N310" s="237"/>
      <c r="O310" s="237"/>
      <c r="P310" s="237"/>
      <c r="Q310" s="237"/>
      <c r="R310" s="237"/>
      <c r="S310" s="237"/>
      <c r="T310" s="237"/>
      <c r="U310" s="237"/>
      <c r="V310" s="237"/>
      <c r="W310" s="237"/>
      <c r="X310" s="237"/>
      <c r="Y310" s="237"/>
      <c r="Z310" s="237"/>
      <c r="AA310" s="237"/>
      <c r="AB310" s="237"/>
      <c r="AC310" s="237"/>
      <c r="AD310" s="237"/>
      <c r="AE310" s="237"/>
      <c r="AF310" s="237"/>
      <c r="AG310" s="237"/>
      <c r="AH310" s="237"/>
      <c r="AI310" s="237"/>
      <c r="AJ310" s="237"/>
      <c r="AK310" s="237"/>
      <c r="AL310" s="237"/>
      <c r="AM310" s="237"/>
      <c r="AN310" s="237"/>
      <c r="AO310" s="237"/>
      <c r="AP310" s="237"/>
      <c r="AQ310" s="237"/>
      <c r="AR310" s="237"/>
      <c r="AS310" s="237"/>
      <c r="AT310" s="237"/>
      <c r="AU310" s="237"/>
      <c r="AV310" s="237"/>
      <c r="AW310" s="237"/>
      <c r="AX310" s="237"/>
      <c r="AY310" s="247"/>
    </row>
    <row r="311" spans="1:51" ht="60" customHeight="1" x14ac:dyDescent="0.35">
      <c r="A311" s="243" t="s">
        <v>5941</v>
      </c>
      <c r="B311" s="231" t="s">
        <v>5942</v>
      </c>
      <c r="C311" s="231" t="s">
        <v>5943</v>
      </c>
      <c r="D311" s="231" t="s">
        <v>5944</v>
      </c>
      <c r="E311" s="231" t="s">
        <v>20</v>
      </c>
      <c r="F311" s="231" t="s">
        <v>20</v>
      </c>
      <c r="G311" s="231" t="s">
        <v>5945</v>
      </c>
      <c r="H311" s="231" t="s">
        <v>5946</v>
      </c>
      <c r="I311" s="231" t="s">
        <v>20</v>
      </c>
      <c r="J311" s="231" t="s">
        <v>5947</v>
      </c>
      <c r="K311" s="234" t="str">
        <f>IF(COUNTIF(L311:AY311,"&lt;&gt;")=0,"",SUMPRODUCT(((Recommendations[ImplStatus]="Implemented")+(Recommendations[ImplStatus]="Compensated"))*ISNUMBER(MATCH(Recommendations[Id],L311:AY311,0)))/COUNTIF(L311:AY311,"&lt;&gt;"))</f>
        <v/>
      </c>
      <c r="L311" s="237"/>
      <c r="M311" s="237"/>
      <c r="N311" s="237"/>
      <c r="O311" s="237"/>
      <c r="P311" s="237"/>
      <c r="Q311" s="237"/>
      <c r="R311" s="237"/>
      <c r="S311" s="237"/>
      <c r="T311" s="237"/>
      <c r="U311" s="237"/>
      <c r="V311" s="237"/>
      <c r="W311" s="237"/>
      <c r="X311" s="237"/>
      <c r="Y311" s="237"/>
      <c r="Z311" s="237"/>
      <c r="AA311" s="237"/>
      <c r="AB311" s="237"/>
      <c r="AC311" s="237"/>
      <c r="AD311" s="237"/>
      <c r="AE311" s="237"/>
      <c r="AF311" s="237"/>
      <c r="AG311" s="237"/>
      <c r="AH311" s="237"/>
      <c r="AI311" s="237"/>
      <c r="AJ311" s="237"/>
      <c r="AK311" s="237"/>
      <c r="AL311" s="237"/>
      <c r="AM311" s="237"/>
      <c r="AN311" s="237"/>
      <c r="AO311" s="237"/>
      <c r="AP311" s="237"/>
      <c r="AQ311" s="237"/>
      <c r="AR311" s="237"/>
      <c r="AS311" s="237"/>
      <c r="AT311" s="237"/>
      <c r="AU311" s="237"/>
      <c r="AV311" s="237"/>
      <c r="AW311" s="237"/>
      <c r="AX311" s="237"/>
      <c r="AY311" s="247"/>
    </row>
    <row r="312" spans="1:51" ht="60" customHeight="1" x14ac:dyDescent="0.35">
      <c r="A312" s="243" t="s">
        <v>5948</v>
      </c>
      <c r="B312" s="231" t="s">
        <v>5949</v>
      </c>
      <c r="C312" s="231" t="s">
        <v>5950</v>
      </c>
      <c r="D312" s="231" t="s">
        <v>5951</v>
      </c>
      <c r="E312" s="231" t="s">
        <v>20</v>
      </c>
      <c r="F312" s="231" t="s">
        <v>20</v>
      </c>
      <c r="G312" s="231" t="s">
        <v>20</v>
      </c>
      <c r="H312" s="231" t="s">
        <v>5952</v>
      </c>
      <c r="I312" s="231" t="s">
        <v>20</v>
      </c>
      <c r="J312" s="231" t="s">
        <v>5953</v>
      </c>
      <c r="K312" s="234" t="str">
        <f>IF(COUNTIF(L312:AY312,"&lt;&gt;")=0,"",SUMPRODUCT(((Recommendations[ImplStatus]="Implemented")+(Recommendations[ImplStatus]="Compensated"))*ISNUMBER(MATCH(Recommendations[Id],L312:AY312,0)))/COUNTIF(L312:AY312,"&lt;&gt;"))</f>
        <v/>
      </c>
      <c r="L312" s="237"/>
      <c r="M312" s="237"/>
      <c r="N312" s="237"/>
      <c r="O312" s="237"/>
      <c r="P312" s="237"/>
      <c r="Q312" s="237"/>
      <c r="R312" s="237"/>
      <c r="S312" s="237"/>
      <c r="T312" s="237"/>
      <c r="U312" s="237"/>
      <c r="V312" s="237"/>
      <c r="W312" s="237"/>
      <c r="X312" s="237"/>
      <c r="Y312" s="237"/>
      <c r="Z312" s="237"/>
      <c r="AA312" s="237"/>
      <c r="AB312" s="237"/>
      <c r="AC312" s="237"/>
      <c r="AD312" s="237"/>
      <c r="AE312" s="237"/>
      <c r="AF312" s="237"/>
      <c r="AG312" s="237"/>
      <c r="AH312" s="237"/>
      <c r="AI312" s="237"/>
      <c r="AJ312" s="237"/>
      <c r="AK312" s="237"/>
      <c r="AL312" s="237"/>
      <c r="AM312" s="237"/>
      <c r="AN312" s="237"/>
      <c r="AO312" s="237"/>
      <c r="AP312" s="237"/>
      <c r="AQ312" s="237"/>
      <c r="AR312" s="237"/>
      <c r="AS312" s="237"/>
      <c r="AT312" s="237"/>
      <c r="AU312" s="237"/>
      <c r="AV312" s="237"/>
      <c r="AW312" s="237"/>
      <c r="AX312" s="237"/>
      <c r="AY312" s="247"/>
    </row>
    <row r="313" spans="1:51" ht="60" customHeight="1" x14ac:dyDescent="0.35">
      <c r="A313" s="243" t="s">
        <v>5954</v>
      </c>
      <c r="B313" s="231" t="s">
        <v>5955</v>
      </c>
      <c r="C313" s="231" t="s">
        <v>5956</v>
      </c>
      <c r="D313" s="231" t="s">
        <v>5957</v>
      </c>
      <c r="E313" s="231" t="s">
        <v>20</v>
      </c>
      <c r="F313" s="231" t="s">
        <v>20</v>
      </c>
      <c r="G313" s="231" t="s">
        <v>5958</v>
      </c>
      <c r="H313" s="231" t="s">
        <v>5959</v>
      </c>
      <c r="I313" s="231" t="s">
        <v>5960</v>
      </c>
      <c r="J313" s="231" t="s">
        <v>5961</v>
      </c>
      <c r="K313" s="234" t="str">
        <f>IF(COUNTIF(L313:AY313,"&lt;&gt;")=0,"",SUMPRODUCT(((Recommendations[ImplStatus]="Implemented")+(Recommendations[ImplStatus]="Compensated"))*ISNUMBER(MATCH(Recommendations[Id],L313:AY313,0)))/COUNTIF(L313:AY313,"&lt;&gt;"))</f>
        <v/>
      </c>
      <c r="L313" s="237"/>
      <c r="M313" s="237"/>
      <c r="N313" s="237"/>
      <c r="O313" s="237"/>
      <c r="P313" s="237"/>
      <c r="Q313" s="237"/>
      <c r="R313" s="237"/>
      <c r="S313" s="237"/>
      <c r="T313" s="237"/>
      <c r="U313" s="237"/>
      <c r="V313" s="237"/>
      <c r="W313" s="237"/>
      <c r="X313" s="237"/>
      <c r="Y313" s="237"/>
      <c r="Z313" s="237"/>
      <c r="AA313" s="237"/>
      <c r="AB313" s="237"/>
      <c r="AC313" s="237"/>
      <c r="AD313" s="237"/>
      <c r="AE313" s="237"/>
      <c r="AF313" s="237"/>
      <c r="AG313" s="237"/>
      <c r="AH313" s="237"/>
      <c r="AI313" s="237"/>
      <c r="AJ313" s="237"/>
      <c r="AK313" s="237"/>
      <c r="AL313" s="237"/>
      <c r="AM313" s="237"/>
      <c r="AN313" s="237"/>
      <c r="AO313" s="237"/>
      <c r="AP313" s="237"/>
      <c r="AQ313" s="237"/>
      <c r="AR313" s="237"/>
      <c r="AS313" s="237"/>
      <c r="AT313" s="237"/>
      <c r="AU313" s="237"/>
      <c r="AV313" s="237"/>
      <c r="AW313" s="237"/>
      <c r="AX313" s="237"/>
      <c r="AY313" s="247"/>
    </row>
    <row r="314" spans="1:51" ht="60" customHeight="1" x14ac:dyDescent="0.35">
      <c r="A314" s="243" t="s">
        <v>5962</v>
      </c>
      <c r="B314" s="231" t="s">
        <v>5963</v>
      </c>
      <c r="C314" s="231" t="s">
        <v>5964</v>
      </c>
      <c r="D314" s="231" t="s">
        <v>5965</v>
      </c>
      <c r="E314" s="231" t="s">
        <v>20</v>
      </c>
      <c r="F314" s="231" t="s">
        <v>20</v>
      </c>
      <c r="G314" s="231" t="s">
        <v>5966</v>
      </c>
      <c r="H314" s="231" t="s">
        <v>5967</v>
      </c>
      <c r="I314" s="231" t="s">
        <v>5968</v>
      </c>
      <c r="J314" s="231" t="s">
        <v>5969</v>
      </c>
      <c r="K314" s="234" t="str">
        <f>IF(COUNTIF(L314:AY314,"&lt;&gt;")=0,"",SUMPRODUCT(((Recommendations[ImplStatus]="Implemented")+(Recommendations[ImplStatus]="Compensated"))*ISNUMBER(MATCH(Recommendations[Id],L314:AY314,0)))/COUNTIF(L314:AY314,"&lt;&gt;"))</f>
        <v/>
      </c>
      <c r="L314" s="237"/>
      <c r="M314" s="237"/>
      <c r="N314" s="237"/>
      <c r="O314" s="237"/>
      <c r="P314" s="237"/>
      <c r="Q314" s="237"/>
      <c r="R314" s="237"/>
      <c r="S314" s="237"/>
      <c r="T314" s="237"/>
      <c r="U314" s="237"/>
      <c r="V314" s="237"/>
      <c r="W314" s="237"/>
      <c r="X314" s="237"/>
      <c r="Y314" s="237"/>
      <c r="Z314" s="237"/>
      <c r="AA314" s="237"/>
      <c r="AB314" s="237"/>
      <c r="AC314" s="237"/>
      <c r="AD314" s="237"/>
      <c r="AE314" s="237"/>
      <c r="AF314" s="237"/>
      <c r="AG314" s="237"/>
      <c r="AH314" s="237"/>
      <c r="AI314" s="237"/>
      <c r="AJ314" s="237"/>
      <c r="AK314" s="237"/>
      <c r="AL314" s="237"/>
      <c r="AM314" s="237"/>
      <c r="AN314" s="237"/>
      <c r="AO314" s="237"/>
      <c r="AP314" s="237"/>
      <c r="AQ314" s="237"/>
      <c r="AR314" s="237"/>
      <c r="AS314" s="237"/>
      <c r="AT314" s="237"/>
      <c r="AU314" s="237"/>
      <c r="AV314" s="237"/>
      <c r="AW314" s="237"/>
      <c r="AX314" s="237"/>
      <c r="AY314" s="247"/>
    </row>
    <row r="315" spans="1:51" ht="60" customHeight="1" outlineLevel="1" x14ac:dyDescent="0.35">
      <c r="A315" s="242" t="s">
        <v>5970</v>
      </c>
      <c r="B315" s="230" t="s">
        <v>5971</v>
      </c>
      <c r="C315" s="230"/>
      <c r="D315" s="230"/>
      <c r="E315" s="230"/>
      <c r="F315" s="230"/>
      <c r="G315" s="230"/>
      <c r="H315" s="230"/>
      <c r="I315" s="230"/>
      <c r="J315" s="230"/>
      <c r="K315" s="233" t="str">
        <f>IF(COUNTIF(L315:AY315,"&lt;&gt;")=0,"",SUMPRODUCT(((Recommendations[ImplStatus]="Implemented")+(Recommendations[ImplStatus]="Compensated"))*ISNUMBER(MATCH(Recommendations[Id],L315:AY315,0)))/COUNTIF(L315:AY315,"&lt;&gt;"))</f>
        <v/>
      </c>
      <c r="L315" s="236"/>
      <c r="M315" s="236"/>
      <c r="N315" s="236"/>
      <c r="O315" s="236"/>
      <c r="P315" s="236"/>
      <c r="Q315" s="236"/>
      <c r="R315" s="236"/>
      <c r="S315" s="236"/>
      <c r="T315" s="236"/>
      <c r="U315" s="236"/>
      <c r="V315" s="236"/>
      <c r="W315" s="236"/>
      <c r="X315" s="236"/>
      <c r="Y315" s="236"/>
      <c r="Z315" s="236"/>
      <c r="AA315" s="236"/>
      <c r="AB315" s="236"/>
      <c r="AC315" s="236"/>
      <c r="AD315" s="236"/>
      <c r="AE315" s="236"/>
      <c r="AF315" s="236"/>
      <c r="AG315" s="236"/>
      <c r="AH315" s="236"/>
      <c r="AI315" s="236"/>
      <c r="AJ315" s="236"/>
      <c r="AK315" s="236"/>
      <c r="AL315" s="236"/>
      <c r="AM315" s="236"/>
      <c r="AN315" s="236"/>
      <c r="AO315" s="236"/>
      <c r="AP315" s="236"/>
      <c r="AQ315" s="236"/>
      <c r="AR315" s="236"/>
      <c r="AS315" s="236"/>
      <c r="AT315" s="236"/>
      <c r="AU315" s="236"/>
      <c r="AV315" s="236"/>
      <c r="AW315" s="236"/>
      <c r="AX315" s="236"/>
      <c r="AY315" s="246"/>
    </row>
    <row r="316" spans="1:51" ht="60" customHeight="1" x14ac:dyDescent="0.35">
      <c r="A316" s="243" t="s">
        <v>5972</v>
      </c>
      <c r="B316" s="231" t="s">
        <v>5973</v>
      </c>
      <c r="C316" s="231" t="s">
        <v>5974</v>
      </c>
      <c r="D316" s="231" t="s">
        <v>20</v>
      </c>
      <c r="E316" s="231" t="s">
        <v>20</v>
      </c>
      <c r="F316" s="231" t="s">
        <v>20</v>
      </c>
      <c r="G316" s="231" t="s">
        <v>20</v>
      </c>
      <c r="H316" s="231" t="s">
        <v>5975</v>
      </c>
      <c r="I316" s="231" t="s">
        <v>5976</v>
      </c>
      <c r="J316" s="231" t="s">
        <v>5977</v>
      </c>
      <c r="K316" s="234" t="str">
        <f>IF(COUNTIF(L316:AY316,"&lt;&gt;")=0,"",SUMPRODUCT(((Recommendations[ImplStatus]="Implemented")+(Recommendations[ImplStatus]="Compensated"))*ISNUMBER(MATCH(Recommendations[Id],L316:AY316,0)))/COUNTIF(L316:AY316,"&lt;&gt;"))</f>
        <v/>
      </c>
      <c r="L316" s="237"/>
      <c r="M316" s="237"/>
      <c r="N316" s="237"/>
      <c r="O316" s="237"/>
      <c r="P316" s="237"/>
      <c r="Q316" s="237"/>
      <c r="R316" s="237"/>
      <c r="S316" s="237"/>
      <c r="T316" s="237"/>
      <c r="U316" s="237"/>
      <c r="V316" s="237"/>
      <c r="W316" s="237"/>
      <c r="X316" s="237"/>
      <c r="Y316" s="237"/>
      <c r="Z316" s="237"/>
      <c r="AA316" s="237"/>
      <c r="AB316" s="237"/>
      <c r="AC316" s="237"/>
      <c r="AD316" s="237"/>
      <c r="AE316" s="237"/>
      <c r="AF316" s="237"/>
      <c r="AG316" s="237"/>
      <c r="AH316" s="237"/>
      <c r="AI316" s="237"/>
      <c r="AJ316" s="237"/>
      <c r="AK316" s="237"/>
      <c r="AL316" s="237"/>
      <c r="AM316" s="237"/>
      <c r="AN316" s="237"/>
      <c r="AO316" s="237"/>
      <c r="AP316" s="237"/>
      <c r="AQ316" s="237"/>
      <c r="AR316" s="237"/>
      <c r="AS316" s="237"/>
      <c r="AT316" s="237"/>
      <c r="AU316" s="237"/>
      <c r="AV316" s="237"/>
      <c r="AW316" s="237"/>
      <c r="AX316" s="237"/>
      <c r="AY316" s="247"/>
    </row>
    <row r="317" spans="1:51" ht="60" customHeight="1" x14ac:dyDescent="0.35">
      <c r="A317" s="243" t="s">
        <v>5978</v>
      </c>
      <c r="B317" s="231" t="s">
        <v>5979</v>
      </c>
      <c r="C317" s="231" t="s">
        <v>20</v>
      </c>
      <c r="D317" s="231" t="s">
        <v>20</v>
      </c>
      <c r="E317" s="231" t="s">
        <v>20</v>
      </c>
      <c r="F317" s="231" t="s">
        <v>20</v>
      </c>
      <c r="G317" s="231" t="s">
        <v>20</v>
      </c>
      <c r="H317" s="231" t="s">
        <v>20</v>
      </c>
      <c r="I317" s="231" t="s">
        <v>20</v>
      </c>
      <c r="J317" s="231" t="s">
        <v>20</v>
      </c>
      <c r="K317" s="234" t="str">
        <f>IF(COUNTIF(L317:AY317,"&lt;&gt;")=0,"",SUMPRODUCT(((Recommendations[ImplStatus]="Implemented")+(Recommendations[ImplStatus]="Compensated"))*ISNUMBER(MATCH(Recommendations[Id],L317:AY317,0)))/COUNTIF(L317:AY317,"&lt;&gt;"))</f>
        <v/>
      </c>
      <c r="L317" s="237"/>
      <c r="M317" s="237"/>
      <c r="N317" s="237"/>
      <c r="O317" s="237"/>
      <c r="P317" s="237"/>
      <c r="Q317" s="237"/>
      <c r="R317" s="237"/>
      <c r="S317" s="237"/>
      <c r="T317" s="237"/>
      <c r="U317" s="237"/>
      <c r="V317" s="237"/>
      <c r="W317" s="237"/>
      <c r="X317" s="237"/>
      <c r="Y317" s="237"/>
      <c r="Z317" s="237"/>
      <c r="AA317" s="237"/>
      <c r="AB317" s="237"/>
      <c r="AC317" s="237"/>
      <c r="AD317" s="237"/>
      <c r="AE317" s="237"/>
      <c r="AF317" s="237"/>
      <c r="AG317" s="237"/>
      <c r="AH317" s="237"/>
      <c r="AI317" s="237"/>
      <c r="AJ317" s="237"/>
      <c r="AK317" s="237"/>
      <c r="AL317" s="237"/>
      <c r="AM317" s="237"/>
      <c r="AN317" s="237"/>
      <c r="AO317" s="237"/>
      <c r="AP317" s="237"/>
      <c r="AQ317" s="237"/>
      <c r="AR317" s="237"/>
      <c r="AS317" s="237"/>
      <c r="AT317" s="237"/>
      <c r="AU317" s="237"/>
      <c r="AV317" s="237"/>
      <c r="AW317" s="237"/>
      <c r="AX317" s="237"/>
      <c r="AY317" s="247"/>
    </row>
    <row r="318" spans="1:51" ht="60" customHeight="1" outlineLevel="1" x14ac:dyDescent="0.35">
      <c r="A318" s="242" t="s">
        <v>5980</v>
      </c>
      <c r="B318" s="230" t="s">
        <v>5981</v>
      </c>
      <c r="C318" s="230"/>
      <c r="D318" s="230"/>
      <c r="E318" s="230"/>
      <c r="F318" s="230"/>
      <c r="G318" s="230"/>
      <c r="H318" s="230"/>
      <c r="I318" s="230"/>
      <c r="J318" s="230"/>
      <c r="K318" s="233" t="str">
        <f>IF(COUNTIF(L318:AY318,"&lt;&gt;")=0,"",SUMPRODUCT(((Recommendations[ImplStatus]="Implemented")+(Recommendations[ImplStatus]="Compensated"))*ISNUMBER(MATCH(Recommendations[Id],L318:AY318,0)))/COUNTIF(L318:AY318,"&lt;&gt;"))</f>
        <v/>
      </c>
      <c r="L318" s="236"/>
      <c r="M318" s="236"/>
      <c r="N318" s="236"/>
      <c r="O318" s="236"/>
      <c r="P318" s="236"/>
      <c r="Q318" s="236"/>
      <c r="R318" s="236"/>
      <c r="S318" s="236"/>
      <c r="T318" s="236"/>
      <c r="U318" s="236"/>
      <c r="V318" s="236"/>
      <c r="W318" s="236"/>
      <c r="X318" s="236"/>
      <c r="Y318" s="236"/>
      <c r="Z318" s="236"/>
      <c r="AA318" s="236"/>
      <c r="AB318" s="236"/>
      <c r="AC318" s="236"/>
      <c r="AD318" s="236"/>
      <c r="AE318" s="236"/>
      <c r="AF318" s="236"/>
      <c r="AG318" s="236"/>
      <c r="AH318" s="236"/>
      <c r="AI318" s="236"/>
      <c r="AJ318" s="236"/>
      <c r="AK318" s="236"/>
      <c r="AL318" s="236"/>
      <c r="AM318" s="236"/>
      <c r="AN318" s="236"/>
      <c r="AO318" s="236"/>
      <c r="AP318" s="236"/>
      <c r="AQ318" s="236"/>
      <c r="AR318" s="236"/>
      <c r="AS318" s="236"/>
      <c r="AT318" s="236"/>
      <c r="AU318" s="236"/>
      <c r="AV318" s="236"/>
      <c r="AW318" s="236"/>
      <c r="AX318" s="236"/>
      <c r="AY318" s="246"/>
    </row>
    <row r="319" spans="1:51" ht="60" customHeight="1" x14ac:dyDescent="0.35">
      <c r="A319" s="243" t="s">
        <v>5982</v>
      </c>
      <c r="B319" s="231" t="s">
        <v>5983</v>
      </c>
      <c r="C319" s="231" t="s">
        <v>5984</v>
      </c>
      <c r="D319" s="231" t="s">
        <v>5985</v>
      </c>
      <c r="E319" s="231" t="s">
        <v>20</v>
      </c>
      <c r="F319" s="231" t="s">
        <v>5986</v>
      </c>
      <c r="G319" s="231" t="s">
        <v>5987</v>
      </c>
      <c r="H319" s="231" t="s">
        <v>5988</v>
      </c>
      <c r="I319" s="231" t="s">
        <v>20</v>
      </c>
      <c r="J319" s="231" t="s">
        <v>5989</v>
      </c>
      <c r="K319" s="234" t="str">
        <f>IF(COUNTIF(L319:AY319,"&lt;&gt;")=0,"",SUMPRODUCT(((Recommendations[ImplStatus]="Implemented")+(Recommendations[ImplStatus]="Compensated"))*ISNUMBER(MATCH(Recommendations[Id],L319:AY319,0)))/COUNTIF(L319:AY319,"&lt;&gt;"))</f>
        <v/>
      </c>
      <c r="L319" s="237"/>
      <c r="M319" s="237"/>
      <c r="N319" s="237"/>
      <c r="O319" s="237"/>
      <c r="P319" s="237"/>
      <c r="Q319" s="237"/>
      <c r="R319" s="237"/>
      <c r="S319" s="237"/>
      <c r="T319" s="237"/>
      <c r="U319" s="237"/>
      <c r="V319" s="237"/>
      <c r="W319" s="237"/>
      <c r="X319" s="237"/>
      <c r="Y319" s="237"/>
      <c r="Z319" s="237"/>
      <c r="AA319" s="237"/>
      <c r="AB319" s="237"/>
      <c r="AC319" s="237"/>
      <c r="AD319" s="237"/>
      <c r="AE319" s="237"/>
      <c r="AF319" s="237"/>
      <c r="AG319" s="237"/>
      <c r="AH319" s="237"/>
      <c r="AI319" s="237"/>
      <c r="AJ319" s="237"/>
      <c r="AK319" s="237"/>
      <c r="AL319" s="237"/>
      <c r="AM319" s="237"/>
      <c r="AN319" s="237"/>
      <c r="AO319" s="237"/>
      <c r="AP319" s="237"/>
      <c r="AQ319" s="237"/>
      <c r="AR319" s="237"/>
      <c r="AS319" s="237"/>
      <c r="AT319" s="237"/>
      <c r="AU319" s="237"/>
      <c r="AV319" s="237"/>
      <c r="AW319" s="237"/>
      <c r="AX319" s="237"/>
      <c r="AY319" s="247"/>
    </row>
    <row r="320" spans="1:51" ht="60" customHeight="1" x14ac:dyDescent="0.35">
      <c r="A320" s="243" t="s">
        <v>5990</v>
      </c>
      <c r="B320" s="231" t="s">
        <v>5991</v>
      </c>
      <c r="C320" s="231" t="s">
        <v>5992</v>
      </c>
      <c r="D320" s="231" t="s">
        <v>5993</v>
      </c>
      <c r="E320" s="231" t="s">
        <v>20</v>
      </c>
      <c r="F320" s="231" t="s">
        <v>20</v>
      </c>
      <c r="G320" s="231" t="s">
        <v>20</v>
      </c>
      <c r="H320" s="231" t="s">
        <v>5994</v>
      </c>
      <c r="I320" s="231" t="s">
        <v>20</v>
      </c>
      <c r="J320" s="231" t="s">
        <v>20</v>
      </c>
      <c r="K320" s="234" t="str">
        <f>IF(COUNTIF(L320:AY320,"&lt;&gt;")=0,"",SUMPRODUCT(((Recommendations[ImplStatus]="Implemented")+(Recommendations[ImplStatus]="Compensated"))*ISNUMBER(MATCH(Recommendations[Id],L320:AY320,0)))/COUNTIF(L320:AY320,"&lt;&gt;"))</f>
        <v/>
      </c>
      <c r="L320" s="237"/>
      <c r="M320" s="237"/>
      <c r="N320" s="237"/>
      <c r="O320" s="237"/>
      <c r="P320" s="237"/>
      <c r="Q320" s="237"/>
      <c r="R320" s="237"/>
      <c r="S320" s="237"/>
      <c r="T320" s="237"/>
      <c r="U320" s="237"/>
      <c r="V320" s="237"/>
      <c r="W320" s="237"/>
      <c r="X320" s="237"/>
      <c r="Y320" s="237"/>
      <c r="Z320" s="237"/>
      <c r="AA320" s="237"/>
      <c r="AB320" s="237"/>
      <c r="AC320" s="237"/>
      <c r="AD320" s="237"/>
      <c r="AE320" s="237"/>
      <c r="AF320" s="237"/>
      <c r="AG320" s="237"/>
      <c r="AH320" s="237"/>
      <c r="AI320" s="237"/>
      <c r="AJ320" s="237"/>
      <c r="AK320" s="237"/>
      <c r="AL320" s="237"/>
      <c r="AM320" s="237"/>
      <c r="AN320" s="237"/>
      <c r="AO320" s="237"/>
      <c r="AP320" s="237"/>
      <c r="AQ320" s="237"/>
      <c r="AR320" s="237"/>
      <c r="AS320" s="237"/>
      <c r="AT320" s="237"/>
      <c r="AU320" s="237"/>
      <c r="AV320" s="237"/>
      <c r="AW320" s="237"/>
      <c r="AX320" s="237"/>
      <c r="AY320" s="247"/>
    </row>
    <row r="321" spans="1:51" ht="60" customHeight="1" x14ac:dyDescent="0.35">
      <c r="A321" s="243" t="s">
        <v>5995</v>
      </c>
      <c r="B321" s="231" t="s">
        <v>5996</v>
      </c>
      <c r="C321" s="231" t="s">
        <v>5997</v>
      </c>
      <c r="D321" s="231" t="s">
        <v>5998</v>
      </c>
      <c r="E321" s="231" t="s">
        <v>20</v>
      </c>
      <c r="F321" s="231" t="s">
        <v>20</v>
      </c>
      <c r="G321" s="231" t="s">
        <v>20</v>
      </c>
      <c r="H321" s="231" t="s">
        <v>5999</v>
      </c>
      <c r="I321" s="231" t="s">
        <v>20</v>
      </c>
      <c r="J321" s="231" t="s">
        <v>6000</v>
      </c>
      <c r="K321" s="234" t="str">
        <f>IF(COUNTIF(L321:AY321,"&lt;&gt;")=0,"",SUMPRODUCT(((Recommendations[ImplStatus]="Implemented")+(Recommendations[ImplStatus]="Compensated"))*ISNUMBER(MATCH(Recommendations[Id],L321:AY321,0)))/COUNTIF(L321:AY321,"&lt;&gt;"))</f>
        <v/>
      </c>
      <c r="L321" s="237"/>
      <c r="M321" s="237"/>
      <c r="N321" s="237"/>
      <c r="O321" s="237"/>
      <c r="P321" s="237"/>
      <c r="Q321" s="237"/>
      <c r="R321" s="237"/>
      <c r="S321" s="237"/>
      <c r="T321" s="237"/>
      <c r="U321" s="237"/>
      <c r="V321" s="237"/>
      <c r="W321" s="237"/>
      <c r="X321" s="237"/>
      <c r="Y321" s="237"/>
      <c r="Z321" s="237"/>
      <c r="AA321" s="237"/>
      <c r="AB321" s="237"/>
      <c r="AC321" s="237"/>
      <c r="AD321" s="237"/>
      <c r="AE321" s="237"/>
      <c r="AF321" s="237"/>
      <c r="AG321" s="237"/>
      <c r="AH321" s="237"/>
      <c r="AI321" s="237"/>
      <c r="AJ321" s="237"/>
      <c r="AK321" s="237"/>
      <c r="AL321" s="237"/>
      <c r="AM321" s="237"/>
      <c r="AN321" s="237"/>
      <c r="AO321" s="237"/>
      <c r="AP321" s="237"/>
      <c r="AQ321" s="237"/>
      <c r="AR321" s="237"/>
      <c r="AS321" s="237"/>
      <c r="AT321" s="237"/>
      <c r="AU321" s="237"/>
      <c r="AV321" s="237"/>
      <c r="AW321" s="237"/>
      <c r="AX321" s="237"/>
      <c r="AY321" s="247"/>
    </row>
    <row r="322" spans="1:51" ht="60" customHeight="1" x14ac:dyDescent="0.35">
      <c r="A322" s="243" t="s">
        <v>6001</v>
      </c>
      <c r="B322" s="231" t="s">
        <v>6002</v>
      </c>
      <c r="C322" s="231" t="s">
        <v>6003</v>
      </c>
      <c r="D322" s="231" t="s">
        <v>6004</v>
      </c>
      <c r="E322" s="231" t="s">
        <v>20</v>
      </c>
      <c r="F322" s="231" t="s">
        <v>20</v>
      </c>
      <c r="G322" s="231" t="s">
        <v>20</v>
      </c>
      <c r="H322" s="231" t="s">
        <v>6005</v>
      </c>
      <c r="I322" s="231" t="s">
        <v>20</v>
      </c>
      <c r="J322" s="231" t="s">
        <v>6006</v>
      </c>
      <c r="K322" s="234" t="str">
        <f>IF(COUNTIF(L322:AY322,"&lt;&gt;")=0,"",SUMPRODUCT(((Recommendations[ImplStatus]="Implemented")+(Recommendations[ImplStatus]="Compensated"))*ISNUMBER(MATCH(Recommendations[Id],L322:AY322,0)))/COUNTIF(L322:AY322,"&lt;&gt;"))</f>
        <v/>
      </c>
      <c r="L322" s="237"/>
      <c r="M322" s="237"/>
      <c r="N322" s="237"/>
      <c r="O322" s="237"/>
      <c r="P322" s="237"/>
      <c r="Q322" s="237"/>
      <c r="R322" s="237"/>
      <c r="S322" s="237"/>
      <c r="T322" s="237"/>
      <c r="U322" s="237"/>
      <c r="V322" s="237"/>
      <c r="W322" s="237"/>
      <c r="X322" s="237"/>
      <c r="Y322" s="237"/>
      <c r="Z322" s="237"/>
      <c r="AA322" s="237"/>
      <c r="AB322" s="237"/>
      <c r="AC322" s="237"/>
      <c r="AD322" s="237"/>
      <c r="AE322" s="237"/>
      <c r="AF322" s="237"/>
      <c r="AG322" s="237"/>
      <c r="AH322" s="237"/>
      <c r="AI322" s="237"/>
      <c r="AJ322" s="237"/>
      <c r="AK322" s="237"/>
      <c r="AL322" s="237"/>
      <c r="AM322" s="237"/>
      <c r="AN322" s="237"/>
      <c r="AO322" s="237"/>
      <c r="AP322" s="237"/>
      <c r="AQ322" s="237"/>
      <c r="AR322" s="237"/>
      <c r="AS322" s="237"/>
      <c r="AT322" s="237"/>
      <c r="AU322" s="237"/>
      <c r="AV322" s="237"/>
      <c r="AW322" s="237"/>
      <c r="AX322" s="237"/>
      <c r="AY322" s="247"/>
    </row>
    <row r="323" spans="1:51" ht="60" customHeight="1" x14ac:dyDescent="0.35">
      <c r="A323" s="243" t="s">
        <v>6007</v>
      </c>
      <c r="B323" s="231" t="s">
        <v>6008</v>
      </c>
      <c r="C323" s="231" t="s">
        <v>6009</v>
      </c>
      <c r="D323" s="231" t="s">
        <v>20</v>
      </c>
      <c r="E323" s="231" t="s">
        <v>20</v>
      </c>
      <c r="F323" s="231" t="s">
        <v>20</v>
      </c>
      <c r="G323" s="231" t="s">
        <v>20</v>
      </c>
      <c r="H323" s="231" t="s">
        <v>6010</v>
      </c>
      <c r="I323" s="231" t="s">
        <v>4807</v>
      </c>
      <c r="J323" s="231" t="s">
        <v>6011</v>
      </c>
      <c r="K323" s="234" t="str">
        <f>IF(COUNTIF(L323:AY323,"&lt;&gt;")=0,"",SUMPRODUCT(((Recommendations[ImplStatus]="Implemented")+(Recommendations[ImplStatus]="Compensated"))*ISNUMBER(MATCH(Recommendations[Id],L323:AY323,0)))/COUNTIF(L323:AY323,"&lt;&gt;"))</f>
        <v/>
      </c>
      <c r="L323" s="237"/>
      <c r="M323" s="237"/>
      <c r="N323" s="237"/>
      <c r="O323" s="237"/>
      <c r="P323" s="237"/>
      <c r="Q323" s="237"/>
      <c r="R323" s="237"/>
      <c r="S323" s="237"/>
      <c r="T323" s="237"/>
      <c r="U323" s="237"/>
      <c r="V323" s="237"/>
      <c r="W323" s="237"/>
      <c r="X323" s="237"/>
      <c r="Y323" s="237"/>
      <c r="Z323" s="237"/>
      <c r="AA323" s="237"/>
      <c r="AB323" s="237"/>
      <c r="AC323" s="237"/>
      <c r="AD323" s="237"/>
      <c r="AE323" s="237"/>
      <c r="AF323" s="237"/>
      <c r="AG323" s="237"/>
      <c r="AH323" s="237"/>
      <c r="AI323" s="237"/>
      <c r="AJ323" s="237"/>
      <c r="AK323" s="237"/>
      <c r="AL323" s="237"/>
      <c r="AM323" s="237"/>
      <c r="AN323" s="237"/>
      <c r="AO323" s="237"/>
      <c r="AP323" s="237"/>
      <c r="AQ323" s="237"/>
      <c r="AR323" s="237"/>
      <c r="AS323" s="237"/>
      <c r="AT323" s="237"/>
      <c r="AU323" s="237"/>
      <c r="AV323" s="237"/>
      <c r="AW323" s="237"/>
      <c r="AX323" s="237"/>
      <c r="AY323" s="247"/>
    </row>
    <row r="324" spans="1:51" ht="60" customHeight="1" x14ac:dyDescent="0.35">
      <c r="A324" s="243" t="s">
        <v>6012</v>
      </c>
      <c r="B324" s="231" t="s">
        <v>6013</v>
      </c>
      <c r="C324" s="231" t="s">
        <v>6014</v>
      </c>
      <c r="D324" s="231" t="s">
        <v>20</v>
      </c>
      <c r="E324" s="231" t="s">
        <v>20</v>
      </c>
      <c r="F324" s="231" t="s">
        <v>20</v>
      </c>
      <c r="G324" s="231" t="s">
        <v>20</v>
      </c>
      <c r="H324" s="231" t="s">
        <v>6015</v>
      </c>
      <c r="I324" s="231" t="s">
        <v>6016</v>
      </c>
      <c r="J324" s="231" t="s">
        <v>6017</v>
      </c>
      <c r="K324" s="234" t="str">
        <f>IF(COUNTIF(L324:AY324,"&lt;&gt;")=0,"",SUMPRODUCT(((Recommendations[ImplStatus]="Implemented")+(Recommendations[ImplStatus]="Compensated"))*ISNUMBER(MATCH(Recommendations[Id],L324:AY324,0)))/COUNTIF(L324:AY324,"&lt;&gt;"))</f>
        <v/>
      </c>
      <c r="L324" s="237"/>
      <c r="M324" s="237"/>
      <c r="N324" s="237"/>
      <c r="O324" s="237"/>
      <c r="P324" s="237"/>
      <c r="Q324" s="237"/>
      <c r="R324" s="237"/>
      <c r="S324" s="237"/>
      <c r="T324" s="237"/>
      <c r="U324" s="237"/>
      <c r="V324" s="237"/>
      <c r="W324" s="237"/>
      <c r="X324" s="237"/>
      <c r="Y324" s="237"/>
      <c r="Z324" s="237"/>
      <c r="AA324" s="237"/>
      <c r="AB324" s="237"/>
      <c r="AC324" s="237"/>
      <c r="AD324" s="237"/>
      <c r="AE324" s="237"/>
      <c r="AF324" s="237"/>
      <c r="AG324" s="237"/>
      <c r="AH324" s="237"/>
      <c r="AI324" s="237"/>
      <c r="AJ324" s="237"/>
      <c r="AK324" s="237"/>
      <c r="AL324" s="237"/>
      <c r="AM324" s="237"/>
      <c r="AN324" s="237"/>
      <c r="AO324" s="237"/>
      <c r="AP324" s="237"/>
      <c r="AQ324" s="237"/>
      <c r="AR324" s="237"/>
      <c r="AS324" s="237"/>
      <c r="AT324" s="237"/>
      <c r="AU324" s="237"/>
      <c r="AV324" s="237"/>
      <c r="AW324" s="237"/>
      <c r="AX324" s="237"/>
      <c r="AY324" s="247"/>
    </row>
    <row r="325" spans="1:51" ht="60" customHeight="1" x14ac:dyDescent="0.35">
      <c r="A325" s="243" t="s">
        <v>6018</v>
      </c>
      <c r="B325" s="231" t="s">
        <v>6019</v>
      </c>
      <c r="C325" s="231" t="s">
        <v>6020</v>
      </c>
      <c r="D325" s="231" t="s">
        <v>6021</v>
      </c>
      <c r="E325" s="231" t="s">
        <v>20</v>
      </c>
      <c r="F325" s="231" t="s">
        <v>20</v>
      </c>
      <c r="G325" s="231" t="s">
        <v>20</v>
      </c>
      <c r="H325" s="231" t="s">
        <v>6022</v>
      </c>
      <c r="I325" s="231" t="s">
        <v>20</v>
      </c>
      <c r="J325" s="231" t="s">
        <v>6023</v>
      </c>
      <c r="K325" s="234" t="str">
        <f>IF(COUNTIF(L325:AY325,"&lt;&gt;")=0,"",SUMPRODUCT(((Recommendations[ImplStatus]="Implemented")+(Recommendations[ImplStatus]="Compensated"))*ISNUMBER(MATCH(Recommendations[Id],L325:AY325,0)))/COUNTIF(L325:AY325,"&lt;&gt;"))</f>
        <v/>
      </c>
      <c r="L325" s="237"/>
      <c r="M325" s="237"/>
      <c r="N325" s="237"/>
      <c r="O325" s="237"/>
      <c r="P325" s="237"/>
      <c r="Q325" s="237"/>
      <c r="R325" s="237"/>
      <c r="S325" s="237"/>
      <c r="T325" s="237"/>
      <c r="U325" s="237"/>
      <c r="V325" s="237"/>
      <c r="W325" s="237"/>
      <c r="X325" s="237"/>
      <c r="Y325" s="237"/>
      <c r="Z325" s="237"/>
      <c r="AA325" s="237"/>
      <c r="AB325" s="237"/>
      <c r="AC325" s="237"/>
      <c r="AD325" s="237"/>
      <c r="AE325" s="237"/>
      <c r="AF325" s="237"/>
      <c r="AG325" s="237"/>
      <c r="AH325" s="237"/>
      <c r="AI325" s="237"/>
      <c r="AJ325" s="237"/>
      <c r="AK325" s="237"/>
      <c r="AL325" s="237"/>
      <c r="AM325" s="237"/>
      <c r="AN325" s="237"/>
      <c r="AO325" s="237"/>
      <c r="AP325" s="237"/>
      <c r="AQ325" s="237"/>
      <c r="AR325" s="237"/>
      <c r="AS325" s="237"/>
      <c r="AT325" s="237"/>
      <c r="AU325" s="237"/>
      <c r="AV325" s="237"/>
      <c r="AW325" s="237"/>
      <c r="AX325" s="237"/>
      <c r="AY325" s="247"/>
    </row>
    <row r="326" spans="1:51" ht="60" customHeight="1" x14ac:dyDescent="0.35">
      <c r="A326" s="244" t="s">
        <v>6024</v>
      </c>
      <c r="B326" s="238" t="s">
        <v>6025</v>
      </c>
      <c r="C326" s="238" t="s">
        <v>6026</v>
      </c>
      <c r="D326" s="238" t="s">
        <v>6027</v>
      </c>
      <c r="E326" s="238" t="s">
        <v>20</v>
      </c>
      <c r="F326" s="238" t="s">
        <v>20</v>
      </c>
      <c r="G326" s="238" t="s">
        <v>20</v>
      </c>
      <c r="H326" s="238" t="s">
        <v>6028</v>
      </c>
      <c r="I326" s="238" t="s">
        <v>4807</v>
      </c>
      <c r="J326" s="238" t="s">
        <v>6029</v>
      </c>
      <c r="K326" s="239" t="str">
        <f>IF(COUNTIF(L326:AY326,"&lt;&gt;")=0,"",SUMPRODUCT(((Recommendations[ImplStatus]="Implemented")+(Recommendations[ImplStatus]="Compensated"))*ISNUMBER(MATCH(Recommendations[Id],L326:AY326,0)))/COUNTIF(L326:AY326,"&lt;&gt;"))</f>
        <v/>
      </c>
      <c r="L326" s="240"/>
      <c r="M326" s="240"/>
      <c r="N326" s="240"/>
      <c r="O326" s="240"/>
      <c r="P326" s="240"/>
      <c r="Q326" s="240"/>
      <c r="R326" s="240"/>
      <c r="S326" s="240"/>
      <c r="T326" s="240"/>
      <c r="U326" s="240"/>
      <c r="V326" s="240"/>
      <c r="W326" s="240"/>
      <c r="X326" s="240"/>
      <c r="Y326" s="240"/>
      <c r="Z326" s="240"/>
      <c r="AA326" s="240"/>
      <c r="AB326" s="240"/>
      <c r="AC326" s="240"/>
      <c r="AD326" s="240"/>
      <c r="AE326" s="240"/>
      <c r="AF326" s="240"/>
      <c r="AG326" s="240"/>
      <c r="AH326" s="240"/>
      <c r="AI326" s="240"/>
      <c r="AJ326" s="240"/>
      <c r="AK326" s="240"/>
      <c r="AL326" s="240"/>
      <c r="AM326" s="240"/>
      <c r="AN326" s="240"/>
      <c r="AO326" s="240"/>
      <c r="AP326" s="240"/>
      <c r="AQ326" s="240"/>
      <c r="AR326" s="240"/>
      <c r="AS326" s="240"/>
      <c r="AT326" s="240"/>
      <c r="AU326" s="240"/>
      <c r="AV326" s="240"/>
      <c r="AW326" s="240"/>
      <c r="AX326" s="240"/>
      <c r="AY326" s="248"/>
    </row>
    <row r="330" spans="1:51" ht="32" customHeight="1" x14ac:dyDescent="0.35">
      <c r="A330" s="285" t="s">
        <v>1305</v>
      </c>
      <c r="B330" s="285"/>
      <c r="C330" s="285"/>
    </row>
  </sheetData>
  <mergeCells count="1">
    <mergeCell ref="A330:C330"/>
  </mergeCells>
  <hyperlinks>
    <hyperlink ref="A330" r:id="rId1" xr:uid="{00000000-0004-0000-0A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A00-000001000000}">
            <xm:f>AND(L2&lt;&gt;"", IFERROR(INDEX('Recommendations'!$G$2:$G$274, MATCH(L2,'Recommendations'!$B$2:$B$274,0))="Implemented", FALSE))</xm:f>
            <x14:dxf>
              <font>
                <color rgb="FF000000"/>
              </font>
              <fill>
                <patternFill>
                  <bgColor rgb="FF3C7D22"/>
                </patternFill>
              </fill>
            </x14:dxf>
          </x14:cfRule>
          <x14:cfRule type="expression" priority="2" id="{00000000-000E-0000-0A00-000002000000}">
            <xm:f>AND(L2&lt;&gt;"", IFERROR(INDEX('Recommendations'!$G$2:$G$274, MATCH(L2,'Recommendations'!$B$2:$B$274,0))="Compensated", FALSE))</xm:f>
            <x14:dxf>
              <font>
                <color rgb="FF000000"/>
              </font>
              <fill>
                <patternFill>
                  <bgColor rgb="FFC6E0B4"/>
                </patternFill>
              </fill>
            </x14:dxf>
          </x14:cfRule>
          <x14:cfRule type="expression" priority="3" id="{00000000-000E-0000-0A00-000003000000}">
            <xm:f>AND(L2&lt;&gt;"", IFERROR(INDEX('Recommendations'!$G$2:$G$274, MATCH(L2,'Recommendations'!$B$2:$B$274,0))="Testing", FALSE))</xm:f>
            <x14:dxf>
              <font>
                <color rgb="FF000000"/>
              </font>
              <fill>
                <patternFill>
                  <bgColor rgb="FFFFC000"/>
                </patternFill>
              </fill>
            </x14:dxf>
          </x14:cfRule>
          <x14:cfRule type="expression" priority="4" id="{00000000-000E-0000-0A00-000004000000}">
            <xm:f>AND(L2&lt;&gt;"", IFERROR(INDEX('Recommendations'!$G$2:$G$274, MATCH(L2,'Recommendations'!$B$2:$B$274,0))="Failed", FALSE))</xm:f>
            <x14:dxf>
              <font>
                <color rgb="FF000000"/>
              </font>
              <fill>
                <patternFill>
                  <bgColor rgb="FFD82891"/>
                </patternFill>
              </fill>
            </x14:dxf>
          </x14:cfRule>
          <x14:cfRule type="expression" priority="5" id="{00000000-000E-0000-0A00-000005000000}">
            <xm:f>AND(L2&lt;&gt;"", IFERROR(INDEX('Recommendations'!$G$2:$G$274, MATCH(L2,'Recommendations'!$B$2:$B$274,0))="Risk Accepted", FALSE))</xm:f>
            <x14:dxf>
              <font>
                <color rgb="FF000000"/>
              </font>
              <fill>
                <patternFill>
                  <bgColor rgb="FFD9D9D9"/>
                </patternFill>
              </fill>
            </x14:dxf>
          </x14:cfRule>
          <x14:cfRule type="expression" priority="6" id="{00000000-000E-0000-0A00-000006000000}">
            <xm:f>AND(L2&lt;&gt;"", IFERROR(INDEX('Recommendations'!$G$2:$G$274, MATCH(L2,'Recommendations'!$B$2:$B$274,0))="N/A", FALSE))</xm:f>
            <x14:dxf>
              <font>
                <color rgb="FF000000"/>
              </font>
              <fill>
                <patternFill>
                  <bgColor rgb="FFF2F2F2"/>
                </patternFill>
              </fill>
            </x14:dxf>
          </x14:cfRule>
          <xm:sqref>L2:AY326</xm:sqref>
        </x14:conditionalFormatting>
      </x14:conditionalFormatting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U485"/>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2" outlineLevelCol="1" x14ac:dyDescent="0.35"/>
  <cols>
    <col min="1" max="2" width="18" customWidth="1" outlineLevel="1"/>
    <col min="3" max="3" width="12" customWidth="1"/>
    <col min="4" max="4" width="60" customWidth="1"/>
    <col min="5" max="5" width="19" hidden="1" customWidth="1" outlineLevel="1" collapsed="1"/>
    <col min="6" max="6" width="14" hidden="1" customWidth="1" outlineLevel="1" collapsed="1"/>
    <col min="7" max="8" width="10" customWidth="1"/>
    <col min="9" max="47" width="10" customWidth="1" outlineLevel="1"/>
  </cols>
  <sheetData>
    <row r="1" spans="1:47" ht="25" customHeight="1" x14ac:dyDescent="0.35">
      <c r="A1" s="282" t="s">
        <v>3178</v>
      </c>
      <c r="B1" s="283" t="s">
        <v>4063</v>
      </c>
      <c r="C1" s="283" t="s">
        <v>1</v>
      </c>
      <c r="D1" s="283" t="s">
        <v>1541</v>
      </c>
      <c r="E1" s="283" t="s">
        <v>6030</v>
      </c>
      <c r="F1" s="283" t="s">
        <v>6031</v>
      </c>
      <c r="G1" s="283" t="s">
        <v>1546</v>
      </c>
      <c r="H1" s="283" t="s">
        <v>1547</v>
      </c>
      <c r="I1" s="283" t="s">
        <v>1548</v>
      </c>
      <c r="J1" s="283" t="s">
        <v>1549</v>
      </c>
      <c r="K1" s="283" t="s">
        <v>1550</v>
      </c>
      <c r="L1" s="283" t="s">
        <v>1551</v>
      </c>
      <c r="M1" s="283" t="s">
        <v>1552</v>
      </c>
      <c r="N1" s="283" t="s">
        <v>1553</v>
      </c>
      <c r="O1" s="283" t="s">
        <v>1554</v>
      </c>
      <c r="P1" s="283" t="s">
        <v>1555</v>
      </c>
      <c r="Q1" s="283" t="s">
        <v>1556</v>
      </c>
      <c r="R1" s="283" t="s">
        <v>1557</v>
      </c>
      <c r="S1" s="283" t="s">
        <v>1558</v>
      </c>
      <c r="T1" s="283" t="s">
        <v>1559</v>
      </c>
      <c r="U1" s="283" t="s">
        <v>1560</v>
      </c>
      <c r="V1" s="283" t="s">
        <v>1561</v>
      </c>
      <c r="W1" s="283" t="s">
        <v>1562</v>
      </c>
      <c r="X1" s="283" t="s">
        <v>1563</v>
      </c>
      <c r="Y1" s="283" t="s">
        <v>1564</v>
      </c>
      <c r="Z1" s="283" t="s">
        <v>1565</v>
      </c>
      <c r="AA1" s="283" t="s">
        <v>1566</v>
      </c>
      <c r="AB1" s="283" t="s">
        <v>1567</v>
      </c>
      <c r="AC1" s="283" t="s">
        <v>1568</v>
      </c>
      <c r="AD1" s="283" t="s">
        <v>1569</v>
      </c>
      <c r="AE1" s="283" t="s">
        <v>1570</v>
      </c>
      <c r="AF1" s="283" t="s">
        <v>1571</v>
      </c>
      <c r="AG1" s="283" t="s">
        <v>1572</v>
      </c>
      <c r="AH1" s="283" t="s">
        <v>1573</v>
      </c>
      <c r="AI1" s="283" t="s">
        <v>1574</v>
      </c>
      <c r="AJ1" s="283" t="s">
        <v>1575</v>
      </c>
      <c r="AK1" s="283" t="s">
        <v>1576</v>
      </c>
      <c r="AL1" s="283" t="s">
        <v>1577</v>
      </c>
      <c r="AM1" s="283" t="s">
        <v>1578</v>
      </c>
      <c r="AN1" s="283" t="s">
        <v>1579</v>
      </c>
      <c r="AO1" s="283" t="s">
        <v>1580</v>
      </c>
      <c r="AP1" s="283" t="s">
        <v>1581</v>
      </c>
      <c r="AQ1" s="283" t="s">
        <v>1582</v>
      </c>
      <c r="AR1" s="283" t="s">
        <v>1583</v>
      </c>
      <c r="AS1" s="283" t="s">
        <v>1584</v>
      </c>
      <c r="AT1" s="283" t="s">
        <v>1585</v>
      </c>
      <c r="AU1" s="284" t="s">
        <v>1586</v>
      </c>
    </row>
    <row r="2" spans="1:47" ht="60" customHeight="1" outlineLevel="1" x14ac:dyDescent="0.35">
      <c r="A2" s="274" t="s">
        <v>6032</v>
      </c>
      <c r="B2" s="252"/>
      <c r="C2" s="252"/>
      <c r="D2" s="256"/>
      <c r="E2" s="252"/>
      <c r="F2" s="260"/>
      <c r="G2" s="263" t="str">
        <f>IF(COUNTIF(H2:AU2,"&lt;&gt;")=0,"",SUMPRODUCT(((Recommendations[ImplStatus]="Implemented")+(Recommendations[ImplStatus]="Compensated"))*ISNUMBER(MATCH(Recommendations[Id],H2:AU2,0)))/COUNTIF(H2:AU2,"&lt;&gt;"))</f>
        <v/>
      </c>
      <c r="H2" s="260"/>
      <c r="I2" s="260"/>
      <c r="J2" s="260"/>
      <c r="K2" s="260"/>
      <c r="L2" s="260"/>
      <c r="M2" s="260"/>
      <c r="N2" s="260"/>
      <c r="O2" s="260"/>
      <c r="P2" s="260"/>
      <c r="Q2" s="260"/>
      <c r="R2" s="260"/>
      <c r="S2" s="260"/>
      <c r="T2" s="260"/>
      <c r="U2" s="260"/>
      <c r="V2" s="260"/>
      <c r="W2" s="260"/>
      <c r="X2" s="260"/>
      <c r="Y2" s="260"/>
      <c r="Z2" s="260"/>
      <c r="AA2" s="260"/>
      <c r="AB2" s="260"/>
      <c r="AC2" s="260"/>
      <c r="AD2" s="260"/>
      <c r="AE2" s="260"/>
      <c r="AF2" s="260"/>
      <c r="AG2" s="260"/>
      <c r="AH2" s="260"/>
      <c r="AI2" s="260"/>
      <c r="AJ2" s="260"/>
      <c r="AK2" s="260"/>
      <c r="AL2" s="260"/>
      <c r="AM2" s="260"/>
      <c r="AN2" s="260"/>
      <c r="AO2" s="260"/>
      <c r="AP2" s="260"/>
      <c r="AQ2" s="260"/>
      <c r="AR2" s="260"/>
      <c r="AS2" s="260"/>
      <c r="AT2" s="260"/>
      <c r="AU2" s="278"/>
    </row>
    <row r="3" spans="1:47" ht="60" customHeight="1" outlineLevel="2" x14ac:dyDescent="0.35">
      <c r="A3" s="275" t="s">
        <v>6032</v>
      </c>
      <c r="B3" s="253" t="s">
        <v>6033</v>
      </c>
      <c r="C3" s="253"/>
      <c r="D3" s="257"/>
      <c r="E3" s="253"/>
      <c r="F3" s="261"/>
      <c r="G3" s="264" t="str">
        <f>IF(COUNTIF(H3:AU3,"&lt;&gt;")=0,"",SUMPRODUCT(((Recommendations[ImplStatus]="Implemented")+(Recommendations[ImplStatus]="Compensated"))*ISNUMBER(MATCH(Recommendations[Id],H3:AU3,0)))/COUNTIF(H3:AU3,"&lt;&gt;"))</f>
        <v/>
      </c>
      <c r="H3" s="261"/>
      <c r="I3" s="261"/>
      <c r="J3" s="261"/>
      <c r="K3" s="261"/>
      <c r="L3" s="261"/>
      <c r="M3" s="261"/>
      <c r="N3" s="261"/>
      <c r="O3" s="261"/>
      <c r="P3" s="261"/>
      <c r="Q3" s="261"/>
      <c r="R3" s="261"/>
      <c r="S3" s="261"/>
      <c r="T3" s="261"/>
      <c r="U3" s="261"/>
      <c r="V3" s="261"/>
      <c r="W3" s="261"/>
      <c r="X3" s="261"/>
      <c r="Y3" s="261"/>
      <c r="Z3" s="261"/>
      <c r="AA3" s="261"/>
      <c r="AB3" s="261"/>
      <c r="AC3" s="261"/>
      <c r="AD3" s="261"/>
      <c r="AE3" s="261"/>
      <c r="AF3" s="261"/>
      <c r="AG3" s="261"/>
      <c r="AH3" s="261"/>
      <c r="AI3" s="261"/>
      <c r="AJ3" s="261"/>
      <c r="AK3" s="261"/>
      <c r="AL3" s="261"/>
      <c r="AM3" s="261"/>
      <c r="AN3" s="261"/>
      <c r="AO3" s="261"/>
      <c r="AP3" s="261"/>
      <c r="AQ3" s="261"/>
      <c r="AR3" s="261"/>
      <c r="AS3" s="261"/>
      <c r="AT3" s="261"/>
      <c r="AU3" s="279"/>
    </row>
    <row r="4" spans="1:47" ht="60" customHeight="1" x14ac:dyDescent="0.35">
      <c r="A4" s="276" t="s">
        <v>6032</v>
      </c>
      <c r="B4" s="254" t="s">
        <v>6033</v>
      </c>
      <c r="C4" s="255" t="s">
        <v>6034</v>
      </c>
      <c r="D4" s="258" t="s">
        <v>6035</v>
      </c>
      <c r="E4" s="259" t="s">
        <v>6036</v>
      </c>
      <c r="F4" s="262" t="s">
        <v>6037</v>
      </c>
      <c r="G4" s="265" t="str">
        <f>IF(COUNTIF(H4:AU4,"&lt;&gt;")=0,"",SUMPRODUCT(((Recommendations[ImplStatus]="Implemented")+(Recommendations[ImplStatus]="Compensated"))*ISNUMBER(MATCH(Recommendations[Id],H4:AU4,0)))/COUNTIF(H4:AU4,"&lt;&gt;"))</f>
        <v/>
      </c>
      <c r="H4" s="266"/>
      <c r="I4" s="266"/>
      <c r="J4" s="266"/>
      <c r="K4" s="266"/>
      <c r="L4" s="266"/>
      <c r="M4" s="266"/>
      <c r="N4" s="266"/>
      <c r="O4" s="266"/>
      <c r="P4" s="266"/>
      <c r="Q4" s="266"/>
      <c r="R4" s="266"/>
      <c r="S4" s="266"/>
      <c r="T4" s="266"/>
      <c r="U4" s="266"/>
      <c r="V4" s="266"/>
      <c r="W4" s="266"/>
      <c r="X4" s="266"/>
      <c r="Y4" s="266"/>
      <c r="Z4" s="266"/>
      <c r="AA4" s="266"/>
      <c r="AB4" s="266"/>
      <c r="AC4" s="266"/>
      <c r="AD4" s="266"/>
      <c r="AE4" s="266"/>
      <c r="AF4" s="266"/>
      <c r="AG4" s="266"/>
      <c r="AH4" s="266"/>
      <c r="AI4" s="266"/>
      <c r="AJ4" s="266"/>
      <c r="AK4" s="266"/>
      <c r="AL4" s="266"/>
      <c r="AM4" s="266"/>
      <c r="AN4" s="266"/>
      <c r="AO4" s="266"/>
      <c r="AP4" s="266"/>
      <c r="AQ4" s="266"/>
      <c r="AR4" s="266"/>
      <c r="AS4" s="266"/>
      <c r="AT4" s="266"/>
      <c r="AU4" s="280"/>
    </row>
    <row r="5" spans="1:47" ht="60" customHeight="1" x14ac:dyDescent="0.35">
      <c r="A5" s="276" t="s">
        <v>6032</v>
      </c>
      <c r="B5" s="254" t="s">
        <v>6033</v>
      </c>
      <c r="C5" s="255" t="s">
        <v>6038</v>
      </c>
      <c r="D5" s="258" t="s">
        <v>6039</v>
      </c>
      <c r="E5" s="259" t="s">
        <v>6036</v>
      </c>
      <c r="F5" s="262" t="s">
        <v>6037</v>
      </c>
      <c r="G5" s="265" t="str">
        <f>IF(COUNTIF(H5:AU5,"&lt;&gt;")=0,"",SUMPRODUCT(((Recommendations[ImplStatus]="Implemented")+(Recommendations[ImplStatus]="Compensated"))*ISNUMBER(MATCH(Recommendations[Id],H5:AU5,0)))/COUNTIF(H5:AU5,"&lt;&gt;"))</f>
        <v/>
      </c>
      <c r="H5" s="266"/>
      <c r="I5" s="266"/>
      <c r="J5" s="266"/>
      <c r="K5" s="266"/>
      <c r="L5" s="266"/>
      <c r="M5" s="266"/>
      <c r="N5" s="266"/>
      <c r="O5" s="266"/>
      <c r="P5" s="266"/>
      <c r="Q5" s="266"/>
      <c r="R5" s="266"/>
      <c r="S5" s="266"/>
      <c r="T5" s="266"/>
      <c r="U5" s="266"/>
      <c r="V5" s="266"/>
      <c r="W5" s="266"/>
      <c r="X5" s="266"/>
      <c r="Y5" s="266"/>
      <c r="Z5" s="266"/>
      <c r="AA5" s="266"/>
      <c r="AB5" s="266"/>
      <c r="AC5" s="266"/>
      <c r="AD5" s="266"/>
      <c r="AE5" s="266"/>
      <c r="AF5" s="266"/>
      <c r="AG5" s="266"/>
      <c r="AH5" s="266"/>
      <c r="AI5" s="266"/>
      <c r="AJ5" s="266"/>
      <c r="AK5" s="266"/>
      <c r="AL5" s="266"/>
      <c r="AM5" s="266"/>
      <c r="AN5" s="266"/>
      <c r="AO5" s="266"/>
      <c r="AP5" s="266"/>
      <c r="AQ5" s="266"/>
      <c r="AR5" s="266"/>
      <c r="AS5" s="266"/>
      <c r="AT5" s="266"/>
      <c r="AU5" s="280"/>
    </row>
    <row r="6" spans="1:47" ht="60" customHeight="1" x14ac:dyDescent="0.35">
      <c r="A6" s="276" t="s">
        <v>6032</v>
      </c>
      <c r="B6" s="254" t="s">
        <v>6033</v>
      </c>
      <c r="C6" s="255" t="s">
        <v>6040</v>
      </c>
      <c r="D6" s="258" t="s">
        <v>6041</v>
      </c>
      <c r="E6" s="259" t="s">
        <v>6036</v>
      </c>
      <c r="F6" s="262" t="s">
        <v>6037</v>
      </c>
      <c r="G6" s="265" t="str">
        <f>IF(COUNTIF(H6:AU6,"&lt;&gt;")=0,"",SUMPRODUCT(((Recommendations[ImplStatus]="Implemented")+(Recommendations[ImplStatus]="Compensated"))*ISNUMBER(MATCH(Recommendations[Id],H6:AU6,0)))/COUNTIF(H6:AU6,"&lt;&gt;"))</f>
        <v/>
      </c>
      <c r="H6" s="266"/>
      <c r="I6" s="266"/>
      <c r="J6" s="266"/>
      <c r="K6" s="266"/>
      <c r="L6" s="266"/>
      <c r="M6" s="266"/>
      <c r="N6" s="266"/>
      <c r="O6" s="266"/>
      <c r="P6" s="266"/>
      <c r="Q6" s="266"/>
      <c r="R6" s="266"/>
      <c r="S6" s="266"/>
      <c r="T6" s="266"/>
      <c r="U6" s="266"/>
      <c r="V6" s="266"/>
      <c r="W6" s="266"/>
      <c r="X6" s="266"/>
      <c r="Y6" s="266"/>
      <c r="Z6" s="266"/>
      <c r="AA6" s="266"/>
      <c r="AB6" s="266"/>
      <c r="AC6" s="266"/>
      <c r="AD6" s="266"/>
      <c r="AE6" s="266"/>
      <c r="AF6" s="266"/>
      <c r="AG6" s="266"/>
      <c r="AH6" s="266"/>
      <c r="AI6" s="266"/>
      <c r="AJ6" s="266"/>
      <c r="AK6" s="266"/>
      <c r="AL6" s="266"/>
      <c r="AM6" s="266"/>
      <c r="AN6" s="266"/>
      <c r="AO6" s="266"/>
      <c r="AP6" s="266"/>
      <c r="AQ6" s="266"/>
      <c r="AR6" s="266"/>
      <c r="AS6" s="266"/>
      <c r="AT6" s="266"/>
      <c r="AU6" s="280"/>
    </row>
    <row r="7" spans="1:47" ht="60" customHeight="1" x14ac:dyDescent="0.35">
      <c r="A7" s="276" t="s">
        <v>6032</v>
      </c>
      <c r="B7" s="254" t="s">
        <v>6033</v>
      </c>
      <c r="C7" s="255" t="s">
        <v>6042</v>
      </c>
      <c r="D7" s="258" t="s">
        <v>6043</v>
      </c>
      <c r="E7" s="259" t="s">
        <v>6036</v>
      </c>
      <c r="F7" s="262" t="s">
        <v>6037</v>
      </c>
      <c r="G7" s="265" t="str">
        <f>IF(COUNTIF(H7:AU7,"&lt;&gt;")=0,"",SUMPRODUCT(((Recommendations[ImplStatus]="Implemented")+(Recommendations[ImplStatus]="Compensated"))*ISNUMBER(MATCH(Recommendations[Id],H7:AU7,0)))/COUNTIF(H7:AU7,"&lt;&gt;"))</f>
        <v/>
      </c>
      <c r="H7" s="266"/>
      <c r="I7" s="266"/>
      <c r="J7" s="266"/>
      <c r="K7" s="266"/>
      <c r="L7" s="266"/>
      <c r="M7" s="266"/>
      <c r="N7" s="266"/>
      <c r="O7" s="266"/>
      <c r="P7" s="266"/>
      <c r="Q7" s="266"/>
      <c r="R7" s="266"/>
      <c r="S7" s="266"/>
      <c r="T7" s="266"/>
      <c r="U7" s="266"/>
      <c r="V7" s="266"/>
      <c r="W7" s="266"/>
      <c r="X7" s="266"/>
      <c r="Y7" s="266"/>
      <c r="Z7" s="266"/>
      <c r="AA7" s="266"/>
      <c r="AB7" s="266"/>
      <c r="AC7" s="266"/>
      <c r="AD7" s="266"/>
      <c r="AE7" s="266"/>
      <c r="AF7" s="266"/>
      <c r="AG7" s="266"/>
      <c r="AH7" s="266"/>
      <c r="AI7" s="266"/>
      <c r="AJ7" s="266"/>
      <c r="AK7" s="266"/>
      <c r="AL7" s="266"/>
      <c r="AM7" s="266"/>
      <c r="AN7" s="266"/>
      <c r="AO7" s="266"/>
      <c r="AP7" s="266"/>
      <c r="AQ7" s="266"/>
      <c r="AR7" s="266"/>
      <c r="AS7" s="266"/>
      <c r="AT7" s="266"/>
      <c r="AU7" s="280"/>
    </row>
    <row r="8" spans="1:47" ht="60" customHeight="1" x14ac:dyDescent="0.35">
      <c r="A8" s="276" t="s">
        <v>6032</v>
      </c>
      <c r="B8" s="254" t="s">
        <v>6033</v>
      </c>
      <c r="C8" s="255" t="s">
        <v>6044</v>
      </c>
      <c r="D8" s="258" t="s">
        <v>6045</v>
      </c>
      <c r="E8" s="259" t="s">
        <v>6036</v>
      </c>
      <c r="F8" s="262" t="s">
        <v>6037</v>
      </c>
      <c r="G8" s="265" t="str">
        <f>IF(COUNTIF(H8:AU8,"&lt;&gt;")=0,"",SUMPRODUCT(((Recommendations[ImplStatus]="Implemented")+(Recommendations[ImplStatus]="Compensated"))*ISNUMBER(MATCH(Recommendations[Id],H8:AU8,0)))/COUNTIF(H8:AU8,"&lt;&gt;"))</f>
        <v/>
      </c>
      <c r="H8" s="266"/>
      <c r="I8" s="266"/>
      <c r="J8" s="266"/>
      <c r="K8" s="266"/>
      <c r="L8" s="266"/>
      <c r="M8" s="266"/>
      <c r="N8" s="266"/>
      <c r="O8" s="266"/>
      <c r="P8" s="266"/>
      <c r="Q8" s="266"/>
      <c r="R8" s="266"/>
      <c r="S8" s="266"/>
      <c r="T8" s="266"/>
      <c r="U8" s="266"/>
      <c r="V8" s="266"/>
      <c r="W8" s="266"/>
      <c r="X8" s="266"/>
      <c r="Y8" s="266"/>
      <c r="Z8" s="266"/>
      <c r="AA8" s="266"/>
      <c r="AB8" s="266"/>
      <c r="AC8" s="266"/>
      <c r="AD8" s="266"/>
      <c r="AE8" s="266"/>
      <c r="AF8" s="266"/>
      <c r="AG8" s="266"/>
      <c r="AH8" s="266"/>
      <c r="AI8" s="266"/>
      <c r="AJ8" s="266"/>
      <c r="AK8" s="266"/>
      <c r="AL8" s="266"/>
      <c r="AM8" s="266"/>
      <c r="AN8" s="266"/>
      <c r="AO8" s="266"/>
      <c r="AP8" s="266"/>
      <c r="AQ8" s="266"/>
      <c r="AR8" s="266"/>
      <c r="AS8" s="266"/>
      <c r="AT8" s="266"/>
      <c r="AU8" s="280"/>
    </row>
    <row r="9" spans="1:47" ht="60" customHeight="1" x14ac:dyDescent="0.35">
      <c r="A9" s="276" t="s">
        <v>6032</v>
      </c>
      <c r="B9" s="254" t="s">
        <v>6033</v>
      </c>
      <c r="C9" s="255" t="s">
        <v>6046</v>
      </c>
      <c r="D9" s="258" t="s">
        <v>6047</v>
      </c>
      <c r="E9" s="259" t="s">
        <v>6036</v>
      </c>
      <c r="F9" s="262" t="s">
        <v>6037</v>
      </c>
      <c r="G9" s="265" t="str">
        <f>IF(COUNTIF(H9:AU9,"&lt;&gt;")=0,"",SUMPRODUCT(((Recommendations[ImplStatus]="Implemented")+(Recommendations[ImplStatus]="Compensated"))*ISNUMBER(MATCH(Recommendations[Id],H9:AU9,0)))/COUNTIF(H9:AU9,"&lt;&gt;"))</f>
        <v/>
      </c>
      <c r="H9" s="266"/>
      <c r="I9" s="266"/>
      <c r="J9" s="266"/>
      <c r="K9" s="266"/>
      <c r="L9" s="266"/>
      <c r="M9" s="266"/>
      <c r="N9" s="266"/>
      <c r="O9" s="266"/>
      <c r="P9" s="266"/>
      <c r="Q9" s="266"/>
      <c r="R9" s="266"/>
      <c r="S9" s="266"/>
      <c r="T9" s="266"/>
      <c r="U9" s="266"/>
      <c r="V9" s="266"/>
      <c r="W9" s="266"/>
      <c r="X9" s="266"/>
      <c r="Y9" s="266"/>
      <c r="Z9" s="266"/>
      <c r="AA9" s="266"/>
      <c r="AB9" s="266"/>
      <c r="AC9" s="266"/>
      <c r="AD9" s="266"/>
      <c r="AE9" s="266"/>
      <c r="AF9" s="266"/>
      <c r="AG9" s="266"/>
      <c r="AH9" s="266"/>
      <c r="AI9" s="266"/>
      <c r="AJ9" s="266"/>
      <c r="AK9" s="266"/>
      <c r="AL9" s="266"/>
      <c r="AM9" s="266"/>
      <c r="AN9" s="266"/>
      <c r="AO9" s="266"/>
      <c r="AP9" s="266"/>
      <c r="AQ9" s="266"/>
      <c r="AR9" s="266"/>
      <c r="AS9" s="266"/>
      <c r="AT9" s="266"/>
      <c r="AU9" s="280"/>
    </row>
    <row r="10" spans="1:47" ht="60" customHeight="1" x14ac:dyDescent="0.35">
      <c r="A10" s="276" t="s">
        <v>6032</v>
      </c>
      <c r="B10" s="254" t="s">
        <v>6033</v>
      </c>
      <c r="C10" s="255" t="s">
        <v>6048</v>
      </c>
      <c r="D10" s="258" t="s">
        <v>6049</v>
      </c>
      <c r="E10" s="259" t="s">
        <v>6036</v>
      </c>
      <c r="F10" s="262" t="s">
        <v>6037</v>
      </c>
      <c r="G10" s="265" t="str">
        <f>IF(COUNTIF(H10:AU10,"&lt;&gt;")=0,"",SUMPRODUCT(((Recommendations[ImplStatus]="Implemented")+(Recommendations[ImplStatus]="Compensated"))*ISNUMBER(MATCH(Recommendations[Id],H10:AU10,0)))/COUNTIF(H10:AU10,"&lt;&gt;"))</f>
        <v/>
      </c>
      <c r="H10" s="266"/>
      <c r="I10" s="266"/>
      <c r="J10" s="266"/>
      <c r="K10" s="266"/>
      <c r="L10" s="266"/>
      <c r="M10" s="266"/>
      <c r="N10" s="266"/>
      <c r="O10" s="266"/>
      <c r="P10" s="266"/>
      <c r="Q10" s="266"/>
      <c r="R10" s="266"/>
      <c r="S10" s="266"/>
      <c r="T10" s="266"/>
      <c r="U10" s="266"/>
      <c r="V10" s="266"/>
      <c r="W10" s="266"/>
      <c r="X10" s="266"/>
      <c r="Y10" s="266"/>
      <c r="Z10" s="266"/>
      <c r="AA10" s="266"/>
      <c r="AB10" s="266"/>
      <c r="AC10" s="266"/>
      <c r="AD10" s="266"/>
      <c r="AE10" s="266"/>
      <c r="AF10" s="266"/>
      <c r="AG10" s="266"/>
      <c r="AH10" s="266"/>
      <c r="AI10" s="266"/>
      <c r="AJ10" s="266"/>
      <c r="AK10" s="266"/>
      <c r="AL10" s="266"/>
      <c r="AM10" s="266"/>
      <c r="AN10" s="266"/>
      <c r="AO10" s="266"/>
      <c r="AP10" s="266"/>
      <c r="AQ10" s="266"/>
      <c r="AR10" s="266"/>
      <c r="AS10" s="266"/>
      <c r="AT10" s="266"/>
      <c r="AU10" s="280"/>
    </row>
    <row r="11" spans="1:47" ht="60" customHeight="1" x14ac:dyDescent="0.35">
      <c r="A11" s="276" t="s">
        <v>6032</v>
      </c>
      <c r="B11" s="254" t="s">
        <v>6033</v>
      </c>
      <c r="C11" s="255" t="s">
        <v>6050</v>
      </c>
      <c r="D11" s="258" t="s">
        <v>6051</v>
      </c>
      <c r="E11" s="259" t="s">
        <v>6036</v>
      </c>
      <c r="F11" s="262" t="s">
        <v>6037</v>
      </c>
      <c r="G11" s="265" t="str">
        <f>IF(COUNTIF(H11:AU11,"&lt;&gt;")=0,"",SUMPRODUCT(((Recommendations[ImplStatus]="Implemented")+(Recommendations[ImplStatus]="Compensated"))*ISNUMBER(MATCH(Recommendations[Id],H11:AU11,0)))/COUNTIF(H11:AU11,"&lt;&gt;"))</f>
        <v/>
      </c>
      <c r="H11" s="266"/>
      <c r="I11" s="266"/>
      <c r="J11" s="266"/>
      <c r="K11" s="266"/>
      <c r="L11" s="266"/>
      <c r="M11" s="266"/>
      <c r="N11" s="266"/>
      <c r="O11" s="266"/>
      <c r="P11" s="266"/>
      <c r="Q11" s="266"/>
      <c r="R11" s="266"/>
      <c r="S11" s="266"/>
      <c r="T11" s="266"/>
      <c r="U11" s="266"/>
      <c r="V11" s="266"/>
      <c r="W11" s="266"/>
      <c r="X11" s="266"/>
      <c r="Y11" s="266"/>
      <c r="Z11" s="266"/>
      <c r="AA11" s="266"/>
      <c r="AB11" s="266"/>
      <c r="AC11" s="266"/>
      <c r="AD11" s="266"/>
      <c r="AE11" s="266"/>
      <c r="AF11" s="266"/>
      <c r="AG11" s="266"/>
      <c r="AH11" s="266"/>
      <c r="AI11" s="266"/>
      <c r="AJ11" s="266"/>
      <c r="AK11" s="266"/>
      <c r="AL11" s="266"/>
      <c r="AM11" s="266"/>
      <c r="AN11" s="266"/>
      <c r="AO11" s="266"/>
      <c r="AP11" s="266"/>
      <c r="AQ11" s="266"/>
      <c r="AR11" s="266"/>
      <c r="AS11" s="266"/>
      <c r="AT11" s="266"/>
      <c r="AU11" s="280"/>
    </row>
    <row r="12" spans="1:47" ht="60" customHeight="1" x14ac:dyDescent="0.35">
      <c r="A12" s="276" t="s">
        <v>6032</v>
      </c>
      <c r="B12" s="254" t="s">
        <v>6033</v>
      </c>
      <c r="C12" s="255" t="s">
        <v>6052</v>
      </c>
      <c r="D12" s="258" t="s">
        <v>6053</v>
      </c>
      <c r="E12" s="259" t="s">
        <v>6036</v>
      </c>
      <c r="F12" s="262" t="s">
        <v>6037</v>
      </c>
      <c r="G12" s="265" t="str">
        <f>IF(COUNTIF(H12:AU12,"&lt;&gt;")=0,"",SUMPRODUCT(((Recommendations[ImplStatus]="Implemented")+(Recommendations[ImplStatus]="Compensated"))*ISNUMBER(MATCH(Recommendations[Id],H12:AU12,0)))/COUNTIF(H12:AU12,"&lt;&gt;"))</f>
        <v/>
      </c>
      <c r="H12" s="266"/>
      <c r="I12" s="266"/>
      <c r="J12" s="266"/>
      <c r="K12" s="266"/>
      <c r="L12" s="266"/>
      <c r="M12" s="266"/>
      <c r="N12" s="266"/>
      <c r="O12" s="266"/>
      <c r="P12" s="266"/>
      <c r="Q12" s="266"/>
      <c r="R12" s="266"/>
      <c r="S12" s="266"/>
      <c r="T12" s="266"/>
      <c r="U12" s="266"/>
      <c r="V12" s="266"/>
      <c r="W12" s="266"/>
      <c r="X12" s="266"/>
      <c r="Y12" s="266"/>
      <c r="Z12" s="266"/>
      <c r="AA12" s="266"/>
      <c r="AB12" s="266"/>
      <c r="AC12" s="266"/>
      <c r="AD12" s="266"/>
      <c r="AE12" s="266"/>
      <c r="AF12" s="266"/>
      <c r="AG12" s="266"/>
      <c r="AH12" s="266"/>
      <c r="AI12" s="266"/>
      <c r="AJ12" s="266"/>
      <c r="AK12" s="266"/>
      <c r="AL12" s="266"/>
      <c r="AM12" s="266"/>
      <c r="AN12" s="266"/>
      <c r="AO12" s="266"/>
      <c r="AP12" s="266"/>
      <c r="AQ12" s="266"/>
      <c r="AR12" s="266"/>
      <c r="AS12" s="266"/>
      <c r="AT12" s="266"/>
      <c r="AU12" s="280"/>
    </row>
    <row r="13" spans="1:47" ht="60" customHeight="1" x14ac:dyDescent="0.35">
      <c r="A13" s="276" t="s">
        <v>6032</v>
      </c>
      <c r="B13" s="254" t="s">
        <v>6033</v>
      </c>
      <c r="C13" s="255" t="s">
        <v>6054</v>
      </c>
      <c r="D13" s="258" t="s">
        <v>6055</v>
      </c>
      <c r="E13" s="259" t="s">
        <v>6036</v>
      </c>
      <c r="F13" s="262" t="s">
        <v>6037</v>
      </c>
      <c r="G13" s="265" t="str">
        <f>IF(COUNTIF(H13:AU13,"&lt;&gt;")=0,"",SUMPRODUCT(((Recommendations[ImplStatus]="Implemented")+(Recommendations[ImplStatus]="Compensated"))*ISNUMBER(MATCH(Recommendations[Id],H13:AU13,0)))/COUNTIF(H13:AU13,"&lt;&gt;"))</f>
        <v/>
      </c>
      <c r="H13" s="266"/>
      <c r="I13" s="266"/>
      <c r="J13" s="266"/>
      <c r="K13" s="266"/>
      <c r="L13" s="266"/>
      <c r="M13" s="266"/>
      <c r="N13" s="266"/>
      <c r="O13" s="266"/>
      <c r="P13" s="266"/>
      <c r="Q13" s="266"/>
      <c r="R13" s="266"/>
      <c r="S13" s="266"/>
      <c r="T13" s="266"/>
      <c r="U13" s="266"/>
      <c r="V13" s="266"/>
      <c r="W13" s="266"/>
      <c r="X13" s="266"/>
      <c r="Y13" s="266"/>
      <c r="Z13" s="266"/>
      <c r="AA13" s="266"/>
      <c r="AB13" s="266"/>
      <c r="AC13" s="266"/>
      <c r="AD13" s="266"/>
      <c r="AE13" s="266"/>
      <c r="AF13" s="266"/>
      <c r="AG13" s="266"/>
      <c r="AH13" s="266"/>
      <c r="AI13" s="266"/>
      <c r="AJ13" s="266"/>
      <c r="AK13" s="266"/>
      <c r="AL13" s="266"/>
      <c r="AM13" s="266"/>
      <c r="AN13" s="266"/>
      <c r="AO13" s="266"/>
      <c r="AP13" s="266"/>
      <c r="AQ13" s="266"/>
      <c r="AR13" s="266"/>
      <c r="AS13" s="266"/>
      <c r="AT13" s="266"/>
      <c r="AU13" s="280"/>
    </row>
    <row r="14" spans="1:47" ht="60" customHeight="1" x14ac:dyDescent="0.35">
      <c r="A14" s="276" t="s">
        <v>6032</v>
      </c>
      <c r="B14" s="254" t="s">
        <v>6033</v>
      </c>
      <c r="C14" s="255" t="s">
        <v>6056</v>
      </c>
      <c r="D14" s="258" t="s">
        <v>6057</v>
      </c>
      <c r="E14" s="259" t="s">
        <v>6036</v>
      </c>
      <c r="F14" s="262" t="s">
        <v>6037</v>
      </c>
      <c r="G14" s="265" t="str">
        <f>IF(COUNTIF(H14:AU14,"&lt;&gt;")=0,"",SUMPRODUCT(((Recommendations[ImplStatus]="Implemented")+(Recommendations[ImplStatus]="Compensated"))*ISNUMBER(MATCH(Recommendations[Id],H14:AU14,0)))/COUNTIF(H14:AU14,"&lt;&gt;"))</f>
        <v/>
      </c>
      <c r="H14" s="266"/>
      <c r="I14" s="266"/>
      <c r="J14" s="266"/>
      <c r="K14" s="266"/>
      <c r="L14" s="266"/>
      <c r="M14" s="266"/>
      <c r="N14" s="266"/>
      <c r="O14" s="266"/>
      <c r="P14" s="266"/>
      <c r="Q14" s="266"/>
      <c r="R14" s="266"/>
      <c r="S14" s="266"/>
      <c r="T14" s="266"/>
      <c r="U14" s="266"/>
      <c r="V14" s="266"/>
      <c r="W14" s="266"/>
      <c r="X14" s="266"/>
      <c r="Y14" s="266"/>
      <c r="Z14" s="266"/>
      <c r="AA14" s="266"/>
      <c r="AB14" s="266"/>
      <c r="AC14" s="266"/>
      <c r="AD14" s="266"/>
      <c r="AE14" s="266"/>
      <c r="AF14" s="266"/>
      <c r="AG14" s="266"/>
      <c r="AH14" s="266"/>
      <c r="AI14" s="266"/>
      <c r="AJ14" s="266"/>
      <c r="AK14" s="266"/>
      <c r="AL14" s="266"/>
      <c r="AM14" s="266"/>
      <c r="AN14" s="266"/>
      <c r="AO14" s="266"/>
      <c r="AP14" s="266"/>
      <c r="AQ14" s="266"/>
      <c r="AR14" s="266"/>
      <c r="AS14" s="266"/>
      <c r="AT14" s="266"/>
      <c r="AU14" s="280"/>
    </row>
    <row r="15" spans="1:47" ht="60" customHeight="1" x14ac:dyDescent="0.35">
      <c r="A15" s="276" t="s">
        <v>6032</v>
      </c>
      <c r="B15" s="254" t="s">
        <v>6033</v>
      </c>
      <c r="C15" s="255" t="s">
        <v>6058</v>
      </c>
      <c r="D15" s="258" t="s">
        <v>6059</v>
      </c>
      <c r="E15" s="259" t="s">
        <v>6036</v>
      </c>
      <c r="F15" s="262" t="s">
        <v>6037</v>
      </c>
      <c r="G15" s="265" t="str">
        <f>IF(COUNTIF(H15:AU15,"&lt;&gt;")=0,"",SUMPRODUCT(((Recommendations[ImplStatus]="Implemented")+(Recommendations[ImplStatus]="Compensated"))*ISNUMBER(MATCH(Recommendations[Id],H15:AU15,0)))/COUNTIF(H15:AU15,"&lt;&gt;"))</f>
        <v/>
      </c>
      <c r="H15" s="266"/>
      <c r="I15" s="266"/>
      <c r="J15" s="266"/>
      <c r="K15" s="266"/>
      <c r="L15" s="266"/>
      <c r="M15" s="266"/>
      <c r="N15" s="266"/>
      <c r="O15" s="266"/>
      <c r="P15" s="266"/>
      <c r="Q15" s="266"/>
      <c r="R15" s="266"/>
      <c r="S15" s="266"/>
      <c r="T15" s="266"/>
      <c r="U15" s="266"/>
      <c r="V15" s="266"/>
      <c r="W15" s="266"/>
      <c r="X15" s="266"/>
      <c r="Y15" s="266"/>
      <c r="Z15" s="266"/>
      <c r="AA15" s="266"/>
      <c r="AB15" s="266"/>
      <c r="AC15" s="266"/>
      <c r="AD15" s="266"/>
      <c r="AE15" s="266"/>
      <c r="AF15" s="266"/>
      <c r="AG15" s="266"/>
      <c r="AH15" s="266"/>
      <c r="AI15" s="266"/>
      <c r="AJ15" s="266"/>
      <c r="AK15" s="266"/>
      <c r="AL15" s="266"/>
      <c r="AM15" s="266"/>
      <c r="AN15" s="266"/>
      <c r="AO15" s="266"/>
      <c r="AP15" s="266"/>
      <c r="AQ15" s="266"/>
      <c r="AR15" s="266"/>
      <c r="AS15" s="266"/>
      <c r="AT15" s="266"/>
      <c r="AU15" s="280"/>
    </row>
    <row r="16" spans="1:47" ht="60" customHeight="1" x14ac:dyDescent="0.35">
      <c r="A16" s="276" t="s">
        <v>6032</v>
      </c>
      <c r="B16" s="254" t="s">
        <v>6033</v>
      </c>
      <c r="C16" s="255" t="s">
        <v>6060</v>
      </c>
      <c r="D16" s="258" t="s">
        <v>6061</v>
      </c>
      <c r="E16" s="259" t="s">
        <v>6036</v>
      </c>
      <c r="F16" s="262" t="s">
        <v>6037</v>
      </c>
      <c r="G16" s="265" t="str">
        <f>IF(COUNTIF(H16:AU16,"&lt;&gt;")=0,"",SUMPRODUCT(((Recommendations[ImplStatus]="Implemented")+(Recommendations[ImplStatus]="Compensated"))*ISNUMBER(MATCH(Recommendations[Id],H16:AU16,0)))/COUNTIF(H16:AU16,"&lt;&gt;"))</f>
        <v/>
      </c>
      <c r="H16" s="266"/>
      <c r="I16" s="266"/>
      <c r="J16" s="266"/>
      <c r="K16" s="266"/>
      <c r="L16" s="266"/>
      <c r="M16" s="266"/>
      <c r="N16" s="266"/>
      <c r="O16" s="266"/>
      <c r="P16" s="266"/>
      <c r="Q16" s="266"/>
      <c r="R16" s="266"/>
      <c r="S16" s="266"/>
      <c r="T16" s="266"/>
      <c r="U16" s="266"/>
      <c r="V16" s="266"/>
      <c r="W16" s="266"/>
      <c r="X16" s="266"/>
      <c r="Y16" s="266"/>
      <c r="Z16" s="266"/>
      <c r="AA16" s="266"/>
      <c r="AB16" s="266"/>
      <c r="AC16" s="266"/>
      <c r="AD16" s="266"/>
      <c r="AE16" s="266"/>
      <c r="AF16" s="266"/>
      <c r="AG16" s="266"/>
      <c r="AH16" s="266"/>
      <c r="AI16" s="266"/>
      <c r="AJ16" s="266"/>
      <c r="AK16" s="266"/>
      <c r="AL16" s="266"/>
      <c r="AM16" s="266"/>
      <c r="AN16" s="266"/>
      <c r="AO16" s="266"/>
      <c r="AP16" s="266"/>
      <c r="AQ16" s="266"/>
      <c r="AR16" s="266"/>
      <c r="AS16" s="266"/>
      <c r="AT16" s="266"/>
      <c r="AU16" s="280"/>
    </row>
    <row r="17" spans="1:47" ht="60" customHeight="1" outlineLevel="2" x14ac:dyDescent="0.35">
      <c r="A17" s="275" t="s">
        <v>6032</v>
      </c>
      <c r="B17" s="253" t="s">
        <v>6062</v>
      </c>
      <c r="C17" s="253"/>
      <c r="D17" s="257"/>
      <c r="E17" s="253"/>
      <c r="F17" s="261"/>
      <c r="G17" s="264" t="str">
        <f>IF(COUNTIF(H17:AU17,"&lt;&gt;")=0,"",SUMPRODUCT(((Recommendations[ImplStatus]="Implemented")+(Recommendations[ImplStatus]="Compensated"))*ISNUMBER(MATCH(Recommendations[Id],H17:AU17,0)))/COUNTIF(H17:AU17,"&lt;&gt;"))</f>
        <v/>
      </c>
      <c r="H17" s="261"/>
      <c r="I17" s="261"/>
      <c r="J17" s="261"/>
      <c r="K17" s="261"/>
      <c r="L17" s="261"/>
      <c r="M17" s="261"/>
      <c r="N17" s="261"/>
      <c r="O17" s="261"/>
      <c r="P17" s="261"/>
      <c r="Q17" s="261"/>
      <c r="R17" s="261"/>
      <c r="S17" s="261"/>
      <c r="T17" s="261"/>
      <c r="U17" s="261"/>
      <c r="V17" s="261"/>
      <c r="W17" s="261"/>
      <c r="X17" s="261"/>
      <c r="Y17" s="261"/>
      <c r="Z17" s="261"/>
      <c r="AA17" s="261"/>
      <c r="AB17" s="261"/>
      <c r="AC17" s="261"/>
      <c r="AD17" s="261"/>
      <c r="AE17" s="261"/>
      <c r="AF17" s="261"/>
      <c r="AG17" s="261"/>
      <c r="AH17" s="261"/>
      <c r="AI17" s="261"/>
      <c r="AJ17" s="261"/>
      <c r="AK17" s="261"/>
      <c r="AL17" s="261"/>
      <c r="AM17" s="261"/>
      <c r="AN17" s="261"/>
      <c r="AO17" s="261"/>
      <c r="AP17" s="261"/>
      <c r="AQ17" s="261"/>
      <c r="AR17" s="261"/>
      <c r="AS17" s="261"/>
      <c r="AT17" s="261"/>
      <c r="AU17" s="279"/>
    </row>
    <row r="18" spans="1:47" ht="60" customHeight="1" x14ac:dyDescent="0.35">
      <c r="A18" s="276" t="s">
        <v>6032</v>
      </c>
      <c r="B18" s="254" t="s">
        <v>6062</v>
      </c>
      <c r="C18" s="255" t="s">
        <v>6063</v>
      </c>
      <c r="D18" s="258" t="s">
        <v>6064</v>
      </c>
      <c r="E18" s="259" t="s">
        <v>6065</v>
      </c>
      <c r="F18" s="262" t="s">
        <v>6066</v>
      </c>
      <c r="G18" s="265" t="str">
        <f>IF(COUNTIF(H18:AU18,"&lt;&gt;")=0,"",SUMPRODUCT(((Recommendations[ImplStatus]="Implemented")+(Recommendations[ImplStatus]="Compensated"))*ISNUMBER(MATCH(Recommendations[Id],H18:AU18,0)))/COUNTIF(H18:AU18,"&lt;&gt;"))</f>
        <v/>
      </c>
      <c r="H18" s="266"/>
      <c r="I18" s="266"/>
      <c r="J18" s="266"/>
      <c r="K18" s="266"/>
      <c r="L18" s="266"/>
      <c r="M18" s="266"/>
      <c r="N18" s="266"/>
      <c r="O18" s="266"/>
      <c r="P18" s="266"/>
      <c r="Q18" s="266"/>
      <c r="R18" s="266"/>
      <c r="S18" s="266"/>
      <c r="T18" s="266"/>
      <c r="U18" s="266"/>
      <c r="V18" s="266"/>
      <c r="W18" s="266"/>
      <c r="X18" s="266"/>
      <c r="Y18" s="266"/>
      <c r="Z18" s="266"/>
      <c r="AA18" s="266"/>
      <c r="AB18" s="266"/>
      <c r="AC18" s="266"/>
      <c r="AD18" s="266"/>
      <c r="AE18" s="266"/>
      <c r="AF18" s="266"/>
      <c r="AG18" s="266"/>
      <c r="AH18" s="266"/>
      <c r="AI18" s="266"/>
      <c r="AJ18" s="266"/>
      <c r="AK18" s="266"/>
      <c r="AL18" s="266"/>
      <c r="AM18" s="266"/>
      <c r="AN18" s="266"/>
      <c r="AO18" s="266"/>
      <c r="AP18" s="266"/>
      <c r="AQ18" s="266"/>
      <c r="AR18" s="266"/>
      <c r="AS18" s="266"/>
      <c r="AT18" s="266"/>
      <c r="AU18" s="280"/>
    </row>
    <row r="19" spans="1:47" ht="60" customHeight="1" x14ac:dyDescent="0.35">
      <c r="A19" s="276" t="s">
        <v>6032</v>
      </c>
      <c r="B19" s="254" t="s">
        <v>6062</v>
      </c>
      <c r="C19" s="255" t="s">
        <v>6067</v>
      </c>
      <c r="D19" s="258" t="s">
        <v>6068</v>
      </c>
      <c r="E19" s="259" t="s">
        <v>6065</v>
      </c>
      <c r="F19" s="262" t="s">
        <v>6066</v>
      </c>
      <c r="G19" s="265" t="str">
        <f>IF(COUNTIF(H19:AU19,"&lt;&gt;")=0,"",SUMPRODUCT(((Recommendations[ImplStatus]="Implemented")+(Recommendations[ImplStatus]="Compensated"))*ISNUMBER(MATCH(Recommendations[Id],H19:AU19,0)))/COUNTIF(H19:AU19,"&lt;&gt;"))</f>
        <v/>
      </c>
      <c r="H19" s="266"/>
      <c r="I19" s="266"/>
      <c r="J19" s="266"/>
      <c r="K19" s="266"/>
      <c r="L19" s="266"/>
      <c r="M19" s="266"/>
      <c r="N19" s="266"/>
      <c r="O19" s="266"/>
      <c r="P19" s="266"/>
      <c r="Q19" s="266"/>
      <c r="R19" s="266"/>
      <c r="S19" s="266"/>
      <c r="T19" s="266"/>
      <c r="U19" s="266"/>
      <c r="V19" s="266"/>
      <c r="W19" s="266"/>
      <c r="X19" s="266"/>
      <c r="Y19" s="266"/>
      <c r="Z19" s="266"/>
      <c r="AA19" s="266"/>
      <c r="AB19" s="266"/>
      <c r="AC19" s="266"/>
      <c r="AD19" s="266"/>
      <c r="AE19" s="266"/>
      <c r="AF19" s="266"/>
      <c r="AG19" s="266"/>
      <c r="AH19" s="266"/>
      <c r="AI19" s="266"/>
      <c r="AJ19" s="266"/>
      <c r="AK19" s="266"/>
      <c r="AL19" s="266"/>
      <c r="AM19" s="266"/>
      <c r="AN19" s="266"/>
      <c r="AO19" s="266"/>
      <c r="AP19" s="266"/>
      <c r="AQ19" s="266"/>
      <c r="AR19" s="266"/>
      <c r="AS19" s="266"/>
      <c r="AT19" s="266"/>
      <c r="AU19" s="280"/>
    </row>
    <row r="20" spans="1:47" ht="60" customHeight="1" x14ac:dyDescent="0.35">
      <c r="A20" s="276" t="s">
        <v>6032</v>
      </c>
      <c r="B20" s="254" t="s">
        <v>6062</v>
      </c>
      <c r="C20" s="255" t="s">
        <v>6069</v>
      </c>
      <c r="D20" s="258" t="s">
        <v>6070</v>
      </c>
      <c r="E20" s="259" t="s">
        <v>6065</v>
      </c>
      <c r="F20" s="262" t="s">
        <v>6066</v>
      </c>
      <c r="G20" s="265" t="str">
        <f>IF(COUNTIF(H20:AU20,"&lt;&gt;")=0,"",SUMPRODUCT(((Recommendations[ImplStatus]="Implemented")+(Recommendations[ImplStatus]="Compensated"))*ISNUMBER(MATCH(Recommendations[Id],H20:AU20,0)))/COUNTIF(H20:AU20,"&lt;&gt;"))</f>
        <v/>
      </c>
      <c r="H20" s="266"/>
      <c r="I20" s="266"/>
      <c r="J20" s="266"/>
      <c r="K20" s="266"/>
      <c r="L20" s="266"/>
      <c r="M20" s="266"/>
      <c r="N20" s="266"/>
      <c r="O20" s="266"/>
      <c r="P20" s="266"/>
      <c r="Q20" s="266"/>
      <c r="R20" s="266"/>
      <c r="S20" s="266"/>
      <c r="T20" s="266"/>
      <c r="U20" s="266"/>
      <c r="V20" s="266"/>
      <c r="W20" s="266"/>
      <c r="X20" s="266"/>
      <c r="Y20" s="266"/>
      <c r="Z20" s="266"/>
      <c r="AA20" s="266"/>
      <c r="AB20" s="266"/>
      <c r="AC20" s="266"/>
      <c r="AD20" s="266"/>
      <c r="AE20" s="266"/>
      <c r="AF20" s="266"/>
      <c r="AG20" s="266"/>
      <c r="AH20" s="266"/>
      <c r="AI20" s="266"/>
      <c r="AJ20" s="266"/>
      <c r="AK20" s="266"/>
      <c r="AL20" s="266"/>
      <c r="AM20" s="266"/>
      <c r="AN20" s="266"/>
      <c r="AO20" s="266"/>
      <c r="AP20" s="266"/>
      <c r="AQ20" s="266"/>
      <c r="AR20" s="266"/>
      <c r="AS20" s="266"/>
      <c r="AT20" s="266"/>
      <c r="AU20" s="280"/>
    </row>
    <row r="21" spans="1:47" ht="60" customHeight="1" x14ac:dyDescent="0.35">
      <c r="A21" s="276" t="s">
        <v>6032</v>
      </c>
      <c r="B21" s="254" t="s">
        <v>6062</v>
      </c>
      <c r="C21" s="255" t="s">
        <v>6071</v>
      </c>
      <c r="D21" s="258" t="s">
        <v>6072</v>
      </c>
      <c r="E21" s="259" t="s">
        <v>6065</v>
      </c>
      <c r="F21" s="262" t="s">
        <v>6066</v>
      </c>
      <c r="G21" s="265" t="str">
        <f>IF(COUNTIF(H21:AU21,"&lt;&gt;")=0,"",SUMPRODUCT(((Recommendations[ImplStatus]="Implemented")+(Recommendations[ImplStatus]="Compensated"))*ISNUMBER(MATCH(Recommendations[Id],H21:AU21,0)))/COUNTIF(H21:AU21,"&lt;&gt;"))</f>
        <v/>
      </c>
      <c r="H21" s="266"/>
      <c r="I21" s="266"/>
      <c r="J21" s="266"/>
      <c r="K21" s="266"/>
      <c r="L21" s="266"/>
      <c r="M21" s="266"/>
      <c r="N21" s="266"/>
      <c r="O21" s="266"/>
      <c r="P21" s="266"/>
      <c r="Q21" s="266"/>
      <c r="R21" s="266"/>
      <c r="S21" s="266"/>
      <c r="T21" s="266"/>
      <c r="U21" s="266"/>
      <c r="V21" s="266"/>
      <c r="W21" s="266"/>
      <c r="X21" s="266"/>
      <c r="Y21" s="266"/>
      <c r="Z21" s="266"/>
      <c r="AA21" s="266"/>
      <c r="AB21" s="266"/>
      <c r="AC21" s="266"/>
      <c r="AD21" s="266"/>
      <c r="AE21" s="266"/>
      <c r="AF21" s="266"/>
      <c r="AG21" s="266"/>
      <c r="AH21" s="266"/>
      <c r="AI21" s="266"/>
      <c r="AJ21" s="266"/>
      <c r="AK21" s="266"/>
      <c r="AL21" s="266"/>
      <c r="AM21" s="266"/>
      <c r="AN21" s="266"/>
      <c r="AO21" s="266"/>
      <c r="AP21" s="266"/>
      <c r="AQ21" s="266"/>
      <c r="AR21" s="266"/>
      <c r="AS21" s="266"/>
      <c r="AT21" s="266"/>
      <c r="AU21" s="280"/>
    </row>
    <row r="22" spans="1:47" ht="60" customHeight="1" x14ac:dyDescent="0.35">
      <c r="A22" s="276" t="s">
        <v>6032</v>
      </c>
      <c r="B22" s="254" t="s">
        <v>6062</v>
      </c>
      <c r="C22" s="255" t="s">
        <v>6073</v>
      </c>
      <c r="D22" s="258" t="s">
        <v>6074</v>
      </c>
      <c r="E22" s="259" t="s">
        <v>6065</v>
      </c>
      <c r="F22" s="262" t="s">
        <v>6066</v>
      </c>
      <c r="G22" s="265" t="str">
        <f>IF(COUNTIF(H22:AU22,"&lt;&gt;")=0,"",SUMPRODUCT(((Recommendations[ImplStatus]="Implemented")+(Recommendations[ImplStatus]="Compensated"))*ISNUMBER(MATCH(Recommendations[Id],H22:AU22,0)))/COUNTIF(H22:AU22,"&lt;&gt;"))</f>
        <v/>
      </c>
      <c r="H22" s="266"/>
      <c r="I22" s="266"/>
      <c r="J22" s="266"/>
      <c r="K22" s="266"/>
      <c r="L22" s="266"/>
      <c r="M22" s="266"/>
      <c r="N22" s="266"/>
      <c r="O22" s="266"/>
      <c r="P22" s="266"/>
      <c r="Q22" s="266"/>
      <c r="R22" s="266"/>
      <c r="S22" s="266"/>
      <c r="T22" s="266"/>
      <c r="U22" s="266"/>
      <c r="V22" s="266"/>
      <c r="W22" s="266"/>
      <c r="X22" s="266"/>
      <c r="Y22" s="266"/>
      <c r="Z22" s="266"/>
      <c r="AA22" s="266"/>
      <c r="AB22" s="266"/>
      <c r="AC22" s="266"/>
      <c r="AD22" s="266"/>
      <c r="AE22" s="266"/>
      <c r="AF22" s="266"/>
      <c r="AG22" s="266"/>
      <c r="AH22" s="266"/>
      <c r="AI22" s="266"/>
      <c r="AJ22" s="266"/>
      <c r="AK22" s="266"/>
      <c r="AL22" s="266"/>
      <c r="AM22" s="266"/>
      <c r="AN22" s="266"/>
      <c r="AO22" s="266"/>
      <c r="AP22" s="266"/>
      <c r="AQ22" s="266"/>
      <c r="AR22" s="266"/>
      <c r="AS22" s="266"/>
      <c r="AT22" s="266"/>
      <c r="AU22" s="280"/>
    </row>
    <row r="23" spans="1:47" ht="60" customHeight="1" x14ac:dyDescent="0.35">
      <c r="A23" s="276" t="s">
        <v>6032</v>
      </c>
      <c r="B23" s="254" t="s">
        <v>6062</v>
      </c>
      <c r="C23" s="255" t="s">
        <v>6075</v>
      </c>
      <c r="D23" s="258" t="s">
        <v>6076</v>
      </c>
      <c r="E23" s="259" t="s">
        <v>6036</v>
      </c>
      <c r="F23" s="262" t="s">
        <v>6037</v>
      </c>
      <c r="G23" s="265" t="str">
        <f>IF(COUNTIF(H23:AU23,"&lt;&gt;")=0,"",SUMPRODUCT(((Recommendations[ImplStatus]="Implemented")+(Recommendations[ImplStatus]="Compensated"))*ISNUMBER(MATCH(Recommendations[Id],H23:AU23,0)))/COUNTIF(H23:AU23,"&lt;&gt;"))</f>
        <v/>
      </c>
      <c r="H23" s="266"/>
      <c r="I23" s="266"/>
      <c r="J23" s="266"/>
      <c r="K23" s="266"/>
      <c r="L23" s="266"/>
      <c r="M23" s="266"/>
      <c r="N23" s="266"/>
      <c r="O23" s="266"/>
      <c r="P23" s="266"/>
      <c r="Q23" s="266"/>
      <c r="R23" s="266"/>
      <c r="S23" s="266"/>
      <c r="T23" s="266"/>
      <c r="U23" s="266"/>
      <c r="V23" s="266"/>
      <c r="W23" s="266"/>
      <c r="X23" s="266"/>
      <c r="Y23" s="266"/>
      <c r="Z23" s="266"/>
      <c r="AA23" s="266"/>
      <c r="AB23" s="266"/>
      <c r="AC23" s="266"/>
      <c r="AD23" s="266"/>
      <c r="AE23" s="266"/>
      <c r="AF23" s="266"/>
      <c r="AG23" s="266"/>
      <c r="AH23" s="266"/>
      <c r="AI23" s="266"/>
      <c r="AJ23" s="266"/>
      <c r="AK23" s="266"/>
      <c r="AL23" s="266"/>
      <c r="AM23" s="266"/>
      <c r="AN23" s="266"/>
      <c r="AO23" s="266"/>
      <c r="AP23" s="266"/>
      <c r="AQ23" s="266"/>
      <c r="AR23" s="266"/>
      <c r="AS23" s="266"/>
      <c r="AT23" s="266"/>
      <c r="AU23" s="280"/>
    </row>
    <row r="24" spans="1:47" ht="60" customHeight="1" x14ac:dyDescent="0.35">
      <c r="A24" s="276" t="s">
        <v>6032</v>
      </c>
      <c r="B24" s="254" t="s">
        <v>6062</v>
      </c>
      <c r="C24" s="255" t="s">
        <v>6077</v>
      </c>
      <c r="D24" s="258" t="s">
        <v>6078</v>
      </c>
      <c r="E24" s="259" t="s">
        <v>6036</v>
      </c>
      <c r="F24" s="262" t="s">
        <v>6037</v>
      </c>
      <c r="G24" s="265" t="str">
        <f>IF(COUNTIF(H24:AU24,"&lt;&gt;")=0,"",SUMPRODUCT(((Recommendations[ImplStatus]="Implemented")+(Recommendations[ImplStatus]="Compensated"))*ISNUMBER(MATCH(Recommendations[Id],H24:AU24,0)))/COUNTIF(H24:AU24,"&lt;&gt;"))</f>
        <v/>
      </c>
      <c r="H24" s="266"/>
      <c r="I24" s="266"/>
      <c r="J24" s="266"/>
      <c r="K24" s="266"/>
      <c r="L24" s="266"/>
      <c r="M24" s="266"/>
      <c r="N24" s="266"/>
      <c r="O24" s="266"/>
      <c r="P24" s="266"/>
      <c r="Q24" s="266"/>
      <c r="R24" s="266"/>
      <c r="S24" s="266"/>
      <c r="T24" s="266"/>
      <c r="U24" s="266"/>
      <c r="V24" s="266"/>
      <c r="W24" s="266"/>
      <c r="X24" s="266"/>
      <c r="Y24" s="266"/>
      <c r="Z24" s="266"/>
      <c r="AA24" s="266"/>
      <c r="AB24" s="266"/>
      <c r="AC24" s="266"/>
      <c r="AD24" s="266"/>
      <c r="AE24" s="266"/>
      <c r="AF24" s="266"/>
      <c r="AG24" s="266"/>
      <c r="AH24" s="266"/>
      <c r="AI24" s="266"/>
      <c r="AJ24" s="266"/>
      <c r="AK24" s="266"/>
      <c r="AL24" s="266"/>
      <c r="AM24" s="266"/>
      <c r="AN24" s="266"/>
      <c r="AO24" s="266"/>
      <c r="AP24" s="266"/>
      <c r="AQ24" s="266"/>
      <c r="AR24" s="266"/>
      <c r="AS24" s="266"/>
      <c r="AT24" s="266"/>
      <c r="AU24" s="280"/>
    </row>
    <row r="25" spans="1:47" ht="60" customHeight="1" x14ac:dyDescent="0.35">
      <c r="A25" s="276" t="s">
        <v>6032</v>
      </c>
      <c r="B25" s="254" t="s">
        <v>6062</v>
      </c>
      <c r="C25" s="255" t="s">
        <v>6079</v>
      </c>
      <c r="D25" s="258" t="s">
        <v>6080</v>
      </c>
      <c r="E25" s="259" t="s">
        <v>6036</v>
      </c>
      <c r="F25" s="262" t="s">
        <v>6081</v>
      </c>
      <c r="G25" s="265" t="str">
        <f>IF(COUNTIF(H25:AU25,"&lt;&gt;")=0,"",SUMPRODUCT(((Recommendations[ImplStatus]="Implemented")+(Recommendations[ImplStatus]="Compensated"))*ISNUMBER(MATCH(Recommendations[Id],H25:AU25,0)))/COUNTIF(H25:AU25,"&lt;&gt;"))</f>
        <v/>
      </c>
      <c r="H25" s="266"/>
      <c r="I25" s="266"/>
      <c r="J25" s="266"/>
      <c r="K25" s="266"/>
      <c r="L25" s="266"/>
      <c r="M25" s="266"/>
      <c r="N25" s="266"/>
      <c r="O25" s="266"/>
      <c r="P25" s="266"/>
      <c r="Q25" s="266"/>
      <c r="R25" s="266"/>
      <c r="S25" s="266"/>
      <c r="T25" s="266"/>
      <c r="U25" s="266"/>
      <c r="V25" s="266"/>
      <c r="W25" s="266"/>
      <c r="X25" s="266"/>
      <c r="Y25" s="266"/>
      <c r="Z25" s="266"/>
      <c r="AA25" s="266"/>
      <c r="AB25" s="266"/>
      <c r="AC25" s="266"/>
      <c r="AD25" s="266"/>
      <c r="AE25" s="266"/>
      <c r="AF25" s="266"/>
      <c r="AG25" s="266"/>
      <c r="AH25" s="266"/>
      <c r="AI25" s="266"/>
      <c r="AJ25" s="266"/>
      <c r="AK25" s="266"/>
      <c r="AL25" s="266"/>
      <c r="AM25" s="266"/>
      <c r="AN25" s="266"/>
      <c r="AO25" s="266"/>
      <c r="AP25" s="266"/>
      <c r="AQ25" s="266"/>
      <c r="AR25" s="266"/>
      <c r="AS25" s="266"/>
      <c r="AT25" s="266"/>
      <c r="AU25" s="280"/>
    </row>
    <row r="26" spans="1:47" ht="60" customHeight="1" x14ac:dyDescent="0.35">
      <c r="A26" s="276" t="s">
        <v>6032</v>
      </c>
      <c r="B26" s="254" t="s">
        <v>6062</v>
      </c>
      <c r="C26" s="255" t="s">
        <v>6082</v>
      </c>
      <c r="D26" s="258" t="s">
        <v>6083</v>
      </c>
      <c r="E26" s="259" t="s">
        <v>6036</v>
      </c>
      <c r="F26" s="262" t="s">
        <v>6081</v>
      </c>
      <c r="G26" s="265" t="str">
        <f>IF(COUNTIF(H26:AU26,"&lt;&gt;")=0,"",SUMPRODUCT(((Recommendations[ImplStatus]="Implemented")+(Recommendations[ImplStatus]="Compensated"))*ISNUMBER(MATCH(Recommendations[Id],H26:AU26,0)))/COUNTIF(H26:AU26,"&lt;&gt;"))</f>
        <v/>
      </c>
      <c r="H26" s="266"/>
      <c r="I26" s="266"/>
      <c r="J26" s="266"/>
      <c r="K26" s="266"/>
      <c r="L26" s="266"/>
      <c r="M26" s="266"/>
      <c r="N26" s="266"/>
      <c r="O26" s="266"/>
      <c r="P26" s="266"/>
      <c r="Q26" s="266"/>
      <c r="R26" s="266"/>
      <c r="S26" s="266"/>
      <c r="T26" s="266"/>
      <c r="U26" s="266"/>
      <c r="V26" s="266"/>
      <c r="W26" s="266"/>
      <c r="X26" s="266"/>
      <c r="Y26" s="266"/>
      <c r="Z26" s="266"/>
      <c r="AA26" s="266"/>
      <c r="AB26" s="266"/>
      <c r="AC26" s="266"/>
      <c r="AD26" s="266"/>
      <c r="AE26" s="266"/>
      <c r="AF26" s="266"/>
      <c r="AG26" s="266"/>
      <c r="AH26" s="266"/>
      <c r="AI26" s="266"/>
      <c r="AJ26" s="266"/>
      <c r="AK26" s="266"/>
      <c r="AL26" s="266"/>
      <c r="AM26" s="266"/>
      <c r="AN26" s="266"/>
      <c r="AO26" s="266"/>
      <c r="AP26" s="266"/>
      <c r="AQ26" s="266"/>
      <c r="AR26" s="266"/>
      <c r="AS26" s="266"/>
      <c r="AT26" s="266"/>
      <c r="AU26" s="280"/>
    </row>
    <row r="27" spans="1:47" ht="60" customHeight="1" x14ac:dyDescent="0.35">
      <c r="A27" s="276" t="s">
        <v>6032</v>
      </c>
      <c r="B27" s="254" t="s">
        <v>6062</v>
      </c>
      <c r="C27" s="255" t="s">
        <v>6084</v>
      </c>
      <c r="D27" s="258" t="s">
        <v>6085</v>
      </c>
      <c r="E27" s="259" t="s">
        <v>6036</v>
      </c>
      <c r="F27" s="262" t="s">
        <v>6081</v>
      </c>
      <c r="G27" s="265" t="str">
        <f>IF(COUNTIF(H27:AU27,"&lt;&gt;")=0,"",SUMPRODUCT(((Recommendations[ImplStatus]="Implemented")+(Recommendations[ImplStatus]="Compensated"))*ISNUMBER(MATCH(Recommendations[Id],H27:AU27,0)))/COUNTIF(H27:AU27,"&lt;&gt;"))</f>
        <v/>
      </c>
      <c r="H27" s="266"/>
      <c r="I27" s="266"/>
      <c r="J27" s="266"/>
      <c r="K27" s="266"/>
      <c r="L27" s="266"/>
      <c r="M27" s="266"/>
      <c r="N27" s="266"/>
      <c r="O27" s="266"/>
      <c r="P27" s="266"/>
      <c r="Q27" s="266"/>
      <c r="R27" s="266"/>
      <c r="S27" s="266"/>
      <c r="T27" s="266"/>
      <c r="U27" s="266"/>
      <c r="V27" s="266"/>
      <c r="W27" s="266"/>
      <c r="X27" s="266"/>
      <c r="Y27" s="266"/>
      <c r="Z27" s="266"/>
      <c r="AA27" s="266"/>
      <c r="AB27" s="266"/>
      <c r="AC27" s="266"/>
      <c r="AD27" s="266"/>
      <c r="AE27" s="266"/>
      <c r="AF27" s="266"/>
      <c r="AG27" s="266"/>
      <c r="AH27" s="266"/>
      <c r="AI27" s="266"/>
      <c r="AJ27" s="266"/>
      <c r="AK27" s="266"/>
      <c r="AL27" s="266"/>
      <c r="AM27" s="266"/>
      <c r="AN27" s="266"/>
      <c r="AO27" s="266"/>
      <c r="AP27" s="266"/>
      <c r="AQ27" s="266"/>
      <c r="AR27" s="266"/>
      <c r="AS27" s="266"/>
      <c r="AT27" s="266"/>
      <c r="AU27" s="280"/>
    </row>
    <row r="28" spans="1:47" ht="60" customHeight="1" x14ac:dyDescent="0.35">
      <c r="A28" s="276" t="s">
        <v>6032</v>
      </c>
      <c r="B28" s="254" t="s">
        <v>6062</v>
      </c>
      <c r="C28" s="255" t="s">
        <v>6086</v>
      </c>
      <c r="D28" s="258" t="s">
        <v>6087</v>
      </c>
      <c r="E28" s="259" t="s">
        <v>6036</v>
      </c>
      <c r="F28" s="262" t="s">
        <v>6081</v>
      </c>
      <c r="G28" s="265" t="str">
        <f>IF(COUNTIF(H28:AU28,"&lt;&gt;")=0,"",SUMPRODUCT(((Recommendations[ImplStatus]="Implemented")+(Recommendations[ImplStatus]="Compensated"))*ISNUMBER(MATCH(Recommendations[Id],H28:AU28,0)))/COUNTIF(H28:AU28,"&lt;&gt;"))</f>
        <v/>
      </c>
      <c r="H28" s="266"/>
      <c r="I28" s="266"/>
      <c r="J28" s="266"/>
      <c r="K28" s="266"/>
      <c r="L28" s="266"/>
      <c r="M28" s="266"/>
      <c r="N28" s="266"/>
      <c r="O28" s="266"/>
      <c r="P28" s="266"/>
      <c r="Q28" s="266"/>
      <c r="R28" s="266"/>
      <c r="S28" s="266"/>
      <c r="T28" s="266"/>
      <c r="U28" s="266"/>
      <c r="V28" s="266"/>
      <c r="W28" s="266"/>
      <c r="X28" s="266"/>
      <c r="Y28" s="266"/>
      <c r="Z28" s="266"/>
      <c r="AA28" s="266"/>
      <c r="AB28" s="266"/>
      <c r="AC28" s="266"/>
      <c r="AD28" s="266"/>
      <c r="AE28" s="266"/>
      <c r="AF28" s="266"/>
      <c r="AG28" s="266"/>
      <c r="AH28" s="266"/>
      <c r="AI28" s="266"/>
      <c r="AJ28" s="266"/>
      <c r="AK28" s="266"/>
      <c r="AL28" s="266"/>
      <c r="AM28" s="266"/>
      <c r="AN28" s="266"/>
      <c r="AO28" s="266"/>
      <c r="AP28" s="266"/>
      <c r="AQ28" s="266"/>
      <c r="AR28" s="266"/>
      <c r="AS28" s="266"/>
      <c r="AT28" s="266"/>
      <c r="AU28" s="280"/>
    </row>
    <row r="29" spans="1:47" ht="60" customHeight="1" x14ac:dyDescent="0.35">
      <c r="A29" s="276" t="s">
        <v>6032</v>
      </c>
      <c r="B29" s="254" t="s">
        <v>6062</v>
      </c>
      <c r="C29" s="255" t="s">
        <v>6088</v>
      </c>
      <c r="D29" s="258" t="s">
        <v>6089</v>
      </c>
      <c r="E29" s="259" t="s">
        <v>6036</v>
      </c>
      <c r="F29" s="262" t="s">
        <v>6081</v>
      </c>
      <c r="G29" s="265" t="str">
        <f>IF(COUNTIF(H29:AU29,"&lt;&gt;")=0,"",SUMPRODUCT(((Recommendations[ImplStatus]="Implemented")+(Recommendations[ImplStatus]="Compensated"))*ISNUMBER(MATCH(Recommendations[Id],H29:AU29,0)))/COUNTIF(H29:AU29,"&lt;&gt;"))</f>
        <v/>
      </c>
      <c r="H29" s="266"/>
      <c r="I29" s="266"/>
      <c r="J29" s="266"/>
      <c r="K29" s="266"/>
      <c r="L29" s="266"/>
      <c r="M29" s="266"/>
      <c r="N29" s="266"/>
      <c r="O29" s="266"/>
      <c r="P29" s="266"/>
      <c r="Q29" s="266"/>
      <c r="R29" s="266"/>
      <c r="S29" s="266"/>
      <c r="T29" s="266"/>
      <c r="U29" s="266"/>
      <c r="V29" s="266"/>
      <c r="W29" s="266"/>
      <c r="X29" s="266"/>
      <c r="Y29" s="266"/>
      <c r="Z29" s="266"/>
      <c r="AA29" s="266"/>
      <c r="AB29" s="266"/>
      <c r="AC29" s="266"/>
      <c r="AD29" s="266"/>
      <c r="AE29" s="266"/>
      <c r="AF29" s="266"/>
      <c r="AG29" s="266"/>
      <c r="AH29" s="266"/>
      <c r="AI29" s="266"/>
      <c r="AJ29" s="266"/>
      <c r="AK29" s="266"/>
      <c r="AL29" s="266"/>
      <c r="AM29" s="266"/>
      <c r="AN29" s="266"/>
      <c r="AO29" s="266"/>
      <c r="AP29" s="266"/>
      <c r="AQ29" s="266"/>
      <c r="AR29" s="266"/>
      <c r="AS29" s="266"/>
      <c r="AT29" s="266"/>
      <c r="AU29" s="280"/>
    </row>
    <row r="30" spans="1:47" ht="60" customHeight="1" x14ac:dyDescent="0.35">
      <c r="A30" s="276" t="s">
        <v>6032</v>
      </c>
      <c r="B30" s="254" t="s">
        <v>6062</v>
      </c>
      <c r="C30" s="255" t="s">
        <v>6090</v>
      </c>
      <c r="D30" s="258" t="s">
        <v>6091</v>
      </c>
      <c r="E30" s="259" t="s">
        <v>6036</v>
      </c>
      <c r="F30" s="262" t="s">
        <v>6081</v>
      </c>
      <c r="G30" s="265" t="str">
        <f>IF(COUNTIF(H30:AU30,"&lt;&gt;")=0,"",SUMPRODUCT(((Recommendations[ImplStatus]="Implemented")+(Recommendations[ImplStatus]="Compensated"))*ISNUMBER(MATCH(Recommendations[Id],H30:AU30,0)))/COUNTIF(H30:AU30,"&lt;&gt;"))</f>
        <v/>
      </c>
      <c r="H30" s="266"/>
      <c r="I30" s="266"/>
      <c r="J30" s="266"/>
      <c r="K30" s="266"/>
      <c r="L30" s="266"/>
      <c r="M30" s="266"/>
      <c r="N30" s="266"/>
      <c r="O30" s="266"/>
      <c r="P30" s="266"/>
      <c r="Q30" s="266"/>
      <c r="R30" s="266"/>
      <c r="S30" s="266"/>
      <c r="T30" s="266"/>
      <c r="U30" s="266"/>
      <c r="V30" s="266"/>
      <c r="W30" s="266"/>
      <c r="X30" s="266"/>
      <c r="Y30" s="266"/>
      <c r="Z30" s="266"/>
      <c r="AA30" s="266"/>
      <c r="AB30" s="266"/>
      <c r="AC30" s="266"/>
      <c r="AD30" s="266"/>
      <c r="AE30" s="266"/>
      <c r="AF30" s="266"/>
      <c r="AG30" s="266"/>
      <c r="AH30" s="266"/>
      <c r="AI30" s="266"/>
      <c r="AJ30" s="266"/>
      <c r="AK30" s="266"/>
      <c r="AL30" s="266"/>
      <c r="AM30" s="266"/>
      <c r="AN30" s="266"/>
      <c r="AO30" s="266"/>
      <c r="AP30" s="266"/>
      <c r="AQ30" s="266"/>
      <c r="AR30" s="266"/>
      <c r="AS30" s="266"/>
      <c r="AT30" s="266"/>
      <c r="AU30" s="280"/>
    </row>
    <row r="31" spans="1:47" ht="60" customHeight="1" x14ac:dyDescent="0.35">
      <c r="A31" s="276" t="s">
        <v>6032</v>
      </c>
      <c r="B31" s="254" t="s">
        <v>6062</v>
      </c>
      <c r="C31" s="255" t="s">
        <v>6092</v>
      </c>
      <c r="D31" s="258" t="s">
        <v>6093</v>
      </c>
      <c r="E31" s="259" t="s">
        <v>6036</v>
      </c>
      <c r="F31" s="262" t="s">
        <v>6081</v>
      </c>
      <c r="G31" s="265" t="str">
        <f>IF(COUNTIF(H31:AU31,"&lt;&gt;")=0,"",SUMPRODUCT(((Recommendations[ImplStatus]="Implemented")+(Recommendations[ImplStatus]="Compensated"))*ISNUMBER(MATCH(Recommendations[Id],H31:AU31,0)))/COUNTIF(H31:AU31,"&lt;&gt;"))</f>
        <v/>
      </c>
      <c r="H31" s="266"/>
      <c r="I31" s="266"/>
      <c r="J31" s="266"/>
      <c r="K31" s="266"/>
      <c r="L31" s="266"/>
      <c r="M31" s="266"/>
      <c r="N31" s="266"/>
      <c r="O31" s="266"/>
      <c r="P31" s="266"/>
      <c r="Q31" s="266"/>
      <c r="R31" s="266"/>
      <c r="S31" s="266"/>
      <c r="T31" s="266"/>
      <c r="U31" s="266"/>
      <c r="V31" s="266"/>
      <c r="W31" s="266"/>
      <c r="X31" s="266"/>
      <c r="Y31" s="266"/>
      <c r="Z31" s="266"/>
      <c r="AA31" s="266"/>
      <c r="AB31" s="266"/>
      <c r="AC31" s="266"/>
      <c r="AD31" s="266"/>
      <c r="AE31" s="266"/>
      <c r="AF31" s="266"/>
      <c r="AG31" s="266"/>
      <c r="AH31" s="266"/>
      <c r="AI31" s="266"/>
      <c r="AJ31" s="266"/>
      <c r="AK31" s="266"/>
      <c r="AL31" s="266"/>
      <c r="AM31" s="266"/>
      <c r="AN31" s="266"/>
      <c r="AO31" s="266"/>
      <c r="AP31" s="266"/>
      <c r="AQ31" s="266"/>
      <c r="AR31" s="266"/>
      <c r="AS31" s="266"/>
      <c r="AT31" s="266"/>
      <c r="AU31" s="280"/>
    </row>
    <row r="32" spans="1:47" ht="60" customHeight="1" x14ac:dyDescent="0.35">
      <c r="A32" s="276" t="s">
        <v>6032</v>
      </c>
      <c r="B32" s="254" t="s">
        <v>6062</v>
      </c>
      <c r="C32" s="255" t="s">
        <v>6094</v>
      </c>
      <c r="D32" s="258" t="s">
        <v>6095</v>
      </c>
      <c r="E32" s="259" t="s">
        <v>6036</v>
      </c>
      <c r="F32" s="262" t="s">
        <v>6081</v>
      </c>
      <c r="G32" s="265" t="str">
        <f>IF(COUNTIF(H32:AU32,"&lt;&gt;")=0,"",SUMPRODUCT(((Recommendations[ImplStatus]="Implemented")+(Recommendations[ImplStatus]="Compensated"))*ISNUMBER(MATCH(Recommendations[Id],H32:AU32,0)))/COUNTIF(H32:AU32,"&lt;&gt;"))</f>
        <v/>
      </c>
      <c r="H32" s="266"/>
      <c r="I32" s="266"/>
      <c r="J32" s="266"/>
      <c r="K32" s="266"/>
      <c r="L32" s="266"/>
      <c r="M32" s="266"/>
      <c r="N32" s="266"/>
      <c r="O32" s="266"/>
      <c r="P32" s="266"/>
      <c r="Q32" s="266"/>
      <c r="R32" s="266"/>
      <c r="S32" s="266"/>
      <c r="T32" s="266"/>
      <c r="U32" s="266"/>
      <c r="V32" s="266"/>
      <c r="W32" s="266"/>
      <c r="X32" s="266"/>
      <c r="Y32" s="266"/>
      <c r="Z32" s="266"/>
      <c r="AA32" s="266"/>
      <c r="AB32" s="266"/>
      <c r="AC32" s="266"/>
      <c r="AD32" s="266"/>
      <c r="AE32" s="266"/>
      <c r="AF32" s="266"/>
      <c r="AG32" s="266"/>
      <c r="AH32" s="266"/>
      <c r="AI32" s="266"/>
      <c r="AJ32" s="266"/>
      <c r="AK32" s="266"/>
      <c r="AL32" s="266"/>
      <c r="AM32" s="266"/>
      <c r="AN32" s="266"/>
      <c r="AO32" s="266"/>
      <c r="AP32" s="266"/>
      <c r="AQ32" s="266"/>
      <c r="AR32" s="266"/>
      <c r="AS32" s="266"/>
      <c r="AT32" s="266"/>
      <c r="AU32" s="280"/>
    </row>
    <row r="33" spans="1:47" ht="60" customHeight="1" x14ac:dyDescent="0.35">
      <c r="A33" s="276" t="s">
        <v>6032</v>
      </c>
      <c r="B33" s="254" t="s">
        <v>6062</v>
      </c>
      <c r="C33" s="255" t="s">
        <v>6096</v>
      </c>
      <c r="D33" s="258" t="s">
        <v>6097</v>
      </c>
      <c r="E33" s="259" t="s">
        <v>6065</v>
      </c>
      <c r="F33" s="262" t="s">
        <v>6066</v>
      </c>
      <c r="G33" s="265" t="str">
        <f>IF(COUNTIF(H33:AU33,"&lt;&gt;")=0,"",SUMPRODUCT(((Recommendations[ImplStatus]="Implemented")+(Recommendations[ImplStatus]="Compensated"))*ISNUMBER(MATCH(Recommendations[Id],H33:AU33,0)))/COUNTIF(H33:AU33,"&lt;&gt;"))</f>
        <v/>
      </c>
      <c r="H33" s="266"/>
      <c r="I33" s="266"/>
      <c r="J33" s="266"/>
      <c r="K33" s="266"/>
      <c r="L33" s="266"/>
      <c r="M33" s="266"/>
      <c r="N33" s="266"/>
      <c r="O33" s="266"/>
      <c r="P33" s="266"/>
      <c r="Q33" s="266"/>
      <c r="R33" s="266"/>
      <c r="S33" s="266"/>
      <c r="T33" s="266"/>
      <c r="U33" s="266"/>
      <c r="V33" s="266"/>
      <c r="W33" s="266"/>
      <c r="X33" s="266"/>
      <c r="Y33" s="266"/>
      <c r="Z33" s="266"/>
      <c r="AA33" s="266"/>
      <c r="AB33" s="266"/>
      <c r="AC33" s="266"/>
      <c r="AD33" s="266"/>
      <c r="AE33" s="266"/>
      <c r="AF33" s="266"/>
      <c r="AG33" s="266"/>
      <c r="AH33" s="266"/>
      <c r="AI33" s="266"/>
      <c r="AJ33" s="266"/>
      <c r="AK33" s="266"/>
      <c r="AL33" s="266"/>
      <c r="AM33" s="266"/>
      <c r="AN33" s="266"/>
      <c r="AO33" s="266"/>
      <c r="AP33" s="266"/>
      <c r="AQ33" s="266"/>
      <c r="AR33" s="266"/>
      <c r="AS33" s="266"/>
      <c r="AT33" s="266"/>
      <c r="AU33" s="280"/>
    </row>
    <row r="34" spans="1:47" ht="60" customHeight="1" x14ac:dyDescent="0.35">
      <c r="A34" s="276" t="s">
        <v>6032</v>
      </c>
      <c r="B34" s="254" t="s">
        <v>6062</v>
      </c>
      <c r="C34" s="255" t="s">
        <v>6098</v>
      </c>
      <c r="D34" s="258" t="s">
        <v>6099</v>
      </c>
      <c r="E34" s="259" t="s">
        <v>6036</v>
      </c>
      <c r="F34" s="262" t="s">
        <v>6081</v>
      </c>
      <c r="G34" s="265" t="str">
        <f>IF(COUNTIF(H34:AU34,"&lt;&gt;")=0,"",SUMPRODUCT(((Recommendations[ImplStatus]="Implemented")+(Recommendations[ImplStatus]="Compensated"))*ISNUMBER(MATCH(Recommendations[Id],H34:AU34,0)))/COUNTIF(H34:AU34,"&lt;&gt;"))</f>
        <v/>
      </c>
      <c r="H34" s="266"/>
      <c r="I34" s="266"/>
      <c r="J34" s="266"/>
      <c r="K34" s="266"/>
      <c r="L34" s="266"/>
      <c r="M34" s="266"/>
      <c r="N34" s="266"/>
      <c r="O34" s="266"/>
      <c r="P34" s="266"/>
      <c r="Q34" s="266"/>
      <c r="R34" s="266"/>
      <c r="S34" s="266"/>
      <c r="T34" s="266"/>
      <c r="U34" s="266"/>
      <c r="V34" s="266"/>
      <c r="W34" s="266"/>
      <c r="X34" s="266"/>
      <c r="Y34" s="266"/>
      <c r="Z34" s="266"/>
      <c r="AA34" s="266"/>
      <c r="AB34" s="266"/>
      <c r="AC34" s="266"/>
      <c r="AD34" s="266"/>
      <c r="AE34" s="266"/>
      <c r="AF34" s="266"/>
      <c r="AG34" s="266"/>
      <c r="AH34" s="266"/>
      <c r="AI34" s="266"/>
      <c r="AJ34" s="266"/>
      <c r="AK34" s="266"/>
      <c r="AL34" s="266"/>
      <c r="AM34" s="266"/>
      <c r="AN34" s="266"/>
      <c r="AO34" s="266"/>
      <c r="AP34" s="266"/>
      <c r="AQ34" s="266"/>
      <c r="AR34" s="266"/>
      <c r="AS34" s="266"/>
      <c r="AT34" s="266"/>
      <c r="AU34" s="280"/>
    </row>
    <row r="35" spans="1:47" ht="60" customHeight="1" outlineLevel="2" x14ac:dyDescent="0.35">
      <c r="A35" s="275" t="s">
        <v>6032</v>
      </c>
      <c r="B35" s="253" t="s">
        <v>6100</v>
      </c>
      <c r="C35" s="253"/>
      <c r="D35" s="257"/>
      <c r="E35" s="253"/>
      <c r="F35" s="261"/>
      <c r="G35" s="264" t="str">
        <f>IF(COUNTIF(H35:AU35,"&lt;&gt;")=0,"",SUMPRODUCT(((Recommendations[ImplStatus]="Implemented")+(Recommendations[ImplStatus]="Compensated"))*ISNUMBER(MATCH(Recommendations[Id],H35:AU35,0)))/COUNTIF(H35:AU35,"&lt;&gt;"))</f>
        <v/>
      </c>
      <c r="H35" s="261"/>
      <c r="I35" s="261"/>
      <c r="J35" s="261"/>
      <c r="K35" s="261"/>
      <c r="L35" s="261"/>
      <c r="M35" s="261"/>
      <c r="N35" s="261"/>
      <c r="O35" s="261"/>
      <c r="P35" s="261"/>
      <c r="Q35" s="261"/>
      <c r="R35" s="261"/>
      <c r="S35" s="261"/>
      <c r="T35" s="261"/>
      <c r="U35" s="261"/>
      <c r="V35" s="261"/>
      <c r="W35" s="261"/>
      <c r="X35" s="261"/>
      <c r="Y35" s="261"/>
      <c r="Z35" s="261"/>
      <c r="AA35" s="261"/>
      <c r="AB35" s="261"/>
      <c r="AC35" s="261"/>
      <c r="AD35" s="261"/>
      <c r="AE35" s="261"/>
      <c r="AF35" s="261"/>
      <c r="AG35" s="261"/>
      <c r="AH35" s="261"/>
      <c r="AI35" s="261"/>
      <c r="AJ35" s="261"/>
      <c r="AK35" s="261"/>
      <c r="AL35" s="261"/>
      <c r="AM35" s="261"/>
      <c r="AN35" s="261"/>
      <c r="AO35" s="261"/>
      <c r="AP35" s="261"/>
      <c r="AQ35" s="261"/>
      <c r="AR35" s="261"/>
      <c r="AS35" s="261"/>
      <c r="AT35" s="261"/>
      <c r="AU35" s="279"/>
    </row>
    <row r="36" spans="1:47" ht="60" customHeight="1" x14ac:dyDescent="0.35">
      <c r="A36" s="276" t="s">
        <v>6032</v>
      </c>
      <c r="B36" s="254" t="s">
        <v>6100</v>
      </c>
      <c r="C36" s="255" t="s">
        <v>6101</v>
      </c>
      <c r="D36" s="258" t="s">
        <v>6102</v>
      </c>
      <c r="E36" s="259" t="s">
        <v>6036</v>
      </c>
      <c r="F36" s="262" t="s">
        <v>6081</v>
      </c>
      <c r="G36" s="265" t="str">
        <f>IF(COUNTIF(H36:AU36,"&lt;&gt;")=0,"",SUMPRODUCT(((Recommendations[ImplStatus]="Implemented")+(Recommendations[ImplStatus]="Compensated"))*ISNUMBER(MATCH(Recommendations[Id],H36:AU36,0)))/COUNTIF(H36:AU36,"&lt;&gt;"))</f>
        <v/>
      </c>
      <c r="H36" s="266"/>
      <c r="I36" s="266"/>
      <c r="J36" s="266"/>
      <c r="K36" s="266"/>
      <c r="L36" s="266"/>
      <c r="M36" s="266"/>
      <c r="N36" s="266"/>
      <c r="O36" s="266"/>
      <c r="P36" s="266"/>
      <c r="Q36" s="266"/>
      <c r="R36" s="266"/>
      <c r="S36" s="266"/>
      <c r="T36" s="266"/>
      <c r="U36" s="266"/>
      <c r="V36" s="266"/>
      <c r="W36" s="266"/>
      <c r="X36" s="266"/>
      <c r="Y36" s="266"/>
      <c r="Z36" s="266"/>
      <c r="AA36" s="266"/>
      <c r="AB36" s="266"/>
      <c r="AC36" s="266"/>
      <c r="AD36" s="266"/>
      <c r="AE36" s="266"/>
      <c r="AF36" s="266"/>
      <c r="AG36" s="266"/>
      <c r="AH36" s="266"/>
      <c r="AI36" s="266"/>
      <c r="AJ36" s="266"/>
      <c r="AK36" s="266"/>
      <c r="AL36" s="266"/>
      <c r="AM36" s="266"/>
      <c r="AN36" s="266"/>
      <c r="AO36" s="266"/>
      <c r="AP36" s="266"/>
      <c r="AQ36" s="266"/>
      <c r="AR36" s="266"/>
      <c r="AS36" s="266"/>
      <c r="AT36" s="266"/>
      <c r="AU36" s="280"/>
    </row>
    <row r="37" spans="1:47" ht="60" customHeight="1" x14ac:dyDescent="0.35">
      <c r="A37" s="276" t="s">
        <v>6032</v>
      </c>
      <c r="B37" s="254" t="s">
        <v>6100</v>
      </c>
      <c r="C37" s="255" t="s">
        <v>6103</v>
      </c>
      <c r="D37" s="258" t="s">
        <v>6104</v>
      </c>
      <c r="E37" s="259" t="s">
        <v>6036</v>
      </c>
      <c r="F37" s="262" t="s">
        <v>6105</v>
      </c>
      <c r="G37" s="265" t="str">
        <f>IF(COUNTIF(H37:AU37,"&lt;&gt;")=0,"",SUMPRODUCT(((Recommendations[ImplStatus]="Implemented")+(Recommendations[ImplStatus]="Compensated"))*ISNUMBER(MATCH(Recommendations[Id],H37:AU37,0)))/COUNTIF(H37:AU37,"&lt;&gt;"))</f>
        <v/>
      </c>
      <c r="H37" s="266"/>
      <c r="I37" s="266"/>
      <c r="J37" s="266"/>
      <c r="K37" s="266"/>
      <c r="L37" s="266"/>
      <c r="M37" s="266"/>
      <c r="N37" s="266"/>
      <c r="O37" s="266"/>
      <c r="P37" s="266"/>
      <c r="Q37" s="266"/>
      <c r="R37" s="266"/>
      <c r="S37" s="266"/>
      <c r="T37" s="266"/>
      <c r="U37" s="266"/>
      <c r="V37" s="266"/>
      <c r="W37" s="266"/>
      <c r="X37" s="266"/>
      <c r="Y37" s="266"/>
      <c r="Z37" s="266"/>
      <c r="AA37" s="266"/>
      <c r="AB37" s="266"/>
      <c r="AC37" s="266"/>
      <c r="AD37" s="266"/>
      <c r="AE37" s="266"/>
      <c r="AF37" s="266"/>
      <c r="AG37" s="266"/>
      <c r="AH37" s="266"/>
      <c r="AI37" s="266"/>
      <c r="AJ37" s="266"/>
      <c r="AK37" s="266"/>
      <c r="AL37" s="266"/>
      <c r="AM37" s="266"/>
      <c r="AN37" s="266"/>
      <c r="AO37" s="266"/>
      <c r="AP37" s="266"/>
      <c r="AQ37" s="266"/>
      <c r="AR37" s="266"/>
      <c r="AS37" s="266"/>
      <c r="AT37" s="266"/>
      <c r="AU37" s="280"/>
    </row>
    <row r="38" spans="1:47" ht="60" customHeight="1" x14ac:dyDescent="0.35">
      <c r="A38" s="276" t="s">
        <v>6032</v>
      </c>
      <c r="B38" s="254" t="s">
        <v>6100</v>
      </c>
      <c r="C38" s="255" t="s">
        <v>6106</v>
      </c>
      <c r="D38" s="258" t="s">
        <v>6107</v>
      </c>
      <c r="E38" s="259" t="s">
        <v>6036</v>
      </c>
      <c r="F38" s="262" t="s">
        <v>6105</v>
      </c>
      <c r="G38" s="265" t="str">
        <f>IF(COUNTIF(H38:AU38,"&lt;&gt;")=0,"",SUMPRODUCT(((Recommendations[ImplStatus]="Implemented")+(Recommendations[ImplStatus]="Compensated"))*ISNUMBER(MATCH(Recommendations[Id],H38:AU38,0)))/COUNTIF(H38:AU38,"&lt;&gt;"))</f>
        <v/>
      </c>
      <c r="H38" s="266"/>
      <c r="I38" s="266"/>
      <c r="J38" s="266"/>
      <c r="K38" s="266"/>
      <c r="L38" s="266"/>
      <c r="M38" s="266"/>
      <c r="N38" s="266"/>
      <c r="O38" s="266"/>
      <c r="P38" s="266"/>
      <c r="Q38" s="266"/>
      <c r="R38" s="266"/>
      <c r="S38" s="266"/>
      <c r="T38" s="266"/>
      <c r="U38" s="266"/>
      <c r="V38" s="266"/>
      <c r="W38" s="266"/>
      <c r="X38" s="266"/>
      <c r="Y38" s="266"/>
      <c r="Z38" s="266"/>
      <c r="AA38" s="266"/>
      <c r="AB38" s="266"/>
      <c r="AC38" s="266"/>
      <c r="AD38" s="266"/>
      <c r="AE38" s="266"/>
      <c r="AF38" s="266"/>
      <c r="AG38" s="266"/>
      <c r="AH38" s="266"/>
      <c r="AI38" s="266"/>
      <c r="AJ38" s="266"/>
      <c r="AK38" s="266"/>
      <c r="AL38" s="266"/>
      <c r="AM38" s="266"/>
      <c r="AN38" s="266"/>
      <c r="AO38" s="266"/>
      <c r="AP38" s="266"/>
      <c r="AQ38" s="266"/>
      <c r="AR38" s="266"/>
      <c r="AS38" s="266"/>
      <c r="AT38" s="266"/>
      <c r="AU38" s="280"/>
    </row>
    <row r="39" spans="1:47" ht="60" customHeight="1" x14ac:dyDescent="0.35">
      <c r="A39" s="276" t="s">
        <v>6032</v>
      </c>
      <c r="B39" s="254" t="s">
        <v>6100</v>
      </c>
      <c r="C39" s="255" t="s">
        <v>6108</v>
      </c>
      <c r="D39" s="258" t="s">
        <v>6109</v>
      </c>
      <c r="E39" s="259" t="s">
        <v>6036</v>
      </c>
      <c r="F39" s="262" t="s">
        <v>6105</v>
      </c>
      <c r="G39" s="265" t="str">
        <f>IF(COUNTIF(H39:AU39,"&lt;&gt;")=0,"",SUMPRODUCT(((Recommendations[ImplStatus]="Implemented")+(Recommendations[ImplStatus]="Compensated"))*ISNUMBER(MATCH(Recommendations[Id],H39:AU39,0)))/COUNTIF(H39:AU39,"&lt;&gt;"))</f>
        <v/>
      </c>
      <c r="H39" s="266"/>
      <c r="I39" s="266"/>
      <c r="J39" s="266"/>
      <c r="K39" s="266"/>
      <c r="L39" s="266"/>
      <c r="M39" s="266"/>
      <c r="N39" s="266"/>
      <c r="O39" s="266"/>
      <c r="P39" s="266"/>
      <c r="Q39" s="266"/>
      <c r="R39" s="266"/>
      <c r="S39" s="266"/>
      <c r="T39" s="266"/>
      <c r="U39" s="266"/>
      <c r="V39" s="266"/>
      <c r="W39" s="266"/>
      <c r="X39" s="266"/>
      <c r="Y39" s="266"/>
      <c r="Z39" s="266"/>
      <c r="AA39" s="266"/>
      <c r="AB39" s="266"/>
      <c r="AC39" s="266"/>
      <c r="AD39" s="266"/>
      <c r="AE39" s="266"/>
      <c r="AF39" s="266"/>
      <c r="AG39" s="266"/>
      <c r="AH39" s="266"/>
      <c r="AI39" s="266"/>
      <c r="AJ39" s="266"/>
      <c r="AK39" s="266"/>
      <c r="AL39" s="266"/>
      <c r="AM39" s="266"/>
      <c r="AN39" s="266"/>
      <c r="AO39" s="266"/>
      <c r="AP39" s="266"/>
      <c r="AQ39" s="266"/>
      <c r="AR39" s="266"/>
      <c r="AS39" s="266"/>
      <c r="AT39" s="266"/>
      <c r="AU39" s="280"/>
    </row>
    <row r="40" spans="1:47" ht="60" customHeight="1" x14ac:dyDescent="0.35">
      <c r="A40" s="276" t="s">
        <v>6032</v>
      </c>
      <c r="B40" s="254" t="s">
        <v>6100</v>
      </c>
      <c r="C40" s="255" t="s">
        <v>6110</v>
      </c>
      <c r="D40" s="258" t="s">
        <v>6111</v>
      </c>
      <c r="E40" s="259" t="s">
        <v>6036</v>
      </c>
      <c r="F40" s="262" t="s">
        <v>6105</v>
      </c>
      <c r="G40" s="265" t="str">
        <f>IF(COUNTIF(H40:AU40,"&lt;&gt;")=0,"",SUMPRODUCT(((Recommendations[ImplStatus]="Implemented")+(Recommendations[ImplStatus]="Compensated"))*ISNUMBER(MATCH(Recommendations[Id],H40:AU40,0)))/COUNTIF(H40:AU40,"&lt;&gt;"))</f>
        <v/>
      </c>
      <c r="H40" s="266"/>
      <c r="I40" s="266"/>
      <c r="J40" s="266"/>
      <c r="K40" s="266"/>
      <c r="L40" s="266"/>
      <c r="M40" s="266"/>
      <c r="N40" s="266"/>
      <c r="O40" s="266"/>
      <c r="P40" s="266"/>
      <c r="Q40" s="266"/>
      <c r="R40" s="266"/>
      <c r="S40" s="266"/>
      <c r="T40" s="266"/>
      <c r="U40" s="266"/>
      <c r="V40" s="266"/>
      <c r="W40" s="266"/>
      <c r="X40" s="266"/>
      <c r="Y40" s="266"/>
      <c r="Z40" s="266"/>
      <c r="AA40" s="266"/>
      <c r="AB40" s="266"/>
      <c r="AC40" s="266"/>
      <c r="AD40" s="266"/>
      <c r="AE40" s="266"/>
      <c r="AF40" s="266"/>
      <c r="AG40" s="266"/>
      <c r="AH40" s="266"/>
      <c r="AI40" s="266"/>
      <c r="AJ40" s="266"/>
      <c r="AK40" s="266"/>
      <c r="AL40" s="266"/>
      <c r="AM40" s="266"/>
      <c r="AN40" s="266"/>
      <c r="AO40" s="266"/>
      <c r="AP40" s="266"/>
      <c r="AQ40" s="266"/>
      <c r="AR40" s="266"/>
      <c r="AS40" s="266"/>
      <c r="AT40" s="266"/>
      <c r="AU40" s="280"/>
    </row>
    <row r="41" spans="1:47" ht="60" customHeight="1" x14ac:dyDescent="0.35">
      <c r="A41" s="276" t="s">
        <v>6032</v>
      </c>
      <c r="B41" s="254" t="s">
        <v>6100</v>
      </c>
      <c r="C41" s="255" t="s">
        <v>6112</v>
      </c>
      <c r="D41" s="258" t="s">
        <v>6113</v>
      </c>
      <c r="E41" s="259" t="s">
        <v>6036</v>
      </c>
      <c r="F41" s="262" t="s">
        <v>6105</v>
      </c>
      <c r="G41" s="265" t="str">
        <f>IF(COUNTIF(H41:AU41,"&lt;&gt;")=0,"",SUMPRODUCT(((Recommendations[ImplStatus]="Implemented")+(Recommendations[ImplStatus]="Compensated"))*ISNUMBER(MATCH(Recommendations[Id],H41:AU41,0)))/COUNTIF(H41:AU41,"&lt;&gt;"))</f>
        <v/>
      </c>
      <c r="H41" s="266"/>
      <c r="I41" s="266"/>
      <c r="J41" s="266"/>
      <c r="K41" s="266"/>
      <c r="L41" s="266"/>
      <c r="M41" s="266"/>
      <c r="N41" s="266"/>
      <c r="O41" s="266"/>
      <c r="P41" s="266"/>
      <c r="Q41" s="266"/>
      <c r="R41" s="266"/>
      <c r="S41" s="266"/>
      <c r="T41" s="266"/>
      <c r="U41" s="266"/>
      <c r="V41" s="266"/>
      <c r="W41" s="266"/>
      <c r="X41" s="266"/>
      <c r="Y41" s="266"/>
      <c r="Z41" s="266"/>
      <c r="AA41" s="266"/>
      <c r="AB41" s="266"/>
      <c r="AC41" s="266"/>
      <c r="AD41" s="266"/>
      <c r="AE41" s="266"/>
      <c r="AF41" s="266"/>
      <c r="AG41" s="266"/>
      <c r="AH41" s="266"/>
      <c r="AI41" s="266"/>
      <c r="AJ41" s="266"/>
      <c r="AK41" s="266"/>
      <c r="AL41" s="266"/>
      <c r="AM41" s="266"/>
      <c r="AN41" s="266"/>
      <c r="AO41" s="266"/>
      <c r="AP41" s="266"/>
      <c r="AQ41" s="266"/>
      <c r="AR41" s="266"/>
      <c r="AS41" s="266"/>
      <c r="AT41" s="266"/>
      <c r="AU41" s="280"/>
    </row>
    <row r="42" spans="1:47" ht="60" customHeight="1" x14ac:dyDescent="0.35">
      <c r="A42" s="276" t="s">
        <v>6032</v>
      </c>
      <c r="B42" s="254" t="s">
        <v>6100</v>
      </c>
      <c r="C42" s="255" t="s">
        <v>6114</v>
      </c>
      <c r="D42" s="258" t="s">
        <v>6115</v>
      </c>
      <c r="E42" s="259" t="s">
        <v>6036</v>
      </c>
      <c r="F42" s="262" t="s">
        <v>6105</v>
      </c>
      <c r="G42" s="265" t="str">
        <f>IF(COUNTIF(H42:AU42,"&lt;&gt;")=0,"",SUMPRODUCT(((Recommendations[ImplStatus]="Implemented")+(Recommendations[ImplStatus]="Compensated"))*ISNUMBER(MATCH(Recommendations[Id],H42:AU42,0)))/COUNTIF(H42:AU42,"&lt;&gt;"))</f>
        <v/>
      </c>
      <c r="H42" s="266"/>
      <c r="I42" s="266"/>
      <c r="J42" s="266"/>
      <c r="K42" s="266"/>
      <c r="L42" s="266"/>
      <c r="M42" s="266"/>
      <c r="N42" s="266"/>
      <c r="O42" s="266"/>
      <c r="P42" s="266"/>
      <c r="Q42" s="266"/>
      <c r="R42" s="266"/>
      <c r="S42" s="266"/>
      <c r="T42" s="266"/>
      <c r="U42" s="266"/>
      <c r="V42" s="266"/>
      <c r="W42" s="266"/>
      <c r="X42" s="266"/>
      <c r="Y42" s="266"/>
      <c r="Z42" s="266"/>
      <c r="AA42" s="266"/>
      <c r="AB42" s="266"/>
      <c r="AC42" s="266"/>
      <c r="AD42" s="266"/>
      <c r="AE42" s="266"/>
      <c r="AF42" s="266"/>
      <c r="AG42" s="266"/>
      <c r="AH42" s="266"/>
      <c r="AI42" s="266"/>
      <c r="AJ42" s="266"/>
      <c r="AK42" s="266"/>
      <c r="AL42" s="266"/>
      <c r="AM42" s="266"/>
      <c r="AN42" s="266"/>
      <c r="AO42" s="266"/>
      <c r="AP42" s="266"/>
      <c r="AQ42" s="266"/>
      <c r="AR42" s="266"/>
      <c r="AS42" s="266"/>
      <c r="AT42" s="266"/>
      <c r="AU42" s="280"/>
    </row>
    <row r="43" spans="1:47" ht="60" customHeight="1" x14ac:dyDescent="0.35">
      <c r="A43" s="276" t="s">
        <v>6032</v>
      </c>
      <c r="B43" s="254" t="s">
        <v>6100</v>
      </c>
      <c r="C43" s="255" t="s">
        <v>6116</v>
      </c>
      <c r="D43" s="258" t="s">
        <v>6117</v>
      </c>
      <c r="E43" s="259" t="s">
        <v>6036</v>
      </c>
      <c r="F43" s="262" t="s">
        <v>6105</v>
      </c>
      <c r="G43" s="265" t="str">
        <f>IF(COUNTIF(H43:AU43,"&lt;&gt;")=0,"",SUMPRODUCT(((Recommendations[ImplStatus]="Implemented")+(Recommendations[ImplStatus]="Compensated"))*ISNUMBER(MATCH(Recommendations[Id],H43:AU43,0)))/COUNTIF(H43:AU43,"&lt;&gt;"))</f>
        <v/>
      </c>
      <c r="H43" s="266"/>
      <c r="I43" s="266"/>
      <c r="J43" s="266"/>
      <c r="K43" s="266"/>
      <c r="L43" s="266"/>
      <c r="M43" s="266"/>
      <c r="N43" s="266"/>
      <c r="O43" s="266"/>
      <c r="P43" s="266"/>
      <c r="Q43" s="266"/>
      <c r="R43" s="266"/>
      <c r="S43" s="266"/>
      <c r="T43" s="266"/>
      <c r="U43" s="266"/>
      <c r="V43" s="266"/>
      <c r="W43" s="266"/>
      <c r="X43" s="266"/>
      <c r="Y43" s="266"/>
      <c r="Z43" s="266"/>
      <c r="AA43" s="266"/>
      <c r="AB43" s="266"/>
      <c r="AC43" s="266"/>
      <c r="AD43" s="266"/>
      <c r="AE43" s="266"/>
      <c r="AF43" s="266"/>
      <c r="AG43" s="266"/>
      <c r="AH43" s="266"/>
      <c r="AI43" s="266"/>
      <c r="AJ43" s="266"/>
      <c r="AK43" s="266"/>
      <c r="AL43" s="266"/>
      <c r="AM43" s="266"/>
      <c r="AN43" s="266"/>
      <c r="AO43" s="266"/>
      <c r="AP43" s="266"/>
      <c r="AQ43" s="266"/>
      <c r="AR43" s="266"/>
      <c r="AS43" s="266"/>
      <c r="AT43" s="266"/>
      <c r="AU43" s="280"/>
    </row>
    <row r="44" spans="1:47" ht="60" customHeight="1" x14ac:dyDescent="0.35">
      <c r="A44" s="276" t="s">
        <v>6032</v>
      </c>
      <c r="B44" s="254" t="s">
        <v>6100</v>
      </c>
      <c r="C44" s="255" t="s">
        <v>6118</v>
      </c>
      <c r="D44" s="258" t="s">
        <v>6119</v>
      </c>
      <c r="E44" s="259" t="s">
        <v>6036</v>
      </c>
      <c r="F44" s="262" t="s">
        <v>6105</v>
      </c>
      <c r="G44" s="265" t="str">
        <f>IF(COUNTIF(H44:AU44,"&lt;&gt;")=0,"",SUMPRODUCT(((Recommendations[ImplStatus]="Implemented")+(Recommendations[ImplStatus]="Compensated"))*ISNUMBER(MATCH(Recommendations[Id],H44:AU44,0)))/COUNTIF(H44:AU44,"&lt;&gt;"))</f>
        <v/>
      </c>
      <c r="H44" s="266"/>
      <c r="I44" s="266"/>
      <c r="J44" s="266"/>
      <c r="K44" s="266"/>
      <c r="L44" s="266"/>
      <c r="M44" s="266"/>
      <c r="N44" s="266"/>
      <c r="O44" s="266"/>
      <c r="P44" s="266"/>
      <c r="Q44" s="266"/>
      <c r="R44" s="266"/>
      <c r="S44" s="266"/>
      <c r="T44" s="266"/>
      <c r="U44" s="266"/>
      <c r="V44" s="266"/>
      <c r="W44" s="266"/>
      <c r="X44" s="266"/>
      <c r="Y44" s="266"/>
      <c r="Z44" s="266"/>
      <c r="AA44" s="266"/>
      <c r="AB44" s="266"/>
      <c r="AC44" s="266"/>
      <c r="AD44" s="266"/>
      <c r="AE44" s="266"/>
      <c r="AF44" s="266"/>
      <c r="AG44" s="266"/>
      <c r="AH44" s="266"/>
      <c r="AI44" s="266"/>
      <c r="AJ44" s="266"/>
      <c r="AK44" s="266"/>
      <c r="AL44" s="266"/>
      <c r="AM44" s="266"/>
      <c r="AN44" s="266"/>
      <c r="AO44" s="266"/>
      <c r="AP44" s="266"/>
      <c r="AQ44" s="266"/>
      <c r="AR44" s="266"/>
      <c r="AS44" s="266"/>
      <c r="AT44" s="266"/>
      <c r="AU44" s="280"/>
    </row>
    <row r="45" spans="1:47" ht="60" customHeight="1" x14ac:dyDescent="0.35">
      <c r="A45" s="276" t="s">
        <v>6032</v>
      </c>
      <c r="B45" s="254" t="s">
        <v>6100</v>
      </c>
      <c r="C45" s="255" t="s">
        <v>6120</v>
      </c>
      <c r="D45" s="258" t="s">
        <v>6121</v>
      </c>
      <c r="E45" s="259" t="s">
        <v>6036</v>
      </c>
      <c r="F45" s="262" t="s">
        <v>6105</v>
      </c>
      <c r="G45" s="265" t="str">
        <f>IF(COUNTIF(H45:AU45,"&lt;&gt;")=0,"",SUMPRODUCT(((Recommendations[ImplStatus]="Implemented")+(Recommendations[ImplStatus]="Compensated"))*ISNUMBER(MATCH(Recommendations[Id],H45:AU45,0)))/COUNTIF(H45:AU45,"&lt;&gt;"))</f>
        <v/>
      </c>
      <c r="H45" s="266"/>
      <c r="I45" s="266"/>
      <c r="J45" s="266"/>
      <c r="K45" s="266"/>
      <c r="L45" s="266"/>
      <c r="M45" s="266"/>
      <c r="N45" s="266"/>
      <c r="O45" s="266"/>
      <c r="P45" s="266"/>
      <c r="Q45" s="266"/>
      <c r="R45" s="266"/>
      <c r="S45" s="266"/>
      <c r="T45" s="266"/>
      <c r="U45" s="266"/>
      <c r="V45" s="266"/>
      <c r="W45" s="266"/>
      <c r="X45" s="266"/>
      <c r="Y45" s="266"/>
      <c r="Z45" s="266"/>
      <c r="AA45" s="266"/>
      <c r="AB45" s="266"/>
      <c r="AC45" s="266"/>
      <c r="AD45" s="266"/>
      <c r="AE45" s="266"/>
      <c r="AF45" s="266"/>
      <c r="AG45" s="266"/>
      <c r="AH45" s="266"/>
      <c r="AI45" s="266"/>
      <c r="AJ45" s="266"/>
      <c r="AK45" s="266"/>
      <c r="AL45" s="266"/>
      <c r="AM45" s="266"/>
      <c r="AN45" s="266"/>
      <c r="AO45" s="266"/>
      <c r="AP45" s="266"/>
      <c r="AQ45" s="266"/>
      <c r="AR45" s="266"/>
      <c r="AS45" s="266"/>
      <c r="AT45" s="266"/>
      <c r="AU45" s="280"/>
    </row>
    <row r="46" spans="1:47" ht="60" customHeight="1" x14ac:dyDescent="0.35">
      <c r="A46" s="276" t="s">
        <v>6032</v>
      </c>
      <c r="B46" s="254" t="s">
        <v>6100</v>
      </c>
      <c r="C46" s="255" t="s">
        <v>6122</v>
      </c>
      <c r="D46" s="258" t="s">
        <v>6123</v>
      </c>
      <c r="E46" s="259" t="s">
        <v>6036</v>
      </c>
      <c r="F46" s="262" t="s">
        <v>6105</v>
      </c>
      <c r="G46" s="265" t="str">
        <f>IF(COUNTIF(H46:AU46,"&lt;&gt;")=0,"",SUMPRODUCT(((Recommendations[ImplStatus]="Implemented")+(Recommendations[ImplStatus]="Compensated"))*ISNUMBER(MATCH(Recommendations[Id],H46:AU46,0)))/COUNTIF(H46:AU46,"&lt;&gt;"))</f>
        <v/>
      </c>
      <c r="H46" s="266"/>
      <c r="I46" s="266"/>
      <c r="J46" s="266"/>
      <c r="K46" s="266"/>
      <c r="L46" s="266"/>
      <c r="M46" s="266"/>
      <c r="N46" s="266"/>
      <c r="O46" s="266"/>
      <c r="P46" s="266"/>
      <c r="Q46" s="266"/>
      <c r="R46" s="266"/>
      <c r="S46" s="266"/>
      <c r="T46" s="266"/>
      <c r="U46" s="266"/>
      <c r="V46" s="266"/>
      <c r="W46" s="266"/>
      <c r="X46" s="266"/>
      <c r="Y46" s="266"/>
      <c r="Z46" s="266"/>
      <c r="AA46" s="266"/>
      <c r="AB46" s="266"/>
      <c r="AC46" s="266"/>
      <c r="AD46" s="266"/>
      <c r="AE46" s="266"/>
      <c r="AF46" s="266"/>
      <c r="AG46" s="266"/>
      <c r="AH46" s="266"/>
      <c r="AI46" s="266"/>
      <c r="AJ46" s="266"/>
      <c r="AK46" s="266"/>
      <c r="AL46" s="266"/>
      <c r="AM46" s="266"/>
      <c r="AN46" s="266"/>
      <c r="AO46" s="266"/>
      <c r="AP46" s="266"/>
      <c r="AQ46" s="266"/>
      <c r="AR46" s="266"/>
      <c r="AS46" s="266"/>
      <c r="AT46" s="266"/>
      <c r="AU46" s="280"/>
    </row>
    <row r="47" spans="1:47" ht="60" customHeight="1" x14ac:dyDescent="0.35">
      <c r="A47" s="276" t="s">
        <v>6032</v>
      </c>
      <c r="B47" s="254" t="s">
        <v>6100</v>
      </c>
      <c r="C47" s="255" t="s">
        <v>6124</v>
      </c>
      <c r="D47" s="258" t="s">
        <v>6125</v>
      </c>
      <c r="E47" s="259" t="s">
        <v>6036</v>
      </c>
      <c r="F47" s="262" t="s">
        <v>6105</v>
      </c>
      <c r="G47" s="265" t="str">
        <f>IF(COUNTIF(H47:AU47,"&lt;&gt;")=0,"",SUMPRODUCT(((Recommendations[ImplStatus]="Implemented")+(Recommendations[ImplStatus]="Compensated"))*ISNUMBER(MATCH(Recommendations[Id],H47:AU47,0)))/COUNTIF(H47:AU47,"&lt;&gt;"))</f>
        <v/>
      </c>
      <c r="H47" s="266"/>
      <c r="I47" s="266"/>
      <c r="J47" s="266"/>
      <c r="K47" s="266"/>
      <c r="L47" s="266"/>
      <c r="M47" s="266"/>
      <c r="N47" s="266"/>
      <c r="O47" s="266"/>
      <c r="P47" s="266"/>
      <c r="Q47" s="266"/>
      <c r="R47" s="266"/>
      <c r="S47" s="266"/>
      <c r="T47" s="266"/>
      <c r="U47" s="266"/>
      <c r="V47" s="266"/>
      <c r="W47" s="266"/>
      <c r="X47" s="266"/>
      <c r="Y47" s="266"/>
      <c r="Z47" s="266"/>
      <c r="AA47" s="266"/>
      <c r="AB47" s="266"/>
      <c r="AC47" s="266"/>
      <c r="AD47" s="266"/>
      <c r="AE47" s="266"/>
      <c r="AF47" s="266"/>
      <c r="AG47" s="266"/>
      <c r="AH47" s="266"/>
      <c r="AI47" s="266"/>
      <c r="AJ47" s="266"/>
      <c r="AK47" s="266"/>
      <c r="AL47" s="266"/>
      <c r="AM47" s="266"/>
      <c r="AN47" s="266"/>
      <c r="AO47" s="266"/>
      <c r="AP47" s="266"/>
      <c r="AQ47" s="266"/>
      <c r="AR47" s="266"/>
      <c r="AS47" s="266"/>
      <c r="AT47" s="266"/>
      <c r="AU47" s="280"/>
    </row>
    <row r="48" spans="1:47" ht="60" customHeight="1" x14ac:dyDescent="0.35">
      <c r="A48" s="276" t="s">
        <v>6032</v>
      </c>
      <c r="B48" s="254" t="s">
        <v>6100</v>
      </c>
      <c r="C48" s="255" t="s">
        <v>6126</v>
      </c>
      <c r="D48" s="258" t="s">
        <v>6127</v>
      </c>
      <c r="E48" s="259" t="s">
        <v>6036</v>
      </c>
      <c r="F48" s="262" t="s">
        <v>6105</v>
      </c>
      <c r="G48" s="265" t="str">
        <f>IF(COUNTIF(H48:AU48,"&lt;&gt;")=0,"",SUMPRODUCT(((Recommendations[ImplStatus]="Implemented")+(Recommendations[ImplStatus]="Compensated"))*ISNUMBER(MATCH(Recommendations[Id],H48:AU48,0)))/COUNTIF(H48:AU48,"&lt;&gt;"))</f>
        <v/>
      </c>
      <c r="H48" s="266"/>
      <c r="I48" s="266"/>
      <c r="J48" s="266"/>
      <c r="K48" s="266"/>
      <c r="L48" s="266"/>
      <c r="M48" s="266"/>
      <c r="N48" s="266"/>
      <c r="O48" s="266"/>
      <c r="P48" s="266"/>
      <c r="Q48" s="266"/>
      <c r="R48" s="266"/>
      <c r="S48" s="266"/>
      <c r="T48" s="266"/>
      <c r="U48" s="266"/>
      <c r="V48" s="266"/>
      <c r="W48" s="266"/>
      <c r="X48" s="266"/>
      <c r="Y48" s="266"/>
      <c r="Z48" s="266"/>
      <c r="AA48" s="266"/>
      <c r="AB48" s="266"/>
      <c r="AC48" s="266"/>
      <c r="AD48" s="266"/>
      <c r="AE48" s="266"/>
      <c r="AF48" s="266"/>
      <c r="AG48" s="266"/>
      <c r="AH48" s="266"/>
      <c r="AI48" s="266"/>
      <c r="AJ48" s="266"/>
      <c r="AK48" s="266"/>
      <c r="AL48" s="266"/>
      <c r="AM48" s="266"/>
      <c r="AN48" s="266"/>
      <c r="AO48" s="266"/>
      <c r="AP48" s="266"/>
      <c r="AQ48" s="266"/>
      <c r="AR48" s="266"/>
      <c r="AS48" s="266"/>
      <c r="AT48" s="266"/>
      <c r="AU48" s="280"/>
    </row>
    <row r="49" spans="1:47" ht="60" customHeight="1" x14ac:dyDescent="0.35">
      <c r="A49" s="276" t="s">
        <v>6032</v>
      </c>
      <c r="B49" s="254" t="s">
        <v>6100</v>
      </c>
      <c r="C49" s="255" t="s">
        <v>6128</v>
      </c>
      <c r="D49" s="258" t="s">
        <v>6129</v>
      </c>
      <c r="E49" s="259" t="s">
        <v>6036</v>
      </c>
      <c r="F49" s="262" t="s">
        <v>6105</v>
      </c>
      <c r="G49" s="265" t="str">
        <f>IF(COUNTIF(H49:AU49,"&lt;&gt;")=0,"",SUMPRODUCT(((Recommendations[ImplStatus]="Implemented")+(Recommendations[ImplStatus]="Compensated"))*ISNUMBER(MATCH(Recommendations[Id],H49:AU49,0)))/COUNTIF(H49:AU49,"&lt;&gt;"))</f>
        <v/>
      </c>
      <c r="H49" s="266"/>
      <c r="I49" s="266"/>
      <c r="J49" s="266"/>
      <c r="K49" s="266"/>
      <c r="L49" s="266"/>
      <c r="M49" s="266"/>
      <c r="N49" s="266"/>
      <c r="O49" s="266"/>
      <c r="P49" s="266"/>
      <c r="Q49" s="266"/>
      <c r="R49" s="266"/>
      <c r="S49" s="266"/>
      <c r="T49" s="266"/>
      <c r="U49" s="266"/>
      <c r="V49" s="266"/>
      <c r="W49" s="266"/>
      <c r="X49" s="266"/>
      <c r="Y49" s="266"/>
      <c r="Z49" s="266"/>
      <c r="AA49" s="266"/>
      <c r="AB49" s="266"/>
      <c r="AC49" s="266"/>
      <c r="AD49" s="266"/>
      <c r="AE49" s="266"/>
      <c r="AF49" s="266"/>
      <c r="AG49" s="266"/>
      <c r="AH49" s="266"/>
      <c r="AI49" s="266"/>
      <c r="AJ49" s="266"/>
      <c r="AK49" s="266"/>
      <c r="AL49" s="266"/>
      <c r="AM49" s="266"/>
      <c r="AN49" s="266"/>
      <c r="AO49" s="266"/>
      <c r="AP49" s="266"/>
      <c r="AQ49" s="266"/>
      <c r="AR49" s="266"/>
      <c r="AS49" s="266"/>
      <c r="AT49" s="266"/>
      <c r="AU49" s="280"/>
    </row>
    <row r="50" spans="1:47" ht="60" customHeight="1" outlineLevel="2" x14ac:dyDescent="0.35">
      <c r="A50" s="275" t="s">
        <v>6032</v>
      </c>
      <c r="B50" s="253" t="s">
        <v>3302</v>
      </c>
      <c r="C50" s="253"/>
      <c r="D50" s="257"/>
      <c r="E50" s="253"/>
      <c r="F50" s="261"/>
      <c r="G50" s="264" t="str">
        <f>IF(COUNTIF(H50:AU50,"&lt;&gt;")=0,"",SUMPRODUCT(((Recommendations[ImplStatus]="Implemented")+(Recommendations[ImplStatus]="Compensated"))*ISNUMBER(MATCH(Recommendations[Id],H50:AU50,0)))/COUNTIF(H50:AU50,"&lt;&gt;"))</f>
        <v/>
      </c>
      <c r="H50" s="261"/>
      <c r="I50" s="261"/>
      <c r="J50" s="261"/>
      <c r="K50" s="261"/>
      <c r="L50" s="261"/>
      <c r="M50" s="261"/>
      <c r="N50" s="261"/>
      <c r="O50" s="261"/>
      <c r="P50" s="261"/>
      <c r="Q50" s="261"/>
      <c r="R50" s="261"/>
      <c r="S50" s="261"/>
      <c r="T50" s="261"/>
      <c r="U50" s="261"/>
      <c r="V50" s="261"/>
      <c r="W50" s="261"/>
      <c r="X50" s="261"/>
      <c r="Y50" s="261"/>
      <c r="Z50" s="261"/>
      <c r="AA50" s="261"/>
      <c r="AB50" s="261"/>
      <c r="AC50" s="261"/>
      <c r="AD50" s="261"/>
      <c r="AE50" s="261"/>
      <c r="AF50" s="261"/>
      <c r="AG50" s="261"/>
      <c r="AH50" s="261"/>
      <c r="AI50" s="261"/>
      <c r="AJ50" s="261"/>
      <c r="AK50" s="261"/>
      <c r="AL50" s="261"/>
      <c r="AM50" s="261"/>
      <c r="AN50" s="261"/>
      <c r="AO50" s="261"/>
      <c r="AP50" s="261"/>
      <c r="AQ50" s="261"/>
      <c r="AR50" s="261"/>
      <c r="AS50" s="261"/>
      <c r="AT50" s="261"/>
      <c r="AU50" s="279"/>
    </row>
    <row r="51" spans="1:47" ht="60" customHeight="1" x14ac:dyDescent="0.35">
      <c r="A51" s="276" t="s">
        <v>6032</v>
      </c>
      <c r="B51" s="254" t="s">
        <v>3302</v>
      </c>
      <c r="C51" s="255" t="s">
        <v>6130</v>
      </c>
      <c r="D51" s="258" t="s">
        <v>6131</v>
      </c>
      <c r="E51" s="259" t="s">
        <v>6132</v>
      </c>
      <c r="F51" s="262" t="s">
        <v>6133</v>
      </c>
      <c r="G51" s="265" t="str">
        <f>IF(COUNTIF(H51:AU51,"&lt;&gt;")=0,"",SUMPRODUCT(((Recommendations[ImplStatus]="Implemented")+(Recommendations[ImplStatus]="Compensated"))*ISNUMBER(MATCH(Recommendations[Id],H51:AU51,0)))/COUNTIF(H51:AU51,"&lt;&gt;"))</f>
        <v/>
      </c>
      <c r="H51" s="266"/>
      <c r="I51" s="266"/>
      <c r="J51" s="266"/>
      <c r="K51" s="266"/>
      <c r="L51" s="266"/>
      <c r="M51" s="266"/>
      <c r="N51" s="266"/>
      <c r="O51" s="266"/>
      <c r="P51" s="266"/>
      <c r="Q51" s="266"/>
      <c r="R51" s="266"/>
      <c r="S51" s="266"/>
      <c r="T51" s="266"/>
      <c r="U51" s="266"/>
      <c r="V51" s="266"/>
      <c r="W51" s="266"/>
      <c r="X51" s="266"/>
      <c r="Y51" s="266"/>
      <c r="Z51" s="266"/>
      <c r="AA51" s="266"/>
      <c r="AB51" s="266"/>
      <c r="AC51" s="266"/>
      <c r="AD51" s="266"/>
      <c r="AE51" s="266"/>
      <c r="AF51" s="266"/>
      <c r="AG51" s="266"/>
      <c r="AH51" s="266"/>
      <c r="AI51" s="266"/>
      <c r="AJ51" s="266"/>
      <c r="AK51" s="266"/>
      <c r="AL51" s="266"/>
      <c r="AM51" s="266"/>
      <c r="AN51" s="266"/>
      <c r="AO51" s="266"/>
      <c r="AP51" s="266"/>
      <c r="AQ51" s="266"/>
      <c r="AR51" s="266"/>
      <c r="AS51" s="266"/>
      <c r="AT51" s="266"/>
      <c r="AU51" s="280"/>
    </row>
    <row r="52" spans="1:47" ht="60" customHeight="1" x14ac:dyDescent="0.35">
      <c r="A52" s="276" t="s">
        <v>6032</v>
      </c>
      <c r="B52" s="254" t="s">
        <v>3302</v>
      </c>
      <c r="C52" s="255" t="s">
        <v>6134</v>
      </c>
      <c r="D52" s="258" t="s">
        <v>6135</v>
      </c>
      <c r="E52" s="259" t="s">
        <v>6132</v>
      </c>
      <c r="F52" s="262" t="s">
        <v>6133</v>
      </c>
      <c r="G52" s="265" t="str">
        <f>IF(COUNTIF(H52:AU52,"&lt;&gt;")=0,"",SUMPRODUCT(((Recommendations[ImplStatus]="Implemented")+(Recommendations[ImplStatus]="Compensated"))*ISNUMBER(MATCH(Recommendations[Id],H52:AU52,0)))/COUNTIF(H52:AU52,"&lt;&gt;"))</f>
        <v/>
      </c>
      <c r="H52" s="266"/>
      <c r="I52" s="266"/>
      <c r="J52" s="266"/>
      <c r="K52" s="266"/>
      <c r="L52" s="266"/>
      <c r="M52" s="266"/>
      <c r="N52" s="266"/>
      <c r="O52" s="266"/>
      <c r="P52" s="266"/>
      <c r="Q52" s="266"/>
      <c r="R52" s="266"/>
      <c r="S52" s="266"/>
      <c r="T52" s="266"/>
      <c r="U52" s="266"/>
      <c r="V52" s="266"/>
      <c r="W52" s="266"/>
      <c r="X52" s="266"/>
      <c r="Y52" s="266"/>
      <c r="Z52" s="266"/>
      <c r="AA52" s="266"/>
      <c r="AB52" s="266"/>
      <c r="AC52" s="266"/>
      <c r="AD52" s="266"/>
      <c r="AE52" s="266"/>
      <c r="AF52" s="266"/>
      <c r="AG52" s="266"/>
      <c r="AH52" s="266"/>
      <c r="AI52" s="266"/>
      <c r="AJ52" s="266"/>
      <c r="AK52" s="266"/>
      <c r="AL52" s="266"/>
      <c r="AM52" s="266"/>
      <c r="AN52" s="266"/>
      <c r="AO52" s="266"/>
      <c r="AP52" s="266"/>
      <c r="AQ52" s="266"/>
      <c r="AR52" s="266"/>
      <c r="AS52" s="266"/>
      <c r="AT52" s="266"/>
      <c r="AU52" s="280"/>
    </row>
    <row r="53" spans="1:47" ht="60" customHeight="1" x14ac:dyDescent="0.35">
      <c r="A53" s="276" t="s">
        <v>6032</v>
      </c>
      <c r="B53" s="254" t="s">
        <v>3302</v>
      </c>
      <c r="C53" s="255" t="s">
        <v>6136</v>
      </c>
      <c r="D53" s="258" t="s">
        <v>6137</v>
      </c>
      <c r="E53" s="259" t="s">
        <v>6132</v>
      </c>
      <c r="F53" s="262" t="s">
        <v>6133</v>
      </c>
      <c r="G53" s="265" t="str">
        <f>IF(COUNTIF(H53:AU53,"&lt;&gt;")=0,"",SUMPRODUCT(((Recommendations[ImplStatus]="Implemented")+(Recommendations[ImplStatus]="Compensated"))*ISNUMBER(MATCH(Recommendations[Id],H53:AU53,0)))/COUNTIF(H53:AU53,"&lt;&gt;"))</f>
        <v/>
      </c>
      <c r="H53" s="266"/>
      <c r="I53" s="266"/>
      <c r="J53" s="266"/>
      <c r="K53" s="266"/>
      <c r="L53" s="266"/>
      <c r="M53" s="266"/>
      <c r="N53" s="266"/>
      <c r="O53" s="266"/>
      <c r="P53" s="266"/>
      <c r="Q53" s="266"/>
      <c r="R53" s="266"/>
      <c r="S53" s="266"/>
      <c r="T53" s="266"/>
      <c r="U53" s="266"/>
      <c r="V53" s="266"/>
      <c r="W53" s="266"/>
      <c r="X53" s="266"/>
      <c r="Y53" s="266"/>
      <c r="Z53" s="266"/>
      <c r="AA53" s="266"/>
      <c r="AB53" s="266"/>
      <c r="AC53" s="266"/>
      <c r="AD53" s="266"/>
      <c r="AE53" s="266"/>
      <c r="AF53" s="266"/>
      <c r="AG53" s="266"/>
      <c r="AH53" s="266"/>
      <c r="AI53" s="266"/>
      <c r="AJ53" s="266"/>
      <c r="AK53" s="266"/>
      <c r="AL53" s="266"/>
      <c r="AM53" s="266"/>
      <c r="AN53" s="266"/>
      <c r="AO53" s="266"/>
      <c r="AP53" s="266"/>
      <c r="AQ53" s="266"/>
      <c r="AR53" s="266"/>
      <c r="AS53" s="266"/>
      <c r="AT53" s="266"/>
      <c r="AU53" s="280"/>
    </row>
    <row r="54" spans="1:47" ht="60" customHeight="1" x14ac:dyDescent="0.35">
      <c r="A54" s="276" t="s">
        <v>6032</v>
      </c>
      <c r="B54" s="254" t="s">
        <v>3302</v>
      </c>
      <c r="C54" s="255" t="s">
        <v>6138</v>
      </c>
      <c r="D54" s="258" t="s">
        <v>6139</v>
      </c>
      <c r="E54" s="259" t="s">
        <v>6132</v>
      </c>
      <c r="F54" s="262" t="s">
        <v>6133</v>
      </c>
      <c r="G54" s="265" t="str">
        <f>IF(COUNTIF(H54:AU54,"&lt;&gt;")=0,"",SUMPRODUCT(((Recommendations[ImplStatus]="Implemented")+(Recommendations[ImplStatus]="Compensated"))*ISNUMBER(MATCH(Recommendations[Id],H54:AU54,0)))/COUNTIF(H54:AU54,"&lt;&gt;"))</f>
        <v/>
      </c>
      <c r="H54" s="266"/>
      <c r="I54" s="266"/>
      <c r="J54" s="266"/>
      <c r="K54" s="266"/>
      <c r="L54" s="266"/>
      <c r="M54" s="266"/>
      <c r="N54" s="266"/>
      <c r="O54" s="266"/>
      <c r="P54" s="266"/>
      <c r="Q54" s="266"/>
      <c r="R54" s="266"/>
      <c r="S54" s="266"/>
      <c r="T54" s="266"/>
      <c r="U54" s="266"/>
      <c r="V54" s="266"/>
      <c r="W54" s="266"/>
      <c r="X54" s="266"/>
      <c r="Y54" s="266"/>
      <c r="Z54" s="266"/>
      <c r="AA54" s="266"/>
      <c r="AB54" s="266"/>
      <c r="AC54" s="266"/>
      <c r="AD54" s="266"/>
      <c r="AE54" s="266"/>
      <c r="AF54" s="266"/>
      <c r="AG54" s="266"/>
      <c r="AH54" s="266"/>
      <c r="AI54" s="266"/>
      <c r="AJ54" s="266"/>
      <c r="AK54" s="266"/>
      <c r="AL54" s="266"/>
      <c r="AM54" s="266"/>
      <c r="AN54" s="266"/>
      <c r="AO54" s="266"/>
      <c r="AP54" s="266"/>
      <c r="AQ54" s="266"/>
      <c r="AR54" s="266"/>
      <c r="AS54" s="266"/>
      <c r="AT54" s="266"/>
      <c r="AU54" s="280"/>
    </row>
    <row r="55" spans="1:47" ht="60" customHeight="1" x14ac:dyDescent="0.35">
      <c r="A55" s="276" t="s">
        <v>6032</v>
      </c>
      <c r="B55" s="254" t="s">
        <v>3302</v>
      </c>
      <c r="C55" s="255" t="s">
        <v>6140</v>
      </c>
      <c r="D55" s="258" t="s">
        <v>6141</v>
      </c>
      <c r="E55" s="259" t="s">
        <v>6132</v>
      </c>
      <c r="F55" s="262" t="s">
        <v>6133</v>
      </c>
      <c r="G55" s="265" t="str">
        <f>IF(COUNTIF(H55:AU55,"&lt;&gt;")=0,"",SUMPRODUCT(((Recommendations[ImplStatus]="Implemented")+(Recommendations[ImplStatus]="Compensated"))*ISNUMBER(MATCH(Recommendations[Id],H55:AU55,0)))/COUNTIF(H55:AU55,"&lt;&gt;"))</f>
        <v/>
      </c>
      <c r="H55" s="266"/>
      <c r="I55" s="266"/>
      <c r="J55" s="266"/>
      <c r="K55" s="266"/>
      <c r="L55" s="266"/>
      <c r="M55" s="266"/>
      <c r="N55" s="266"/>
      <c r="O55" s="266"/>
      <c r="P55" s="266"/>
      <c r="Q55" s="266"/>
      <c r="R55" s="266"/>
      <c r="S55" s="266"/>
      <c r="T55" s="266"/>
      <c r="U55" s="266"/>
      <c r="V55" s="266"/>
      <c r="W55" s="266"/>
      <c r="X55" s="266"/>
      <c r="Y55" s="266"/>
      <c r="Z55" s="266"/>
      <c r="AA55" s="266"/>
      <c r="AB55" s="266"/>
      <c r="AC55" s="266"/>
      <c r="AD55" s="266"/>
      <c r="AE55" s="266"/>
      <c r="AF55" s="266"/>
      <c r="AG55" s="266"/>
      <c r="AH55" s="266"/>
      <c r="AI55" s="266"/>
      <c r="AJ55" s="266"/>
      <c r="AK55" s="266"/>
      <c r="AL55" s="266"/>
      <c r="AM55" s="266"/>
      <c r="AN55" s="266"/>
      <c r="AO55" s="266"/>
      <c r="AP55" s="266"/>
      <c r="AQ55" s="266"/>
      <c r="AR55" s="266"/>
      <c r="AS55" s="266"/>
      <c r="AT55" s="266"/>
      <c r="AU55" s="280"/>
    </row>
    <row r="56" spans="1:47" ht="60" customHeight="1" x14ac:dyDescent="0.35">
      <c r="A56" s="276" t="s">
        <v>6032</v>
      </c>
      <c r="B56" s="254" t="s">
        <v>3302</v>
      </c>
      <c r="C56" s="255" t="s">
        <v>6142</v>
      </c>
      <c r="D56" s="258" t="s">
        <v>6143</v>
      </c>
      <c r="E56" s="259" t="s">
        <v>6132</v>
      </c>
      <c r="F56" s="262" t="s">
        <v>6133</v>
      </c>
      <c r="G56" s="265" t="str">
        <f>IF(COUNTIF(H56:AU56,"&lt;&gt;")=0,"",SUMPRODUCT(((Recommendations[ImplStatus]="Implemented")+(Recommendations[ImplStatus]="Compensated"))*ISNUMBER(MATCH(Recommendations[Id],H56:AU56,0)))/COUNTIF(H56:AU56,"&lt;&gt;"))</f>
        <v/>
      </c>
      <c r="H56" s="266"/>
      <c r="I56" s="266"/>
      <c r="J56" s="266"/>
      <c r="K56" s="266"/>
      <c r="L56" s="266"/>
      <c r="M56" s="266"/>
      <c r="N56" s="266"/>
      <c r="O56" s="266"/>
      <c r="P56" s="266"/>
      <c r="Q56" s="266"/>
      <c r="R56" s="266"/>
      <c r="S56" s="266"/>
      <c r="T56" s="266"/>
      <c r="U56" s="266"/>
      <c r="V56" s="266"/>
      <c r="W56" s="266"/>
      <c r="X56" s="266"/>
      <c r="Y56" s="266"/>
      <c r="Z56" s="266"/>
      <c r="AA56" s="266"/>
      <c r="AB56" s="266"/>
      <c r="AC56" s="266"/>
      <c r="AD56" s="266"/>
      <c r="AE56" s="266"/>
      <c r="AF56" s="266"/>
      <c r="AG56" s="266"/>
      <c r="AH56" s="266"/>
      <c r="AI56" s="266"/>
      <c r="AJ56" s="266"/>
      <c r="AK56" s="266"/>
      <c r="AL56" s="266"/>
      <c r="AM56" s="266"/>
      <c r="AN56" s="266"/>
      <c r="AO56" s="266"/>
      <c r="AP56" s="266"/>
      <c r="AQ56" s="266"/>
      <c r="AR56" s="266"/>
      <c r="AS56" s="266"/>
      <c r="AT56" s="266"/>
      <c r="AU56" s="280"/>
    </row>
    <row r="57" spans="1:47" ht="60" customHeight="1" x14ac:dyDescent="0.35">
      <c r="A57" s="276" t="s">
        <v>6032</v>
      </c>
      <c r="B57" s="254" t="s">
        <v>3302</v>
      </c>
      <c r="C57" s="255" t="s">
        <v>6144</v>
      </c>
      <c r="D57" s="258" t="s">
        <v>6145</v>
      </c>
      <c r="E57" s="259" t="s">
        <v>6132</v>
      </c>
      <c r="F57" s="262" t="s">
        <v>6133</v>
      </c>
      <c r="G57" s="265" t="str">
        <f>IF(COUNTIF(H57:AU57,"&lt;&gt;")=0,"",SUMPRODUCT(((Recommendations[ImplStatus]="Implemented")+(Recommendations[ImplStatus]="Compensated"))*ISNUMBER(MATCH(Recommendations[Id],H57:AU57,0)))/COUNTIF(H57:AU57,"&lt;&gt;"))</f>
        <v/>
      </c>
      <c r="H57" s="266"/>
      <c r="I57" s="266"/>
      <c r="J57" s="266"/>
      <c r="K57" s="266"/>
      <c r="L57" s="266"/>
      <c r="M57" s="266"/>
      <c r="N57" s="266"/>
      <c r="O57" s="266"/>
      <c r="P57" s="266"/>
      <c r="Q57" s="266"/>
      <c r="R57" s="266"/>
      <c r="S57" s="266"/>
      <c r="T57" s="266"/>
      <c r="U57" s="266"/>
      <c r="V57" s="266"/>
      <c r="W57" s="266"/>
      <c r="X57" s="266"/>
      <c r="Y57" s="266"/>
      <c r="Z57" s="266"/>
      <c r="AA57" s="266"/>
      <c r="AB57" s="266"/>
      <c r="AC57" s="266"/>
      <c r="AD57" s="266"/>
      <c r="AE57" s="266"/>
      <c r="AF57" s="266"/>
      <c r="AG57" s="266"/>
      <c r="AH57" s="266"/>
      <c r="AI57" s="266"/>
      <c r="AJ57" s="266"/>
      <c r="AK57" s="266"/>
      <c r="AL57" s="266"/>
      <c r="AM57" s="266"/>
      <c r="AN57" s="266"/>
      <c r="AO57" s="266"/>
      <c r="AP57" s="266"/>
      <c r="AQ57" s="266"/>
      <c r="AR57" s="266"/>
      <c r="AS57" s="266"/>
      <c r="AT57" s="266"/>
      <c r="AU57" s="280"/>
    </row>
    <row r="58" spans="1:47" ht="60" customHeight="1" x14ac:dyDescent="0.35">
      <c r="A58" s="276" t="s">
        <v>6032</v>
      </c>
      <c r="B58" s="254" t="s">
        <v>3302</v>
      </c>
      <c r="C58" s="255" t="s">
        <v>6146</v>
      </c>
      <c r="D58" s="258" t="s">
        <v>6147</v>
      </c>
      <c r="E58" s="259" t="s">
        <v>6036</v>
      </c>
      <c r="F58" s="262" t="s">
        <v>6133</v>
      </c>
      <c r="G58" s="265" t="str">
        <f>IF(COUNTIF(H58:AU58,"&lt;&gt;")=0,"",SUMPRODUCT(((Recommendations[ImplStatus]="Implemented")+(Recommendations[ImplStatus]="Compensated"))*ISNUMBER(MATCH(Recommendations[Id],H58:AU58,0)))/COUNTIF(H58:AU58,"&lt;&gt;"))</f>
        <v/>
      </c>
      <c r="H58" s="266"/>
      <c r="I58" s="266"/>
      <c r="J58" s="266"/>
      <c r="K58" s="266"/>
      <c r="L58" s="266"/>
      <c r="M58" s="266"/>
      <c r="N58" s="266"/>
      <c r="O58" s="266"/>
      <c r="P58" s="266"/>
      <c r="Q58" s="266"/>
      <c r="R58" s="266"/>
      <c r="S58" s="266"/>
      <c r="T58" s="266"/>
      <c r="U58" s="266"/>
      <c r="V58" s="266"/>
      <c r="W58" s="266"/>
      <c r="X58" s="266"/>
      <c r="Y58" s="266"/>
      <c r="Z58" s="266"/>
      <c r="AA58" s="266"/>
      <c r="AB58" s="266"/>
      <c r="AC58" s="266"/>
      <c r="AD58" s="266"/>
      <c r="AE58" s="266"/>
      <c r="AF58" s="266"/>
      <c r="AG58" s="266"/>
      <c r="AH58" s="266"/>
      <c r="AI58" s="266"/>
      <c r="AJ58" s="266"/>
      <c r="AK58" s="266"/>
      <c r="AL58" s="266"/>
      <c r="AM58" s="266"/>
      <c r="AN58" s="266"/>
      <c r="AO58" s="266"/>
      <c r="AP58" s="266"/>
      <c r="AQ58" s="266"/>
      <c r="AR58" s="266"/>
      <c r="AS58" s="266"/>
      <c r="AT58" s="266"/>
      <c r="AU58" s="280"/>
    </row>
    <row r="59" spans="1:47" ht="60" customHeight="1" x14ac:dyDescent="0.35">
      <c r="A59" s="276" t="s">
        <v>6032</v>
      </c>
      <c r="B59" s="254" t="s">
        <v>3302</v>
      </c>
      <c r="C59" s="255" t="s">
        <v>6148</v>
      </c>
      <c r="D59" s="258" t="s">
        <v>6149</v>
      </c>
      <c r="E59" s="259" t="s">
        <v>6036</v>
      </c>
      <c r="F59" s="262" t="s">
        <v>6133</v>
      </c>
      <c r="G59" s="265" t="str">
        <f>IF(COUNTIF(H59:AU59,"&lt;&gt;")=0,"",SUMPRODUCT(((Recommendations[ImplStatus]="Implemented")+(Recommendations[ImplStatus]="Compensated"))*ISNUMBER(MATCH(Recommendations[Id],H59:AU59,0)))/COUNTIF(H59:AU59,"&lt;&gt;"))</f>
        <v/>
      </c>
      <c r="H59" s="266"/>
      <c r="I59" s="266"/>
      <c r="J59" s="266"/>
      <c r="K59" s="266"/>
      <c r="L59" s="266"/>
      <c r="M59" s="266"/>
      <c r="N59" s="266"/>
      <c r="O59" s="266"/>
      <c r="P59" s="266"/>
      <c r="Q59" s="266"/>
      <c r="R59" s="266"/>
      <c r="S59" s="266"/>
      <c r="T59" s="266"/>
      <c r="U59" s="266"/>
      <c r="V59" s="266"/>
      <c r="W59" s="266"/>
      <c r="X59" s="266"/>
      <c r="Y59" s="266"/>
      <c r="Z59" s="266"/>
      <c r="AA59" s="266"/>
      <c r="AB59" s="266"/>
      <c r="AC59" s="266"/>
      <c r="AD59" s="266"/>
      <c r="AE59" s="266"/>
      <c r="AF59" s="266"/>
      <c r="AG59" s="266"/>
      <c r="AH59" s="266"/>
      <c r="AI59" s="266"/>
      <c r="AJ59" s="266"/>
      <c r="AK59" s="266"/>
      <c r="AL59" s="266"/>
      <c r="AM59" s="266"/>
      <c r="AN59" s="266"/>
      <c r="AO59" s="266"/>
      <c r="AP59" s="266"/>
      <c r="AQ59" s="266"/>
      <c r="AR59" s="266"/>
      <c r="AS59" s="266"/>
      <c r="AT59" s="266"/>
      <c r="AU59" s="280"/>
    </row>
    <row r="60" spans="1:47" ht="60" customHeight="1" outlineLevel="2" x14ac:dyDescent="0.35">
      <c r="A60" s="275" t="s">
        <v>6032</v>
      </c>
      <c r="B60" s="253" t="s">
        <v>6150</v>
      </c>
      <c r="C60" s="253"/>
      <c r="D60" s="257"/>
      <c r="E60" s="253"/>
      <c r="F60" s="261"/>
      <c r="G60" s="264" t="str">
        <f>IF(COUNTIF(H60:AU60,"&lt;&gt;")=0,"",SUMPRODUCT(((Recommendations[ImplStatus]="Implemented")+(Recommendations[ImplStatus]="Compensated"))*ISNUMBER(MATCH(Recommendations[Id],H60:AU60,0)))/COUNTIF(H60:AU60,"&lt;&gt;"))</f>
        <v/>
      </c>
      <c r="H60" s="261"/>
      <c r="I60" s="261"/>
      <c r="J60" s="261"/>
      <c r="K60" s="261"/>
      <c r="L60" s="261"/>
      <c r="M60" s="261"/>
      <c r="N60" s="261"/>
      <c r="O60" s="261"/>
      <c r="P60" s="261"/>
      <c r="Q60" s="261"/>
      <c r="R60" s="261"/>
      <c r="S60" s="261"/>
      <c r="T60" s="261"/>
      <c r="U60" s="261"/>
      <c r="V60" s="261"/>
      <c r="W60" s="261"/>
      <c r="X60" s="261"/>
      <c r="Y60" s="261"/>
      <c r="Z60" s="261"/>
      <c r="AA60" s="261"/>
      <c r="AB60" s="261"/>
      <c r="AC60" s="261"/>
      <c r="AD60" s="261"/>
      <c r="AE60" s="261"/>
      <c r="AF60" s="261"/>
      <c r="AG60" s="261"/>
      <c r="AH60" s="261"/>
      <c r="AI60" s="261"/>
      <c r="AJ60" s="261"/>
      <c r="AK60" s="261"/>
      <c r="AL60" s="261"/>
      <c r="AM60" s="261"/>
      <c r="AN60" s="261"/>
      <c r="AO60" s="261"/>
      <c r="AP60" s="261"/>
      <c r="AQ60" s="261"/>
      <c r="AR60" s="261"/>
      <c r="AS60" s="261"/>
      <c r="AT60" s="261"/>
      <c r="AU60" s="279"/>
    </row>
    <row r="61" spans="1:47" ht="60" customHeight="1" x14ac:dyDescent="0.35">
      <c r="A61" s="276" t="s">
        <v>6032</v>
      </c>
      <c r="B61" s="254" t="s">
        <v>6150</v>
      </c>
      <c r="C61" s="255" t="s">
        <v>6151</v>
      </c>
      <c r="D61" s="258" t="s">
        <v>6152</v>
      </c>
      <c r="E61" s="259" t="s">
        <v>6036</v>
      </c>
      <c r="F61" s="262" t="s">
        <v>6153</v>
      </c>
      <c r="G61" s="265" t="str">
        <f>IF(COUNTIF(H61:AU61,"&lt;&gt;")=0,"",SUMPRODUCT(((Recommendations[ImplStatus]="Implemented")+(Recommendations[ImplStatus]="Compensated"))*ISNUMBER(MATCH(Recommendations[Id],H61:AU61,0)))/COUNTIF(H61:AU61,"&lt;&gt;"))</f>
        <v/>
      </c>
      <c r="H61" s="266"/>
      <c r="I61" s="266"/>
      <c r="J61" s="266"/>
      <c r="K61" s="266"/>
      <c r="L61" s="266"/>
      <c r="M61" s="266"/>
      <c r="N61" s="266"/>
      <c r="O61" s="266"/>
      <c r="P61" s="266"/>
      <c r="Q61" s="266"/>
      <c r="R61" s="266"/>
      <c r="S61" s="266"/>
      <c r="T61" s="266"/>
      <c r="U61" s="266"/>
      <c r="V61" s="266"/>
      <c r="W61" s="266"/>
      <c r="X61" s="266"/>
      <c r="Y61" s="266"/>
      <c r="Z61" s="266"/>
      <c r="AA61" s="266"/>
      <c r="AB61" s="266"/>
      <c r="AC61" s="266"/>
      <c r="AD61" s="266"/>
      <c r="AE61" s="266"/>
      <c r="AF61" s="266"/>
      <c r="AG61" s="266"/>
      <c r="AH61" s="266"/>
      <c r="AI61" s="266"/>
      <c r="AJ61" s="266"/>
      <c r="AK61" s="266"/>
      <c r="AL61" s="266"/>
      <c r="AM61" s="266"/>
      <c r="AN61" s="266"/>
      <c r="AO61" s="266"/>
      <c r="AP61" s="266"/>
      <c r="AQ61" s="266"/>
      <c r="AR61" s="266"/>
      <c r="AS61" s="266"/>
      <c r="AT61" s="266"/>
      <c r="AU61" s="280"/>
    </row>
    <row r="62" spans="1:47" ht="60" customHeight="1" x14ac:dyDescent="0.35">
      <c r="A62" s="276" t="s">
        <v>6032</v>
      </c>
      <c r="B62" s="254" t="s">
        <v>6150</v>
      </c>
      <c r="C62" s="255" t="s">
        <v>6154</v>
      </c>
      <c r="D62" s="258" t="s">
        <v>6155</v>
      </c>
      <c r="E62" s="259" t="s">
        <v>6036</v>
      </c>
      <c r="F62" s="262" t="s">
        <v>6153</v>
      </c>
      <c r="G62" s="265" t="str">
        <f>IF(COUNTIF(H62:AU62,"&lt;&gt;")=0,"",SUMPRODUCT(((Recommendations[ImplStatus]="Implemented")+(Recommendations[ImplStatus]="Compensated"))*ISNUMBER(MATCH(Recommendations[Id],H62:AU62,0)))/COUNTIF(H62:AU62,"&lt;&gt;"))</f>
        <v/>
      </c>
      <c r="H62" s="266"/>
      <c r="I62" s="266"/>
      <c r="J62" s="266"/>
      <c r="K62" s="266"/>
      <c r="L62" s="266"/>
      <c r="M62" s="266"/>
      <c r="N62" s="266"/>
      <c r="O62" s="266"/>
      <c r="P62" s="266"/>
      <c r="Q62" s="266"/>
      <c r="R62" s="266"/>
      <c r="S62" s="266"/>
      <c r="T62" s="266"/>
      <c r="U62" s="266"/>
      <c r="V62" s="266"/>
      <c r="W62" s="266"/>
      <c r="X62" s="266"/>
      <c r="Y62" s="266"/>
      <c r="Z62" s="266"/>
      <c r="AA62" s="266"/>
      <c r="AB62" s="266"/>
      <c r="AC62" s="266"/>
      <c r="AD62" s="266"/>
      <c r="AE62" s="266"/>
      <c r="AF62" s="266"/>
      <c r="AG62" s="266"/>
      <c r="AH62" s="266"/>
      <c r="AI62" s="266"/>
      <c r="AJ62" s="266"/>
      <c r="AK62" s="266"/>
      <c r="AL62" s="266"/>
      <c r="AM62" s="266"/>
      <c r="AN62" s="266"/>
      <c r="AO62" s="266"/>
      <c r="AP62" s="266"/>
      <c r="AQ62" s="266"/>
      <c r="AR62" s="266"/>
      <c r="AS62" s="266"/>
      <c r="AT62" s="266"/>
      <c r="AU62" s="280"/>
    </row>
    <row r="63" spans="1:47" ht="60" customHeight="1" x14ac:dyDescent="0.35">
      <c r="A63" s="276" t="s">
        <v>6032</v>
      </c>
      <c r="B63" s="254" t="s">
        <v>6150</v>
      </c>
      <c r="C63" s="255" t="s">
        <v>6156</v>
      </c>
      <c r="D63" s="258" t="s">
        <v>6157</v>
      </c>
      <c r="E63" s="259" t="s">
        <v>6036</v>
      </c>
      <c r="F63" s="262" t="s">
        <v>6153</v>
      </c>
      <c r="G63" s="265" t="str">
        <f>IF(COUNTIF(H63:AU63,"&lt;&gt;")=0,"",SUMPRODUCT(((Recommendations[ImplStatus]="Implemented")+(Recommendations[ImplStatus]="Compensated"))*ISNUMBER(MATCH(Recommendations[Id],H63:AU63,0)))/COUNTIF(H63:AU63,"&lt;&gt;"))</f>
        <v/>
      </c>
      <c r="H63" s="266"/>
      <c r="I63" s="266"/>
      <c r="J63" s="266"/>
      <c r="K63" s="266"/>
      <c r="L63" s="266"/>
      <c r="M63" s="266"/>
      <c r="N63" s="266"/>
      <c r="O63" s="266"/>
      <c r="P63" s="266"/>
      <c r="Q63" s="266"/>
      <c r="R63" s="266"/>
      <c r="S63" s="266"/>
      <c r="T63" s="266"/>
      <c r="U63" s="266"/>
      <c r="V63" s="266"/>
      <c r="W63" s="266"/>
      <c r="X63" s="266"/>
      <c r="Y63" s="266"/>
      <c r="Z63" s="266"/>
      <c r="AA63" s="266"/>
      <c r="AB63" s="266"/>
      <c r="AC63" s="266"/>
      <c r="AD63" s="266"/>
      <c r="AE63" s="266"/>
      <c r="AF63" s="266"/>
      <c r="AG63" s="266"/>
      <c r="AH63" s="266"/>
      <c r="AI63" s="266"/>
      <c r="AJ63" s="266"/>
      <c r="AK63" s="266"/>
      <c r="AL63" s="266"/>
      <c r="AM63" s="266"/>
      <c r="AN63" s="266"/>
      <c r="AO63" s="266"/>
      <c r="AP63" s="266"/>
      <c r="AQ63" s="266"/>
      <c r="AR63" s="266"/>
      <c r="AS63" s="266"/>
      <c r="AT63" s="266"/>
      <c r="AU63" s="280"/>
    </row>
    <row r="64" spans="1:47" ht="60" customHeight="1" x14ac:dyDescent="0.35">
      <c r="A64" s="276" t="s">
        <v>6032</v>
      </c>
      <c r="B64" s="254" t="s">
        <v>6150</v>
      </c>
      <c r="C64" s="255" t="s">
        <v>6158</v>
      </c>
      <c r="D64" s="258" t="s">
        <v>6159</v>
      </c>
      <c r="E64" s="259" t="s">
        <v>6036</v>
      </c>
      <c r="F64" s="262" t="s">
        <v>6153</v>
      </c>
      <c r="G64" s="265" t="str">
        <f>IF(COUNTIF(H64:AU64,"&lt;&gt;")=0,"",SUMPRODUCT(((Recommendations[ImplStatus]="Implemented")+(Recommendations[ImplStatus]="Compensated"))*ISNUMBER(MATCH(Recommendations[Id],H64:AU64,0)))/COUNTIF(H64:AU64,"&lt;&gt;"))</f>
        <v/>
      </c>
      <c r="H64" s="266"/>
      <c r="I64" s="266"/>
      <c r="J64" s="266"/>
      <c r="K64" s="266"/>
      <c r="L64" s="266"/>
      <c r="M64" s="266"/>
      <c r="N64" s="266"/>
      <c r="O64" s="266"/>
      <c r="P64" s="266"/>
      <c r="Q64" s="266"/>
      <c r="R64" s="266"/>
      <c r="S64" s="266"/>
      <c r="T64" s="266"/>
      <c r="U64" s="266"/>
      <c r="V64" s="266"/>
      <c r="W64" s="266"/>
      <c r="X64" s="266"/>
      <c r="Y64" s="266"/>
      <c r="Z64" s="266"/>
      <c r="AA64" s="266"/>
      <c r="AB64" s="266"/>
      <c r="AC64" s="266"/>
      <c r="AD64" s="266"/>
      <c r="AE64" s="266"/>
      <c r="AF64" s="266"/>
      <c r="AG64" s="266"/>
      <c r="AH64" s="266"/>
      <c r="AI64" s="266"/>
      <c r="AJ64" s="266"/>
      <c r="AK64" s="266"/>
      <c r="AL64" s="266"/>
      <c r="AM64" s="266"/>
      <c r="AN64" s="266"/>
      <c r="AO64" s="266"/>
      <c r="AP64" s="266"/>
      <c r="AQ64" s="266"/>
      <c r="AR64" s="266"/>
      <c r="AS64" s="266"/>
      <c r="AT64" s="266"/>
      <c r="AU64" s="280"/>
    </row>
    <row r="65" spans="1:47" ht="60" customHeight="1" x14ac:dyDescent="0.35">
      <c r="A65" s="276" t="s">
        <v>6032</v>
      </c>
      <c r="B65" s="254" t="s">
        <v>6150</v>
      </c>
      <c r="C65" s="255" t="s">
        <v>6160</v>
      </c>
      <c r="D65" s="258" t="s">
        <v>6161</v>
      </c>
      <c r="E65" s="259" t="s">
        <v>6036</v>
      </c>
      <c r="F65" s="262" t="s">
        <v>6153</v>
      </c>
      <c r="G65" s="265" t="str">
        <f>IF(COUNTIF(H65:AU65,"&lt;&gt;")=0,"",SUMPRODUCT(((Recommendations[ImplStatus]="Implemented")+(Recommendations[ImplStatus]="Compensated"))*ISNUMBER(MATCH(Recommendations[Id],H65:AU65,0)))/COUNTIF(H65:AU65,"&lt;&gt;"))</f>
        <v/>
      </c>
      <c r="H65" s="266"/>
      <c r="I65" s="266"/>
      <c r="J65" s="266"/>
      <c r="K65" s="266"/>
      <c r="L65" s="266"/>
      <c r="M65" s="266"/>
      <c r="N65" s="266"/>
      <c r="O65" s="266"/>
      <c r="P65" s="266"/>
      <c r="Q65" s="266"/>
      <c r="R65" s="266"/>
      <c r="S65" s="266"/>
      <c r="T65" s="266"/>
      <c r="U65" s="266"/>
      <c r="V65" s="266"/>
      <c r="W65" s="266"/>
      <c r="X65" s="266"/>
      <c r="Y65" s="266"/>
      <c r="Z65" s="266"/>
      <c r="AA65" s="266"/>
      <c r="AB65" s="266"/>
      <c r="AC65" s="266"/>
      <c r="AD65" s="266"/>
      <c r="AE65" s="266"/>
      <c r="AF65" s="266"/>
      <c r="AG65" s="266"/>
      <c r="AH65" s="266"/>
      <c r="AI65" s="266"/>
      <c r="AJ65" s="266"/>
      <c r="AK65" s="266"/>
      <c r="AL65" s="266"/>
      <c r="AM65" s="266"/>
      <c r="AN65" s="266"/>
      <c r="AO65" s="266"/>
      <c r="AP65" s="266"/>
      <c r="AQ65" s="266"/>
      <c r="AR65" s="266"/>
      <c r="AS65" s="266"/>
      <c r="AT65" s="266"/>
      <c r="AU65" s="280"/>
    </row>
    <row r="66" spans="1:47" ht="60" customHeight="1" x14ac:dyDescent="0.35">
      <c r="A66" s="276" t="s">
        <v>6032</v>
      </c>
      <c r="B66" s="254" t="s">
        <v>6150</v>
      </c>
      <c r="C66" s="255" t="s">
        <v>6162</v>
      </c>
      <c r="D66" s="258" t="s">
        <v>6163</v>
      </c>
      <c r="E66" s="259" t="s">
        <v>6036</v>
      </c>
      <c r="F66" s="262" t="s">
        <v>6153</v>
      </c>
      <c r="G66" s="265" t="str">
        <f>IF(COUNTIF(H66:AU66,"&lt;&gt;")=0,"",SUMPRODUCT(((Recommendations[ImplStatus]="Implemented")+(Recommendations[ImplStatus]="Compensated"))*ISNUMBER(MATCH(Recommendations[Id],H66:AU66,0)))/COUNTIF(H66:AU66,"&lt;&gt;"))</f>
        <v/>
      </c>
      <c r="H66" s="266"/>
      <c r="I66" s="266"/>
      <c r="J66" s="266"/>
      <c r="K66" s="266"/>
      <c r="L66" s="266"/>
      <c r="M66" s="266"/>
      <c r="N66" s="266"/>
      <c r="O66" s="266"/>
      <c r="P66" s="266"/>
      <c r="Q66" s="266"/>
      <c r="R66" s="266"/>
      <c r="S66" s="266"/>
      <c r="T66" s="266"/>
      <c r="U66" s="266"/>
      <c r="V66" s="266"/>
      <c r="W66" s="266"/>
      <c r="X66" s="266"/>
      <c r="Y66" s="266"/>
      <c r="Z66" s="266"/>
      <c r="AA66" s="266"/>
      <c r="AB66" s="266"/>
      <c r="AC66" s="266"/>
      <c r="AD66" s="266"/>
      <c r="AE66" s="266"/>
      <c r="AF66" s="266"/>
      <c r="AG66" s="266"/>
      <c r="AH66" s="266"/>
      <c r="AI66" s="266"/>
      <c r="AJ66" s="266"/>
      <c r="AK66" s="266"/>
      <c r="AL66" s="266"/>
      <c r="AM66" s="266"/>
      <c r="AN66" s="266"/>
      <c r="AO66" s="266"/>
      <c r="AP66" s="266"/>
      <c r="AQ66" s="266"/>
      <c r="AR66" s="266"/>
      <c r="AS66" s="266"/>
      <c r="AT66" s="266"/>
      <c r="AU66" s="280"/>
    </row>
    <row r="67" spans="1:47" ht="60" customHeight="1" x14ac:dyDescent="0.35">
      <c r="A67" s="276" t="s">
        <v>6032</v>
      </c>
      <c r="B67" s="254" t="s">
        <v>6150</v>
      </c>
      <c r="C67" s="255" t="s">
        <v>6164</v>
      </c>
      <c r="D67" s="258" t="s">
        <v>6165</v>
      </c>
      <c r="E67" s="259" t="s">
        <v>6036</v>
      </c>
      <c r="F67" s="262" t="s">
        <v>6153</v>
      </c>
      <c r="G67" s="265" t="str">
        <f>IF(COUNTIF(H67:AU67,"&lt;&gt;")=0,"",SUMPRODUCT(((Recommendations[ImplStatus]="Implemented")+(Recommendations[ImplStatus]="Compensated"))*ISNUMBER(MATCH(Recommendations[Id],H67:AU67,0)))/COUNTIF(H67:AU67,"&lt;&gt;"))</f>
        <v/>
      </c>
      <c r="H67" s="266"/>
      <c r="I67" s="266"/>
      <c r="J67" s="266"/>
      <c r="K67" s="266"/>
      <c r="L67" s="266"/>
      <c r="M67" s="266"/>
      <c r="N67" s="266"/>
      <c r="O67" s="266"/>
      <c r="P67" s="266"/>
      <c r="Q67" s="266"/>
      <c r="R67" s="266"/>
      <c r="S67" s="266"/>
      <c r="T67" s="266"/>
      <c r="U67" s="266"/>
      <c r="V67" s="266"/>
      <c r="W67" s="266"/>
      <c r="X67" s="266"/>
      <c r="Y67" s="266"/>
      <c r="Z67" s="266"/>
      <c r="AA67" s="266"/>
      <c r="AB67" s="266"/>
      <c r="AC67" s="266"/>
      <c r="AD67" s="266"/>
      <c r="AE67" s="266"/>
      <c r="AF67" s="266"/>
      <c r="AG67" s="266"/>
      <c r="AH67" s="266"/>
      <c r="AI67" s="266"/>
      <c r="AJ67" s="266"/>
      <c r="AK67" s="266"/>
      <c r="AL67" s="266"/>
      <c r="AM67" s="266"/>
      <c r="AN67" s="266"/>
      <c r="AO67" s="266"/>
      <c r="AP67" s="266"/>
      <c r="AQ67" s="266"/>
      <c r="AR67" s="266"/>
      <c r="AS67" s="266"/>
      <c r="AT67" s="266"/>
      <c r="AU67" s="280"/>
    </row>
    <row r="68" spans="1:47" ht="60" customHeight="1" x14ac:dyDescent="0.35">
      <c r="A68" s="276" t="s">
        <v>6032</v>
      </c>
      <c r="B68" s="254" t="s">
        <v>6150</v>
      </c>
      <c r="C68" s="255" t="s">
        <v>6166</v>
      </c>
      <c r="D68" s="258" t="s">
        <v>6167</v>
      </c>
      <c r="E68" s="259" t="s">
        <v>6036</v>
      </c>
      <c r="F68" s="262" t="s">
        <v>6168</v>
      </c>
      <c r="G68" s="265" t="str">
        <f>IF(COUNTIF(H68:AU68,"&lt;&gt;")=0,"",SUMPRODUCT(((Recommendations[ImplStatus]="Implemented")+(Recommendations[ImplStatus]="Compensated"))*ISNUMBER(MATCH(Recommendations[Id],H68:AU68,0)))/COUNTIF(H68:AU68,"&lt;&gt;"))</f>
        <v/>
      </c>
      <c r="H68" s="266"/>
      <c r="I68" s="266"/>
      <c r="J68" s="266"/>
      <c r="K68" s="266"/>
      <c r="L68" s="266"/>
      <c r="M68" s="266"/>
      <c r="N68" s="266"/>
      <c r="O68" s="266"/>
      <c r="P68" s="266"/>
      <c r="Q68" s="266"/>
      <c r="R68" s="266"/>
      <c r="S68" s="266"/>
      <c r="T68" s="266"/>
      <c r="U68" s="266"/>
      <c r="V68" s="266"/>
      <c r="W68" s="266"/>
      <c r="X68" s="266"/>
      <c r="Y68" s="266"/>
      <c r="Z68" s="266"/>
      <c r="AA68" s="266"/>
      <c r="AB68" s="266"/>
      <c r="AC68" s="266"/>
      <c r="AD68" s="266"/>
      <c r="AE68" s="266"/>
      <c r="AF68" s="266"/>
      <c r="AG68" s="266"/>
      <c r="AH68" s="266"/>
      <c r="AI68" s="266"/>
      <c r="AJ68" s="266"/>
      <c r="AK68" s="266"/>
      <c r="AL68" s="266"/>
      <c r="AM68" s="266"/>
      <c r="AN68" s="266"/>
      <c r="AO68" s="266"/>
      <c r="AP68" s="266"/>
      <c r="AQ68" s="266"/>
      <c r="AR68" s="266"/>
      <c r="AS68" s="266"/>
      <c r="AT68" s="266"/>
      <c r="AU68" s="280"/>
    </row>
    <row r="69" spans="1:47" ht="60" customHeight="1" x14ac:dyDescent="0.35">
      <c r="A69" s="276" t="s">
        <v>6032</v>
      </c>
      <c r="B69" s="254" t="s">
        <v>6150</v>
      </c>
      <c r="C69" s="255" t="s">
        <v>6169</v>
      </c>
      <c r="D69" s="258" t="s">
        <v>6170</v>
      </c>
      <c r="E69" s="259" t="s">
        <v>6036</v>
      </c>
      <c r="F69" s="262" t="s">
        <v>6168</v>
      </c>
      <c r="G69" s="265" t="str">
        <f>IF(COUNTIF(H69:AU69,"&lt;&gt;")=0,"",SUMPRODUCT(((Recommendations[ImplStatus]="Implemented")+(Recommendations[ImplStatus]="Compensated"))*ISNUMBER(MATCH(Recommendations[Id],H69:AU69,0)))/COUNTIF(H69:AU69,"&lt;&gt;"))</f>
        <v/>
      </c>
      <c r="H69" s="266"/>
      <c r="I69" s="266"/>
      <c r="J69" s="266"/>
      <c r="K69" s="266"/>
      <c r="L69" s="266"/>
      <c r="M69" s="266"/>
      <c r="N69" s="266"/>
      <c r="O69" s="266"/>
      <c r="P69" s="266"/>
      <c r="Q69" s="266"/>
      <c r="R69" s="266"/>
      <c r="S69" s="266"/>
      <c r="T69" s="266"/>
      <c r="U69" s="266"/>
      <c r="V69" s="266"/>
      <c r="W69" s="266"/>
      <c r="X69" s="266"/>
      <c r="Y69" s="266"/>
      <c r="Z69" s="266"/>
      <c r="AA69" s="266"/>
      <c r="AB69" s="266"/>
      <c r="AC69" s="266"/>
      <c r="AD69" s="266"/>
      <c r="AE69" s="266"/>
      <c r="AF69" s="266"/>
      <c r="AG69" s="266"/>
      <c r="AH69" s="266"/>
      <c r="AI69" s="266"/>
      <c r="AJ69" s="266"/>
      <c r="AK69" s="266"/>
      <c r="AL69" s="266"/>
      <c r="AM69" s="266"/>
      <c r="AN69" s="266"/>
      <c r="AO69" s="266"/>
      <c r="AP69" s="266"/>
      <c r="AQ69" s="266"/>
      <c r="AR69" s="266"/>
      <c r="AS69" s="266"/>
      <c r="AT69" s="266"/>
      <c r="AU69" s="280"/>
    </row>
    <row r="70" spans="1:47" ht="60" customHeight="1" x14ac:dyDescent="0.35">
      <c r="A70" s="276" t="s">
        <v>6032</v>
      </c>
      <c r="B70" s="254" t="s">
        <v>6150</v>
      </c>
      <c r="C70" s="255" t="s">
        <v>6171</v>
      </c>
      <c r="D70" s="258" t="s">
        <v>6172</v>
      </c>
      <c r="E70" s="259" t="s">
        <v>6036</v>
      </c>
      <c r="F70" s="262" t="s">
        <v>6168</v>
      </c>
      <c r="G70" s="265" t="str">
        <f>IF(COUNTIF(H70:AU70,"&lt;&gt;")=0,"",SUMPRODUCT(((Recommendations[ImplStatus]="Implemented")+(Recommendations[ImplStatus]="Compensated"))*ISNUMBER(MATCH(Recommendations[Id],H70:AU70,0)))/COUNTIF(H70:AU70,"&lt;&gt;"))</f>
        <v/>
      </c>
      <c r="H70" s="266"/>
      <c r="I70" s="266"/>
      <c r="J70" s="266"/>
      <c r="K70" s="266"/>
      <c r="L70" s="266"/>
      <c r="M70" s="266"/>
      <c r="N70" s="266"/>
      <c r="O70" s="266"/>
      <c r="P70" s="266"/>
      <c r="Q70" s="266"/>
      <c r="R70" s="266"/>
      <c r="S70" s="266"/>
      <c r="T70" s="266"/>
      <c r="U70" s="266"/>
      <c r="V70" s="266"/>
      <c r="W70" s="266"/>
      <c r="X70" s="266"/>
      <c r="Y70" s="266"/>
      <c r="Z70" s="266"/>
      <c r="AA70" s="266"/>
      <c r="AB70" s="266"/>
      <c r="AC70" s="266"/>
      <c r="AD70" s="266"/>
      <c r="AE70" s="266"/>
      <c r="AF70" s="266"/>
      <c r="AG70" s="266"/>
      <c r="AH70" s="266"/>
      <c r="AI70" s="266"/>
      <c r="AJ70" s="266"/>
      <c r="AK70" s="266"/>
      <c r="AL70" s="266"/>
      <c r="AM70" s="266"/>
      <c r="AN70" s="266"/>
      <c r="AO70" s="266"/>
      <c r="AP70" s="266"/>
      <c r="AQ70" s="266"/>
      <c r="AR70" s="266"/>
      <c r="AS70" s="266"/>
      <c r="AT70" s="266"/>
      <c r="AU70" s="280"/>
    </row>
    <row r="71" spans="1:47" ht="60" customHeight="1" x14ac:dyDescent="0.35">
      <c r="A71" s="276" t="s">
        <v>6032</v>
      </c>
      <c r="B71" s="254" t="s">
        <v>6150</v>
      </c>
      <c r="C71" s="255" t="s">
        <v>6173</v>
      </c>
      <c r="D71" s="258" t="s">
        <v>6174</v>
      </c>
      <c r="E71" s="259" t="s">
        <v>6036</v>
      </c>
      <c r="F71" s="262" t="s">
        <v>6175</v>
      </c>
      <c r="G71" s="265" t="str">
        <f>IF(COUNTIF(H71:AU71,"&lt;&gt;")=0,"",SUMPRODUCT(((Recommendations[ImplStatus]="Implemented")+(Recommendations[ImplStatus]="Compensated"))*ISNUMBER(MATCH(Recommendations[Id],H71:AU71,0)))/COUNTIF(H71:AU71,"&lt;&gt;"))</f>
        <v/>
      </c>
      <c r="H71" s="266"/>
      <c r="I71" s="266"/>
      <c r="J71" s="266"/>
      <c r="K71" s="266"/>
      <c r="L71" s="266"/>
      <c r="M71" s="266"/>
      <c r="N71" s="266"/>
      <c r="O71" s="266"/>
      <c r="P71" s="266"/>
      <c r="Q71" s="266"/>
      <c r="R71" s="266"/>
      <c r="S71" s="266"/>
      <c r="T71" s="266"/>
      <c r="U71" s="266"/>
      <c r="V71" s="266"/>
      <c r="W71" s="266"/>
      <c r="X71" s="266"/>
      <c r="Y71" s="266"/>
      <c r="Z71" s="266"/>
      <c r="AA71" s="266"/>
      <c r="AB71" s="266"/>
      <c r="AC71" s="266"/>
      <c r="AD71" s="266"/>
      <c r="AE71" s="266"/>
      <c r="AF71" s="266"/>
      <c r="AG71" s="266"/>
      <c r="AH71" s="266"/>
      <c r="AI71" s="266"/>
      <c r="AJ71" s="266"/>
      <c r="AK71" s="266"/>
      <c r="AL71" s="266"/>
      <c r="AM71" s="266"/>
      <c r="AN71" s="266"/>
      <c r="AO71" s="266"/>
      <c r="AP71" s="266"/>
      <c r="AQ71" s="266"/>
      <c r="AR71" s="266"/>
      <c r="AS71" s="266"/>
      <c r="AT71" s="266"/>
      <c r="AU71" s="280"/>
    </row>
    <row r="72" spans="1:47" ht="60" customHeight="1" x14ac:dyDescent="0.35">
      <c r="A72" s="276" t="s">
        <v>6032</v>
      </c>
      <c r="B72" s="254" t="s">
        <v>6150</v>
      </c>
      <c r="C72" s="255" t="s">
        <v>6176</v>
      </c>
      <c r="D72" s="258" t="s">
        <v>6177</v>
      </c>
      <c r="E72" s="259" t="s">
        <v>6036</v>
      </c>
      <c r="F72" s="262" t="s">
        <v>6153</v>
      </c>
      <c r="G72" s="265" t="str">
        <f>IF(COUNTIF(H72:AU72,"&lt;&gt;")=0,"",SUMPRODUCT(((Recommendations[ImplStatus]="Implemented")+(Recommendations[ImplStatus]="Compensated"))*ISNUMBER(MATCH(Recommendations[Id],H72:AU72,0)))/COUNTIF(H72:AU72,"&lt;&gt;"))</f>
        <v/>
      </c>
      <c r="H72" s="266"/>
      <c r="I72" s="266"/>
      <c r="J72" s="266"/>
      <c r="K72" s="266"/>
      <c r="L72" s="266"/>
      <c r="M72" s="266"/>
      <c r="N72" s="266"/>
      <c r="O72" s="266"/>
      <c r="P72" s="266"/>
      <c r="Q72" s="266"/>
      <c r="R72" s="266"/>
      <c r="S72" s="266"/>
      <c r="T72" s="266"/>
      <c r="U72" s="266"/>
      <c r="V72" s="266"/>
      <c r="W72" s="266"/>
      <c r="X72" s="266"/>
      <c r="Y72" s="266"/>
      <c r="Z72" s="266"/>
      <c r="AA72" s="266"/>
      <c r="AB72" s="266"/>
      <c r="AC72" s="266"/>
      <c r="AD72" s="266"/>
      <c r="AE72" s="266"/>
      <c r="AF72" s="266"/>
      <c r="AG72" s="266"/>
      <c r="AH72" s="266"/>
      <c r="AI72" s="266"/>
      <c r="AJ72" s="266"/>
      <c r="AK72" s="266"/>
      <c r="AL72" s="266"/>
      <c r="AM72" s="266"/>
      <c r="AN72" s="266"/>
      <c r="AO72" s="266"/>
      <c r="AP72" s="266"/>
      <c r="AQ72" s="266"/>
      <c r="AR72" s="266"/>
      <c r="AS72" s="266"/>
      <c r="AT72" s="266"/>
      <c r="AU72" s="280"/>
    </row>
    <row r="73" spans="1:47" ht="60" customHeight="1" x14ac:dyDescent="0.35">
      <c r="A73" s="276" t="s">
        <v>6032</v>
      </c>
      <c r="B73" s="254" t="s">
        <v>6150</v>
      </c>
      <c r="C73" s="255" t="s">
        <v>6178</v>
      </c>
      <c r="D73" s="258" t="s">
        <v>6179</v>
      </c>
      <c r="E73" s="259" t="s">
        <v>6180</v>
      </c>
      <c r="F73" s="262" t="s">
        <v>6153</v>
      </c>
      <c r="G73" s="265" t="str">
        <f>IF(COUNTIF(H73:AU73,"&lt;&gt;")=0,"",SUMPRODUCT(((Recommendations[ImplStatus]="Implemented")+(Recommendations[ImplStatus]="Compensated"))*ISNUMBER(MATCH(Recommendations[Id],H73:AU73,0)))/COUNTIF(H73:AU73,"&lt;&gt;"))</f>
        <v/>
      </c>
      <c r="H73" s="266"/>
      <c r="I73" s="266"/>
      <c r="J73" s="266"/>
      <c r="K73" s="266"/>
      <c r="L73" s="266"/>
      <c r="M73" s="266"/>
      <c r="N73" s="266"/>
      <c r="O73" s="266"/>
      <c r="P73" s="266"/>
      <c r="Q73" s="266"/>
      <c r="R73" s="266"/>
      <c r="S73" s="266"/>
      <c r="T73" s="266"/>
      <c r="U73" s="266"/>
      <c r="V73" s="266"/>
      <c r="W73" s="266"/>
      <c r="X73" s="266"/>
      <c r="Y73" s="266"/>
      <c r="Z73" s="266"/>
      <c r="AA73" s="266"/>
      <c r="AB73" s="266"/>
      <c r="AC73" s="266"/>
      <c r="AD73" s="266"/>
      <c r="AE73" s="266"/>
      <c r="AF73" s="266"/>
      <c r="AG73" s="266"/>
      <c r="AH73" s="266"/>
      <c r="AI73" s="266"/>
      <c r="AJ73" s="266"/>
      <c r="AK73" s="266"/>
      <c r="AL73" s="266"/>
      <c r="AM73" s="266"/>
      <c r="AN73" s="266"/>
      <c r="AO73" s="266"/>
      <c r="AP73" s="266"/>
      <c r="AQ73" s="266"/>
      <c r="AR73" s="266"/>
      <c r="AS73" s="266"/>
      <c r="AT73" s="266"/>
      <c r="AU73" s="280"/>
    </row>
    <row r="74" spans="1:47" ht="60" customHeight="1" outlineLevel="2" x14ac:dyDescent="0.35">
      <c r="A74" s="275" t="s">
        <v>6032</v>
      </c>
      <c r="B74" s="253" t="s">
        <v>6181</v>
      </c>
      <c r="C74" s="253"/>
      <c r="D74" s="257"/>
      <c r="E74" s="253"/>
      <c r="F74" s="261"/>
      <c r="G74" s="264" t="str">
        <f>IF(COUNTIF(H74:AU74,"&lt;&gt;")=0,"",SUMPRODUCT(((Recommendations[ImplStatus]="Implemented")+(Recommendations[ImplStatus]="Compensated"))*ISNUMBER(MATCH(Recommendations[Id],H74:AU74,0)))/COUNTIF(H74:AU74,"&lt;&gt;"))</f>
        <v/>
      </c>
      <c r="H74" s="261"/>
      <c r="I74" s="261"/>
      <c r="J74" s="261"/>
      <c r="K74" s="261"/>
      <c r="L74" s="261"/>
      <c r="M74" s="261"/>
      <c r="N74" s="261"/>
      <c r="O74" s="261"/>
      <c r="P74" s="261"/>
      <c r="Q74" s="261"/>
      <c r="R74" s="261"/>
      <c r="S74" s="261"/>
      <c r="T74" s="261"/>
      <c r="U74" s="261"/>
      <c r="V74" s="261"/>
      <c r="W74" s="261"/>
      <c r="X74" s="261"/>
      <c r="Y74" s="261"/>
      <c r="Z74" s="261"/>
      <c r="AA74" s="261"/>
      <c r="AB74" s="261"/>
      <c r="AC74" s="261"/>
      <c r="AD74" s="261"/>
      <c r="AE74" s="261"/>
      <c r="AF74" s="261"/>
      <c r="AG74" s="261"/>
      <c r="AH74" s="261"/>
      <c r="AI74" s="261"/>
      <c r="AJ74" s="261"/>
      <c r="AK74" s="261"/>
      <c r="AL74" s="261"/>
      <c r="AM74" s="261"/>
      <c r="AN74" s="261"/>
      <c r="AO74" s="261"/>
      <c r="AP74" s="261"/>
      <c r="AQ74" s="261"/>
      <c r="AR74" s="261"/>
      <c r="AS74" s="261"/>
      <c r="AT74" s="261"/>
      <c r="AU74" s="279"/>
    </row>
    <row r="75" spans="1:47" ht="60" customHeight="1" x14ac:dyDescent="0.35">
      <c r="A75" s="276" t="s">
        <v>6032</v>
      </c>
      <c r="B75" s="254" t="s">
        <v>6181</v>
      </c>
      <c r="C75" s="255" t="s">
        <v>6182</v>
      </c>
      <c r="D75" s="258" t="s">
        <v>6183</v>
      </c>
      <c r="E75" s="259" t="s">
        <v>6180</v>
      </c>
      <c r="F75" s="262" t="s">
        <v>6184</v>
      </c>
      <c r="G75" s="265" t="str">
        <f>IF(COUNTIF(H75:AU75,"&lt;&gt;")=0,"",SUMPRODUCT(((Recommendations[ImplStatus]="Implemented")+(Recommendations[ImplStatus]="Compensated"))*ISNUMBER(MATCH(Recommendations[Id],H75:AU75,0)))/COUNTIF(H75:AU75,"&lt;&gt;"))</f>
        <v/>
      </c>
      <c r="H75" s="266"/>
      <c r="I75" s="266"/>
      <c r="J75" s="266"/>
      <c r="K75" s="266"/>
      <c r="L75" s="266"/>
      <c r="M75" s="266"/>
      <c r="N75" s="266"/>
      <c r="O75" s="266"/>
      <c r="P75" s="266"/>
      <c r="Q75" s="266"/>
      <c r="R75" s="266"/>
      <c r="S75" s="266"/>
      <c r="T75" s="266"/>
      <c r="U75" s="266"/>
      <c r="V75" s="266"/>
      <c r="W75" s="266"/>
      <c r="X75" s="266"/>
      <c r="Y75" s="266"/>
      <c r="Z75" s="266"/>
      <c r="AA75" s="266"/>
      <c r="AB75" s="266"/>
      <c r="AC75" s="266"/>
      <c r="AD75" s="266"/>
      <c r="AE75" s="266"/>
      <c r="AF75" s="266"/>
      <c r="AG75" s="266"/>
      <c r="AH75" s="266"/>
      <c r="AI75" s="266"/>
      <c r="AJ75" s="266"/>
      <c r="AK75" s="266"/>
      <c r="AL75" s="266"/>
      <c r="AM75" s="266"/>
      <c r="AN75" s="266"/>
      <c r="AO75" s="266"/>
      <c r="AP75" s="266"/>
      <c r="AQ75" s="266"/>
      <c r="AR75" s="266"/>
      <c r="AS75" s="266"/>
      <c r="AT75" s="266"/>
      <c r="AU75" s="280"/>
    </row>
    <row r="76" spans="1:47" ht="60" customHeight="1" x14ac:dyDescent="0.35">
      <c r="A76" s="276" t="s">
        <v>6032</v>
      </c>
      <c r="B76" s="254" t="s">
        <v>6181</v>
      </c>
      <c r="C76" s="255" t="s">
        <v>6185</v>
      </c>
      <c r="D76" s="258" t="s">
        <v>6186</v>
      </c>
      <c r="E76" s="259" t="s">
        <v>6180</v>
      </c>
      <c r="F76" s="262" t="s">
        <v>6184</v>
      </c>
      <c r="G76" s="265" t="str">
        <f>IF(COUNTIF(H76:AU76,"&lt;&gt;")=0,"",SUMPRODUCT(((Recommendations[ImplStatus]="Implemented")+(Recommendations[ImplStatus]="Compensated"))*ISNUMBER(MATCH(Recommendations[Id],H76:AU76,0)))/COUNTIF(H76:AU76,"&lt;&gt;"))</f>
        <v/>
      </c>
      <c r="H76" s="266"/>
      <c r="I76" s="266"/>
      <c r="J76" s="266"/>
      <c r="K76" s="266"/>
      <c r="L76" s="266"/>
      <c r="M76" s="266"/>
      <c r="N76" s="266"/>
      <c r="O76" s="266"/>
      <c r="P76" s="266"/>
      <c r="Q76" s="266"/>
      <c r="R76" s="266"/>
      <c r="S76" s="266"/>
      <c r="T76" s="266"/>
      <c r="U76" s="266"/>
      <c r="V76" s="266"/>
      <c r="W76" s="266"/>
      <c r="X76" s="266"/>
      <c r="Y76" s="266"/>
      <c r="Z76" s="266"/>
      <c r="AA76" s="266"/>
      <c r="AB76" s="266"/>
      <c r="AC76" s="266"/>
      <c r="AD76" s="266"/>
      <c r="AE76" s="266"/>
      <c r="AF76" s="266"/>
      <c r="AG76" s="266"/>
      <c r="AH76" s="266"/>
      <c r="AI76" s="266"/>
      <c r="AJ76" s="266"/>
      <c r="AK76" s="266"/>
      <c r="AL76" s="266"/>
      <c r="AM76" s="266"/>
      <c r="AN76" s="266"/>
      <c r="AO76" s="266"/>
      <c r="AP76" s="266"/>
      <c r="AQ76" s="266"/>
      <c r="AR76" s="266"/>
      <c r="AS76" s="266"/>
      <c r="AT76" s="266"/>
      <c r="AU76" s="280"/>
    </row>
    <row r="77" spans="1:47" ht="60" customHeight="1" x14ac:dyDescent="0.35">
      <c r="A77" s="276" t="s">
        <v>6032</v>
      </c>
      <c r="B77" s="254" t="s">
        <v>6181</v>
      </c>
      <c r="C77" s="255" t="s">
        <v>6187</v>
      </c>
      <c r="D77" s="258" t="s">
        <v>6188</v>
      </c>
      <c r="E77" s="259" t="s">
        <v>6180</v>
      </c>
      <c r="F77" s="262" t="s">
        <v>6184</v>
      </c>
      <c r="G77" s="265" t="str">
        <f>IF(COUNTIF(H77:AU77,"&lt;&gt;")=0,"",SUMPRODUCT(((Recommendations[ImplStatus]="Implemented")+(Recommendations[ImplStatus]="Compensated"))*ISNUMBER(MATCH(Recommendations[Id],H77:AU77,0)))/COUNTIF(H77:AU77,"&lt;&gt;"))</f>
        <v/>
      </c>
      <c r="H77" s="266"/>
      <c r="I77" s="266"/>
      <c r="J77" s="266"/>
      <c r="K77" s="266"/>
      <c r="L77" s="266"/>
      <c r="M77" s="266"/>
      <c r="N77" s="266"/>
      <c r="O77" s="266"/>
      <c r="P77" s="266"/>
      <c r="Q77" s="266"/>
      <c r="R77" s="266"/>
      <c r="S77" s="266"/>
      <c r="T77" s="266"/>
      <c r="U77" s="266"/>
      <c r="V77" s="266"/>
      <c r="W77" s="266"/>
      <c r="X77" s="266"/>
      <c r="Y77" s="266"/>
      <c r="Z77" s="266"/>
      <c r="AA77" s="266"/>
      <c r="AB77" s="266"/>
      <c r="AC77" s="266"/>
      <c r="AD77" s="266"/>
      <c r="AE77" s="266"/>
      <c r="AF77" s="266"/>
      <c r="AG77" s="266"/>
      <c r="AH77" s="266"/>
      <c r="AI77" s="266"/>
      <c r="AJ77" s="266"/>
      <c r="AK77" s="266"/>
      <c r="AL77" s="266"/>
      <c r="AM77" s="266"/>
      <c r="AN77" s="266"/>
      <c r="AO77" s="266"/>
      <c r="AP77" s="266"/>
      <c r="AQ77" s="266"/>
      <c r="AR77" s="266"/>
      <c r="AS77" s="266"/>
      <c r="AT77" s="266"/>
      <c r="AU77" s="280"/>
    </row>
    <row r="78" spans="1:47" ht="60" customHeight="1" x14ac:dyDescent="0.35">
      <c r="A78" s="276" t="s">
        <v>6032</v>
      </c>
      <c r="B78" s="254" t="s">
        <v>6181</v>
      </c>
      <c r="C78" s="255" t="s">
        <v>6189</v>
      </c>
      <c r="D78" s="258" t="s">
        <v>6190</v>
      </c>
      <c r="E78" s="259" t="s">
        <v>6180</v>
      </c>
      <c r="F78" s="262" t="s">
        <v>6184</v>
      </c>
      <c r="G78" s="265" t="str">
        <f>IF(COUNTIF(H78:AU78,"&lt;&gt;")=0,"",SUMPRODUCT(((Recommendations[ImplStatus]="Implemented")+(Recommendations[ImplStatus]="Compensated"))*ISNUMBER(MATCH(Recommendations[Id],H78:AU78,0)))/COUNTIF(H78:AU78,"&lt;&gt;"))</f>
        <v/>
      </c>
      <c r="H78" s="266"/>
      <c r="I78" s="266"/>
      <c r="J78" s="266"/>
      <c r="K78" s="266"/>
      <c r="L78" s="266"/>
      <c r="M78" s="266"/>
      <c r="N78" s="266"/>
      <c r="O78" s="266"/>
      <c r="P78" s="266"/>
      <c r="Q78" s="266"/>
      <c r="R78" s="266"/>
      <c r="S78" s="266"/>
      <c r="T78" s="266"/>
      <c r="U78" s="266"/>
      <c r="V78" s="266"/>
      <c r="W78" s="266"/>
      <c r="X78" s="266"/>
      <c r="Y78" s="266"/>
      <c r="Z78" s="266"/>
      <c r="AA78" s="266"/>
      <c r="AB78" s="266"/>
      <c r="AC78" s="266"/>
      <c r="AD78" s="266"/>
      <c r="AE78" s="266"/>
      <c r="AF78" s="266"/>
      <c r="AG78" s="266"/>
      <c r="AH78" s="266"/>
      <c r="AI78" s="266"/>
      <c r="AJ78" s="266"/>
      <c r="AK78" s="266"/>
      <c r="AL78" s="266"/>
      <c r="AM78" s="266"/>
      <c r="AN78" s="266"/>
      <c r="AO78" s="266"/>
      <c r="AP78" s="266"/>
      <c r="AQ78" s="266"/>
      <c r="AR78" s="266"/>
      <c r="AS78" s="266"/>
      <c r="AT78" s="266"/>
      <c r="AU78" s="280"/>
    </row>
    <row r="79" spans="1:47" ht="60" customHeight="1" x14ac:dyDescent="0.35">
      <c r="A79" s="276" t="s">
        <v>6032</v>
      </c>
      <c r="B79" s="254" t="s">
        <v>6181</v>
      </c>
      <c r="C79" s="255" t="s">
        <v>6191</v>
      </c>
      <c r="D79" s="258" t="s">
        <v>6192</v>
      </c>
      <c r="E79" s="259" t="s">
        <v>6180</v>
      </c>
      <c r="F79" s="262" t="s">
        <v>6184</v>
      </c>
      <c r="G79" s="265" t="str">
        <f>IF(COUNTIF(H79:AU79,"&lt;&gt;")=0,"",SUMPRODUCT(((Recommendations[ImplStatus]="Implemented")+(Recommendations[ImplStatus]="Compensated"))*ISNUMBER(MATCH(Recommendations[Id],H79:AU79,0)))/COUNTIF(H79:AU79,"&lt;&gt;"))</f>
        <v/>
      </c>
      <c r="H79" s="266"/>
      <c r="I79" s="266"/>
      <c r="J79" s="266"/>
      <c r="K79" s="266"/>
      <c r="L79" s="266"/>
      <c r="M79" s="266"/>
      <c r="N79" s="266"/>
      <c r="O79" s="266"/>
      <c r="P79" s="266"/>
      <c r="Q79" s="266"/>
      <c r="R79" s="266"/>
      <c r="S79" s="266"/>
      <c r="T79" s="266"/>
      <c r="U79" s="266"/>
      <c r="V79" s="266"/>
      <c r="W79" s="266"/>
      <c r="X79" s="266"/>
      <c r="Y79" s="266"/>
      <c r="Z79" s="266"/>
      <c r="AA79" s="266"/>
      <c r="AB79" s="266"/>
      <c r="AC79" s="266"/>
      <c r="AD79" s="266"/>
      <c r="AE79" s="266"/>
      <c r="AF79" s="266"/>
      <c r="AG79" s="266"/>
      <c r="AH79" s="266"/>
      <c r="AI79" s="266"/>
      <c r="AJ79" s="266"/>
      <c r="AK79" s="266"/>
      <c r="AL79" s="266"/>
      <c r="AM79" s="266"/>
      <c r="AN79" s="266"/>
      <c r="AO79" s="266"/>
      <c r="AP79" s="266"/>
      <c r="AQ79" s="266"/>
      <c r="AR79" s="266"/>
      <c r="AS79" s="266"/>
      <c r="AT79" s="266"/>
      <c r="AU79" s="280"/>
    </row>
    <row r="80" spans="1:47" ht="60" customHeight="1" x14ac:dyDescent="0.35">
      <c r="A80" s="276" t="s">
        <v>6032</v>
      </c>
      <c r="B80" s="254" t="s">
        <v>6181</v>
      </c>
      <c r="C80" s="255" t="s">
        <v>6193</v>
      </c>
      <c r="D80" s="258" t="s">
        <v>6194</v>
      </c>
      <c r="E80" s="259" t="s">
        <v>6180</v>
      </c>
      <c r="F80" s="262" t="s">
        <v>6184</v>
      </c>
      <c r="G80" s="265" t="str">
        <f>IF(COUNTIF(H80:AU80,"&lt;&gt;")=0,"",SUMPRODUCT(((Recommendations[ImplStatus]="Implemented")+(Recommendations[ImplStatus]="Compensated"))*ISNUMBER(MATCH(Recommendations[Id],H80:AU80,0)))/COUNTIF(H80:AU80,"&lt;&gt;"))</f>
        <v/>
      </c>
      <c r="H80" s="266"/>
      <c r="I80" s="266"/>
      <c r="J80" s="266"/>
      <c r="K80" s="266"/>
      <c r="L80" s="266"/>
      <c r="M80" s="266"/>
      <c r="N80" s="266"/>
      <c r="O80" s="266"/>
      <c r="P80" s="266"/>
      <c r="Q80" s="266"/>
      <c r="R80" s="266"/>
      <c r="S80" s="266"/>
      <c r="T80" s="266"/>
      <c r="U80" s="266"/>
      <c r="V80" s="266"/>
      <c r="W80" s="266"/>
      <c r="X80" s="266"/>
      <c r="Y80" s="266"/>
      <c r="Z80" s="266"/>
      <c r="AA80" s="266"/>
      <c r="AB80" s="266"/>
      <c r="AC80" s="266"/>
      <c r="AD80" s="266"/>
      <c r="AE80" s="266"/>
      <c r="AF80" s="266"/>
      <c r="AG80" s="266"/>
      <c r="AH80" s="266"/>
      <c r="AI80" s="266"/>
      <c r="AJ80" s="266"/>
      <c r="AK80" s="266"/>
      <c r="AL80" s="266"/>
      <c r="AM80" s="266"/>
      <c r="AN80" s="266"/>
      <c r="AO80" s="266"/>
      <c r="AP80" s="266"/>
      <c r="AQ80" s="266"/>
      <c r="AR80" s="266"/>
      <c r="AS80" s="266"/>
      <c r="AT80" s="266"/>
      <c r="AU80" s="280"/>
    </row>
    <row r="81" spans="1:47" ht="60" customHeight="1" x14ac:dyDescent="0.35">
      <c r="A81" s="276" t="s">
        <v>6032</v>
      </c>
      <c r="B81" s="254" t="s">
        <v>6181</v>
      </c>
      <c r="C81" s="255" t="s">
        <v>6195</v>
      </c>
      <c r="D81" s="258" t="s">
        <v>6196</v>
      </c>
      <c r="E81" s="259" t="s">
        <v>6180</v>
      </c>
      <c r="F81" s="262" t="s">
        <v>6184</v>
      </c>
      <c r="G81" s="265" t="str">
        <f>IF(COUNTIF(H81:AU81,"&lt;&gt;")=0,"",SUMPRODUCT(((Recommendations[ImplStatus]="Implemented")+(Recommendations[ImplStatus]="Compensated"))*ISNUMBER(MATCH(Recommendations[Id],H81:AU81,0)))/COUNTIF(H81:AU81,"&lt;&gt;"))</f>
        <v/>
      </c>
      <c r="H81" s="266"/>
      <c r="I81" s="266"/>
      <c r="J81" s="266"/>
      <c r="K81" s="266"/>
      <c r="L81" s="266"/>
      <c r="M81" s="266"/>
      <c r="N81" s="266"/>
      <c r="O81" s="266"/>
      <c r="P81" s="266"/>
      <c r="Q81" s="266"/>
      <c r="R81" s="266"/>
      <c r="S81" s="266"/>
      <c r="T81" s="266"/>
      <c r="U81" s="266"/>
      <c r="V81" s="266"/>
      <c r="W81" s="266"/>
      <c r="X81" s="266"/>
      <c r="Y81" s="266"/>
      <c r="Z81" s="266"/>
      <c r="AA81" s="266"/>
      <c r="AB81" s="266"/>
      <c r="AC81" s="266"/>
      <c r="AD81" s="266"/>
      <c r="AE81" s="266"/>
      <c r="AF81" s="266"/>
      <c r="AG81" s="266"/>
      <c r="AH81" s="266"/>
      <c r="AI81" s="266"/>
      <c r="AJ81" s="266"/>
      <c r="AK81" s="266"/>
      <c r="AL81" s="266"/>
      <c r="AM81" s="266"/>
      <c r="AN81" s="266"/>
      <c r="AO81" s="266"/>
      <c r="AP81" s="266"/>
      <c r="AQ81" s="266"/>
      <c r="AR81" s="266"/>
      <c r="AS81" s="266"/>
      <c r="AT81" s="266"/>
      <c r="AU81" s="280"/>
    </row>
    <row r="82" spans="1:47" ht="60" customHeight="1" x14ac:dyDescent="0.35">
      <c r="A82" s="276" t="s">
        <v>6032</v>
      </c>
      <c r="B82" s="254" t="s">
        <v>6181</v>
      </c>
      <c r="C82" s="255" t="s">
        <v>6197</v>
      </c>
      <c r="D82" s="258" t="s">
        <v>6198</v>
      </c>
      <c r="E82" s="259" t="s">
        <v>6180</v>
      </c>
      <c r="F82" s="262" t="s">
        <v>6184</v>
      </c>
      <c r="G82" s="265" t="str">
        <f>IF(COUNTIF(H82:AU82,"&lt;&gt;")=0,"",SUMPRODUCT(((Recommendations[ImplStatus]="Implemented")+(Recommendations[ImplStatus]="Compensated"))*ISNUMBER(MATCH(Recommendations[Id],H82:AU82,0)))/COUNTIF(H82:AU82,"&lt;&gt;"))</f>
        <v/>
      </c>
      <c r="H82" s="266"/>
      <c r="I82" s="266"/>
      <c r="J82" s="266"/>
      <c r="K82" s="266"/>
      <c r="L82" s="266"/>
      <c r="M82" s="266"/>
      <c r="N82" s="266"/>
      <c r="O82" s="266"/>
      <c r="P82" s="266"/>
      <c r="Q82" s="266"/>
      <c r="R82" s="266"/>
      <c r="S82" s="266"/>
      <c r="T82" s="266"/>
      <c r="U82" s="266"/>
      <c r="V82" s="266"/>
      <c r="W82" s="266"/>
      <c r="X82" s="266"/>
      <c r="Y82" s="266"/>
      <c r="Z82" s="266"/>
      <c r="AA82" s="266"/>
      <c r="AB82" s="266"/>
      <c r="AC82" s="266"/>
      <c r="AD82" s="266"/>
      <c r="AE82" s="266"/>
      <c r="AF82" s="266"/>
      <c r="AG82" s="266"/>
      <c r="AH82" s="266"/>
      <c r="AI82" s="266"/>
      <c r="AJ82" s="266"/>
      <c r="AK82" s="266"/>
      <c r="AL82" s="266"/>
      <c r="AM82" s="266"/>
      <c r="AN82" s="266"/>
      <c r="AO82" s="266"/>
      <c r="AP82" s="266"/>
      <c r="AQ82" s="266"/>
      <c r="AR82" s="266"/>
      <c r="AS82" s="266"/>
      <c r="AT82" s="266"/>
      <c r="AU82" s="280"/>
    </row>
    <row r="83" spans="1:47" ht="60" customHeight="1" x14ac:dyDescent="0.35">
      <c r="A83" s="276" t="s">
        <v>6032</v>
      </c>
      <c r="B83" s="254" t="s">
        <v>6181</v>
      </c>
      <c r="C83" s="255" t="s">
        <v>6199</v>
      </c>
      <c r="D83" s="258" t="s">
        <v>6200</v>
      </c>
      <c r="E83" s="259" t="s">
        <v>6180</v>
      </c>
      <c r="F83" s="262" t="s">
        <v>6184</v>
      </c>
      <c r="G83" s="265" t="str">
        <f>IF(COUNTIF(H83:AU83,"&lt;&gt;")=0,"",SUMPRODUCT(((Recommendations[ImplStatus]="Implemented")+(Recommendations[ImplStatus]="Compensated"))*ISNUMBER(MATCH(Recommendations[Id],H83:AU83,0)))/COUNTIF(H83:AU83,"&lt;&gt;"))</f>
        <v/>
      </c>
      <c r="H83" s="266"/>
      <c r="I83" s="266"/>
      <c r="J83" s="266"/>
      <c r="K83" s="266"/>
      <c r="L83" s="266"/>
      <c r="M83" s="266"/>
      <c r="N83" s="266"/>
      <c r="O83" s="266"/>
      <c r="P83" s="266"/>
      <c r="Q83" s="266"/>
      <c r="R83" s="266"/>
      <c r="S83" s="266"/>
      <c r="T83" s="266"/>
      <c r="U83" s="266"/>
      <c r="V83" s="266"/>
      <c r="W83" s="266"/>
      <c r="X83" s="266"/>
      <c r="Y83" s="266"/>
      <c r="Z83" s="266"/>
      <c r="AA83" s="266"/>
      <c r="AB83" s="266"/>
      <c r="AC83" s="266"/>
      <c r="AD83" s="266"/>
      <c r="AE83" s="266"/>
      <c r="AF83" s="266"/>
      <c r="AG83" s="266"/>
      <c r="AH83" s="266"/>
      <c r="AI83" s="266"/>
      <c r="AJ83" s="266"/>
      <c r="AK83" s="266"/>
      <c r="AL83" s="266"/>
      <c r="AM83" s="266"/>
      <c r="AN83" s="266"/>
      <c r="AO83" s="266"/>
      <c r="AP83" s="266"/>
      <c r="AQ83" s="266"/>
      <c r="AR83" s="266"/>
      <c r="AS83" s="266"/>
      <c r="AT83" s="266"/>
      <c r="AU83" s="280"/>
    </row>
    <row r="84" spans="1:47" ht="60" customHeight="1" x14ac:dyDescent="0.35">
      <c r="A84" s="276" t="s">
        <v>6032</v>
      </c>
      <c r="B84" s="254" t="s">
        <v>6181</v>
      </c>
      <c r="C84" s="255" t="s">
        <v>6201</v>
      </c>
      <c r="D84" s="258" t="s">
        <v>6202</v>
      </c>
      <c r="E84" s="259" t="s">
        <v>6180</v>
      </c>
      <c r="F84" s="262" t="s">
        <v>6184</v>
      </c>
      <c r="G84" s="265" t="str">
        <f>IF(COUNTIF(H84:AU84,"&lt;&gt;")=0,"",SUMPRODUCT(((Recommendations[ImplStatus]="Implemented")+(Recommendations[ImplStatus]="Compensated"))*ISNUMBER(MATCH(Recommendations[Id],H84:AU84,0)))/COUNTIF(H84:AU84,"&lt;&gt;"))</f>
        <v/>
      </c>
      <c r="H84" s="266"/>
      <c r="I84" s="266"/>
      <c r="J84" s="266"/>
      <c r="K84" s="266"/>
      <c r="L84" s="266"/>
      <c r="M84" s="266"/>
      <c r="N84" s="266"/>
      <c r="O84" s="266"/>
      <c r="P84" s="266"/>
      <c r="Q84" s="266"/>
      <c r="R84" s="266"/>
      <c r="S84" s="266"/>
      <c r="T84" s="266"/>
      <c r="U84" s="266"/>
      <c r="V84" s="266"/>
      <c r="W84" s="266"/>
      <c r="X84" s="266"/>
      <c r="Y84" s="266"/>
      <c r="Z84" s="266"/>
      <c r="AA84" s="266"/>
      <c r="AB84" s="266"/>
      <c r="AC84" s="266"/>
      <c r="AD84" s="266"/>
      <c r="AE84" s="266"/>
      <c r="AF84" s="266"/>
      <c r="AG84" s="266"/>
      <c r="AH84" s="266"/>
      <c r="AI84" s="266"/>
      <c r="AJ84" s="266"/>
      <c r="AK84" s="266"/>
      <c r="AL84" s="266"/>
      <c r="AM84" s="266"/>
      <c r="AN84" s="266"/>
      <c r="AO84" s="266"/>
      <c r="AP84" s="266"/>
      <c r="AQ84" s="266"/>
      <c r="AR84" s="266"/>
      <c r="AS84" s="266"/>
      <c r="AT84" s="266"/>
      <c r="AU84" s="280"/>
    </row>
    <row r="85" spans="1:47" ht="60" customHeight="1" x14ac:dyDescent="0.35">
      <c r="A85" s="276" t="s">
        <v>6032</v>
      </c>
      <c r="B85" s="254" t="s">
        <v>6181</v>
      </c>
      <c r="C85" s="255" t="s">
        <v>6203</v>
      </c>
      <c r="D85" s="258" t="s">
        <v>6204</v>
      </c>
      <c r="E85" s="259" t="s">
        <v>6180</v>
      </c>
      <c r="F85" s="262" t="s">
        <v>6184</v>
      </c>
      <c r="G85" s="265" t="str">
        <f>IF(COUNTIF(H85:AU85,"&lt;&gt;")=0,"",SUMPRODUCT(((Recommendations[ImplStatus]="Implemented")+(Recommendations[ImplStatus]="Compensated"))*ISNUMBER(MATCH(Recommendations[Id],H85:AU85,0)))/COUNTIF(H85:AU85,"&lt;&gt;"))</f>
        <v/>
      </c>
      <c r="H85" s="266"/>
      <c r="I85" s="266"/>
      <c r="J85" s="266"/>
      <c r="K85" s="266"/>
      <c r="L85" s="266"/>
      <c r="M85" s="266"/>
      <c r="N85" s="266"/>
      <c r="O85" s="266"/>
      <c r="P85" s="266"/>
      <c r="Q85" s="266"/>
      <c r="R85" s="266"/>
      <c r="S85" s="266"/>
      <c r="T85" s="266"/>
      <c r="U85" s="266"/>
      <c r="V85" s="266"/>
      <c r="W85" s="266"/>
      <c r="X85" s="266"/>
      <c r="Y85" s="266"/>
      <c r="Z85" s="266"/>
      <c r="AA85" s="266"/>
      <c r="AB85" s="266"/>
      <c r="AC85" s="266"/>
      <c r="AD85" s="266"/>
      <c r="AE85" s="266"/>
      <c r="AF85" s="266"/>
      <c r="AG85" s="266"/>
      <c r="AH85" s="266"/>
      <c r="AI85" s="266"/>
      <c r="AJ85" s="266"/>
      <c r="AK85" s="266"/>
      <c r="AL85" s="266"/>
      <c r="AM85" s="266"/>
      <c r="AN85" s="266"/>
      <c r="AO85" s="266"/>
      <c r="AP85" s="266"/>
      <c r="AQ85" s="266"/>
      <c r="AR85" s="266"/>
      <c r="AS85" s="266"/>
      <c r="AT85" s="266"/>
      <c r="AU85" s="280"/>
    </row>
    <row r="86" spans="1:47" ht="60" customHeight="1" x14ac:dyDescent="0.35">
      <c r="A86" s="276" t="s">
        <v>6032</v>
      </c>
      <c r="B86" s="254" t="s">
        <v>6181</v>
      </c>
      <c r="C86" s="255" t="s">
        <v>6205</v>
      </c>
      <c r="D86" s="258" t="s">
        <v>6206</v>
      </c>
      <c r="E86" s="259" t="s">
        <v>6180</v>
      </c>
      <c r="F86" s="262" t="s">
        <v>6184</v>
      </c>
      <c r="G86" s="265" t="str">
        <f>IF(COUNTIF(H86:AU86,"&lt;&gt;")=0,"",SUMPRODUCT(((Recommendations[ImplStatus]="Implemented")+(Recommendations[ImplStatus]="Compensated"))*ISNUMBER(MATCH(Recommendations[Id],H86:AU86,0)))/COUNTIF(H86:AU86,"&lt;&gt;"))</f>
        <v/>
      </c>
      <c r="H86" s="266"/>
      <c r="I86" s="266"/>
      <c r="J86" s="266"/>
      <c r="K86" s="266"/>
      <c r="L86" s="266"/>
      <c r="M86" s="266"/>
      <c r="N86" s="266"/>
      <c r="O86" s="266"/>
      <c r="P86" s="266"/>
      <c r="Q86" s="266"/>
      <c r="R86" s="266"/>
      <c r="S86" s="266"/>
      <c r="T86" s="266"/>
      <c r="U86" s="266"/>
      <c r="V86" s="266"/>
      <c r="W86" s="266"/>
      <c r="X86" s="266"/>
      <c r="Y86" s="266"/>
      <c r="Z86" s="266"/>
      <c r="AA86" s="266"/>
      <c r="AB86" s="266"/>
      <c r="AC86" s="266"/>
      <c r="AD86" s="266"/>
      <c r="AE86" s="266"/>
      <c r="AF86" s="266"/>
      <c r="AG86" s="266"/>
      <c r="AH86" s="266"/>
      <c r="AI86" s="266"/>
      <c r="AJ86" s="266"/>
      <c r="AK86" s="266"/>
      <c r="AL86" s="266"/>
      <c r="AM86" s="266"/>
      <c r="AN86" s="266"/>
      <c r="AO86" s="266"/>
      <c r="AP86" s="266"/>
      <c r="AQ86" s="266"/>
      <c r="AR86" s="266"/>
      <c r="AS86" s="266"/>
      <c r="AT86" s="266"/>
      <c r="AU86" s="280"/>
    </row>
    <row r="87" spans="1:47" ht="60" customHeight="1" x14ac:dyDescent="0.35">
      <c r="A87" s="276" t="s">
        <v>6032</v>
      </c>
      <c r="B87" s="254" t="s">
        <v>6181</v>
      </c>
      <c r="C87" s="255" t="s">
        <v>6207</v>
      </c>
      <c r="D87" s="258" t="s">
        <v>6208</v>
      </c>
      <c r="E87" s="259" t="s">
        <v>6180</v>
      </c>
      <c r="F87" s="262" t="s">
        <v>6184</v>
      </c>
      <c r="G87" s="265" t="str">
        <f>IF(COUNTIF(H87:AU87,"&lt;&gt;")=0,"",SUMPRODUCT(((Recommendations[ImplStatus]="Implemented")+(Recommendations[ImplStatus]="Compensated"))*ISNUMBER(MATCH(Recommendations[Id],H87:AU87,0)))/COUNTIF(H87:AU87,"&lt;&gt;"))</f>
        <v/>
      </c>
      <c r="H87" s="266"/>
      <c r="I87" s="266"/>
      <c r="J87" s="266"/>
      <c r="K87" s="266"/>
      <c r="L87" s="266"/>
      <c r="M87" s="266"/>
      <c r="N87" s="266"/>
      <c r="O87" s="266"/>
      <c r="P87" s="266"/>
      <c r="Q87" s="266"/>
      <c r="R87" s="266"/>
      <c r="S87" s="266"/>
      <c r="T87" s="266"/>
      <c r="U87" s="266"/>
      <c r="V87" s="266"/>
      <c r="W87" s="266"/>
      <c r="X87" s="266"/>
      <c r="Y87" s="266"/>
      <c r="Z87" s="266"/>
      <c r="AA87" s="266"/>
      <c r="AB87" s="266"/>
      <c r="AC87" s="266"/>
      <c r="AD87" s="266"/>
      <c r="AE87" s="266"/>
      <c r="AF87" s="266"/>
      <c r="AG87" s="266"/>
      <c r="AH87" s="266"/>
      <c r="AI87" s="266"/>
      <c r="AJ87" s="266"/>
      <c r="AK87" s="266"/>
      <c r="AL87" s="266"/>
      <c r="AM87" s="266"/>
      <c r="AN87" s="266"/>
      <c r="AO87" s="266"/>
      <c r="AP87" s="266"/>
      <c r="AQ87" s="266"/>
      <c r="AR87" s="266"/>
      <c r="AS87" s="266"/>
      <c r="AT87" s="266"/>
      <c r="AU87" s="280"/>
    </row>
    <row r="88" spans="1:47" ht="60" customHeight="1" x14ac:dyDescent="0.35">
      <c r="A88" s="276" t="s">
        <v>6032</v>
      </c>
      <c r="B88" s="254" t="s">
        <v>6181</v>
      </c>
      <c r="C88" s="255" t="s">
        <v>6209</v>
      </c>
      <c r="D88" s="258" t="s">
        <v>6210</v>
      </c>
      <c r="E88" s="259" t="s">
        <v>6180</v>
      </c>
      <c r="F88" s="262" t="s">
        <v>6168</v>
      </c>
      <c r="G88" s="265" t="str">
        <f>IF(COUNTIF(H88:AU88,"&lt;&gt;")=0,"",SUMPRODUCT(((Recommendations[ImplStatus]="Implemented")+(Recommendations[ImplStatus]="Compensated"))*ISNUMBER(MATCH(Recommendations[Id],H88:AU88,0)))/COUNTIF(H88:AU88,"&lt;&gt;"))</f>
        <v/>
      </c>
      <c r="H88" s="266"/>
      <c r="I88" s="266"/>
      <c r="J88" s="266"/>
      <c r="K88" s="266"/>
      <c r="L88" s="266"/>
      <c r="M88" s="266"/>
      <c r="N88" s="266"/>
      <c r="O88" s="266"/>
      <c r="P88" s="266"/>
      <c r="Q88" s="266"/>
      <c r="R88" s="266"/>
      <c r="S88" s="266"/>
      <c r="T88" s="266"/>
      <c r="U88" s="266"/>
      <c r="V88" s="266"/>
      <c r="W88" s="266"/>
      <c r="X88" s="266"/>
      <c r="Y88" s="266"/>
      <c r="Z88" s="266"/>
      <c r="AA88" s="266"/>
      <c r="AB88" s="266"/>
      <c r="AC88" s="266"/>
      <c r="AD88" s="266"/>
      <c r="AE88" s="266"/>
      <c r="AF88" s="266"/>
      <c r="AG88" s="266"/>
      <c r="AH88" s="266"/>
      <c r="AI88" s="266"/>
      <c r="AJ88" s="266"/>
      <c r="AK88" s="266"/>
      <c r="AL88" s="266"/>
      <c r="AM88" s="266"/>
      <c r="AN88" s="266"/>
      <c r="AO88" s="266"/>
      <c r="AP88" s="266"/>
      <c r="AQ88" s="266"/>
      <c r="AR88" s="266"/>
      <c r="AS88" s="266"/>
      <c r="AT88" s="266"/>
      <c r="AU88" s="280"/>
    </row>
    <row r="89" spans="1:47" ht="60" customHeight="1" x14ac:dyDescent="0.35">
      <c r="A89" s="276" t="s">
        <v>6032</v>
      </c>
      <c r="B89" s="254" t="s">
        <v>6181</v>
      </c>
      <c r="C89" s="255" t="s">
        <v>6211</v>
      </c>
      <c r="D89" s="258" t="s">
        <v>6212</v>
      </c>
      <c r="E89" s="259" t="s">
        <v>6180</v>
      </c>
      <c r="F89" s="262" t="s">
        <v>6168</v>
      </c>
      <c r="G89" s="265" t="str">
        <f>IF(COUNTIF(H89:AU89,"&lt;&gt;")=0,"",SUMPRODUCT(((Recommendations[ImplStatus]="Implemented")+(Recommendations[ImplStatus]="Compensated"))*ISNUMBER(MATCH(Recommendations[Id],H89:AU89,0)))/COUNTIF(H89:AU89,"&lt;&gt;"))</f>
        <v/>
      </c>
      <c r="H89" s="266"/>
      <c r="I89" s="266"/>
      <c r="J89" s="266"/>
      <c r="K89" s="266"/>
      <c r="L89" s="266"/>
      <c r="M89" s="266"/>
      <c r="N89" s="266"/>
      <c r="O89" s="266"/>
      <c r="P89" s="266"/>
      <c r="Q89" s="266"/>
      <c r="R89" s="266"/>
      <c r="S89" s="266"/>
      <c r="T89" s="266"/>
      <c r="U89" s="266"/>
      <c r="V89" s="266"/>
      <c r="W89" s="266"/>
      <c r="X89" s="266"/>
      <c r="Y89" s="266"/>
      <c r="Z89" s="266"/>
      <c r="AA89" s="266"/>
      <c r="AB89" s="266"/>
      <c r="AC89" s="266"/>
      <c r="AD89" s="266"/>
      <c r="AE89" s="266"/>
      <c r="AF89" s="266"/>
      <c r="AG89" s="266"/>
      <c r="AH89" s="266"/>
      <c r="AI89" s="266"/>
      <c r="AJ89" s="266"/>
      <c r="AK89" s="266"/>
      <c r="AL89" s="266"/>
      <c r="AM89" s="266"/>
      <c r="AN89" s="266"/>
      <c r="AO89" s="266"/>
      <c r="AP89" s="266"/>
      <c r="AQ89" s="266"/>
      <c r="AR89" s="266"/>
      <c r="AS89" s="266"/>
      <c r="AT89" s="266"/>
      <c r="AU89" s="280"/>
    </row>
    <row r="90" spans="1:47" ht="60" customHeight="1" x14ac:dyDescent="0.35">
      <c r="A90" s="276" t="s">
        <v>6032</v>
      </c>
      <c r="B90" s="254" t="s">
        <v>6181</v>
      </c>
      <c r="C90" s="255" t="s">
        <v>6213</v>
      </c>
      <c r="D90" s="258" t="s">
        <v>6214</v>
      </c>
      <c r="E90" s="259" t="s">
        <v>6180</v>
      </c>
      <c r="F90" s="262" t="s">
        <v>6168</v>
      </c>
      <c r="G90" s="265" t="str">
        <f>IF(COUNTIF(H90:AU90,"&lt;&gt;")=0,"",SUMPRODUCT(((Recommendations[ImplStatus]="Implemented")+(Recommendations[ImplStatus]="Compensated"))*ISNUMBER(MATCH(Recommendations[Id],H90:AU90,0)))/COUNTIF(H90:AU90,"&lt;&gt;"))</f>
        <v/>
      </c>
      <c r="H90" s="266"/>
      <c r="I90" s="266"/>
      <c r="J90" s="266"/>
      <c r="K90" s="266"/>
      <c r="L90" s="266"/>
      <c r="M90" s="266"/>
      <c r="N90" s="266"/>
      <c r="O90" s="266"/>
      <c r="P90" s="266"/>
      <c r="Q90" s="266"/>
      <c r="R90" s="266"/>
      <c r="S90" s="266"/>
      <c r="T90" s="266"/>
      <c r="U90" s="266"/>
      <c r="V90" s="266"/>
      <c r="W90" s="266"/>
      <c r="X90" s="266"/>
      <c r="Y90" s="266"/>
      <c r="Z90" s="266"/>
      <c r="AA90" s="266"/>
      <c r="AB90" s="266"/>
      <c r="AC90" s="266"/>
      <c r="AD90" s="266"/>
      <c r="AE90" s="266"/>
      <c r="AF90" s="266"/>
      <c r="AG90" s="266"/>
      <c r="AH90" s="266"/>
      <c r="AI90" s="266"/>
      <c r="AJ90" s="266"/>
      <c r="AK90" s="266"/>
      <c r="AL90" s="266"/>
      <c r="AM90" s="266"/>
      <c r="AN90" s="266"/>
      <c r="AO90" s="266"/>
      <c r="AP90" s="266"/>
      <c r="AQ90" s="266"/>
      <c r="AR90" s="266"/>
      <c r="AS90" s="266"/>
      <c r="AT90" s="266"/>
      <c r="AU90" s="280"/>
    </row>
    <row r="91" spans="1:47" ht="60" customHeight="1" outlineLevel="2" x14ac:dyDescent="0.35">
      <c r="A91" s="275" t="s">
        <v>6032</v>
      </c>
      <c r="B91" s="253" t="s">
        <v>6215</v>
      </c>
      <c r="C91" s="253"/>
      <c r="D91" s="257"/>
      <c r="E91" s="253"/>
      <c r="F91" s="261"/>
      <c r="G91" s="264" t="str">
        <f>IF(COUNTIF(H91:AU91,"&lt;&gt;")=0,"",SUMPRODUCT(((Recommendations[ImplStatus]="Implemented")+(Recommendations[ImplStatus]="Compensated"))*ISNUMBER(MATCH(Recommendations[Id],H91:AU91,0)))/COUNTIF(H91:AU91,"&lt;&gt;"))</f>
        <v/>
      </c>
      <c r="H91" s="261"/>
      <c r="I91" s="261"/>
      <c r="J91" s="261"/>
      <c r="K91" s="261"/>
      <c r="L91" s="261"/>
      <c r="M91" s="261"/>
      <c r="N91" s="261"/>
      <c r="O91" s="261"/>
      <c r="P91" s="261"/>
      <c r="Q91" s="261"/>
      <c r="R91" s="261"/>
      <c r="S91" s="261"/>
      <c r="T91" s="261"/>
      <c r="U91" s="261"/>
      <c r="V91" s="261"/>
      <c r="W91" s="261"/>
      <c r="X91" s="261"/>
      <c r="Y91" s="261"/>
      <c r="Z91" s="261"/>
      <c r="AA91" s="261"/>
      <c r="AB91" s="261"/>
      <c r="AC91" s="261"/>
      <c r="AD91" s="261"/>
      <c r="AE91" s="261"/>
      <c r="AF91" s="261"/>
      <c r="AG91" s="261"/>
      <c r="AH91" s="261"/>
      <c r="AI91" s="261"/>
      <c r="AJ91" s="261"/>
      <c r="AK91" s="261"/>
      <c r="AL91" s="261"/>
      <c r="AM91" s="261"/>
      <c r="AN91" s="261"/>
      <c r="AO91" s="261"/>
      <c r="AP91" s="261"/>
      <c r="AQ91" s="261"/>
      <c r="AR91" s="261"/>
      <c r="AS91" s="261"/>
      <c r="AT91" s="261"/>
      <c r="AU91" s="279"/>
    </row>
    <row r="92" spans="1:47" ht="60" customHeight="1" x14ac:dyDescent="0.35">
      <c r="A92" s="276" t="s">
        <v>6032</v>
      </c>
      <c r="B92" s="254" t="s">
        <v>6215</v>
      </c>
      <c r="C92" s="255" t="s">
        <v>6216</v>
      </c>
      <c r="D92" s="258" t="s">
        <v>6217</v>
      </c>
      <c r="E92" s="259" t="s">
        <v>6036</v>
      </c>
      <c r="F92" s="262" t="s">
        <v>6168</v>
      </c>
      <c r="G92" s="265" t="str">
        <f>IF(COUNTIF(H92:AU92,"&lt;&gt;")=0,"",SUMPRODUCT(((Recommendations[ImplStatus]="Implemented")+(Recommendations[ImplStatus]="Compensated"))*ISNUMBER(MATCH(Recommendations[Id],H92:AU92,0)))/COUNTIF(H92:AU92,"&lt;&gt;"))</f>
        <v/>
      </c>
      <c r="H92" s="266"/>
      <c r="I92" s="266"/>
      <c r="J92" s="266"/>
      <c r="K92" s="266"/>
      <c r="L92" s="266"/>
      <c r="M92" s="266"/>
      <c r="N92" s="266"/>
      <c r="O92" s="266"/>
      <c r="P92" s="266"/>
      <c r="Q92" s="266"/>
      <c r="R92" s="266"/>
      <c r="S92" s="266"/>
      <c r="T92" s="266"/>
      <c r="U92" s="266"/>
      <c r="V92" s="266"/>
      <c r="W92" s="266"/>
      <c r="X92" s="266"/>
      <c r="Y92" s="266"/>
      <c r="Z92" s="266"/>
      <c r="AA92" s="266"/>
      <c r="AB92" s="266"/>
      <c r="AC92" s="266"/>
      <c r="AD92" s="266"/>
      <c r="AE92" s="266"/>
      <c r="AF92" s="266"/>
      <c r="AG92" s="266"/>
      <c r="AH92" s="266"/>
      <c r="AI92" s="266"/>
      <c r="AJ92" s="266"/>
      <c r="AK92" s="266"/>
      <c r="AL92" s="266"/>
      <c r="AM92" s="266"/>
      <c r="AN92" s="266"/>
      <c r="AO92" s="266"/>
      <c r="AP92" s="266"/>
      <c r="AQ92" s="266"/>
      <c r="AR92" s="266"/>
      <c r="AS92" s="266"/>
      <c r="AT92" s="266"/>
      <c r="AU92" s="280"/>
    </row>
    <row r="93" spans="1:47" ht="60" customHeight="1" x14ac:dyDescent="0.35">
      <c r="A93" s="276" t="s">
        <v>6032</v>
      </c>
      <c r="B93" s="254" t="s">
        <v>6215</v>
      </c>
      <c r="C93" s="255" t="s">
        <v>6218</v>
      </c>
      <c r="D93" s="258" t="s">
        <v>6219</v>
      </c>
      <c r="E93" s="259" t="s">
        <v>6036</v>
      </c>
      <c r="F93" s="262" t="s">
        <v>6168</v>
      </c>
      <c r="G93" s="265" t="str">
        <f>IF(COUNTIF(H93:AU93,"&lt;&gt;")=0,"",SUMPRODUCT(((Recommendations[ImplStatus]="Implemented")+(Recommendations[ImplStatus]="Compensated"))*ISNUMBER(MATCH(Recommendations[Id],H93:AU93,0)))/COUNTIF(H93:AU93,"&lt;&gt;"))</f>
        <v/>
      </c>
      <c r="H93" s="266"/>
      <c r="I93" s="266"/>
      <c r="J93" s="266"/>
      <c r="K93" s="266"/>
      <c r="L93" s="266"/>
      <c r="M93" s="266"/>
      <c r="N93" s="266"/>
      <c r="O93" s="266"/>
      <c r="P93" s="266"/>
      <c r="Q93" s="266"/>
      <c r="R93" s="266"/>
      <c r="S93" s="266"/>
      <c r="T93" s="266"/>
      <c r="U93" s="266"/>
      <c r="V93" s="266"/>
      <c r="W93" s="266"/>
      <c r="X93" s="266"/>
      <c r="Y93" s="266"/>
      <c r="Z93" s="266"/>
      <c r="AA93" s="266"/>
      <c r="AB93" s="266"/>
      <c r="AC93" s="266"/>
      <c r="AD93" s="266"/>
      <c r="AE93" s="266"/>
      <c r="AF93" s="266"/>
      <c r="AG93" s="266"/>
      <c r="AH93" s="266"/>
      <c r="AI93" s="266"/>
      <c r="AJ93" s="266"/>
      <c r="AK93" s="266"/>
      <c r="AL93" s="266"/>
      <c r="AM93" s="266"/>
      <c r="AN93" s="266"/>
      <c r="AO93" s="266"/>
      <c r="AP93" s="266"/>
      <c r="AQ93" s="266"/>
      <c r="AR93" s="266"/>
      <c r="AS93" s="266"/>
      <c r="AT93" s="266"/>
      <c r="AU93" s="280"/>
    </row>
    <row r="94" spans="1:47" ht="60" customHeight="1" x14ac:dyDescent="0.35">
      <c r="A94" s="276" t="s">
        <v>6032</v>
      </c>
      <c r="B94" s="254" t="s">
        <v>6215</v>
      </c>
      <c r="C94" s="255" t="s">
        <v>6220</v>
      </c>
      <c r="D94" s="258" t="s">
        <v>6221</v>
      </c>
      <c r="E94" s="259" t="s">
        <v>6036</v>
      </c>
      <c r="F94" s="262" t="s">
        <v>6168</v>
      </c>
      <c r="G94" s="265" t="str">
        <f>IF(COUNTIF(H94:AU94,"&lt;&gt;")=0,"",SUMPRODUCT(((Recommendations[ImplStatus]="Implemented")+(Recommendations[ImplStatus]="Compensated"))*ISNUMBER(MATCH(Recommendations[Id],H94:AU94,0)))/COUNTIF(H94:AU94,"&lt;&gt;"))</f>
        <v/>
      </c>
      <c r="H94" s="266"/>
      <c r="I94" s="266"/>
      <c r="J94" s="266"/>
      <c r="K94" s="266"/>
      <c r="L94" s="266"/>
      <c r="M94" s="266"/>
      <c r="N94" s="266"/>
      <c r="O94" s="266"/>
      <c r="P94" s="266"/>
      <c r="Q94" s="266"/>
      <c r="R94" s="266"/>
      <c r="S94" s="266"/>
      <c r="T94" s="266"/>
      <c r="U94" s="266"/>
      <c r="V94" s="266"/>
      <c r="W94" s="266"/>
      <c r="X94" s="266"/>
      <c r="Y94" s="266"/>
      <c r="Z94" s="266"/>
      <c r="AA94" s="266"/>
      <c r="AB94" s="266"/>
      <c r="AC94" s="266"/>
      <c r="AD94" s="266"/>
      <c r="AE94" s="266"/>
      <c r="AF94" s="266"/>
      <c r="AG94" s="266"/>
      <c r="AH94" s="266"/>
      <c r="AI94" s="266"/>
      <c r="AJ94" s="266"/>
      <c r="AK94" s="266"/>
      <c r="AL94" s="266"/>
      <c r="AM94" s="266"/>
      <c r="AN94" s="266"/>
      <c r="AO94" s="266"/>
      <c r="AP94" s="266"/>
      <c r="AQ94" s="266"/>
      <c r="AR94" s="266"/>
      <c r="AS94" s="266"/>
      <c r="AT94" s="266"/>
      <c r="AU94" s="280"/>
    </row>
    <row r="95" spans="1:47" ht="60" customHeight="1" x14ac:dyDescent="0.35">
      <c r="A95" s="276" t="s">
        <v>6032</v>
      </c>
      <c r="B95" s="254" t="s">
        <v>6215</v>
      </c>
      <c r="C95" s="255" t="s">
        <v>6222</v>
      </c>
      <c r="D95" s="258" t="s">
        <v>6223</v>
      </c>
      <c r="E95" s="259" t="s">
        <v>6036</v>
      </c>
      <c r="F95" s="262" t="s">
        <v>6168</v>
      </c>
      <c r="G95" s="265" t="str">
        <f>IF(COUNTIF(H95:AU95,"&lt;&gt;")=0,"",SUMPRODUCT(((Recommendations[ImplStatus]="Implemented")+(Recommendations[ImplStatus]="Compensated"))*ISNUMBER(MATCH(Recommendations[Id],H95:AU95,0)))/COUNTIF(H95:AU95,"&lt;&gt;"))</f>
        <v/>
      </c>
      <c r="H95" s="266"/>
      <c r="I95" s="266"/>
      <c r="J95" s="266"/>
      <c r="K95" s="266"/>
      <c r="L95" s="266"/>
      <c r="M95" s="266"/>
      <c r="N95" s="266"/>
      <c r="O95" s="266"/>
      <c r="P95" s="266"/>
      <c r="Q95" s="266"/>
      <c r="R95" s="266"/>
      <c r="S95" s="266"/>
      <c r="T95" s="266"/>
      <c r="U95" s="266"/>
      <c r="V95" s="266"/>
      <c r="W95" s="266"/>
      <c r="X95" s="266"/>
      <c r="Y95" s="266"/>
      <c r="Z95" s="266"/>
      <c r="AA95" s="266"/>
      <c r="AB95" s="266"/>
      <c r="AC95" s="266"/>
      <c r="AD95" s="266"/>
      <c r="AE95" s="266"/>
      <c r="AF95" s="266"/>
      <c r="AG95" s="266"/>
      <c r="AH95" s="266"/>
      <c r="AI95" s="266"/>
      <c r="AJ95" s="266"/>
      <c r="AK95" s="266"/>
      <c r="AL95" s="266"/>
      <c r="AM95" s="266"/>
      <c r="AN95" s="266"/>
      <c r="AO95" s="266"/>
      <c r="AP95" s="266"/>
      <c r="AQ95" s="266"/>
      <c r="AR95" s="266"/>
      <c r="AS95" s="266"/>
      <c r="AT95" s="266"/>
      <c r="AU95" s="280"/>
    </row>
    <row r="96" spans="1:47" ht="60" customHeight="1" x14ac:dyDescent="0.35">
      <c r="A96" s="276" t="s">
        <v>6032</v>
      </c>
      <c r="B96" s="254" t="s">
        <v>6215</v>
      </c>
      <c r="C96" s="255" t="s">
        <v>6224</v>
      </c>
      <c r="D96" s="258" t="s">
        <v>6225</v>
      </c>
      <c r="E96" s="259" t="s">
        <v>6036</v>
      </c>
      <c r="F96" s="262" t="s">
        <v>6168</v>
      </c>
      <c r="G96" s="265" t="str">
        <f>IF(COUNTIF(H96:AU96,"&lt;&gt;")=0,"",SUMPRODUCT(((Recommendations[ImplStatus]="Implemented")+(Recommendations[ImplStatus]="Compensated"))*ISNUMBER(MATCH(Recommendations[Id],H96:AU96,0)))/COUNTIF(H96:AU96,"&lt;&gt;"))</f>
        <v/>
      </c>
      <c r="H96" s="266"/>
      <c r="I96" s="266"/>
      <c r="J96" s="266"/>
      <c r="K96" s="266"/>
      <c r="L96" s="266"/>
      <c r="M96" s="266"/>
      <c r="N96" s="266"/>
      <c r="O96" s="266"/>
      <c r="P96" s="266"/>
      <c r="Q96" s="266"/>
      <c r="R96" s="266"/>
      <c r="S96" s="266"/>
      <c r="T96" s="266"/>
      <c r="U96" s="266"/>
      <c r="V96" s="266"/>
      <c r="W96" s="266"/>
      <c r="X96" s="266"/>
      <c r="Y96" s="266"/>
      <c r="Z96" s="266"/>
      <c r="AA96" s="266"/>
      <c r="AB96" s="266"/>
      <c r="AC96" s="266"/>
      <c r="AD96" s="266"/>
      <c r="AE96" s="266"/>
      <c r="AF96" s="266"/>
      <c r="AG96" s="266"/>
      <c r="AH96" s="266"/>
      <c r="AI96" s="266"/>
      <c r="AJ96" s="266"/>
      <c r="AK96" s="266"/>
      <c r="AL96" s="266"/>
      <c r="AM96" s="266"/>
      <c r="AN96" s="266"/>
      <c r="AO96" s="266"/>
      <c r="AP96" s="266"/>
      <c r="AQ96" s="266"/>
      <c r="AR96" s="266"/>
      <c r="AS96" s="266"/>
      <c r="AT96" s="266"/>
      <c r="AU96" s="280"/>
    </row>
    <row r="97" spans="1:47" ht="60" customHeight="1" x14ac:dyDescent="0.35">
      <c r="A97" s="276" t="s">
        <v>6032</v>
      </c>
      <c r="B97" s="254" t="s">
        <v>6215</v>
      </c>
      <c r="C97" s="255" t="s">
        <v>6226</v>
      </c>
      <c r="D97" s="258" t="s">
        <v>6227</v>
      </c>
      <c r="E97" s="259" t="s">
        <v>6036</v>
      </c>
      <c r="F97" s="262" t="s">
        <v>6228</v>
      </c>
      <c r="G97" s="265" t="str">
        <f>IF(COUNTIF(H97:AU97,"&lt;&gt;")=0,"",SUMPRODUCT(((Recommendations[ImplStatus]="Implemented")+(Recommendations[ImplStatus]="Compensated"))*ISNUMBER(MATCH(Recommendations[Id],H97:AU97,0)))/COUNTIF(H97:AU97,"&lt;&gt;"))</f>
        <v/>
      </c>
      <c r="H97" s="266"/>
      <c r="I97" s="266"/>
      <c r="J97" s="266"/>
      <c r="K97" s="266"/>
      <c r="L97" s="266"/>
      <c r="M97" s="266"/>
      <c r="N97" s="266"/>
      <c r="O97" s="266"/>
      <c r="P97" s="266"/>
      <c r="Q97" s="266"/>
      <c r="R97" s="266"/>
      <c r="S97" s="266"/>
      <c r="T97" s="266"/>
      <c r="U97" s="266"/>
      <c r="V97" s="266"/>
      <c r="W97" s="266"/>
      <c r="X97" s="266"/>
      <c r="Y97" s="266"/>
      <c r="Z97" s="266"/>
      <c r="AA97" s="266"/>
      <c r="AB97" s="266"/>
      <c r="AC97" s="266"/>
      <c r="AD97" s="266"/>
      <c r="AE97" s="266"/>
      <c r="AF97" s="266"/>
      <c r="AG97" s="266"/>
      <c r="AH97" s="266"/>
      <c r="AI97" s="266"/>
      <c r="AJ97" s="266"/>
      <c r="AK97" s="266"/>
      <c r="AL97" s="266"/>
      <c r="AM97" s="266"/>
      <c r="AN97" s="266"/>
      <c r="AO97" s="266"/>
      <c r="AP97" s="266"/>
      <c r="AQ97" s="266"/>
      <c r="AR97" s="266"/>
      <c r="AS97" s="266"/>
      <c r="AT97" s="266"/>
      <c r="AU97" s="280"/>
    </row>
    <row r="98" spans="1:47" ht="60" customHeight="1" x14ac:dyDescent="0.35">
      <c r="A98" s="276" t="s">
        <v>6032</v>
      </c>
      <c r="B98" s="254" t="s">
        <v>6215</v>
      </c>
      <c r="C98" s="255" t="s">
        <v>6229</v>
      </c>
      <c r="D98" s="258" t="s">
        <v>6230</v>
      </c>
      <c r="E98" s="259" t="s">
        <v>6036</v>
      </c>
      <c r="F98" s="262" t="s">
        <v>6228</v>
      </c>
      <c r="G98" s="265" t="str">
        <f>IF(COUNTIF(H98:AU98,"&lt;&gt;")=0,"",SUMPRODUCT(((Recommendations[ImplStatus]="Implemented")+(Recommendations[ImplStatus]="Compensated"))*ISNUMBER(MATCH(Recommendations[Id],H98:AU98,0)))/COUNTIF(H98:AU98,"&lt;&gt;"))</f>
        <v/>
      </c>
      <c r="H98" s="266"/>
      <c r="I98" s="266"/>
      <c r="J98" s="266"/>
      <c r="K98" s="266"/>
      <c r="L98" s="266"/>
      <c r="M98" s="266"/>
      <c r="N98" s="266"/>
      <c r="O98" s="266"/>
      <c r="P98" s="266"/>
      <c r="Q98" s="266"/>
      <c r="R98" s="266"/>
      <c r="S98" s="266"/>
      <c r="T98" s="266"/>
      <c r="U98" s="266"/>
      <c r="V98" s="266"/>
      <c r="W98" s="266"/>
      <c r="X98" s="266"/>
      <c r="Y98" s="266"/>
      <c r="Z98" s="266"/>
      <c r="AA98" s="266"/>
      <c r="AB98" s="266"/>
      <c r="AC98" s="266"/>
      <c r="AD98" s="266"/>
      <c r="AE98" s="266"/>
      <c r="AF98" s="266"/>
      <c r="AG98" s="266"/>
      <c r="AH98" s="266"/>
      <c r="AI98" s="266"/>
      <c r="AJ98" s="266"/>
      <c r="AK98" s="266"/>
      <c r="AL98" s="266"/>
      <c r="AM98" s="266"/>
      <c r="AN98" s="266"/>
      <c r="AO98" s="266"/>
      <c r="AP98" s="266"/>
      <c r="AQ98" s="266"/>
      <c r="AR98" s="266"/>
      <c r="AS98" s="266"/>
      <c r="AT98" s="266"/>
      <c r="AU98" s="280"/>
    </row>
    <row r="99" spans="1:47" ht="60" customHeight="1" x14ac:dyDescent="0.35">
      <c r="A99" s="276" t="s">
        <v>6032</v>
      </c>
      <c r="B99" s="254" t="s">
        <v>6215</v>
      </c>
      <c r="C99" s="255" t="s">
        <v>6231</v>
      </c>
      <c r="D99" s="258" t="s">
        <v>6232</v>
      </c>
      <c r="E99" s="259" t="s">
        <v>6036</v>
      </c>
      <c r="F99" s="262" t="s">
        <v>6228</v>
      </c>
      <c r="G99" s="265" t="str">
        <f>IF(COUNTIF(H99:AU99,"&lt;&gt;")=0,"",SUMPRODUCT(((Recommendations[ImplStatus]="Implemented")+(Recommendations[ImplStatus]="Compensated"))*ISNUMBER(MATCH(Recommendations[Id],H99:AU99,0)))/COUNTIF(H99:AU99,"&lt;&gt;"))</f>
        <v/>
      </c>
      <c r="H99" s="266"/>
      <c r="I99" s="266"/>
      <c r="J99" s="266"/>
      <c r="K99" s="266"/>
      <c r="L99" s="266"/>
      <c r="M99" s="266"/>
      <c r="N99" s="266"/>
      <c r="O99" s="266"/>
      <c r="P99" s="266"/>
      <c r="Q99" s="266"/>
      <c r="R99" s="266"/>
      <c r="S99" s="266"/>
      <c r="T99" s="266"/>
      <c r="U99" s="266"/>
      <c r="V99" s="266"/>
      <c r="W99" s="266"/>
      <c r="X99" s="266"/>
      <c r="Y99" s="266"/>
      <c r="Z99" s="266"/>
      <c r="AA99" s="266"/>
      <c r="AB99" s="266"/>
      <c r="AC99" s="266"/>
      <c r="AD99" s="266"/>
      <c r="AE99" s="266"/>
      <c r="AF99" s="266"/>
      <c r="AG99" s="266"/>
      <c r="AH99" s="266"/>
      <c r="AI99" s="266"/>
      <c r="AJ99" s="266"/>
      <c r="AK99" s="266"/>
      <c r="AL99" s="266"/>
      <c r="AM99" s="266"/>
      <c r="AN99" s="266"/>
      <c r="AO99" s="266"/>
      <c r="AP99" s="266"/>
      <c r="AQ99" s="266"/>
      <c r="AR99" s="266"/>
      <c r="AS99" s="266"/>
      <c r="AT99" s="266"/>
      <c r="AU99" s="280"/>
    </row>
    <row r="100" spans="1:47" ht="60" customHeight="1" x14ac:dyDescent="0.35">
      <c r="A100" s="276" t="s">
        <v>6032</v>
      </c>
      <c r="B100" s="254" t="s">
        <v>6215</v>
      </c>
      <c r="C100" s="255" t="s">
        <v>6233</v>
      </c>
      <c r="D100" s="258" t="s">
        <v>6234</v>
      </c>
      <c r="E100" s="259" t="s">
        <v>6036</v>
      </c>
      <c r="F100" s="262" t="s">
        <v>6228</v>
      </c>
      <c r="G100" s="265" t="str">
        <f>IF(COUNTIF(H100:AU100,"&lt;&gt;")=0,"",SUMPRODUCT(((Recommendations[ImplStatus]="Implemented")+(Recommendations[ImplStatus]="Compensated"))*ISNUMBER(MATCH(Recommendations[Id],H100:AU100,0)))/COUNTIF(H100:AU100,"&lt;&gt;"))</f>
        <v/>
      </c>
      <c r="H100" s="266"/>
      <c r="I100" s="266"/>
      <c r="J100" s="266"/>
      <c r="K100" s="266"/>
      <c r="L100" s="266"/>
      <c r="M100" s="266"/>
      <c r="N100" s="266"/>
      <c r="O100" s="266"/>
      <c r="P100" s="266"/>
      <c r="Q100" s="266"/>
      <c r="R100" s="266"/>
      <c r="S100" s="266"/>
      <c r="T100" s="266"/>
      <c r="U100" s="266"/>
      <c r="V100" s="266"/>
      <c r="W100" s="266"/>
      <c r="X100" s="266"/>
      <c r="Y100" s="266"/>
      <c r="Z100" s="266"/>
      <c r="AA100" s="266"/>
      <c r="AB100" s="266"/>
      <c r="AC100" s="266"/>
      <c r="AD100" s="266"/>
      <c r="AE100" s="266"/>
      <c r="AF100" s="266"/>
      <c r="AG100" s="266"/>
      <c r="AH100" s="266"/>
      <c r="AI100" s="266"/>
      <c r="AJ100" s="266"/>
      <c r="AK100" s="266"/>
      <c r="AL100" s="266"/>
      <c r="AM100" s="266"/>
      <c r="AN100" s="266"/>
      <c r="AO100" s="266"/>
      <c r="AP100" s="266"/>
      <c r="AQ100" s="266"/>
      <c r="AR100" s="266"/>
      <c r="AS100" s="266"/>
      <c r="AT100" s="266"/>
      <c r="AU100" s="280"/>
    </row>
    <row r="101" spans="1:47" ht="60" customHeight="1" x14ac:dyDescent="0.35">
      <c r="A101" s="276" t="s">
        <v>6032</v>
      </c>
      <c r="B101" s="254" t="s">
        <v>6215</v>
      </c>
      <c r="C101" s="255" t="s">
        <v>6235</v>
      </c>
      <c r="D101" s="258" t="s">
        <v>6236</v>
      </c>
      <c r="E101" s="259" t="s">
        <v>6036</v>
      </c>
      <c r="F101" s="262" t="s">
        <v>6168</v>
      </c>
      <c r="G101" s="265" t="str">
        <f>IF(COUNTIF(H101:AU101,"&lt;&gt;")=0,"",SUMPRODUCT(((Recommendations[ImplStatus]="Implemented")+(Recommendations[ImplStatus]="Compensated"))*ISNUMBER(MATCH(Recommendations[Id],H101:AU101,0)))/COUNTIF(H101:AU101,"&lt;&gt;"))</f>
        <v/>
      </c>
      <c r="H101" s="266"/>
      <c r="I101" s="266"/>
      <c r="J101" s="266"/>
      <c r="K101" s="266"/>
      <c r="L101" s="266"/>
      <c r="M101" s="266"/>
      <c r="N101" s="266"/>
      <c r="O101" s="266"/>
      <c r="P101" s="266"/>
      <c r="Q101" s="266"/>
      <c r="R101" s="266"/>
      <c r="S101" s="266"/>
      <c r="T101" s="266"/>
      <c r="U101" s="266"/>
      <c r="V101" s="266"/>
      <c r="W101" s="266"/>
      <c r="X101" s="266"/>
      <c r="Y101" s="266"/>
      <c r="Z101" s="266"/>
      <c r="AA101" s="266"/>
      <c r="AB101" s="266"/>
      <c r="AC101" s="266"/>
      <c r="AD101" s="266"/>
      <c r="AE101" s="266"/>
      <c r="AF101" s="266"/>
      <c r="AG101" s="266"/>
      <c r="AH101" s="266"/>
      <c r="AI101" s="266"/>
      <c r="AJ101" s="266"/>
      <c r="AK101" s="266"/>
      <c r="AL101" s="266"/>
      <c r="AM101" s="266"/>
      <c r="AN101" s="266"/>
      <c r="AO101" s="266"/>
      <c r="AP101" s="266"/>
      <c r="AQ101" s="266"/>
      <c r="AR101" s="266"/>
      <c r="AS101" s="266"/>
      <c r="AT101" s="266"/>
      <c r="AU101" s="280"/>
    </row>
    <row r="102" spans="1:47" ht="60" customHeight="1" x14ac:dyDescent="0.35">
      <c r="A102" s="276" t="s">
        <v>6032</v>
      </c>
      <c r="B102" s="254" t="s">
        <v>6215</v>
      </c>
      <c r="C102" s="255" t="s">
        <v>6237</v>
      </c>
      <c r="D102" s="258" t="s">
        <v>6238</v>
      </c>
      <c r="E102" s="259" t="s">
        <v>6180</v>
      </c>
      <c r="F102" s="262" t="s">
        <v>6168</v>
      </c>
      <c r="G102" s="265" t="str">
        <f>IF(COUNTIF(H102:AU102,"&lt;&gt;")=0,"",SUMPRODUCT(((Recommendations[ImplStatus]="Implemented")+(Recommendations[ImplStatus]="Compensated"))*ISNUMBER(MATCH(Recommendations[Id],H102:AU102,0)))/COUNTIF(H102:AU102,"&lt;&gt;"))</f>
        <v/>
      </c>
      <c r="H102" s="266"/>
      <c r="I102" s="266"/>
      <c r="J102" s="266"/>
      <c r="K102" s="266"/>
      <c r="L102" s="266"/>
      <c r="M102" s="266"/>
      <c r="N102" s="266"/>
      <c r="O102" s="266"/>
      <c r="P102" s="266"/>
      <c r="Q102" s="266"/>
      <c r="R102" s="266"/>
      <c r="S102" s="266"/>
      <c r="T102" s="266"/>
      <c r="U102" s="266"/>
      <c r="V102" s="266"/>
      <c r="W102" s="266"/>
      <c r="X102" s="266"/>
      <c r="Y102" s="266"/>
      <c r="Z102" s="266"/>
      <c r="AA102" s="266"/>
      <c r="AB102" s="266"/>
      <c r="AC102" s="266"/>
      <c r="AD102" s="266"/>
      <c r="AE102" s="266"/>
      <c r="AF102" s="266"/>
      <c r="AG102" s="266"/>
      <c r="AH102" s="266"/>
      <c r="AI102" s="266"/>
      <c r="AJ102" s="266"/>
      <c r="AK102" s="266"/>
      <c r="AL102" s="266"/>
      <c r="AM102" s="266"/>
      <c r="AN102" s="266"/>
      <c r="AO102" s="266"/>
      <c r="AP102" s="266"/>
      <c r="AQ102" s="266"/>
      <c r="AR102" s="266"/>
      <c r="AS102" s="266"/>
      <c r="AT102" s="266"/>
      <c r="AU102" s="280"/>
    </row>
    <row r="103" spans="1:47" ht="60" customHeight="1" x14ac:dyDescent="0.35">
      <c r="A103" s="276" t="s">
        <v>6032</v>
      </c>
      <c r="B103" s="254" t="s">
        <v>6215</v>
      </c>
      <c r="C103" s="255" t="s">
        <v>6239</v>
      </c>
      <c r="D103" s="258" t="s">
        <v>6240</v>
      </c>
      <c r="E103" s="259" t="s">
        <v>6180</v>
      </c>
      <c r="F103" s="262" t="s">
        <v>6168</v>
      </c>
      <c r="G103" s="265" t="str">
        <f>IF(COUNTIF(H103:AU103,"&lt;&gt;")=0,"",SUMPRODUCT(((Recommendations[ImplStatus]="Implemented")+(Recommendations[ImplStatus]="Compensated"))*ISNUMBER(MATCH(Recommendations[Id],H103:AU103,0)))/COUNTIF(H103:AU103,"&lt;&gt;"))</f>
        <v/>
      </c>
      <c r="H103" s="266"/>
      <c r="I103" s="266"/>
      <c r="J103" s="266"/>
      <c r="K103" s="266"/>
      <c r="L103" s="266"/>
      <c r="M103" s="266"/>
      <c r="N103" s="266"/>
      <c r="O103" s="266"/>
      <c r="P103" s="266"/>
      <c r="Q103" s="266"/>
      <c r="R103" s="266"/>
      <c r="S103" s="266"/>
      <c r="T103" s="266"/>
      <c r="U103" s="266"/>
      <c r="V103" s="266"/>
      <c r="W103" s="266"/>
      <c r="X103" s="266"/>
      <c r="Y103" s="266"/>
      <c r="Z103" s="266"/>
      <c r="AA103" s="266"/>
      <c r="AB103" s="266"/>
      <c r="AC103" s="266"/>
      <c r="AD103" s="266"/>
      <c r="AE103" s="266"/>
      <c r="AF103" s="266"/>
      <c r="AG103" s="266"/>
      <c r="AH103" s="266"/>
      <c r="AI103" s="266"/>
      <c r="AJ103" s="266"/>
      <c r="AK103" s="266"/>
      <c r="AL103" s="266"/>
      <c r="AM103" s="266"/>
      <c r="AN103" s="266"/>
      <c r="AO103" s="266"/>
      <c r="AP103" s="266"/>
      <c r="AQ103" s="266"/>
      <c r="AR103" s="266"/>
      <c r="AS103" s="266"/>
      <c r="AT103" s="266"/>
      <c r="AU103" s="280"/>
    </row>
    <row r="104" spans="1:47" ht="60" customHeight="1" x14ac:dyDescent="0.35">
      <c r="A104" s="276" t="s">
        <v>6032</v>
      </c>
      <c r="B104" s="254" t="s">
        <v>6215</v>
      </c>
      <c r="C104" s="255" t="s">
        <v>6241</v>
      </c>
      <c r="D104" s="258" t="s">
        <v>6242</v>
      </c>
      <c r="E104" s="259" t="s">
        <v>6180</v>
      </c>
      <c r="F104" s="262" t="s">
        <v>6168</v>
      </c>
      <c r="G104" s="265" t="str">
        <f>IF(COUNTIF(H104:AU104,"&lt;&gt;")=0,"",SUMPRODUCT(((Recommendations[ImplStatus]="Implemented")+(Recommendations[ImplStatus]="Compensated"))*ISNUMBER(MATCH(Recommendations[Id],H104:AU104,0)))/COUNTIF(H104:AU104,"&lt;&gt;"))</f>
        <v/>
      </c>
      <c r="H104" s="266"/>
      <c r="I104" s="266"/>
      <c r="J104" s="266"/>
      <c r="K104" s="266"/>
      <c r="L104" s="266"/>
      <c r="M104" s="266"/>
      <c r="N104" s="266"/>
      <c r="O104" s="266"/>
      <c r="P104" s="266"/>
      <c r="Q104" s="266"/>
      <c r="R104" s="266"/>
      <c r="S104" s="266"/>
      <c r="T104" s="266"/>
      <c r="U104" s="266"/>
      <c r="V104" s="266"/>
      <c r="W104" s="266"/>
      <c r="X104" s="266"/>
      <c r="Y104" s="266"/>
      <c r="Z104" s="266"/>
      <c r="AA104" s="266"/>
      <c r="AB104" s="266"/>
      <c r="AC104" s="266"/>
      <c r="AD104" s="266"/>
      <c r="AE104" s="266"/>
      <c r="AF104" s="266"/>
      <c r="AG104" s="266"/>
      <c r="AH104" s="266"/>
      <c r="AI104" s="266"/>
      <c r="AJ104" s="266"/>
      <c r="AK104" s="266"/>
      <c r="AL104" s="266"/>
      <c r="AM104" s="266"/>
      <c r="AN104" s="266"/>
      <c r="AO104" s="266"/>
      <c r="AP104" s="266"/>
      <c r="AQ104" s="266"/>
      <c r="AR104" s="266"/>
      <c r="AS104" s="266"/>
      <c r="AT104" s="266"/>
      <c r="AU104" s="280"/>
    </row>
    <row r="105" spans="1:47" ht="60" customHeight="1" x14ac:dyDescent="0.35">
      <c r="A105" s="276" t="s">
        <v>6032</v>
      </c>
      <c r="B105" s="254" t="s">
        <v>6215</v>
      </c>
      <c r="C105" s="255" t="s">
        <v>6243</v>
      </c>
      <c r="D105" s="258" t="s">
        <v>6244</v>
      </c>
      <c r="E105" s="259" t="s">
        <v>6065</v>
      </c>
      <c r="F105" s="262" t="s">
        <v>6168</v>
      </c>
      <c r="G105" s="265" t="str">
        <f>IF(COUNTIF(H105:AU105,"&lt;&gt;")=0,"",SUMPRODUCT(((Recommendations[ImplStatus]="Implemented")+(Recommendations[ImplStatus]="Compensated"))*ISNUMBER(MATCH(Recommendations[Id],H105:AU105,0)))/COUNTIF(H105:AU105,"&lt;&gt;"))</f>
        <v/>
      </c>
      <c r="H105" s="266"/>
      <c r="I105" s="266"/>
      <c r="J105" s="266"/>
      <c r="K105" s="266"/>
      <c r="L105" s="266"/>
      <c r="M105" s="266"/>
      <c r="N105" s="266"/>
      <c r="O105" s="266"/>
      <c r="P105" s="266"/>
      <c r="Q105" s="266"/>
      <c r="R105" s="266"/>
      <c r="S105" s="266"/>
      <c r="T105" s="266"/>
      <c r="U105" s="266"/>
      <c r="V105" s="266"/>
      <c r="W105" s="266"/>
      <c r="X105" s="266"/>
      <c r="Y105" s="266"/>
      <c r="Z105" s="266"/>
      <c r="AA105" s="266"/>
      <c r="AB105" s="266"/>
      <c r="AC105" s="266"/>
      <c r="AD105" s="266"/>
      <c r="AE105" s="266"/>
      <c r="AF105" s="266"/>
      <c r="AG105" s="266"/>
      <c r="AH105" s="266"/>
      <c r="AI105" s="266"/>
      <c r="AJ105" s="266"/>
      <c r="AK105" s="266"/>
      <c r="AL105" s="266"/>
      <c r="AM105" s="266"/>
      <c r="AN105" s="266"/>
      <c r="AO105" s="266"/>
      <c r="AP105" s="266"/>
      <c r="AQ105" s="266"/>
      <c r="AR105" s="266"/>
      <c r="AS105" s="266"/>
      <c r="AT105" s="266"/>
      <c r="AU105" s="280"/>
    </row>
    <row r="106" spans="1:47" ht="60" customHeight="1" outlineLevel="2" x14ac:dyDescent="0.35">
      <c r="A106" s="275" t="s">
        <v>6032</v>
      </c>
      <c r="B106" s="253" t="s">
        <v>6245</v>
      </c>
      <c r="C106" s="253"/>
      <c r="D106" s="257"/>
      <c r="E106" s="253"/>
      <c r="F106" s="261"/>
      <c r="G106" s="264" t="str">
        <f>IF(COUNTIF(H106:AU106,"&lt;&gt;")=0,"",SUMPRODUCT(((Recommendations[ImplStatus]="Implemented")+(Recommendations[ImplStatus]="Compensated"))*ISNUMBER(MATCH(Recommendations[Id],H106:AU106,0)))/COUNTIF(H106:AU106,"&lt;&gt;"))</f>
        <v/>
      </c>
      <c r="H106" s="261"/>
      <c r="I106" s="261"/>
      <c r="J106" s="261"/>
      <c r="K106" s="261"/>
      <c r="L106" s="261"/>
      <c r="M106" s="261"/>
      <c r="N106" s="261"/>
      <c r="O106" s="261"/>
      <c r="P106" s="261"/>
      <c r="Q106" s="261"/>
      <c r="R106" s="261"/>
      <c r="S106" s="261"/>
      <c r="T106" s="261"/>
      <c r="U106" s="261"/>
      <c r="V106" s="261"/>
      <c r="W106" s="261"/>
      <c r="X106" s="261"/>
      <c r="Y106" s="261"/>
      <c r="Z106" s="261"/>
      <c r="AA106" s="261"/>
      <c r="AB106" s="261"/>
      <c r="AC106" s="261"/>
      <c r="AD106" s="261"/>
      <c r="AE106" s="261"/>
      <c r="AF106" s="261"/>
      <c r="AG106" s="261"/>
      <c r="AH106" s="261"/>
      <c r="AI106" s="261"/>
      <c r="AJ106" s="261"/>
      <c r="AK106" s="261"/>
      <c r="AL106" s="261"/>
      <c r="AM106" s="261"/>
      <c r="AN106" s="261"/>
      <c r="AO106" s="261"/>
      <c r="AP106" s="261"/>
      <c r="AQ106" s="261"/>
      <c r="AR106" s="261"/>
      <c r="AS106" s="261"/>
      <c r="AT106" s="261"/>
      <c r="AU106" s="279"/>
    </row>
    <row r="107" spans="1:47" ht="60" customHeight="1" x14ac:dyDescent="0.35">
      <c r="A107" s="276" t="s">
        <v>6032</v>
      </c>
      <c r="B107" s="254" t="s">
        <v>6245</v>
      </c>
      <c r="C107" s="255" t="s">
        <v>6246</v>
      </c>
      <c r="D107" s="258" t="s">
        <v>6247</v>
      </c>
      <c r="E107" s="259" t="s">
        <v>6180</v>
      </c>
      <c r="F107" s="262" t="s">
        <v>6168</v>
      </c>
      <c r="G107" s="265" t="str">
        <f>IF(COUNTIF(H107:AU107,"&lt;&gt;")=0,"",SUMPRODUCT(((Recommendations[ImplStatus]="Implemented")+(Recommendations[ImplStatus]="Compensated"))*ISNUMBER(MATCH(Recommendations[Id],H107:AU107,0)))/COUNTIF(H107:AU107,"&lt;&gt;"))</f>
        <v/>
      </c>
      <c r="H107" s="266"/>
      <c r="I107" s="266"/>
      <c r="J107" s="266"/>
      <c r="K107" s="266"/>
      <c r="L107" s="266"/>
      <c r="M107" s="266"/>
      <c r="N107" s="266"/>
      <c r="O107" s="266"/>
      <c r="P107" s="266"/>
      <c r="Q107" s="266"/>
      <c r="R107" s="266"/>
      <c r="S107" s="266"/>
      <c r="T107" s="266"/>
      <c r="U107" s="266"/>
      <c r="V107" s="266"/>
      <c r="W107" s="266"/>
      <c r="X107" s="266"/>
      <c r="Y107" s="266"/>
      <c r="Z107" s="266"/>
      <c r="AA107" s="266"/>
      <c r="AB107" s="266"/>
      <c r="AC107" s="266"/>
      <c r="AD107" s="266"/>
      <c r="AE107" s="266"/>
      <c r="AF107" s="266"/>
      <c r="AG107" s="266"/>
      <c r="AH107" s="266"/>
      <c r="AI107" s="266"/>
      <c r="AJ107" s="266"/>
      <c r="AK107" s="266"/>
      <c r="AL107" s="266"/>
      <c r="AM107" s="266"/>
      <c r="AN107" s="266"/>
      <c r="AO107" s="266"/>
      <c r="AP107" s="266"/>
      <c r="AQ107" s="266"/>
      <c r="AR107" s="266"/>
      <c r="AS107" s="266"/>
      <c r="AT107" s="266"/>
      <c r="AU107" s="280"/>
    </row>
    <row r="108" spans="1:47" ht="60" customHeight="1" x14ac:dyDescent="0.35">
      <c r="A108" s="276" t="s">
        <v>6032</v>
      </c>
      <c r="B108" s="254" t="s">
        <v>6245</v>
      </c>
      <c r="C108" s="255" t="s">
        <v>6248</v>
      </c>
      <c r="D108" s="258" t="s">
        <v>6249</v>
      </c>
      <c r="E108" s="259" t="s">
        <v>6180</v>
      </c>
      <c r="F108" s="262" t="s">
        <v>6168</v>
      </c>
      <c r="G108" s="265" t="str">
        <f>IF(COUNTIF(H108:AU108,"&lt;&gt;")=0,"",SUMPRODUCT(((Recommendations[ImplStatus]="Implemented")+(Recommendations[ImplStatus]="Compensated"))*ISNUMBER(MATCH(Recommendations[Id],H108:AU108,0)))/COUNTIF(H108:AU108,"&lt;&gt;"))</f>
        <v/>
      </c>
      <c r="H108" s="266"/>
      <c r="I108" s="266"/>
      <c r="J108" s="266"/>
      <c r="K108" s="266"/>
      <c r="L108" s="266"/>
      <c r="M108" s="266"/>
      <c r="N108" s="266"/>
      <c r="O108" s="266"/>
      <c r="P108" s="266"/>
      <c r="Q108" s="266"/>
      <c r="R108" s="266"/>
      <c r="S108" s="266"/>
      <c r="T108" s="266"/>
      <c r="U108" s="266"/>
      <c r="V108" s="266"/>
      <c r="W108" s="266"/>
      <c r="X108" s="266"/>
      <c r="Y108" s="266"/>
      <c r="Z108" s="266"/>
      <c r="AA108" s="266"/>
      <c r="AB108" s="266"/>
      <c r="AC108" s="266"/>
      <c r="AD108" s="266"/>
      <c r="AE108" s="266"/>
      <c r="AF108" s="266"/>
      <c r="AG108" s="266"/>
      <c r="AH108" s="266"/>
      <c r="AI108" s="266"/>
      <c r="AJ108" s="266"/>
      <c r="AK108" s="266"/>
      <c r="AL108" s="266"/>
      <c r="AM108" s="266"/>
      <c r="AN108" s="266"/>
      <c r="AO108" s="266"/>
      <c r="AP108" s="266"/>
      <c r="AQ108" s="266"/>
      <c r="AR108" s="266"/>
      <c r="AS108" s="266"/>
      <c r="AT108" s="266"/>
      <c r="AU108" s="280"/>
    </row>
    <row r="109" spans="1:47" ht="60" customHeight="1" x14ac:dyDescent="0.35">
      <c r="A109" s="276" t="s">
        <v>6032</v>
      </c>
      <c r="B109" s="254" t="s">
        <v>6245</v>
      </c>
      <c r="C109" s="255" t="s">
        <v>6250</v>
      </c>
      <c r="D109" s="258" t="s">
        <v>6251</v>
      </c>
      <c r="E109" s="259" t="s">
        <v>6180</v>
      </c>
      <c r="F109" s="262" t="s">
        <v>6168</v>
      </c>
      <c r="G109" s="265" t="str">
        <f>IF(COUNTIF(H109:AU109,"&lt;&gt;")=0,"",SUMPRODUCT(((Recommendations[ImplStatus]="Implemented")+(Recommendations[ImplStatus]="Compensated"))*ISNUMBER(MATCH(Recommendations[Id],H109:AU109,0)))/COUNTIF(H109:AU109,"&lt;&gt;"))</f>
        <v/>
      </c>
      <c r="H109" s="266"/>
      <c r="I109" s="266"/>
      <c r="J109" s="266"/>
      <c r="K109" s="266"/>
      <c r="L109" s="266"/>
      <c r="M109" s="266"/>
      <c r="N109" s="266"/>
      <c r="O109" s="266"/>
      <c r="P109" s="266"/>
      <c r="Q109" s="266"/>
      <c r="R109" s="266"/>
      <c r="S109" s="266"/>
      <c r="T109" s="266"/>
      <c r="U109" s="266"/>
      <c r="V109" s="266"/>
      <c r="W109" s="266"/>
      <c r="X109" s="266"/>
      <c r="Y109" s="266"/>
      <c r="Z109" s="266"/>
      <c r="AA109" s="266"/>
      <c r="AB109" s="266"/>
      <c r="AC109" s="266"/>
      <c r="AD109" s="266"/>
      <c r="AE109" s="266"/>
      <c r="AF109" s="266"/>
      <c r="AG109" s="266"/>
      <c r="AH109" s="266"/>
      <c r="AI109" s="266"/>
      <c r="AJ109" s="266"/>
      <c r="AK109" s="266"/>
      <c r="AL109" s="266"/>
      <c r="AM109" s="266"/>
      <c r="AN109" s="266"/>
      <c r="AO109" s="266"/>
      <c r="AP109" s="266"/>
      <c r="AQ109" s="266"/>
      <c r="AR109" s="266"/>
      <c r="AS109" s="266"/>
      <c r="AT109" s="266"/>
      <c r="AU109" s="280"/>
    </row>
    <row r="110" spans="1:47" ht="60" customHeight="1" x14ac:dyDescent="0.35">
      <c r="A110" s="276" t="s">
        <v>6032</v>
      </c>
      <c r="B110" s="254" t="s">
        <v>6245</v>
      </c>
      <c r="C110" s="255" t="s">
        <v>6252</v>
      </c>
      <c r="D110" s="258" t="s">
        <v>6253</v>
      </c>
      <c r="E110" s="259" t="s">
        <v>6180</v>
      </c>
      <c r="F110" s="262" t="s">
        <v>6168</v>
      </c>
      <c r="G110" s="265" t="str">
        <f>IF(COUNTIF(H110:AU110,"&lt;&gt;")=0,"",SUMPRODUCT(((Recommendations[ImplStatus]="Implemented")+(Recommendations[ImplStatus]="Compensated"))*ISNUMBER(MATCH(Recommendations[Id],H110:AU110,0)))/COUNTIF(H110:AU110,"&lt;&gt;"))</f>
        <v/>
      </c>
      <c r="H110" s="266"/>
      <c r="I110" s="266"/>
      <c r="J110" s="266"/>
      <c r="K110" s="266"/>
      <c r="L110" s="266"/>
      <c r="M110" s="266"/>
      <c r="N110" s="266"/>
      <c r="O110" s="266"/>
      <c r="P110" s="266"/>
      <c r="Q110" s="266"/>
      <c r="R110" s="266"/>
      <c r="S110" s="266"/>
      <c r="T110" s="266"/>
      <c r="U110" s="266"/>
      <c r="V110" s="266"/>
      <c r="W110" s="266"/>
      <c r="X110" s="266"/>
      <c r="Y110" s="266"/>
      <c r="Z110" s="266"/>
      <c r="AA110" s="266"/>
      <c r="AB110" s="266"/>
      <c r="AC110" s="266"/>
      <c r="AD110" s="266"/>
      <c r="AE110" s="266"/>
      <c r="AF110" s="266"/>
      <c r="AG110" s="266"/>
      <c r="AH110" s="266"/>
      <c r="AI110" s="266"/>
      <c r="AJ110" s="266"/>
      <c r="AK110" s="266"/>
      <c r="AL110" s="266"/>
      <c r="AM110" s="266"/>
      <c r="AN110" s="266"/>
      <c r="AO110" s="266"/>
      <c r="AP110" s="266"/>
      <c r="AQ110" s="266"/>
      <c r="AR110" s="266"/>
      <c r="AS110" s="266"/>
      <c r="AT110" s="266"/>
      <c r="AU110" s="280"/>
    </row>
    <row r="111" spans="1:47" ht="60" customHeight="1" x14ac:dyDescent="0.35">
      <c r="A111" s="276" t="s">
        <v>6032</v>
      </c>
      <c r="B111" s="254" t="s">
        <v>6245</v>
      </c>
      <c r="C111" s="255" t="s">
        <v>6254</v>
      </c>
      <c r="D111" s="258" t="s">
        <v>6255</v>
      </c>
      <c r="E111" s="259" t="s">
        <v>6180</v>
      </c>
      <c r="F111" s="262" t="s">
        <v>6168</v>
      </c>
      <c r="G111" s="265" t="str">
        <f>IF(COUNTIF(H111:AU111,"&lt;&gt;")=0,"",SUMPRODUCT(((Recommendations[ImplStatus]="Implemented")+(Recommendations[ImplStatus]="Compensated"))*ISNUMBER(MATCH(Recommendations[Id],H111:AU111,0)))/COUNTIF(H111:AU111,"&lt;&gt;"))</f>
        <v/>
      </c>
      <c r="H111" s="266"/>
      <c r="I111" s="266"/>
      <c r="J111" s="266"/>
      <c r="K111" s="266"/>
      <c r="L111" s="266"/>
      <c r="M111" s="266"/>
      <c r="N111" s="266"/>
      <c r="O111" s="266"/>
      <c r="P111" s="266"/>
      <c r="Q111" s="266"/>
      <c r="R111" s="266"/>
      <c r="S111" s="266"/>
      <c r="T111" s="266"/>
      <c r="U111" s="266"/>
      <c r="V111" s="266"/>
      <c r="W111" s="266"/>
      <c r="X111" s="266"/>
      <c r="Y111" s="266"/>
      <c r="Z111" s="266"/>
      <c r="AA111" s="266"/>
      <c r="AB111" s="266"/>
      <c r="AC111" s="266"/>
      <c r="AD111" s="266"/>
      <c r="AE111" s="266"/>
      <c r="AF111" s="266"/>
      <c r="AG111" s="266"/>
      <c r="AH111" s="266"/>
      <c r="AI111" s="266"/>
      <c r="AJ111" s="266"/>
      <c r="AK111" s="266"/>
      <c r="AL111" s="266"/>
      <c r="AM111" s="266"/>
      <c r="AN111" s="266"/>
      <c r="AO111" s="266"/>
      <c r="AP111" s="266"/>
      <c r="AQ111" s="266"/>
      <c r="AR111" s="266"/>
      <c r="AS111" s="266"/>
      <c r="AT111" s="266"/>
      <c r="AU111" s="280"/>
    </row>
    <row r="112" spans="1:47" ht="60" customHeight="1" x14ac:dyDescent="0.35">
      <c r="A112" s="276" t="s">
        <v>6032</v>
      </c>
      <c r="B112" s="254" t="s">
        <v>6245</v>
      </c>
      <c r="C112" s="255" t="s">
        <v>6256</v>
      </c>
      <c r="D112" s="258" t="s">
        <v>6257</v>
      </c>
      <c r="E112" s="259" t="s">
        <v>6180</v>
      </c>
      <c r="F112" s="262" t="s">
        <v>6168</v>
      </c>
      <c r="G112" s="265" t="str">
        <f>IF(COUNTIF(H112:AU112,"&lt;&gt;")=0,"",SUMPRODUCT(((Recommendations[ImplStatus]="Implemented")+(Recommendations[ImplStatus]="Compensated"))*ISNUMBER(MATCH(Recommendations[Id],H112:AU112,0)))/COUNTIF(H112:AU112,"&lt;&gt;"))</f>
        <v/>
      </c>
      <c r="H112" s="266"/>
      <c r="I112" s="266"/>
      <c r="J112" s="266"/>
      <c r="K112" s="266"/>
      <c r="L112" s="266"/>
      <c r="M112" s="266"/>
      <c r="N112" s="266"/>
      <c r="O112" s="266"/>
      <c r="P112" s="266"/>
      <c r="Q112" s="266"/>
      <c r="R112" s="266"/>
      <c r="S112" s="266"/>
      <c r="T112" s="266"/>
      <c r="U112" s="266"/>
      <c r="V112" s="266"/>
      <c r="W112" s="266"/>
      <c r="X112" s="266"/>
      <c r="Y112" s="266"/>
      <c r="Z112" s="266"/>
      <c r="AA112" s="266"/>
      <c r="AB112" s="266"/>
      <c r="AC112" s="266"/>
      <c r="AD112" s="266"/>
      <c r="AE112" s="266"/>
      <c r="AF112" s="266"/>
      <c r="AG112" s="266"/>
      <c r="AH112" s="266"/>
      <c r="AI112" s="266"/>
      <c r="AJ112" s="266"/>
      <c r="AK112" s="266"/>
      <c r="AL112" s="266"/>
      <c r="AM112" s="266"/>
      <c r="AN112" s="266"/>
      <c r="AO112" s="266"/>
      <c r="AP112" s="266"/>
      <c r="AQ112" s="266"/>
      <c r="AR112" s="266"/>
      <c r="AS112" s="266"/>
      <c r="AT112" s="266"/>
      <c r="AU112" s="280"/>
    </row>
    <row r="113" spans="1:47" ht="60" customHeight="1" x14ac:dyDescent="0.35">
      <c r="A113" s="276" t="s">
        <v>6032</v>
      </c>
      <c r="B113" s="254" t="s">
        <v>6245</v>
      </c>
      <c r="C113" s="255" t="s">
        <v>6258</v>
      </c>
      <c r="D113" s="258" t="s">
        <v>6259</v>
      </c>
      <c r="E113" s="259" t="s">
        <v>6180</v>
      </c>
      <c r="F113" s="262" t="s">
        <v>6168</v>
      </c>
      <c r="G113" s="265" t="str">
        <f>IF(COUNTIF(H113:AU113,"&lt;&gt;")=0,"",SUMPRODUCT(((Recommendations[ImplStatus]="Implemented")+(Recommendations[ImplStatus]="Compensated"))*ISNUMBER(MATCH(Recommendations[Id],H113:AU113,0)))/COUNTIF(H113:AU113,"&lt;&gt;"))</f>
        <v/>
      </c>
      <c r="H113" s="266"/>
      <c r="I113" s="266"/>
      <c r="J113" s="266"/>
      <c r="K113" s="266"/>
      <c r="L113" s="266"/>
      <c r="M113" s="266"/>
      <c r="N113" s="266"/>
      <c r="O113" s="266"/>
      <c r="P113" s="266"/>
      <c r="Q113" s="266"/>
      <c r="R113" s="266"/>
      <c r="S113" s="266"/>
      <c r="T113" s="266"/>
      <c r="U113" s="266"/>
      <c r="V113" s="266"/>
      <c r="W113" s="266"/>
      <c r="X113" s="266"/>
      <c r="Y113" s="266"/>
      <c r="Z113" s="266"/>
      <c r="AA113" s="266"/>
      <c r="AB113" s="266"/>
      <c r="AC113" s="266"/>
      <c r="AD113" s="266"/>
      <c r="AE113" s="266"/>
      <c r="AF113" s="266"/>
      <c r="AG113" s="266"/>
      <c r="AH113" s="266"/>
      <c r="AI113" s="266"/>
      <c r="AJ113" s="266"/>
      <c r="AK113" s="266"/>
      <c r="AL113" s="266"/>
      <c r="AM113" s="266"/>
      <c r="AN113" s="266"/>
      <c r="AO113" s="266"/>
      <c r="AP113" s="266"/>
      <c r="AQ113" s="266"/>
      <c r="AR113" s="266"/>
      <c r="AS113" s="266"/>
      <c r="AT113" s="266"/>
      <c r="AU113" s="280"/>
    </row>
    <row r="114" spans="1:47" ht="60" customHeight="1" x14ac:dyDescent="0.35">
      <c r="A114" s="276" t="s">
        <v>6032</v>
      </c>
      <c r="B114" s="254" t="s">
        <v>6245</v>
      </c>
      <c r="C114" s="255" t="s">
        <v>6260</v>
      </c>
      <c r="D114" s="258" t="s">
        <v>6261</v>
      </c>
      <c r="E114" s="259" t="s">
        <v>6180</v>
      </c>
      <c r="F114" s="262" t="s">
        <v>6168</v>
      </c>
      <c r="G114" s="265" t="str">
        <f>IF(COUNTIF(H114:AU114,"&lt;&gt;")=0,"",SUMPRODUCT(((Recommendations[ImplStatus]="Implemented")+(Recommendations[ImplStatus]="Compensated"))*ISNUMBER(MATCH(Recommendations[Id],H114:AU114,0)))/COUNTIF(H114:AU114,"&lt;&gt;"))</f>
        <v/>
      </c>
      <c r="H114" s="266"/>
      <c r="I114" s="266"/>
      <c r="J114" s="266"/>
      <c r="K114" s="266"/>
      <c r="L114" s="266"/>
      <c r="M114" s="266"/>
      <c r="N114" s="266"/>
      <c r="O114" s="266"/>
      <c r="P114" s="266"/>
      <c r="Q114" s="266"/>
      <c r="R114" s="266"/>
      <c r="S114" s="266"/>
      <c r="T114" s="266"/>
      <c r="U114" s="266"/>
      <c r="V114" s="266"/>
      <c r="W114" s="266"/>
      <c r="X114" s="266"/>
      <c r="Y114" s="266"/>
      <c r="Z114" s="266"/>
      <c r="AA114" s="266"/>
      <c r="AB114" s="266"/>
      <c r="AC114" s="266"/>
      <c r="AD114" s="266"/>
      <c r="AE114" s="266"/>
      <c r="AF114" s="266"/>
      <c r="AG114" s="266"/>
      <c r="AH114" s="266"/>
      <c r="AI114" s="266"/>
      <c r="AJ114" s="266"/>
      <c r="AK114" s="266"/>
      <c r="AL114" s="266"/>
      <c r="AM114" s="266"/>
      <c r="AN114" s="266"/>
      <c r="AO114" s="266"/>
      <c r="AP114" s="266"/>
      <c r="AQ114" s="266"/>
      <c r="AR114" s="266"/>
      <c r="AS114" s="266"/>
      <c r="AT114" s="266"/>
      <c r="AU114" s="280"/>
    </row>
    <row r="115" spans="1:47" ht="60" customHeight="1" x14ac:dyDescent="0.35">
      <c r="A115" s="276" t="s">
        <v>6032</v>
      </c>
      <c r="B115" s="254" t="s">
        <v>6245</v>
      </c>
      <c r="C115" s="255" t="s">
        <v>6262</v>
      </c>
      <c r="D115" s="258" t="s">
        <v>6263</v>
      </c>
      <c r="E115" s="259" t="s">
        <v>6180</v>
      </c>
      <c r="F115" s="262" t="s">
        <v>6168</v>
      </c>
      <c r="G115" s="265" t="str">
        <f>IF(COUNTIF(H115:AU115,"&lt;&gt;")=0,"",SUMPRODUCT(((Recommendations[ImplStatus]="Implemented")+(Recommendations[ImplStatus]="Compensated"))*ISNUMBER(MATCH(Recommendations[Id],H115:AU115,0)))/COUNTIF(H115:AU115,"&lt;&gt;"))</f>
        <v/>
      </c>
      <c r="H115" s="266"/>
      <c r="I115" s="266"/>
      <c r="J115" s="266"/>
      <c r="K115" s="266"/>
      <c r="L115" s="266"/>
      <c r="M115" s="266"/>
      <c r="N115" s="266"/>
      <c r="O115" s="266"/>
      <c r="P115" s="266"/>
      <c r="Q115" s="266"/>
      <c r="R115" s="266"/>
      <c r="S115" s="266"/>
      <c r="T115" s="266"/>
      <c r="U115" s="266"/>
      <c r="V115" s="266"/>
      <c r="W115" s="266"/>
      <c r="X115" s="266"/>
      <c r="Y115" s="266"/>
      <c r="Z115" s="266"/>
      <c r="AA115" s="266"/>
      <c r="AB115" s="266"/>
      <c r="AC115" s="266"/>
      <c r="AD115" s="266"/>
      <c r="AE115" s="266"/>
      <c r="AF115" s="266"/>
      <c r="AG115" s="266"/>
      <c r="AH115" s="266"/>
      <c r="AI115" s="266"/>
      <c r="AJ115" s="266"/>
      <c r="AK115" s="266"/>
      <c r="AL115" s="266"/>
      <c r="AM115" s="266"/>
      <c r="AN115" s="266"/>
      <c r="AO115" s="266"/>
      <c r="AP115" s="266"/>
      <c r="AQ115" s="266"/>
      <c r="AR115" s="266"/>
      <c r="AS115" s="266"/>
      <c r="AT115" s="266"/>
      <c r="AU115" s="280"/>
    </row>
    <row r="116" spans="1:47" ht="60" customHeight="1" x14ac:dyDescent="0.35">
      <c r="A116" s="276" t="s">
        <v>6032</v>
      </c>
      <c r="B116" s="254" t="s">
        <v>6245</v>
      </c>
      <c r="C116" s="255" t="s">
        <v>6264</v>
      </c>
      <c r="D116" s="258" t="s">
        <v>6265</v>
      </c>
      <c r="E116" s="259" t="s">
        <v>6180</v>
      </c>
      <c r="F116" s="262" t="s">
        <v>6168</v>
      </c>
      <c r="G116" s="265" t="str">
        <f>IF(COUNTIF(H116:AU116,"&lt;&gt;")=0,"",SUMPRODUCT(((Recommendations[ImplStatus]="Implemented")+(Recommendations[ImplStatus]="Compensated"))*ISNUMBER(MATCH(Recommendations[Id],H116:AU116,0)))/COUNTIF(H116:AU116,"&lt;&gt;"))</f>
        <v/>
      </c>
      <c r="H116" s="266"/>
      <c r="I116" s="266"/>
      <c r="J116" s="266"/>
      <c r="K116" s="266"/>
      <c r="L116" s="266"/>
      <c r="M116" s="266"/>
      <c r="N116" s="266"/>
      <c r="O116" s="266"/>
      <c r="P116" s="266"/>
      <c r="Q116" s="266"/>
      <c r="R116" s="266"/>
      <c r="S116" s="266"/>
      <c r="T116" s="266"/>
      <c r="U116" s="266"/>
      <c r="V116" s="266"/>
      <c r="W116" s="266"/>
      <c r="X116" s="266"/>
      <c r="Y116" s="266"/>
      <c r="Z116" s="266"/>
      <c r="AA116" s="266"/>
      <c r="AB116" s="266"/>
      <c r="AC116" s="266"/>
      <c r="AD116" s="266"/>
      <c r="AE116" s="266"/>
      <c r="AF116" s="266"/>
      <c r="AG116" s="266"/>
      <c r="AH116" s="266"/>
      <c r="AI116" s="266"/>
      <c r="AJ116" s="266"/>
      <c r="AK116" s="266"/>
      <c r="AL116" s="266"/>
      <c r="AM116" s="266"/>
      <c r="AN116" s="266"/>
      <c r="AO116" s="266"/>
      <c r="AP116" s="266"/>
      <c r="AQ116" s="266"/>
      <c r="AR116" s="266"/>
      <c r="AS116" s="266"/>
      <c r="AT116" s="266"/>
      <c r="AU116" s="280"/>
    </row>
    <row r="117" spans="1:47" ht="60" customHeight="1" x14ac:dyDescent="0.35">
      <c r="A117" s="276" t="s">
        <v>6032</v>
      </c>
      <c r="B117" s="254" t="s">
        <v>6245</v>
      </c>
      <c r="C117" s="255" t="s">
        <v>6266</v>
      </c>
      <c r="D117" s="258" t="s">
        <v>6267</v>
      </c>
      <c r="E117" s="259" t="s">
        <v>6180</v>
      </c>
      <c r="F117" s="262" t="s">
        <v>6168</v>
      </c>
      <c r="G117" s="265" t="str">
        <f>IF(COUNTIF(H117:AU117,"&lt;&gt;")=0,"",SUMPRODUCT(((Recommendations[ImplStatus]="Implemented")+(Recommendations[ImplStatus]="Compensated"))*ISNUMBER(MATCH(Recommendations[Id],H117:AU117,0)))/COUNTIF(H117:AU117,"&lt;&gt;"))</f>
        <v/>
      </c>
      <c r="H117" s="266"/>
      <c r="I117" s="266"/>
      <c r="J117" s="266"/>
      <c r="K117" s="266"/>
      <c r="L117" s="266"/>
      <c r="M117" s="266"/>
      <c r="N117" s="266"/>
      <c r="O117" s="266"/>
      <c r="P117" s="266"/>
      <c r="Q117" s="266"/>
      <c r="R117" s="266"/>
      <c r="S117" s="266"/>
      <c r="T117" s="266"/>
      <c r="U117" s="266"/>
      <c r="V117" s="266"/>
      <c r="W117" s="266"/>
      <c r="X117" s="266"/>
      <c r="Y117" s="266"/>
      <c r="Z117" s="266"/>
      <c r="AA117" s="266"/>
      <c r="AB117" s="266"/>
      <c r="AC117" s="266"/>
      <c r="AD117" s="266"/>
      <c r="AE117" s="266"/>
      <c r="AF117" s="266"/>
      <c r="AG117" s="266"/>
      <c r="AH117" s="266"/>
      <c r="AI117" s="266"/>
      <c r="AJ117" s="266"/>
      <c r="AK117" s="266"/>
      <c r="AL117" s="266"/>
      <c r="AM117" s="266"/>
      <c r="AN117" s="266"/>
      <c r="AO117" s="266"/>
      <c r="AP117" s="266"/>
      <c r="AQ117" s="266"/>
      <c r="AR117" s="266"/>
      <c r="AS117" s="266"/>
      <c r="AT117" s="266"/>
      <c r="AU117" s="280"/>
    </row>
    <row r="118" spans="1:47" ht="60" customHeight="1" outlineLevel="1" x14ac:dyDescent="0.35">
      <c r="A118" s="274" t="s">
        <v>6268</v>
      </c>
      <c r="B118" s="252"/>
      <c r="C118" s="252"/>
      <c r="D118" s="256"/>
      <c r="E118" s="252"/>
      <c r="F118" s="260"/>
      <c r="G118" s="263" t="str">
        <f>IF(COUNTIF(H118:AU118,"&lt;&gt;")=0,"",SUMPRODUCT(((Recommendations[ImplStatus]="Implemented")+(Recommendations[ImplStatus]="Compensated"))*ISNUMBER(MATCH(Recommendations[Id],H118:AU118,0)))/COUNTIF(H118:AU118,"&lt;&gt;"))</f>
        <v/>
      </c>
      <c r="H118" s="260"/>
      <c r="I118" s="260"/>
      <c r="J118" s="260"/>
      <c r="K118" s="260"/>
      <c r="L118" s="260"/>
      <c r="M118" s="260"/>
      <c r="N118" s="260"/>
      <c r="O118" s="260"/>
      <c r="P118" s="260"/>
      <c r="Q118" s="260"/>
      <c r="R118" s="260"/>
      <c r="S118" s="260"/>
      <c r="T118" s="260"/>
      <c r="U118" s="260"/>
      <c r="V118" s="260"/>
      <c r="W118" s="260"/>
      <c r="X118" s="260"/>
      <c r="Y118" s="260"/>
      <c r="Z118" s="260"/>
      <c r="AA118" s="260"/>
      <c r="AB118" s="260"/>
      <c r="AC118" s="260"/>
      <c r="AD118" s="260"/>
      <c r="AE118" s="260"/>
      <c r="AF118" s="260"/>
      <c r="AG118" s="260"/>
      <c r="AH118" s="260"/>
      <c r="AI118" s="260"/>
      <c r="AJ118" s="260"/>
      <c r="AK118" s="260"/>
      <c r="AL118" s="260"/>
      <c r="AM118" s="260"/>
      <c r="AN118" s="260"/>
      <c r="AO118" s="260"/>
      <c r="AP118" s="260"/>
      <c r="AQ118" s="260"/>
      <c r="AR118" s="260"/>
      <c r="AS118" s="260"/>
      <c r="AT118" s="260"/>
      <c r="AU118" s="278"/>
    </row>
    <row r="119" spans="1:47" ht="60" customHeight="1" outlineLevel="2" x14ac:dyDescent="0.35">
      <c r="A119" s="275" t="s">
        <v>6268</v>
      </c>
      <c r="B119" s="253" t="s">
        <v>6269</v>
      </c>
      <c r="C119" s="253"/>
      <c r="D119" s="257"/>
      <c r="E119" s="253"/>
      <c r="F119" s="261"/>
      <c r="G119" s="264" t="str">
        <f>IF(COUNTIF(H119:AU119,"&lt;&gt;")=0,"",SUMPRODUCT(((Recommendations[ImplStatus]="Implemented")+(Recommendations[ImplStatus]="Compensated"))*ISNUMBER(MATCH(Recommendations[Id],H119:AU119,0)))/COUNTIF(H119:AU119,"&lt;&gt;"))</f>
        <v/>
      </c>
      <c r="H119" s="261"/>
      <c r="I119" s="261"/>
      <c r="J119" s="261"/>
      <c r="K119" s="261"/>
      <c r="L119" s="261"/>
      <c r="M119" s="261"/>
      <c r="N119" s="261"/>
      <c r="O119" s="261"/>
      <c r="P119" s="261"/>
      <c r="Q119" s="261"/>
      <c r="R119" s="261"/>
      <c r="S119" s="261"/>
      <c r="T119" s="261"/>
      <c r="U119" s="261"/>
      <c r="V119" s="261"/>
      <c r="W119" s="261"/>
      <c r="X119" s="261"/>
      <c r="Y119" s="261"/>
      <c r="Z119" s="261"/>
      <c r="AA119" s="261"/>
      <c r="AB119" s="261"/>
      <c r="AC119" s="261"/>
      <c r="AD119" s="261"/>
      <c r="AE119" s="261"/>
      <c r="AF119" s="261"/>
      <c r="AG119" s="261"/>
      <c r="AH119" s="261"/>
      <c r="AI119" s="261"/>
      <c r="AJ119" s="261"/>
      <c r="AK119" s="261"/>
      <c r="AL119" s="261"/>
      <c r="AM119" s="261"/>
      <c r="AN119" s="261"/>
      <c r="AO119" s="261"/>
      <c r="AP119" s="261"/>
      <c r="AQ119" s="261"/>
      <c r="AR119" s="261"/>
      <c r="AS119" s="261"/>
      <c r="AT119" s="261"/>
      <c r="AU119" s="279"/>
    </row>
    <row r="120" spans="1:47" ht="60" customHeight="1" x14ac:dyDescent="0.35">
      <c r="A120" s="276" t="s">
        <v>6268</v>
      </c>
      <c r="B120" s="254" t="s">
        <v>6269</v>
      </c>
      <c r="C120" s="255" t="s">
        <v>6270</v>
      </c>
      <c r="D120" s="258" t="s">
        <v>6271</v>
      </c>
      <c r="E120" s="259" t="s">
        <v>6036</v>
      </c>
      <c r="F120" s="262" t="s">
        <v>6272</v>
      </c>
      <c r="G120" s="265" t="str">
        <f>IF(COUNTIF(H120:AU120,"&lt;&gt;")=0,"",SUMPRODUCT(((Recommendations[ImplStatus]="Implemented")+(Recommendations[ImplStatus]="Compensated"))*ISNUMBER(MATCH(Recommendations[Id],H120:AU120,0)))/COUNTIF(H120:AU120,"&lt;&gt;"))</f>
        <v/>
      </c>
      <c r="H120" s="266"/>
      <c r="I120" s="266"/>
      <c r="J120" s="266"/>
      <c r="K120" s="266"/>
      <c r="L120" s="266"/>
      <c r="M120" s="266"/>
      <c r="N120" s="266"/>
      <c r="O120" s="266"/>
      <c r="P120" s="266"/>
      <c r="Q120" s="266"/>
      <c r="R120" s="266"/>
      <c r="S120" s="266"/>
      <c r="T120" s="266"/>
      <c r="U120" s="266"/>
      <c r="V120" s="266"/>
      <c r="W120" s="266"/>
      <c r="X120" s="266"/>
      <c r="Y120" s="266"/>
      <c r="Z120" s="266"/>
      <c r="AA120" s="266"/>
      <c r="AB120" s="266"/>
      <c r="AC120" s="266"/>
      <c r="AD120" s="266"/>
      <c r="AE120" s="266"/>
      <c r="AF120" s="266"/>
      <c r="AG120" s="266"/>
      <c r="AH120" s="266"/>
      <c r="AI120" s="266"/>
      <c r="AJ120" s="266"/>
      <c r="AK120" s="266"/>
      <c r="AL120" s="266"/>
      <c r="AM120" s="266"/>
      <c r="AN120" s="266"/>
      <c r="AO120" s="266"/>
      <c r="AP120" s="266"/>
      <c r="AQ120" s="266"/>
      <c r="AR120" s="266"/>
      <c r="AS120" s="266"/>
      <c r="AT120" s="266"/>
      <c r="AU120" s="280"/>
    </row>
    <row r="121" spans="1:47" ht="60" customHeight="1" x14ac:dyDescent="0.35">
      <c r="A121" s="276" t="s">
        <v>6268</v>
      </c>
      <c r="B121" s="254" t="s">
        <v>6269</v>
      </c>
      <c r="C121" s="255" t="s">
        <v>6273</v>
      </c>
      <c r="D121" s="258" t="s">
        <v>6274</v>
      </c>
      <c r="E121" s="259" t="s">
        <v>6036</v>
      </c>
      <c r="F121" s="262" t="s">
        <v>6272</v>
      </c>
      <c r="G121" s="265" t="str">
        <f>IF(COUNTIF(H121:AU121,"&lt;&gt;")=0,"",SUMPRODUCT(((Recommendations[ImplStatus]="Implemented")+(Recommendations[ImplStatus]="Compensated"))*ISNUMBER(MATCH(Recommendations[Id],H121:AU121,0)))/COUNTIF(H121:AU121,"&lt;&gt;"))</f>
        <v/>
      </c>
      <c r="H121" s="266"/>
      <c r="I121" s="266"/>
      <c r="J121" s="266"/>
      <c r="K121" s="266"/>
      <c r="L121" s="266"/>
      <c r="M121" s="266"/>
      <c r="N121" s="266"/>
      <c r="O121" s="266"/>
      <c r="P121" s="266"/>
      <c r="Q121" s="266"/>
      <c r="R121" s="266"/>
      <c r="S121" s="266"/>
      <c r="T121" s="266"/>
      <c r="U121" s="266"/>
      <c r="V121" s="266"/>
      <c r="W121" s="266"/>
      <c r="X121" s="266"/>
      <c r="Y121" s="266"/>
      <c r="Z121" s="266"/>
      <c r="AA121" s="266"/>
      <c r="AB121" s="266"/>
      <c r="AC121" s="266"/>
      <c r="AD121" s="266"/>
      <c r="AE121" s="266"/>
      <c r="AF121" s="266"/>
      <c r="AG121" s="266"/>
      <c r="AH121" s="266"/>
      <c r="AI121" s="266"/>
      <c r="AJ121" s="266"/>
      <c r="AK121" s="266"/>
      <c r="AL121" s="266"/>
      <c r="AM121" s="266"/>
      <c r="AN121" s="266"/>
      <c r="AO121" s="266"/>
      <c r="AP121" s="266"/>
      <c r="AQ121" s="266"/>
      <c r="AR121" s="266"/>
      <c r="AS121" s="266"/>
      <c r="AT121" s="266"/>
      <c r="AU121" s="280"/>
    </row>
    <row r="122" spans="1:47" ht="60" customHeight="1" x14ac:dyDescent="0.35">
      <c r="A122" s="276" t="s">
        <v>6268</v>
      </c>
      <c r="B122" s="254" t="s">
        <v>6269</v>
      </c>
      <c r="C122" s="255" t="s">
        <v>6275</v>
      </c>
      <c r="D122" s="258" t="s">
        <v>6276</v>
      </c>
      <c r="E122" s="259" t="s">
        <v>6036</v>
      </c>
      <c r="F122" s="262" t="s">
        <v>6272</v>
      </c>
      <c r="G122" s="265" t="str">
        <f>IF(COUNTIF(H122:AU122,"&lt;&gt;")=0,"",SUMPRODUCT(((Recommendations[ImplStatus]="Implemented")+(Recommendations[ImplStatus]="Compensated"))*ISNUMBER(MATCH(Recommendations[Id],H122:AU122,0)))/COUNTIF(H122:AU122,"&lt;&gt;"))</f>
        <v/>
      </c>
      <c r="H122" s="266"/>
      <c r="I122" s="266"/>
      <c r="J122" s="266"/>
      <c r="K122" s="266"/>
      <c r="L122" s="266"/>
      <c r="M122" s="266"/>
      <c r="N122" s="266"/>
      <c r="O122" s="266"/>
      <c r="P122" s="266"/>
      <c r="Q122" s="266"/>
      <c r="R122" s="266"/>
      <c r="S122" s="266"/>
      <c r="T122" s="266"/>
      <c r="U122" s="266"/>
      <c r="V122" s="266"/>
      <c r="W122" s="266"/>
      <c r="X122" s="266"/>
      <c r="Y122" s="266"/>
      <c r="Z122" s="266"/>
      <c r="AA122" s="266"/>
      <c r="AB122" s="266"/>
      <c r="AC122" s="266"/>
      <c r="AD122" s="266"/>
      <c r="AE122" s="266"/>
      <c r="AF122" s="266"/>
      <c r="AG122" s="266"/>
      <c r="AH122" s="266"/>
      <c r="AI122" s="266"/>
      <c r="AJ122" s="266"/>
      <c r="AK122" s="266"/>
      <c r="AL122" s="266"/>
      <c r="AM122" s="266"/>
      <c r="AN122" s="266"/>
      <c r="AO122" s="266"/>
      <c r="AP122" s="266"/>
      <c r="AQ122" s="266"/>
      <c r="AR122" s="266"/>
      <c r="AS122" s="266"/>
      <c r="AT122" s="266"/>
      <c r="AU122" s="280"/>
    </row>
    <row r="123" spans="1:47" ht="60" customHeight="1" x14ac:dyDescent="0.35">
      <c r="A123" s="276" t="s">
        <v>6268</v>
      </c>
      <c r="B123" s="254" t="s">
        <v>6269</v>
      </c>
      <c r="C123" s="255" t="s">
        <v>6277</v>
      </c>
      <c r="D123" s="258" t="s">
        <v>6278</v>
      </c>
      <c r="E123" s="259" t="s">
        <v>6036</v>
      </c>
      <c r="F123" s="262" t="s">
        <v>6272</v>
      </c>
      <c r="G123" s="265" t="str">
        <f>IF(COUNTIF(H123:AU123,"&lt;&gt;")=0,"",SUMPRODUCT(((Recommendations[ImplStatus]="Implemented")+(Recommendations[ImplStatus]="Compensated"))*ISNUMBER(MATCH(Recommendations[Id],H123:AU123,0)))/COUNTIF(H123:AU123,"&lt;&gt;"))</f>
        <v/>
      </c>
      <c r="H123" s="266"/>
      <c r="I123" s="266"/>
      <c r="J123" s="266"/>
      <c r="K123" s="266"/>
      <c r="L123" s="266"/>
      <c r="M123" s="266"/>
      <c r="N123" s="266"/>
      <c r="O123" s="266"/>
      <c r="P123" s="266"/>
      <c r="Q123" s="266"/>
      <c r="R123" s="266"/>
      <c r="S123" s="266"/>
      <c r="T123" s="266"/>
      <c r="U123" s="266"/>
      <c r="V123" s="266"/>
      <c r="W123" s="266"/>
      <c r="X123" s="266"/>
      <c r="Y123" s="266"/>
      <c r="Z123" s="266"/>
      <c r="AA123" s="266"/>
      <c r="AB123" s="266"/>
      <c r="AC123" s="266"/>
      <c r="AD123" s="266"/>
      <c r="AE123" s="266"/>
      <c r="AF123" s="266"/>
      <c r="AG123" s="266"/>
      <c r="AH123" s="266"/>
      <c r="AI123" s="266"/>
      <c r="AJ123" s="266"/>
      <c r="AK123" s="266"/>
      <c r="AL123" s="266"/>
      <c r="AM123" s="266"/>
      <c r="AN123" s="266"/>
      <c r="AO123" s="266"/>
      <c r="AP123" s="266"/>
      <c r="AQ123" s="266"/>
      <c r="AR123" s="266"/>
      <c r="AS123" s="266"/>
      <c r="AT123" s="266"/>
      <c r="AU123" s="280"/>
    </row>
    <row r="124" spans="1:47" ht="60" customHeight="1" x14ac:dyDescent="0.35">
      <c r="A124" s="276" t="s">
        <v>6268</v>
      </c>
      <c r="B124" s="254" t="s">
        <v>6269</v>
      </c>
      <c r="C124" s="255" t="s">
        <v>6279</v>
      </c>
      <c r="D124" s="258" t="s">
        <v>6280</v>
      </c>
      <c r="E124" s="259" t="s">
        <v>6036</v>
      </c>
      <c r="F124" s="262" t="s">
        <v>6272</v>
      </c>
      <c r="G124" s="265" t="str">
        <f>IF(COUNTIF(H124:AU124,"&lt;&gt;")=0,"",SUMPRODUCT(((Recommendations[ImplStatus]="Implemented")+(Recommendations[ImplStatus]="Compensated"))*ISNUMBER(MATCH(Recommendations[Id],H124:AU124,0)))/COUNTIF(H124:AU124,"&lt;&gt;"))</f>
        <v/>
      </c>
      <c r="H124" s="266"/>
      <c r="I124" s="266"/>
      <c r="J124" s="266"/>
      <c r="K124" s="266"/>
      <c r="L124" s="266"/>
      <c r="M124" s="266"/>
      <c r="N124" s="266"/>
      <c r="O124" s="266"/>
      <c r="P124" s="266"/>
      <c r="Q124" s="266"/>
      <c r="R124" s="266"/>
      <c r="S124" s="266"/>
      <c r="T124" s="266"/>
      <c r="U124" s="266"/>
      <c r="V124" s="266"/>
      <c r="W124" s="266"/>
      <c r="X124" s="266"/>
      <c r="Y124" s="266"/>
      <c r="Z124" s="266"/>
      <c r="AA124" s="266"/>
      <c r="AB124" s="266"/>
      <c r="AC124" s="266"/>
      <c r="AD124" s="266"/>
      <c r="AE124" s="266"/>
      <c r="AF124" s="266"/>
      <c r="AG124" s="266"/>
      <c r="AH124" s="266"/>
      <c r="AI124" s="266"/>
      <c r="AJ124" s="266"/>
      <c r="AK124" s="266"/>
      <c r="AL124" s="266"/>
      <c r="AM124" s="266"/>
      <c r="AN124" s="266"/>
      <c r="AO124" s="266"/>
      <c r="AP124" s="266"/>
      <c r="AQ124" s="266"/>
      <c r="AR124" s="266"/>
      <c r="AS124" s="266"/>
      <c r="AT124" s="266"/>
      <c r="AU124" s="280"/>
    </row>
    <row r="125" spans="1:47" ht="60" customHeight="1" x14ac:dyDescent="0.35">
      <c r="A125" s="276" t="s">
        <v>6268</v>
      </c>
      <c r="B125" s="254" t="s">
        <v>6269</v>
      </c>
      <c r="C125" s="255" t="s">
        <v>6281</v>
      </c>
      <c r="D125" s="258" t="s">
        <v>6282</v>
      </c>
      <c r="E125" s="259" t="s">
        <v>6036</v>
      </c>
      <c r="F125" s="262" t="s">
        <v>6272</v>
      </c>
      <c r="G125" s="265" t="str">
        <f>IF(COUNTIF(H125:AU125,"&lt;&gt;")=0,"",SUMPRODUCT(((Recommendations[ImplStatus]="Implemented")+(Recommendations[ImplStatus]="Compensated"))*ISNUMBER(MATCH(Recommendations[Id],H125:AU125,0)))/COUNTIF(H125:AU125,"&lt;&gt;"))</f>
        <v/>
      </c>
      <c r="H125" s="266"/>
      <c r="I125" s="266"/>
      <c r="J125" s="266"/>
      <c r="K125" s="266"/>
      <c r="L125" s="266"/>
      <c r="M125" s="266"/>
      <c r="N125" s="266"/>
      <c r="O125" s="266"/>
      <c r="P125" s="266"/>
      <c r="Q125" s="266"/>
      <c r="R125" s="266"/>
      <c r="S125" s="266"/>
      <c r="T125" s="266"/>
      <c r="U125" s="266"/>
      <c r="V125" s="266"/>
      <c r="W125" s="266"/>
      <c r="X125" s="266"/>
      <c r="Y125" s="266"/>
      <c r="Z125" s="266"/>
      <c r="AA125" s="266"/>
      <c r="AB125" s="266"/>
      <c r="AC125" s="266"/>
      <c r="AD125" s="266"/>
      <c r="AE125" s="266"/>
      <c r="AF125" s="266"/>
      <c r="AG125" s="266"/>
      <c r="AH125" s="266"/>
      <c r="AI125" s="266"/>
      <c r="AJ125" s="266"/>
      <c r="AK125" s="266"/>
      <c r="AL125" s="266"/>
      <c r="AM125" s="266"/>
      <c r="AN125" s="266"/>
      <c r="AO125" s="266"/>
      <c r="AP125" s="266"/>
      <c r="AQ125" s="266"/>
      <c r="AR125" s="266"/>
      <c r="AS125" s="266"/>
      <c r="AT125" s="266"/>
      <c r="AU125" s="280"/>
    </row>
    <row r="126" spans="1:47" ht="60" customHeight="1" x14ac:dyDescent="0.35">
      <c r="A126" s="276" t="s">
        <v>6268</v>
      </c>
      <c r="B126" s="254" t="s">
        <v>6269</v>
      </c>
      <c r="C126" s="255" t="s">
        <v>6283</v>
      </c>
      <c r="D126" s="258" t="s">
        <v>6284</v>
      </c>
      <c r="E126" s="259" t="s">
        <v>6036</v>
      </c>
      <c r="F126" s="262" t="s">
        <v>6272</v>
      </c>
      <c r="G126" s="265" t="str">
        <f>IF(COUNTIF(H126:AU126,"&lt;&gt;")=0,"",SUMPRODUCT(((Recommendations[ImplStatus]="Implemented")+(Recommendations[ImplStatus]="Compensated"))*ISNUMBER(MATCH(Recommendations[Id],H126:AU126,0)))/COUNTIF(H126:AU126,"&lt;&gt;"))</f>
        <v/>
      </c>
      <c r="H126" s="266"/>
      <c r="I126" s="266"/>
      <c r="J126" s="266"/>
      <c r="K126" s="266"/>
      <c r="L126" s="266"/>
      <c r="M126" s="266"/>
      <c r="N126" s="266"/>
      <c r="O126" s="266"/>
      <c r="P126" s="266"/>
      <c r="Q126" s="266"/>
      <c r="R126" s="266"/>
      <c r="S126" s="266"/>
      <c r="T126" s="266"/>
      <c r="U126" s="266"/>
      <c r="V126" s="266"/>
      <c r="W126" s="266"/>
      <c r="X126" s="266"/>
      <c r="Y126" s="266"/>
      <c r="Z126" s="266"/>
      <c r="AA126" s="266"/>
      <c r="AB126" s="266"/>
      <c r="AC126" s="266"/>
      <c r="AD126" s="266"/>
      <c r="AE126" s="266"/>
      <c r="AF126" s="266"/>
      <c r="AG126" s="266"/>
      <c r="AH126" s="266"/>
      <c r="AI126" s="266"/>
      <c r="AJ126" s="266"/>
      <c r="AK126" s="266"/>
      <c r="AL126" s="266"/>
      <c r="AM126" s="266"/>
      <c r="AN126" s="266"/>
      <c r="AO126" s="266"/>
      <c r="AP126" s="266"/>
      <c r="AQ126" s="266"/>
      <c r="AR126" s="266"/>
      <c r="AS126" s="266"/>
      <c r="AT126" s="266"/>
      <c r="AU126" s="280"/>
    </row>
    <row r="127" spans="1:47" ht="60" customHeight="1" x14ac:dyDescent="0.35">
      <c r="A127" s="276" t="s">
        <v>6268</v>
      </c>
      <c r="B127" s="254" t="s">
        <v>6269</v>
      </c>
      <c r="C127" s="255" t="s">
        <v>6285</v>
      </c>
      <c r="D127" s="258" t="s">
        <v>6286</v>
      </c>
      <c r="E127" s="259" t="s">
        <v>6036</v>
      </c>
      <c r="F127" s="262" t="s">
        <v>6272</v>
      </c>
      <c r="G127" s="265" t="str">
        <f>IF(COUNTIF(H127:AU127,"&lt;&gt;")=0,"",SUMPRODUCT(((Recommendations[ImplStatus]="Implemented")+(Recommendations[ImplStatus]="Compensated"))*ISNUMBER(MATCH(Recommendations[Id],H127:AU127,0)))/COUNTIF(H127:AU127,"&lt;&gt;"))</f>
        <v/>
      </c>
      <c r="H127" s="266"/>
      <c r="I127" s="266"/>
      <c r="J127" s="266"/>
      <c r="K127" s="266"/>
      <c r="L127" s="266"/>
      <c r="M127" s="266"/>
      <c r="N127" s="266"/>
      <c r="O127" s="266"/>
      <c r="P127" s="266"/>
      <c r="Q127" s="266"/>
      <c r="R127" s="266"/>
      <c r="S127" s="266"/>
      <c r="T127" s="266"/>
      <c r="U127" s="266"/>
      <c r="V127" s="266"/>
      <c r="W127" s="266"/>
      <c r="X127" s="266"/>
      <c r="Y127" s="266"/>
      <c r="Z127" s="266"/>
      <c r="AA127" s="266"/>
      <c r="AB127" s="266"/>
      <c r="AC127" s="266"/>
      <c r="AD127" s="266"/>
      <c r="AE127" s="266"/>
      <c r="AF127" s="266"/>
      <c r="AG127" s="266"/>
      <c r="AH127" s="266"/>
      <c r="AI127" s="266"/>
      <c r="AJ127" s="266"/>
      <c r="AK127" s="266"/>
      <c r="AL127" s="266"/>
      <c r="AM127" s="266"/>
      <c r="AN127" s="266"/>
      <c r="AO127" s="266"/>
      <c r="AP127" s="266"/>
      <c r="AQ127" s="266"/>
      <c r="AR127" s="266"/>
      <c r="AS127" s="266"/>
      <c r="AT127" s="266"/>
      <c r="AU127" s="280"/>
    </row>
    <row r="128" spans="1:47" ht="60" customHeight="1" x14ac:dyDescent="0.35">
      <c r="A128" s="276" t="s">
        <v>6268</v>
      </c>
      <c r="B128" s="254" t="s">
        <v>6269</v>
      </c>
      <c r="C128" s="255" t="s">
        <v>6287</v>
      </c>
      <c r="D128" s="258" t="s">
        <v>6288</v>
      </c>
      <c r="E128" s="259" t="s">
        <v>6036</v>
      </c>
      <c r="F128" s="262" t="s">
        <v>6272</v>
      </c>
      <c r="G128" s="265" t="str">
        <f>IF(COUNTIF(H128:AU128,"&lt;&gt;")=0,"",SUMPRODUCT(((Recommendations[ImplStatus]="Implemented")+(Recommendations[ImplStatus]="Compensated"))*ISNUMBER(MATCH(Recommendations[Id],H128:AU128,0)))/COUNTIF(H128:AU128,"&lt;&gt;"))</f>
        <v/>
      </c>
      <c r="H128" s="266"/>
      <c r="I128" s="266"/>
      <c r="J128" s="266"/>
      <c r="K128" s="266"/>
      <c r="L128" s="266"/>
      <c r="M128" s="266"/>
      <c r="N128" s="266"/>
      <c r="O128" s="266"/>
      <c r="P128" s="266"/>
      <c r="Q128" s="266"/>
      <c r="R128" s="266"/>
      <c r="S128" s="266"/>
      <c r="T128" s="266"/>
      <c r="U128" s="266"/>
      <c r="V128" s="266"/>
      <c r="W128" s="266"/>
      <c r="X128" s="266"/>
      <c r="Y128" s="266"/>
      <c r="Z128" s="266"/>
      <c r="AA128" s="266"/>
      <c r="AB128" s="266"/>
      <c r="AC128" s="266"/>
      <c r="AD128" s="266"/>
      <c r="AE128" s="266"/>
      <c r="AF128" s="266"/>
      <c r="AG128" s="266"/>
      <c r="AH128" s="266"/>
      <c r="AI128" s="266"/>
      <c r="AJ128" s="266"/>
      <c r="AK128" s="266"/>
      <c r="AL128" s="266"/>
      <c r="AM128" s="266"/>
      <c r="AN128" s="266"/>
      <c r="AO128" s="266"/>
      <c r="AP128" s="266"/>
      <c r="AQ128" s="266"/>
      <c r="AR128" s="266"/>
      <c r="AS128" s="266"/>
      <c r="AT128" s="266"/>
      <c r="AU128" s="280"/>
    </row>
    <row r="129" spans="1:47" ht="60" customHeight="1" x14ac:dyDescent="0.35">
      <c r="A129" s="276" t="s">
        <v>6268</v>
      </c>
      <c r="B129" s="254" t="s">
        <v>6269</v>
      </c>
      <c r="C129" s="255" t="s">
        <v>6289</v>
      </c>
      <c r="D129" s="258" t="s">
        <v>6290</v>
      </c>
      <c r="E129" s="259" t="s">
        <v>6036</v>
      </c>
      <c r="F129" s="262" t="s">
        <v>6272</v>
      </c>
      <c r="G129" s="265" t="str">
        <f>IF(COUNTIF(H129:AU129,"&lt;&gt;")=0,"",SUMPRODUCT(((Recommendations[ImplStatus]="Implemented")+(Recommendations[ImplStatus]="Compensated"))*ISNUMBER(MATCH(Recommendations[Id],H129:AU129,0)))/COUNTIF(H129:AU129,"&lt;&gt;"))</f>
        <v/>
      </c>
      <c r="H129" s="266"/>
      <c r="I129" s="266"/>
      <c r="J129" s="266"/>
      <c r="K129" s="266"/>
      <c r="L129" s="266"/>
      <c r="M129" s="266"/>
      <c r="N129" s="266"/>
      <c r="O129" s="266"/>
      <c r="P129" s="266"/>
      <c r="Q129" s="266"/>
      <c r="R129" s="266"/>
      <c r="S129" s="266"/>
      <c r="T129" s="266"/>
      <c r="U129" s="266"/>
      <c r="V129" s="266"/>
      <c r="W129" s="266"/>
      <c r="X129" s="266"/>
      <c r="Y129" s="266"/>
      <c r="Z129" s="266"/>
      <c r="AA129" s="266"/>
      <c r="AB129" s="266"/>
      <c r="AC129" s="266"/>
      <c r="AD129" s="266"/>
      <c r="AE129" s="266"/>
      <c r="AF129" s="266"/>
      <c r="AG129" s="266"/>
      <c r="AH129" s="266"/>
      <c r="AI129" s="266"/>
      <c r="AJ129" s="266"/>
      <c r="AK129" s="266"/>
      <c r="AL129" s="266"/>
      <c r="AM129" s="266"/>
      <c r="AN129" s="266"/>
      <c r="AO129" s="266"/>
      <c r="AP129" s="266"/>
      <c r="AQ129" s="266"/>
      <c r="AR129" s="266"/>
      <c r="AS129" s="266"/>
      <c r="AT129" s="266"/>
      <c r="AU129" s="280"/>
    </row>
    <row r="130" spans="1:47" ht="60" customHeight="1" x14ac:dyDescent="0.35">
      <c r="A130" s="276" t="s">
        <v>6268</v>
      </c>
      <c r="B130" s="254" t="s">
        <v>6269</v>
      </c>
      <c r="C130" s="255" t="s">
        <v>6291</v>
      </c>
      <c r="D130" s="258" t="s">
        <v>6292</v>
      </c>
      <c r="E130" s="259" t="s">
        <v>6036</v>
      </c>
      <c r="F130" s="262" t="s">
        <v>6272</v>
      </c>
      <c r="G130" s="265" t="str">
        <f>IF(COUNTIF(H130:AU130,"&lt;&gt;")=0,"",SUMPRODUCT(((Recommendations[ImplStatus]="Implemented")+(Recommendations[ImplStatus]="Compensated"))*ISNUMBER(MATCH(Recommendations[Id],H130:AU130,0)))/COUNTIF(H130:AU130,"&lt;&gt;"))</f>
        <v/>
      </c>
      <c r="H130" s="266"/>
      <c r="I130" s="266"/>
      <c r="J130" s="266"/>
      <c r="K130" s="266"/>
      <c r="L130" s="266"/>
      <c r="M130" s="266"/>
      <c r="N130" s="266"/>
      <c r="O130" s="266"/>
      <c r="P130" s="266"/>
      <c r="Q130" s="266"/>
      <c r="R130" s="266"/>
      <c r="S130" s="266"/>
      <c r="T130" s="266"/>
      <c r="U130" s="266"/>
      <c r="V130" s="266"/>
      <c r="W130" s="266"/>
      <c r="X130" s="266"/>
      <c r="Y130" s="266"/>
      <c r="Z130" s="266"/>
      <c r="AA130" s="266"/>
      <c r="AB130" s="266"/>
      <c r="AC130" s="266"/>
      <c r="AD130" s="266"/>
      <c r="AE130" s="266"/>
      <c r="AF130" s="266"/>
      <c r="AG130" s="266"/>
      <c r="AH130" s="266"/>
      <c r="AI130" s="266"/>
      <c r="AJ130" s="266"/>
      <c r="AK130" s="266"/>
      <c r="AL130" s="266"/>
      <c r="AM130" s="266"/>
      <c r="AN130" s="266"/>
      <c r="AO130" s="266"/>
      <c r="AP130" s="266"/>
      <c r="AQ130" s="266"/>
      <c r="AR130" s="266"/>
      <c r="AS130" s="266"/>
      <c r="AT130" s="266"/>
      <c r="AU130" s="280"/>
    </row>
    <row r="131" spans="1:47" ht="60" customHeight="1" x14ac:dyDescent="0.35">
      <c r="A131" s="276" t="s">
        <v>6268</v>
      </c>
      <c r="B131" s="254" t="s">
        <v>6269</v>
      </c>
      <c r="C131" s="255" t="s">
        <v>6293</v>
      </c>
      <c r="D131" s="258" t="s">
        <v>6294</v>
      </c>
      <c r="E131" s="259" t="s">
        <v>6036</v>
      </c>
      <c r="F131" s="262" t="s">
        <v>6272</v>
      </c>
      <c r="G131" s="265" t="str">
        <f>IF(COUNTIF(H131:AU131,"&lt;&gt;")=0,"",SUMPRODUCT(((Recommendations[ImplStatus]="Implemented")+(Recommendations[ImplStatus]="Compensated"))*ISNUMBER(MATCH(Recommendations[Id],H131:AU131,0)))/COUNTIF(H131:AU131,"&lt;&gt;"))</f>
        <v/>
      </c>
      <c r="H131" s="266"/>
      <c r="I131" s="266"/>
      <c r="J131" s="266"/>
      <c r="K131" s="266"/>
      <c r="L131" s="266"/>
      <c r="M131" s="266"/>
      <c r="N131" s="266"/>
      <c r="O131" s="266"/>
      <c r="P131" s="266"/>
      <c r="Q131" s="266"/>
      <c r="R131" s="266"/>
      <c r="S131" s="266"/>
      <c r="T131" s="266"/>
      <c r="U131" s="266"/>
      <c r="V131" s="266"/>
      <c r="W131" s="266"/>
      <c r="X131" s="266"/>
      <c r="Y131" s="266"/>
      <c r="Z131" s="266"/>
      <c r="AA131" s="266"/>
      <c r="AB131" s="266"/>
      <c r="AC131" s="266"/>
      <c r="AD131" s="266"/>
      <c r="AE131" s="266"/>
      <c r="AF131" s="266"/>
      <c r="AG131" s="266"/>
      <c r="AH131" s="266"/>
      <c r="AI131" s="266"/>
      <c r="AJ131" s="266"/>
      <c r="AK131" s="266"/>
      <c r="AL131" s="266"/>
      <c r="AM131" s="266"/>
      <c r="AN131" s="266"/>
      <c r="AO131" s="266"/>
      <c r="AP131" s="266"/>
      <c r="AQ131" s="266"/>
      <c r="AR131" s="266"/>
      <c r="AS131" s="266"/>
      <c r="AT131" s="266"/>
      <c r="AU131" s="280"/>
    </row>
    <row r="132" spans="1:47" ht="60" customHeight="1" x14ac:dyDescent="0.35">
      <c r="A132" s="276" t="s">
        <v>6268</v>
      </c>
      <c r="B132" s="254" t="s">
        <v>6269</v>
      </c>
      <c r="C132" s="255" t="s">
        <v>6295</v>
      </c>
      <c r="D132" s="258" t="s">
        <v>6296</v>
      </c>
      <c r="E132" s="259" t="s">
        <v>6036</v>
      </c>
      <c r="F132" s="262" t="s">
        <v>6272</v>
      </c>
      <c r="G132" s="265" t="str">
        <f>IF(COUNTIF(H132:AU132,"&lt;&gt;")=0,"",SUMPRODUCT(((Recommendations[ImplStatus]="Implemented")+(Recommendations[ImplStatus]="Compensated"))*ISNUMBER(MATCH(Recommendations[Id],H132:AU132,0)))/COUNTIF(H132:AU132,"&lt;&gt;"))</f>
        <v/>
      </c>
      <c r="H132" s="266"/>
      <c r="I132" s="266"/>
      <c r="J132" s="266"/>
      <c r="K132" s="266"/>
      <c r="L132" s="266"/>
      <c r="M132" s="266"/>
      <c r="N132" s="266"/>
      <c r="O132" s="266"/>
      <c r="P132" s="266"/>
      <c r="Q132" s="266"/>
      <c r="R132" s="266"/>
      <c r="S132" s="266"/>
      <c r="T132" s="266"/>
      <c r="U132" s="266"/>
      <c r="V132" s="266"/>
      <c r="W132" s="266"/>
      <c r="X132" s="266"/>
      <c r="Y132" s="266"/>
      <c r="Z132" s="266"/>
      <c r="AA132" s="266"/>
      <c r="AB132" s="266"/>
      <c r="AC132" s="266"/>
      <c r="AD132" s="266"/>
      <c r="AE132" s="266"/>
      <c r="AF132" s="266"/>
      <c r="AG132" s="266"/>
      <c r="AH132" s="266"/>
      <c r="AI132" s="266"/>
      <c r="AJ132" s="266"/>
      <c r="AK132" s="266"/>
      <c r="AL132" s="266"/>
      <c r="AM132" s="266"/>
      <c r="AN132" s="266"/>
      <c r="AO132" s="266"/>
      <c r="AP132" s="266"/>
      <c r="AQ132" s="266"/>
      <c r="AR132" s="266"/>
      <c r="AS132" s="266"/>
      <c r="AT132" s="266"/>
      <c r="AU132" s="280"/>
    </row>
    <row r="133" spans="1:47" ht="60" customHeight="1" x14ac:dyDescent="0.35">
      <c r="A133" s="276" t="s">
        <v>6268</v>
      </c>
      <c r="B133" s="254" t="s">
        <v>6269</v>
      </c>
      <c r="C133" s="255" t="s">
        <v>6297</v>
      </c>
      <c r="D133" s="258" t="s">
        <v>6298</v>
      </c>
      <c r="E133" s="259" t="s">
        <v>6065</v>
      </c>
      <c r="F133" s="262" t="s">
        <v>6272</v>
      </c>
      <c r="G133" s="265" t="str">
        <f>IF(COUNTIF(H133:AU133,"&lt;&gt;")=0,"",SUMPRODUCT(((Recommendations[ImplStatus]="Implemented")+(Recommendations[ImplStatus]="Compensated"))*ISNUMBER(MATCH(Recommendations[Id],H133:AU133,0)))/COUNTIF(H133:AU133,"&lt;&gt;"))</f>
        <v/>
      </c>
      <c r="H133" s="266"/>
      <c r="I133" s="266"/>
      <c r="J133" s="266"/>
      <c r="K133" s="266"/>
      <c r="L133" s="266"/>
      <c r="M133" s="266"/>
      <c r="N133" s="266"/>
      <c r="O133" s="266"/>
      <c r="P133" s="266"/>
      <c r="Q133" s="266"/>
      <c r="R133" s="266"/>
      <c r="S133" s="266"/>
      <c r="T133" s="266"/>
      <c r="U133" s="266"/>
      <c r="V133" s="266"/>
      <c r="W133" s="266"/>
      <c r="X133" s="266"/>
      <c r="Y133" s="266"/>
      <c r="Z133" s="266"/>
      <c r="AA133" s="266"/>
      <c r="AB133" s="266"/>
      <c r="AC133" s="266"/>
      <c r="AD133" s="266"/>
      <c r="AE133" s="266"/>
      <c r="AF133" s="266"/>
      <c r="AG133" s="266"/>
      <c r="AH133" s="266"/>
      <c r="AI133" s="266"/>
      <c r="AJ133" s="266"/>
      <c r="AK133" s="266"/>
      <c r="AL133" s="266"/>
      <c r="AM133" s="266"/>
      <c r="AN133" s="266"/>
      <c r="AO133" s="266"/>
      <c r="AP133" s="266"/>
      <c r="AQ133" s="266"/>
      <c r="AR133" s="266"/>
      <c r="AS133" s="266"/>
      <c r="AT133" s="266"/>
      <c r="AU133" s="280"/>
    </row>
    <row r="134" spans="1:47" ht="60" customHeight="1" x14ac:dyDescent="0.35">
      <c r="A134" s="276" t="s">
        <v>6268</v>
      </c>
      <c r="B134" s="254" t="s">
        <v>6269</v>
      </c>
      <c r="C134" s="255" t="s">
        <v>6299</v>
      </c>
      <c r="D134" s="258" t="s">
        <v>6300</v>
      </c>
      <c r="E134" s="259" t="s">
        <v>6065</v>
      </c>
      <c r="F134" s="262" t="s">
        <v>6272</v>
      </c>
      <c r="G134" s="265" t="str">
        <f>IF(COUNTIF(H134:AU134,"&lt;&gt;")=0,"",SUMPRODUCT(((Recommendations[ImplStatus]="Implemented")+(Recommendations[ImplStatus]="Compensated"))*ISNUMBER(MATCH(Recommendations[Id],H134:AU134,0)))/COUNTIF(H134:AU134,"&lt;&gt;"))</f>
        <v/>
      </c>
      <c r="H134" s="266"/>
      <c r="I134" s="266"/>
      <c r="J134" s="266"/>
      <c r="K134" s="266"/>
      <c r="L134" s="266"/>
      <c r="M134" s="266"/>
      <c r="N134" s="266"/>
      <c r="O134" s="266"/>
      <c r="P134" s="266"/>
      <c r="Q134" s="266"/>
      <c r="R134" s="266"/>
      <c r="S134" s="266"/>
      <c r="T134" s="266"/>
      <c r="U134" s="266"/>
      <c r="V134" s="266"/>
      <c r="W134" s="266"/>
      <c r="X134" s="266"/>
      <c r="Y134" s="266"/>
      <c r="Z134" s="266"/>
      <c r="AA134" s="266"/>
      <c r="AB134" s="266"/>
      <c r="AC134" s="266"/>
      <c r="AD134" s="266"/>
      <c r="AE134" s="266"/>
      <c r="AF134" s="266"/>
      <c r="AG134" s="266"/>
      <c r="AH134" s="266"/>
      <c r="AI134" s="266"/>
      <c r="AJ134" s="266"/>
      <c r="AK134" s="266"/>
      <c r="AL134" s="266"/>
      <c r="AM134" s="266"/>
      <c r="AN134" s="266"/>
      <c r="AO134" s="266"/>
      <c r="AP134" s="266"/>
      <c r="AQ134" s="266"/>
      <c r="AR134" s="266"/>
      <c r="AS134" s="266"/>
      <c r="AT134" s="266"/>
      <c r="AU134" s="280"/>
    </row>
    <row r="135" spans="1:47" ht="60" customHeight="1" x14ac:dyDescent="0.35">
      <c r="A135" s="276" t="s">
        <v>6268</v>
      </c>
      <c r="B135" s="254" t="s">
        <v>6269</v>
      </c>
      <c r="C135" s="255" t="s">
        <v>6301</v>
      </c>
      <c r="D135" s="258" t="s">
        <v>6302</v>
      </c>
      <c r="E135" s="259" t="s">
        <v>6180</v>
      </c>
      <c r="F135" s="262" t="s">
        <v>6272</v>
      </c>
      <c r="G135" s="265" t="str">
        <f>IF(COUNTIF(H135:AU135,"&lt;&gt;")=0,"",SUMPRODUCT(((Recommendations[ImplStatus]="Implemented")+(Recommendations[ImplStatus]="Compensated"))*ISNUMBER(MATCH(Recommendations[Id],H135:AU135,0)))/COUNTIF(H135:AU135,"&lt;&gt;"))</f>
        <v/>
      </c>
      <c r="H135" s="266"/>
      <c r="I135" s="266"/>
      <c r="J135" s="266"/>
      <c r="K135" s="266"/>
      <c r="L135" s="266"/>
      <c r="M135" s="266"/>
      <c r="N135" s="266"/>
      <c r="O135" s="266"/>
      <c r="P135" s="266"/>
      <c r="Q135" s="266"/>
      <c r="R135" s="266"/>
      <c r="S135" s="266"/>
      <c r="T135" s="266"/>
      <c r="U135" s="266"/>
      <c r="V135" s="266"/>
      <c r="W135" s="266"/>
      <c r="X135" s="266"/>
      <c r="Y135" s="266"/>
      <c r="Z135" s="266"/>
      <c r="AA135" s="266"/>
      <c r="AB135" s="266"/>
      <c r="AC135" s="266"/>
      <c r="AD135" s="266"/>
      <c r="AE135" s="266"/>
      <c r="AF135" s="266"/>
      <c r="AG135" s="266"/>
      <c r="AH135" s="266"/>
      <c r="AI135" s="266"/>
      <c r="AJ135" s="266"/>
      <c r="AK135" s="266"/>
      <c r="AL135" s="266"/>
      <c r="AM135" s="266"/>
      <c r="AN135" s="266"/>
      <c r="AO135" s="266"/>
      <c r="AP135" s="266"/>
      <c r="AQ135" s="266"/>
      <c r="AR135" s="266"/>
      <c r="AS135" s="266"/>
      <c r="AT135" s="266"/>
      <c r="AU135" s="280"/>
    </row>
    <row r="136" spans="1:47" ht="60" customHeight="1" x14ac:dyDescent="0.35">
      <c r="A136" s="276" t="s">
        <v>6268</v>
      </c>
      <c r="B136" s="254" t="s">
        <v>6269</v>
      </c>
      <c r="C136" s="255" t="s">
        <v>6303</v>
      </c>
      <c r="D136" s="258" t="s">
        <v>6304</v>
      </c>
      <c r="E136" s="259" t="s">
        <v>6065</v>
      </c>
      <c r="F136" s="262" t="s">
        <v>6272</v>
      </c>
      <c r="G136" s="265" t="str">
        <f>IF(COUNTIF(H136:AU136,"&lt;&gt;")=0,"",SUMPRODUCT(((Recommendations[ImplStatus]="Implemented")+(Recommendations[ImplStatus]="Compensated"))*ISNUMBER(MATCH(Recommendations[Id],H136:AU136,0)))/COUNTIF(H136:AU136,"&lt;&gt;"))</f>
        <v/>
      </c>
      <c r="H136" s="266"/>
      <c r="I136" s="266"/>
      <c r="J136" s="266"/>
      <c r="K136" s="266"/>
      <c r="L136" s="266"/>
      <c r="M136" s="266"/>
      <c r="N136" s="266"/>
      <c r="O136" s="266"/>
      <c r="P136" s="266"/>
      <c r="Q136" s="266"/>
      <c r="R136" s="266"/>
      <c r="S136" s="266"/>
      <c r="T136" s="266"/>
      <c r="U136" s="266"/>
      <c r="V136" s="266"/>
      <c r="W136" s="266"/>
      <c r="X136" s="266"/>
      <c r="Y136" s="266"/>
      <c r="Z136" s="266"/>
      <c r="AA136" s="266"/>
      <c r="AB136" s="266"/>
      <c r="AC136" s="266"/>
      <c r="AD136" s="266"/>
      <c r="AE136" s="266"/>
      <c r="AF136" s="266"/>
      <c r="AG136" s="266"/>
      <c r="AH136" s="266"/>
      <c r="AI136" s="266"/>
      <c r="AJ136" s="266"/>
      <c r="AK136" s="266"/>
      <c r="AL136" s="266"/>
      <c r="AM136" s="266"/>
      <c r="AN136" s="266"/>
      <c r="AO136" s="266"/>
      <c r="AP136" s="266"/>
      <c r="AQ136" s="266"/>
      <c r="AR136" s="266"/>
      <c r="AS136" s="266"/>
      <c r="AT136" s="266"/>
      <c r="AU136" s="280"/>
    </row>
    <row r="137" spans="1:47" ht="60" customHeight="1" x14ac:dyDescent="0.35">
      <c r="A137" s="276" t="s">
        <v>6268</v>
      </c>
      <c r="B137" s="254" t="s">
        <v>6269</v>
      </c>
      <c r="C137" s="255" t="s">
        <v>6305</v>
      </c>
      <c r="D137" s="258" t="s">
        <v>6306</v>
      </c>
      <c r="E137" s="259" t="s">
        <v>6065</v>
      </c>
      <c r="F137" s="262" t="s">
        <v>6272</v>
      </c>
      <c r="G137" s="265" t="str">
        <f>IF(COUNTIF(H137:AU137,"&lt;&gt;")=0,"",SUMPRODUCT(((Recommendations[ImplStatus]="Implemented")+(Recommendations[ImplStatus]="Compensated"))*ISNUMBER(MATCH(Recommendations[Id],H137:AU137,0)))/COUNTIF(H137:AU137,"&lt;&gt;"))</f>
        <v/>
      </c>
      <c r="H137" s="266"/>
      <c r="I137" s="266"/>
      <c r="J137" s="266"/>
      <c r="K137" s="266"/>
      <c r="L137" s="266"/>
      <c r="M137" s="266"/>
      <c r="N137" s="266"/>
      <c r="O137" s="266"/>
      <c r="P137" s="266"/>
      <c r="Q137" s="266"/>
      <c r="R137" s="266"/>
      <c r="S137" s="266"/>
      <c r="T137" s="266"/>
      <c r="U137" s="266"/>
      <c r="V137" s="266"/>
      <c r="W137" s="266"/>
      <c r="X137" s="266"/>
      <c r="Y137" s="266"/>
      <c r="Z137" s="266"/>
      <c r="AA137" s="266"/>
      <c r="AB137" s="266"/>
      <c r="AC137" s="266"/>
      <c r="AD137" s="266"/>
      <c r="AE137" s="266"/>
      <c r="AF137" s="266"/>
      <c r="AG137" s="266"/>
      <c r="AH137" s="266"/>
      <c r="AI137" s="266"/>
      <c r="AJ137" s="266"/>
      <c r="AK137" s="266"/>
      <c r="AL137" s="266"/>
      <c r="AM137" s="266"/>
      <c r="AN137" s="266"/>
      <c r="AO137" s="266"/>
      <c r="AP137" s="266"/>
      <c r="AQ137" s="266"/>
      <c r="AR137" s="266"/>
      <c r="AS137" s="266"/>
      <c r="AT137" s="266"/>
      <c r="AU137" s="280"/>
    </row>
    <row r="138" spans="1:47" ht="60" customHeight="1" x14ac:dyDescent="0.35">
      <c r="A138" s="276" t="s">
        <v>6268</v>
      </c>
      <c r="B138" s="254" t="s">
        <v>6269</v>
      </c>
      <c r="C138" s="255" t="s">
        <v>6307</v>
      </c>
      <c r="D138" s="258" t="s">
        <v>6308</v>
      </c>
      <c r="E138" s="259" t="s">
        <v>6180</v>
      </c>
      <c r="F138" s="262" t="s">
        <v>6272</v>
      </c>
      <c r="G138" s="265" t="str">
        <f>IF(COUNTIF(H138:AU138,"&lt;&gt;")=0,"",SUMPRODUCT(((Recommendations[ImplStatus]="Implemented")+(Recommendations[ImplStatus]="Compensated"))*ISNUMBER(MATCH(Recommendations[Id],H138:AU138,0)))/COUNTIF(H138:AU138,"&lt;&gt;"))</f>
        <v/>
      </c>
      <c r="H138" s="266"/>
      <c r="I138" s="266"/>
      <c r="J138" s="266"/>
      <c r="K138" s="266"/>
      <c r="L138" s="266"/>
      <c r="M138" s="266"/>
      <c r="N138" s="266"/>
      <c r="O138" s="266"/>
      <c r="P138" s="266"/>
      <c r="Q138" s="266"/>
      <c r="R138" s="266"/>
      <c r="S138" s="266"/>
      <c r="T138" s="266"/>
      <c r="U138" s="266"/>
      <c r="V138" s="266"/>
      <c r="W138" s="266"/>
      <c r="X138" s="266"/>
      <c r="Y138" s="266"/>
      <c r="Z138" s="266"/>
      <c r="AA138" s="266"/>
      <c r="AB138" s="266"/>
      <c r="AC138" s="266"/>
      <c r="AD138" s="266"/>
      <c r="AE138" s="266"/>
      <c r="AF138" s="266"/>
      <c r="AG138" s="266"/>
      <c r="AH138" s="266"/>
      <c r="AI138" s="266"/>
      <c r="AJ138" s="266"/>
      <c r="AK138" s="266"/>
      <c r="AL138" s="266"/>
      <c r="AM138" s="266"/>
      <c r="AN138" s="266"/>
      <c r="AO138" s="266"/>
      <c r="AP138" s="266"/>
      <c r="AQ138" s="266"/>
      <c r="AR138" s="266"/>
      <c r="AS138" s="266"/>
      <c r="AT138" s="266"/>
      <c r="AU138" s="280"/>
    </row>
    <row r="139" spans="1:47" ht="60" customHeight="1" x14ac:dyDescent="0.35">
      <c r="A139" s="276" t="s">
        <v>6268</v>
      </c>
      <c r="B139" s="254" t="s">
        <v>6269</v>
      </c>
      <c r="C139" s="255" t="s">
        <v>6309</v>
      </c>
      <c r="D139" s="258" t="s">
        <v>6310</v>
      </c>
      <c r="E139" s="259" t="s">
        <v>6180</v>
      </c>
      <c r="F139" s="262" t="s">
        <v>6272</v>
      </c>
      <c r="G139" s="265" t="str">
        <f>IF(COUNTIF(H139:AU139,"&lt;&gt;")=0,"",SUMPRODUCT(((Recommendations[ImplStatus]="Implemented")+(Recommendations[ImplStatus]="Compensated"))*ISNUMBER(MATCH(Recommendations[Id],H139:AU139,0)))/COUNTIF(H139:AU139,"&lt;&gt;"))</f>
        <v/>
      </c>
      <c r="H139" s="266"/>
      <c r="I139" s="266"/>
      <c r="J139" s="266"/>
      <c r="K139" s="266"/>
      <c r="L139" s="266"/>
      <c r="M139" s="266"/>
      <c r="N139" s="266"/>
      <c r="O139" s="266"/>
      <c r="P139" s="266"/>
      <c r="Q139" s="266"/>
      <c r="R139" s="266"/>
      <c r="S139" s="266"/>
      <c r="T139" s="266"/>
      <c r="U139" s="266"/>
      <c r="V139" s="266"/>
      <c r="W139" s="266"/>
      <c r="X139" s="266"/>
      <c r="Y139" s="266"/>
      <c r="Z139" s="266"/>
      <c r="AA139" s="266"/>
      <c r="AB139" s="266"/>
      <c r="AC139" s="266"/>
      <c r="AD139" s="266"/>
      <c r="AE139" s="266"/>
      <c r="AF139" s="266"/>
      <c r="AG139" s="266"/>
      <c r="AH139" s="266"/>
      <c r="AI139" s="266"/>
      <c r="AJ139" s="266"/>
      <c r="AK139" s="266"/>
      <c r="AL139" s="266"/>
      <c r="AM139" s="266"/>
      <c r="AN139" s="266"/>
      <c r="AO139" s="266"/>
      <c r="AP139" s="266"/>
      <c r="AQ139" s="266"/>
      <c r="AR139" s="266"/>
      <c r="AS139" s="266"/>
      <c r="AT139" s="266"/>
      <c r="AU139" s="280"/>
    </row>
    <row r="140" spans="1:47" ht="60" customHeight="1" x14ac:dyDescent="0.35">
      <c r="A140" s="276" t="s">
        <v>6268</v>
      </c>
      <c r="B140" s="254" t="s">
        <v>6269</v>
      </c>
      <c r="C140" s="255" t="s">
        <v>6311</v>
      </c>
      <c r="D140" s="258" t="s">
        <v>6312</v>
      </c>
      <c r="E140" s="259" t="s">
        <v>6036</v>
      </c>
      <c r="F140" s="262" t="s">
        <v>6272</v>
      </c>
      <c r="G140" s="265" t="str">
        <f>IF(COUNTIF(H140:AU140,"&lt;&gt;")=0,"",SUMPRODUCT(((Recommendations[ImplStatus]="Implemented")+(Recommendations[ImplStatus]="Compensated"))*ISNUMBER(MATCH(Recommendations[Id],H140:AU140,0)))/COUNTIF(H140:AU140,"&lt;&gt;"))</f>
        <v/>
      </c>
      <c r="H140" s="266"/>
      <c r="I140" s="266"/>
      <c r="J140" s="266"/>
      <c r="K140" s="266"/>
      <c r="L140" s="266"/>
      <c r="M140" s="266"/>
      <c r="N140" s="266"/>
      <c r="O140" s="266"/>
      <c r="P140" s="266"/>
      <c r="Q140" s="266"/>
      <c r="R140" s="266"/>
      <c r="S140" s="266"/>
      <c r="T140" s="266"/>
      <c r="U140" s="266"/>
      <c r="V140" s="266"/>
      <c r="W140" s="266"/>
      <c r="X140" s="266"/>
      <c r="Y140" s="266"/>
      <c r="Z140" s="266"/>
      <c r="AA140" s="266"/>
      <c r="AB140" s="266"/>
      <c r="AC140" s="266"/>
      <c r="AD140" s="266"/>
      <c r="AE140" s="266"/>
      <c r="AF140" s="266"/>
      <c r="AG140" s="266"/>
      <c r="AH140" s="266"/>
      <c r="AI140" s="266"/>
      <c r="AJ140" s="266"/>
      <c r="AK140" s="266"/>
      <c r="AL140" s="266"/>
      <c r="AM140" s="266"/>
      <c r="AN140" s="266"/>
      <c r="AO140" s="266"/>
      <c r="AP140" s="266"/>
      <c r="AQ140" s="266"/>
      <c r="AR140" s="266"/>
      <c r="AS140" s="266"/>
      <c r="AT140" s="266"/>
      <c r="AU140" s="280"/>
    </row>
    <row r="141" spans="1:47" ht="60" customHeight="1" x14ac:dyDescent="0.35">
      <c r="A141" s="276" t="s">
        <v>6268</v>
      </c>
      <c r="B141" s="254" t="s">
        <v>6269</v>
      </c>
      <c r="C141" s="255" t="s">
        <v>6313</v>
      </c>
      <c r="D141" s="258" t="s">
        <v>6314</v>
      </c>
      <c r="E141" s="259" t="s">
        <v>6315</v>
      </c>
      <c r="F141" s="262" t="s">
        <v>6316</v>
      </c>
      <c r="G141" s="265" t="str">
        <f>IF(COUNTIF(H141:AU141,"&lt;&gt;")=0,"",SUMPRODUCT(((Recommendations[ImplStatus]="Implemented")+(Recommendations[ImplStatus]="Compensated"))*ISNUMBER(MATCH(Recommendations[Id],H141:AU141,0)))/COUNTIF(H141:AU141,"&lt;&gt;"))</f>
        <v/>
      </c>
      <c r="H141" s="266"/>
      <c r="I141" s="266"/>
      <c r="J141" s="266"/>
      <c r="K141" s="266"/>
      <c r="L141" s="266"/>
      <c r="M141" s="266"/>
      <c r="N141" s="266"/>
      <c r="O141" s="266"/>
      <c r="P141" s="266"/>
      <c r="Q141" s="266"/>
      <c r="R141" s="266"/>
      <c r="S141" s="266"/>
      <c r="T141" s="266"/>
      <c r="U141" s="266"/>
      <c r="V141" s="266"/>
      <c r="W141" s="266"/>
      <c r="X141" s="266"/>
      <c r="Y141" s="266"/>
      <c r="Z141" s="266"/>
      <c r="AA141" s="266"/>
      <c r="AB141" s="266"/>
      <c r="AC141" s="266"/>
      <c r="AD141" s="266"/>
      <c r="AE141" s="266"/>
      <c r="AF141" s="266"/>
      <c r="AG141" s="266"/>
      <c r="AH141" s="266"/>
      <c r="AI141" s="266"/>
      <c r="AJ141" s="266"/>
      <c r="AK141" s="266"/>
      <c r="AL141" s="266"/>
      <c r="AM141" s="266"/>
      <c r="AN141" s="266"/>
      <c r="AO141" s="266"/>
      <c r="AP141" s="266"/>
      <c r="AQ141" s="266"/>
      <c r="AR141" s="266"/>
      <c r="AS141" s="266"/>
      <c r="AT141" s="266"/>
      <c r="AU141" s="280"/>
    </row>
    <row r="142" spans="1:47" ht="60" customHeight="1" x14ac:dyDescent="0.35">
      <c r="A142" s="276" t="s">
        <v>6268</v>
      </c>
      <c r="B142" s="254" t="s">
        <v>6269</v>
      </c>
      <c r="C142" s="255" t="s">
        <v>6317</v>
      </c>
      <c r="D142" s="258" t="s">
        <v>6318</v>
      </c>
      <c r="E142" s="259" t="s">
        <v>6315</v>
      </c>
      <c r="F142" s="262" t="s">
        <v>6316</v>
      </c>
      <c r="G142" s="265" t="str">
        <f>IF(COUNTIF(H142:AU142,"&lt;&gt;")=0,"",SUMPRODUCT(((Recommendations[ImplStatus]="Implemented")+(Recommendations[ImplStatus]="Compensated"))*ISNUMBER(MATCH(Recommendations[Id],H142:AU142,0)))/COUNTIF(H142:AU142,"&lt;&gt;"))</f>
        <v/>
      </c>
      <c r="H142" s="266"/>
      <c r="I142" s="266"/>
      <c r="J142" s="266"/>
      <c r="K142" s="266"/>
      <c r="L142" s="266"/>
      <c r="M142" s="266"/>
      <c r="N142" s="266"/>
      <c r="O142" s="266"/>
      <c r="P142" s="266"/>
      <c r="Q142" s="266"/>
      <c r="R142" s="266"/>
      <c r="S142" s="266"/>
      <c r="T142" s="266"/>
      <c r="U142" s="266"/>
      <c r="V142" s="266"/>
      <c r="W142" s="266"/>
      <c r="X142" s="266"/>
      <c r="Y142" s="266"/>
      <c r="Z142" s="266"/>
      <c r="AA142" s="266"/>
      <c r="AB142" s="266"/>
      <c r="AC142" s="266"/>
      <c r="AD142" s="266"/>
      <c r="AE142" s="266"/>
      <c r="AF142" s="266"/>
      <c r="AG142" s="266"/>
      <c r="AH142" s="266"/>
      <c r="AI142" s="266"/>
      <c r="AJ142" s="266"/>
      <c r="AK142" s="266"/>
      <c r="AL142" s="266"/>
      <c r="AM142" s="266"/>
      <c r="AN142" s="266"/>
      <c r="AO142" s="266"/>
      <c r="AP142" s="266"/>
      <c r="AQ142" s="266"/>
      <c r="AR142" s="266"/>
      <c r="AS142" s="266"/>
      <c r="AT142" s="266"/>
      <c r="AU142" s="280"/>
    </row>
    <row r="143" spans="1:47" ht="60" customHeight="1" x14ac:dyDescent="0.35">
      <c r="A143" s="276" t="s">
        <v>6268</v>
      </c>
      <c r="B143" s="254" t="s">
        <v>6269</v>
      </c>
      <c r="C143" s="255" t="s">
        <v>6319</v>
      </c>
      <c r="D143" s="258" t="s">
        <v>6320</v>
      </c>
      <c r="E143" s="259" t="s">
        <v>6315</v>
      </c>
      <c r="F143" s="262" t="s">
        <v>6316</v>
      </c>
      <c r="G143" s="265" t="str">
        <f>IF(COUNTIF(H143:AU143,"&lt;&gt;")=0,"",SUMPRODUCT(((Recommendations[ImplStatus]="Implemented")+(Recommendations[ImplStatus]="Compensated"))*ISNUMBER(MATCH(Recommendations[Id],H143:AU143,0)))/COUNTIF(H143:AU143,"&lt;&gt;"))</f>
        <v/>
      </c>
      <c r="H143" s="266"/>
      <c r="I143" s="266"/>
      <c r="J143" s="266"/>
      <c r="K143" s="266"/>
      <c r="L143" s="266"/>
      <c r="M143" s="266"/>
      <c r="N143" s="266"/>
      <c r="O143" s="266"/>
      <c r="P143" s="266"/>
      <c r="Q143" s="266"/>
      <c r="R143" s="266"/>
      <c r="S143" s="266"/>
      <c r="T143" s="266"/>
      <c r="U143" s="266"/>
      <c r="V143" s="266"/>
      <c r="W143" s="266"/>
      <c r="X143" s="266"/>
      <c r="Y143" s="266"/>
      <c r="Z143" s="266"/>
      <c r="AA143" s="266"/>
      <c r="AB143" s="266"/>
      <c r="AC143" s="266"/>
      <c r="AD143" s="266"/>
      <c r="AE143" s="266"/>
      <c r="AF143" s="266"/>
      <c r="AG143" s="266"/>
      <c r="AH143" s="266"/>
      <c r="AI143" s="266"/>
      <c r="AJ143" s="266"/>
      <c r="AK143" s="266"/>
      <c r="AL143" s="266"/>
      <c r="AM143" s="266"/>
      <c r="AN143" s="266"/>
      <c r="AO143" s="266"/>
      <c r="AP143" s="266"/>
      <c r="AQ143" s="266"/>
      <c r="AR143" s="266"/>
      <c r="AS143" s="266"/>
      <c r="AT143" s="266"/>
      <c r="AU143" s="280"/>
    </row>
    <row r="144" spans="1:47" ht="60" customHeight="1" x14ac:dyDescent="0.35">
      <c r="A144" s="276" t="s">
        <v>6268</v>
      </c>
      <c r="B144" s="254" t="s">
        <v>6269</v>
      </c>
      <c r="C144" s="255" t="s">
        <v>6321</v>
      </c>
      <c r="D144" s="258" t="s">
        <v>6322</v>
      </c>
      <c r="E144" s="259" t="s">
        <v>6132</v>
      </c>
      <c r="F144" s="262" t="s">
        <v>6316</v>
      </c>
      <c r="G144" s="265" t="str">
        <f>IF(COUNTIF(H144:AU144,"&lt;&gt;")=0,"",SUMPRODUCT(((Recommendations[ImplStatus]="Implemented")+(Recommendations[ImplStatus]="Compensated"))*ISNUMBER(MATCH(Recommendations[Id],H144:AU144,0)))/COUNTIF(H144:AU144,"&lt;&gt;"))</f>
        <v/>
      </c>
      <c r="H144" s="266"/>
      <c r="I144" s="266"/>
      <c r="J144" s="266"/>
      <c r="K144" s="266"/>
      <c r="L144" s="266"/>
      <c r="M144" s="266"/>
      <c r="N144" s="266"/>
      <c r="O144" s="266"/>
      <c r="P144" s="266"/>
      <c r="Q144" s="266"/>
      <c r="R144" s="266"/>
      <c r="S144" s="266"/>
      <c r="T144" s="266"/>
      <c r="U144" s="266"/>
      <c r="V144" s="266"/>
      <c r="W144" s="266"/>
      <c r="X144" s="266"/>
      <c r="Y144" s="266"/>
      <c r="Z144" s="266"/>
      <c r="AA144" s="266"/>
      <c r="AB144" s="266"/>
      <c r="AC144" s="266"/>
      <c r="AD144" s="266"/>
      <c r="AE144" s="266"/>
      <c r="AF144" s="266"/>
      <c r="AG144" s="266"/>
      <c r="AH144" s="266"/>
      <c r="AI144" s="266"/>
      <c r="AJ144" s="266"/>
      <c r="AK144" s="266"/>
      <c r="AL144" s="266"/>
      <c r="AM144" s="266"/>
      <c r="AN144" s="266"/>
      <c r="AO144" s="266"/>
      <c r="AP144" s="266"/>
      <c r="AQ144" s="266"/>
      <c r="AR144" s="266"/>
      <c r="AS144" s="266"/>
      <c r="AT144" s="266"/>
      <c r="AU144" s="280"/>
    </row>
    <row r="145" spans="1:47" ht="60" customHeight="1" x14ac:dyDescent="0.35">
      <c r="A145" s="276" t="s">
        <v>6268</v>
      </c>
      <c r="B145" s="254" t="s">
        <v>6269</v>
      </c>
      <c r="C145" s="255" t="s">
        <v>6323</v>
      </c>
      <c r="D145" s="258" t="s">
        <v>6324</v>
      </c>
      <c r="E145" s="259" t="s">
        <v>6132</v>
      </c>
      <c r="F145" s="262" t="s">
        <v>6316</v>
      </c>
      <c r="G145" s="265" t="str">
        <f>IF(COUNTIF(H145:AU145,"&lt;&gt;")=0,"",SUMPRODUCT(((Recommendations[ImplStatus]="Implemented")+(Recommendations[ImplStatus]="Compensated"))*ISNUMBER(MATCH(Recommendations[Id],H145:AU145,0)))/COUNTIF(H145:AU145,"&lt;&gt;"))</f>
        <v/>
      </c>
      <c r="H145" s="266"/>
      <c r="I145" s="266"/>
      <c r="J145" s="266"/>
      <c r="K145" s="266"/>
      <c r="L145" s="266"/>
      <c r="M145" s="266"/>
      <c r="N145" s="266"/>
      <c r="O145" s="266"/>
      <c r="P145" s="266"/>
      <c r="Q145" s="266"/>
      <c r="R145" s="266"/>
      <c r="S145" s="266"/>
      <c r="T145" s="266"/>
      <c r="U145" s="266"/>
      <c r="V145" s="266"/>
      <c r="W145" s="266"/>
      <c r="X145" s="266"/>
      <c r="Y145" s="266"/>
      <c r="Z145" s="266"/>
      <c r="AA145" s="266"/>
      <c r="AB145" s="266"/>
      <c r="AC145" s="266"/>
      <c r="AD145" s="266"/>
      <c r="AE145" s="266"/>
      <c r="AF145" s="266"/>
      <c r="AG145" s="266"/>
      <c r="AH145" s="266"/>
      <c r="AI145" s="266"/>
      <c r="AJ145" s="266"/>
      <c r="AK145" s="266"/>
      <c r="AL145" s="266"/>
      <c r="AM145" s="266"/>
      <c r="AN145" s="266"/>
      <c r="AO145" s="266"/>
      <c r="AP145" s="266"/>
      <c r="AQ145" s="266"/>
      <c r="AR145" s="266"/>
      <c r="AS145" s="266"/>
      <c r="AT145" s="266"/>
      <c r="AU145" s="280"/>
    </row>
    <row r="146" spans="1:47" ht="60" customHeight="1" x14ac:dyDescent="0.35">
      <c r="A146" s="276" t="s">
        <v>6268</v>
      </c>
      <c r="B146" s="254" t="s">
        <v>6269</v>
      </c>
      <c r="C146" s="255" t="s">
        <v>6325</v>
      </c>
      <c r="D146" s="258" t="s">
        <v>6326</v>
      </c>
      <c r="E146" s="259" t="s">
        <v>6132</v>
      </c>
      <c r="F146" s="262" t="s">
        <v>6316</v>
      </c>
      <c r="G146" s="265" t="str">
        <f>IF(COUNTIF(H146:AU146,"&lt;&gt;")=0,"",SUMPRODUCT(((Recommendations[ImplStatus]="Implemented")+(Recommendations[ImplStatus]="Compensated"))*ISNUMBER(MATCH(Recommendations[Id],H146:AU146,0)))/COUNTIF(H146:AU146,"&lt;&gt;"))</f>
        <v/>
      </c>
      <c r="H146" s="266"/>
      <c r="I146" s="266"/>
      <c r="J146" s="266"/>
      <c r="K146" s="266"/>
      <c r="L146" s="266"/>
      <c r="M146" s="266"/>
      <c r="N146" s="266"/>
      <c r="O146" s="266"/>
      <c r="P146" s="266"/>
      <c r="Q146" s="266"/>
      <c r="R146" s="266"/>
      <c r="S146" s="266"/>
      <c r="T146" s="266"/>
      <c r="U146" s="266"/>
      <c r="V146" s="266"/>
      <c r="W146" s="266"/>
      <c r="X146" s="266"/>
      <c r="Y146" s="266"/>
      <c r="Z146" s="266"/>
      <c r="AA146" s="266"/>
      <c r="AB146" s="266"/>
      <c r="AC146" s="266"/>
      <c r="AD146" s="266"/>
      <c r="AE146" s="266"/>
      <c r="AF146" s="266"/>
      <c r="AG146" s="266"/>
      <c r="AH146" s="266"/>
      <c r="AI146" s="266"/>
      <c r="AJ146" s="266"/>
      <c r="AK146" s="266"/>
      <c r="AL146" s="266"/>
      <c r="AM146" s="266"/>
      <c r="AN146" s="266"/>
      <c r="AO146" s="266"/>
      <c r="AP146" s="266"/>
      <c r="AQ146" s="266"/>
      <c r="AR146" s="266"/>
      <c r="AS146" s="266"/>
      <c r="AT146" s="266"/>
      <c r="AU146" s="280"/>
    </row>
    <row r="147" spans="1:47" ht="60" customHeight="1" outlineLevel="2" x14ac:dyDescent="0.35">
      <c r="A147" s="275" t="s">
        <v>6268</v>
      </c>
      <c r="B147" s="253" t="s">
        <v>6327</v>
      </c>
      <c r="C147" s="253"/>
      <c r="D147" s="257"/>
      <c r="E147" s="253"/>
      <c r="F147" s="261"/>
      <c r="G147" s="264" t="str">
        <f>IF(COUNTIF(H147:AU147,"&lt;&gt;")=0,"",SUMPRODUCT(((Recommendations[ImplStatus]="Implemented")+(Recommendations[ImplStatus]="Compensated"))*ISNUMBER(MATCH(Recommendations[Id],H147:AU147,0)))/COUNTIF(H147:AU147,"&lt;&gt;"))</f>
        <v/>
      </c>
      <c r="H147" s="261"/>
      <c r="I147" s="261"/>
      <c r="J147" s="261"/>
      <c r="K147" s="261"/>
      <c r="L147" s="261"/>
      <c r="M147" s="261"/>
      <c r="N147" s="261"/>
      <c r="O147" s="261"/>
      <c r="P147" s="261"/>
      <c r="Q147" s="261"/>
      <c r="R147" s="261"/>
      <c r="S147" s="261"/>
      <c r="T147" s="261"/>
      <c r="U147" s="261"/>
      <c r="V147" s="261"/>
      <c r="W147" s="261"/>
      <c r="X147" s="261"/>
      <c r="Y147" s="261"/>
      <c r="Z147" s="261"/>
      <c r="AA147" s="261"/>
      <c r="AB147" s="261"/>
      <c r="AC147" s="261"/>
      <c r="AD147" s="261"/>
      <c r="AE147" s="261"/>
      <c r="AF147" s="261"/>
      <c r="AG147" s="261"/>
      <c r="AH147" s="261"/>
      <c r="AI147" s="261"/>
      <c r="AJ147" s="261"/>
      <c r="AK147" s="261"/>
      <c r="AL147" s="261"/>
      <c r="AM147" s="261"/>
      <c r="AN147" s="261"/>
      <c r="AO147" s="261"/>
      <c r="AP147" s="261"/>
      <c r="AQ147" s="261"/>
      <c r="AR147" s="261"/>
      <c r="AS147" s="261"/>
      <c r="AT147" s="261"/>
      <c r="AU147" s="279"/>
    </row>
    <row r="148" spans="1:47" ht="60" customHeight="1" x14ac:dyDescent="0.35">
      <c r="A148" s="276" t="s">
        <v>6268</v>
      </c>
      <c r="B148" s="254" t="s">
        <v>6327</v>
      </c>
      <c r="C148" s="255" t="s">
        <v>6328</v>
      </c>
      <c r="D148" s="258" t="s">
        <v>6329</v>
      </c>
      <c r="E148" s="259" t="s">
        <v>6065</v>
      </c>
      <c r="F148" s="262" t="s">
        <v>6330</v>
      </c>
      <c r="G148" s="265" t="str">
        <f>IF(COUNTIF(H148:AU148,"&lt;&gt;")=0,"",SUMPRODUCT(((Recommendations[ImplStatus]="Implemented")+(Recommendations[ImplStatus]="Compensated"))*ISNUMBER(MATCH(Recommendations[Id],H148:AU148,0)))/COUNTIF(H148:AU148,"&lt;&gt;"))</f>
        <v/>
      </c>
      <c r="H148" s="266"/>
      <c r="I148" s="266"/>
      <c r="J148" s="266"/>
      <c r="K148" s="266"/>
      <c r="L148" s="266"/>
      <c r="M148" s="266"/>
      <c r="N148" s="266"/>
      <c r="O148" s="266"/>
      <c r="P148" s="266"/>
      <c r="Q148" s="266"/>
      <c r="R148" s="266"/>
      <c r="S148" s="266"/>
      <c r="T148" s="266"/>
      <c r="U148" s="266"/>
      <c r="V148" s="266"/>
      <c r="W148" s="266"/>
      <c r="X148" s="266"/>
      <c r="Y148" s="266"/>
      <c r="Z148" s="266"/>
      <c r="AA148" s="266"/>
      <c r="AB148" s="266"/>
      <c r="AC148" s="266"/>
      <c r="AD148" s="266"/>
      <c r="AE148" s="266"/>
      <c r="AF148" s="266"/>
      <c r="AG148" s="266"/>
      <c r="AH148" s="266"/>
      <c r="AI148" s="266"/>
      <c r="AJ148" s="266"/>
      <c r="AK148" s="266"/>
      <c r="AL148" s="266"/>
      <c r="AM148" s="266"/>
      <c r="AN148" s="266"/>
      <c r="AO148" s="266"/>
      <c r="AP148" s="266"/>
      <c r="AQ148" s="266"/>
      <c r="AR148" s="266"/>
      <c r="AS148" s="266"/>
      <c r="AT148" s="266"/>
      <c r="AU148" s="280"/>
    </row>
    <row r="149" spans="1:47" ht="60" customHeight="1" x14ac:dyDescent="0.35">
      <c r="A149" s="276" t="s">
        <v>6268</v>
      </c>
      <c r="B149" s="254" t="s">
        <v>6327</v>
      </c>
      <c r="C149" s="255" t="s">
        <v>6331</v>
      </c>
      <c r="D149" s="258" t="s">
        <v>6332</v>
      </c>
      <c r="E149" s="259" t="s">
        <v>6065</v>
      </c>
      <c r="F149" s="262" t="s">
        <v>6330</v>
      </c>
      <c r="G149" s="265" t="str">
        <f>IF(COUNTIF(H149:AU149,"&lt;&gt;")=0,"",SUMPRODUCT(((Recommendations[ImplStatus]="Implemented")+(Recommendations[ImplStatus]="Compensated"))*ISNUMBER(MATCH(Recommendations[Id],H149:AU149,0)))/COUNTIF(H149:AU149,"&lt;&gt;"))</f>
        <v/>
      </c>
      <c r="H149" s="266"/>
      <c r="I149" s="266"/>
      <c r="J149" s="266"/>
      <c r="K149" s="266"/>
      <c r="L149" s="266"/>
      <c r="M149" s="266"/>
      <c r="N149" s="266"/>
      <c r="O149" s="266"/>
      <c r="P149" s="266"/>
      <c r="Q149" s="266"/>
      <c r="R149" s="266"/>
      <c r="S149" s="266"/>
      <c r="T149" s="266"/>
      <c r="U149" s="266"/>
      <c r="V149" s="266"/>
      <c r="W149" s="266"/>
      <c r="X149" s="266"/>
      <c r="Y149" s="266"/>
      <c r="Z149" s="266"/>
      <c r="AA149" s="266"/>
      <c r="AB149" s="266"/>
      <c r="AC149" s="266"/>
      <c r="AD149" s="266"/>
      <c r="AE149" s="266"/>
      <c r="AF149" s="266"/>
      <c r="AG149" s="266"/>
      <c r="AH149" s="266"/>
      <c r="AI149" s="266"/>
      <c r="AJ149" s="266"/>
      <c r="AK149" s="266"/>
      <c r="AL149" s="266"/>
      <c r="AM149" s="266"/>
      <c r="AN149" s="266"/>
      <c r="AO149" s="266"/>
      <c r="AP149" s="266"/>
      <c r="AQ149" s="266"/>
      <c r="AR149" s="266"/>
      <c r="AS149" s="266"/>
      <c r="AT149" s="266"/>
      <c r="AU149" s="280"/>
    </row>
    <row r="150" spans="1:47" ht="60" customHeight="1" x14ac:dyDescent="0.35">
      <c r="A150" s="276" t="s">
        <v>6268</v>
      </c>
      <c r="B150" s="254" t="s">
        <v>6327</v>
      </c>
      <c r="C150" s="255" t="s">
        <v>6333</v>
      </c>
      <c r="D150" s="258" t="s">
        <v>6334</v>
      </c>
      <c r="E150" s="259" t="s">
        <v>6065</v>
      </c>
      <c r="F150" s="262" t="s">
        <v>6330</v>
      </c>
      <c r="G150" s="265" t="str">
        <f>IF(COUNTIF(H150:AU150,"&lt;&gt;")=0,"",SUMPRODUCT(((Recommendations[ImplStatus]="Implemented")+(Recommendations[ImplStatus]="Compensated"))*ISNUMBER(MATCH(Recommendations[Id],H150:AU150,0)))/COUNTIF(H150:AU150,"&lt;&gt;"))</f>
        <v/>
      </c>
      <c r="H150" s="266"/>
      <c r="I150" s="266"/>
      <c r="J150" s="266"/>
      <c r="K150" s="266"/>
      <c r="L150" s="266"/>
      <c r="M150" s="266"/>
      <c r="N150" s="266"/>
      <c r="O150" s="266"/>
      <c r="P150" s="266"/>
      <c r="Q150" s="266"/>
      <c r="R150" s="266"/>
      <c r="S150" s="266"/>
      <c r="T150" s="266"/>
      <c r="U150" s="266"/>
      <c r="V150" s="266"/>
      <c r="W150" s="266"/>
      <c r="X150" s="266"/>
      <c r="Y150" s="266"/>
      <c r="Z150" s="266"/>
      <c r="AA150" s="266"/>
      <c r="AB150" s="266"/>
      <c r="AC150" s="266"/>
      <c r="AD150" s="266"/>
      <c r="AE150" s="266"/>
      <c r="AF150" s="266"/>
      <c r="AG150" s="266"/>
      <c r="AH150" s="266"/>
      <c r="AI150" s="266"/>
      <c r="AJ150" s="266"/>
      <c r="AK150" s="266"/>
      <c r="AL150" s="266"/>
      <c r="AM150" s="266"/>
      <c r="AN150" s="266"/>
      <c r="AO150" s="266"/>
      <c r="AP150" s="266"/>
      <c r="AQ150" s="266"/>
      <c r="AR150" s="266"/>
      <c r="AS150" s="266"/>
      <c r="AT150" s="266"/>
      <c r="AU150" s="280"/>
    </row>
    <row r="151" spans="1:47" ht="60" customHeight="1" x14ac:dyDescent="0.35">
      <c r="A151" s="276" t="s">
        <v>6268</v>
      </c>
      <c r="B151" s="254" t="s">
        <v>6327</v>
      </c>
      <c r="C151" s="255" t="s">
        <v>6335</v>
      </c>
      <c r="D151" s="258" t="s">
        <v>6336</v>
      </c>
      <c r="E151" s="259" t="s">
        <v>6065</v>
      </c>
      <c r="F151" s="262" t="s">
        <v>6330</v>
      </c>
      <c r="G151" s="265" t="str">
        <f>IF(COUNTIF(H151:AU151,"&lt;&gt;")=0,"",SUMPRODUCT(((Recommendations[ImplStatus]="Implemented")+(Recommendations[ImplStatus]="Compensated"))*ISNUMBER(MATCH(Recommendations[Id],H151:AU151,0)))/COUNTIF(H151:AU151,"&lt;&gt;"))</f>
        <v/>
      </c>
      <c r="H151" s="266"/>
      <c r="I151" s="266"/>
      <c r="J151" s="266"/>
      <c r="K151" s="266"/>
      <c r="L151" s="266"/>
      <c r="M151" s="266"/>
      <c r="N151" s="266"/>
      <c r="O151" s="266"/>
      <c r="P151" s="266"/>
      <c r="Q151" s="266"/>
      <c r="R151" s="266"/>
      <c r="S151" s="266"/>
      <c r="T151" s="266"/>
      <c r="U151" s="266"/>
      <c r="V151" s="266"/>
      <c r="W151" s="266"/>
      <c r="X151" s="266"/>
      <c r="Y151" s="266"/>
      <c r="Z151" s="266"/>
      <c r="AA151" s="266"/>
      <c r="AB151" s="266"/>
      <c r="AC151" s="266"/>
      <c r="AD151" s="266"/>
      <c r="AE151" s="266"/>
      <c r="AF151" s="266"/>
      <c r="AG151" s="266"/>
      <c r="AH151" s="266"/>
      <c r="AI151" s="266"/>
      <c r="AJ151" s="266"/>
      <c r="AK151" s="266"/>
      <c r="AL151" s="266"/>
      <c r="AM151" s="266"/>
      <c r="AN151" s="266"/>
      <c r="AO151" s="266"/>
      <c r="AP151" s="266"/>
      <c r="AQ151" s="266"/>
      <c r="AR151" s="266"/>
      <c r="AS151" s="266"/>
      <c r="AT151" s="266"/>
      <c r="AU151" s="280"/>
    </row>
    <row r="152" spans="1:47" ht="60" customHeight="1" x14ac:dyDescent="0.35">
      <c r="A152" s="276" t="s">
        <v>6268</v>
      </c>
      <c r="B152" s="254" t="s">
        <v>6327</v>
      </c>
      <c r="C152" s="255" t="s">
        <v>6337</v>
      </c>
      <c r="D152" s="258" t="s">
        <v>6338</v>
      </c>
      <c r="E152" s="259" t="s">
        <v>6065</v>
      </c>
      <c r="F152" s="262" t="s">
        <v>6330</v>
      </c>
      <c r="G152" s="265" t="str">
        <f>IF(COUNTIF(H152:AU152,"&lt;&gt;")=0,"",SUMPRODUCT(((Recommendations[ImplStatus]="Implemented")+(Recommendations[ImplStatus]="Compensated"))*ISNUMBER(MATCH(Recommendations[Id],H152:AU152,0)))/COUNTIF(H152:AU152,"&lt;&gt;"))</f>
        <v/>
      </c>
      <c r="H152" s="266"/>
      <c r="I152" s="266"/>
      <c r="J152" s="266"/>
      <c r="K152" s="266"/>
      <c r="L152" s="266"/>
      <c r="M152" s="266"/>
      <c r="N152" s="266"/>
      <c r="O152" s="266"/>
      <c r="P152" s="266"/>
      <c r="Q152" s="266"/>
      <c r="R152" s="266"/>
      <c r="S152" s="266"/>
      <c r="T152" s="266"/>
      <c r="U152" s="266"/>
      <c r="V152" s="266"/>
      <c r="W152" s="266"/>
      <c r="X152" s="266"/>
      <c r="Y152" s="266"/>
      <c r="Z152" s="266"/>
      <c r="AA152" s="266"/>
      <c r="AB152" s="266"/>
      <c r="AC152" s="266"/>
      <c r="AD152" s="266"/>
      <c r="AE152" s="266"/>
      <c r="AF152" s="266"/>
      <c r="AG152" s="266"/>
      <c r="AH152" s="266"/>
      <c r="AI152" s="266"/>
      <c r="AJ152" s="266"/>
      <c r="AK152" s="266"/>
      <c r="AL152" s="266"/>
      <c r="AM152" s="266"/>
      <c r="AN152" s="266"/>
      <c r="AO152" s="266"/>
      <c r="AP152" s="266"/>
      <c r="AQ152" s="266"/>
      <c r="AR152" s="266"/>
      <c r="AS152" s="266"/>
      <c r="AT152" s="266"/>
      <c r="AU152" s="280"/>
    </row>
    <row r="153" spans="1:47" ht="60" customHeight="1" x14ac:dyDescent="0.35">
      <c r="A153" s="276" t="s">
        <v>6268</v>
      </c>
      <c r="B153" s="254" t="s">
        <v>6327</v>
      </c>
      <c r="C153" s="255" t="s">
        <v>6339</v>
      </c>
      <c r="D153" s="258" t="s">
        <v>6340</v>
      </c>
      <c r="E153" s="259" t="s">
        <v>6065</v>
      </c>
      <c r="F153" s="262" t="s">
        <v>6330</v>
      </c>
      <c r="G153" s="265" t="str">
        <f>IF(COUNTIF(H153:AU153,"&lt;&gt;")=0,"",SUMPRODUCT(((Recommendations[ImplStatus]="Implemented")+(Recommendations[ImplStatus]="Compensated"))*ISNUMBER(MATCH(Recommendations[Id],H153:AU153,0)))/COUNTIF(H153:AU153,"&lt;&gt;"))</f>
        <v/>
      </c>
      <c r="H153" s="266"/>
      <c r="I153" s="266"/>
      <c r="J153" s="266"/>
      <c r="K153" s="266"/>
      <c r="L153" s="266"/>
      <c r="M153" s="266"/>
      <c r="N153" s="266"/>
      <c r="O153" s="266"/>
      <c r="P153" s="266"/>
      <c r="Q153" s="266"/>
      <c r="R153" s="266"/>
      <c r="S153" s="266"/>
      <c r="T153" s="266"/>
      <c r="U153" s="266"/>
      <c r="V153" s="266"/>
      <c r="W153" s="266"/>
      <c r="X153" s="266"/>
      <c r="Y153" s="266"/>
      <c r="Z153" s="266"/>
      <c r="AA153" s="266"/>
      <c r="AB153" s="266"/>
      <c r="AC153" s="266"/>
      <c r="AD153" s="266"/>
      <c r="AE153" s="266"/>
      <c r="AF153" s="266"/>
      <c r="AG153" s="266"/>
      <c r="AH153" s="266"/>
      <c r="AI153" s="266"/>
      <c r="AJ153" s="266"/>
      <c r="AK153" s="266"/>
      <c r="AL153" s="266"/>
      <c r="AM153" s="266"/>
      <c r="AN153" s="266"/>
      <c r="AO153" s="266"/>
      <c r="AP153" s="266"/>
      <c r="AQ153" s="266"/>
      <c r="AR153" s="266"/>
      <c r="AS153" s="266"/>
      <c r="AT153" s="266"/>
      <c r="AU153" s="280"/>
    </row>
    <row r="154" spans="1:47" ht="60" customHeight="1" x14ac:dyDescent="0.35">
      <c r="A154" s="276" t="s">
        <v>6268</v>
      </c>
      <c r="B154" s="254" t="s">
        <v>6327</v>
      </c>
      <c r="C154" s="255" t="s">
        <v>6341</v>
      </c>
      <c r="D154" s="258" t="s">
        <v>6342</v>
      </c>
      <c r="E154" s="259" t="s">
        <v>6065</v>
      </c>
      <c r="F154" s="262" t="s">
        <v>6330</v>
      </c>
      <c r="G154" s="265" t="str">
        <f>IF(COUNTIF(H154:AU154,"&lt;&gt;")=0,"",SUMPRODUCT(((Recommendations[ImplStatus]="Implemented")+(Recommendations[ImplStatus]="Compensated"))*ISNUMBER(MATCH(Recommendations[Id],H154:AU154,0)))/COUNTIF(H154:AU154,"&lt;&gt;"))</f>
        <v/>
      </c>
      <c r="H154" s="266"/>
      <c r="I154" s="266"/>
      <c r="J154" s="266"/>
      <c r="K154" s="266"/>
      <c r="L154" s="266"/>
      <c r="M154" s="266"/>
      <c r="N154" s="266"/>
      <c r="O154" s="266"/>
      <c r="P154" s="266"/>
      <c r="Q154" s="266"/>
      <c r="R154" s="266"/>
      <c r="S154" s="266"/>
      <c r="T154" s="266"/>
      <c r="U154" s="266"/>
      <c r="V154" s="266"/>
      <c r="W154" s="266"/>
      <c r="X154" s="266"/>
      <c r="Y154" s="266"/>
      <c r="Z154" s="266"/>
      <c r="AA154" s="266"/>
      <c r="AB154" s="266"/>
      <c r="AC154" s="266"/>
      <c r="AD154" s="266"/>
      <c r="AE154" s="266"/>
      <c r="AF154" s="266"/>
      <c r="AG154" s="266"/>
      <c r="AH154" s="266"/>
      <c r="AI154" s="266"/>
      <c r="AJ154" s="266"/>
      <c r="AK154" s="266"/>
      <c r="AL154" s="266"/>
      <c r="AM154" s="266"/>
      <c r="AN154" s="266"/>
      <c r="AO154" s="266"/>
      <c r="AP154" s="266"/>
      <c r="AQ154" s="266"/>
      <c r="AR154" s="266"/>
      <c r="AS154" s="266"/>
      <c r="AT154" s="266"/>
      <c r="AU154" s="280"/>
    </row>
    <row r="155" spans="1:47" ht="60" customHeight="1" x14ac:dyDescent="0.35">
      <c r="A155" s="276" t="s">
        <v>6268</v>
      </c>
      <c r="B155" s="254" t="s">
        <v>6327</v>
      </c>
      <c r="C155" s="255" t="s">
        <v>6343</v>
      </c>
      <c r="D155" s="258" t="s">
        <v>6344</v>
      </c>
      <c r="E155" s="259" t="s">
        <v>6065</v>
      </c>
      <c r="F155" s="262" t="s">
        <v>6330</v>
      </c>
      <c r="G155" s="265" t="str">
        <f>IF(COUNTIF(H155:AU155,"&lt;&gt;")=0,"",SUMPRODUCT(((Recommendations[ImplStatus]="Implemented")+(Recommendations[ImplStatus]="Compensated"))*ISNUMBER(MATCH(Recommendations[Id],H155:AU155,0)))/COUNTIF(H155:AU155,"&lt;&gt;"))</f>
        <v/>
      </c>
      <c r="H155" s="266"/>
      <c r="I155" s="266"/>
      <c r="J155" s="266"/>
      <c r="K155" s="266"/>
      <c r="L155" s="266"/>
      <c r="M155" s="266"/>
      <c r="N155" s="266"/>
      <c r="O155" s="266"/>
      <c r="P155" s="266"/>
      <c r="Q155" s="266"/>
      <c r="R155" s="266"/>
      <c r="S155" s="266"/>
      <c r="T155" s="266"/>
      <c r="U155" s="266"/>
      <c r="V155" s="266"/>
      <c r="W155" s="266"/>
      <c r="X155" s="266"/>
      <c r="Y155" s="266"/>
      <c r="Z155" s="266"/>
      <c r="AA155" s="266"/>
      <c r="AB155" s="266"/>
      <c r="AC155" s="266"/>
      <c r="AD155" s="266"/>
      <c r="AE155" s="266"/>
      <c r="AF155" s="266"/>
      <c r="AG155" s="266"/>
      <c r="AH155" s="266"/>
      <c r="AI155" s="266"/>
      <c r="AJ155" s="266"/>
      <c r="AK155" s="266"/>
      <c r="AL155" s="266"/>
      <c r="AM155" s="266"/>
      <c r="AN155" s="266"/>
      <c r="AO155" s="266"/>
      <c r="AP155" s="266"/>
      <c r="AQ155" s="266"/>
      <c r="AR155" s="266"/>
      <c r="AS155" s="266"/>
      <c r="AT155" s="266"/>
      <c r="AU155" s="280"/>
    </row>
    <row r="156" spans="1:47" ht="60" customHeight="1" x14ac:dyDescent="0.35">
      <c r="A156" s="276" t="s">
        <v>6268</v>
      </c>
      <c r="B156" s="254" t="s">
        <v>6327</v>
      </c>
      <c r="C156" s="255" t="s">
        <v>6345</v>
      </c>
      <c r="D156" s="258" t="s">
        <v>6346</v>
      </c>
      <c r="E156" s="259" t="s">
        <v>6065</v>
      </c>
      <c r="F156" s="262" t="s">
        <v>6330</v>
      </c>
      <c r="G156" s="265" t="str">
        <f>IF(COUNTIF(H156:AU156,"&lt;&gt;")=0,"",SUMPRODUCT(((Recommendations[ImplStatus]="Implemented")+(Recommendations[ImplStatus]="Compensated"))*ISNUMBER(MATCH(Recommendations[Id],H156:AU156,0)))/COUNTIF(H156:AU156,"&lt;&gt;"))</f>
        <v/>
      </c>
      <c r="H156" s="266"/>
      <c r="I156" s="266"/>
      <c r="J156" s="266"/>
      <c r="K156" s="266"/>
      <c r="L156" s="266"/>
      <c r="M156" s="266"/>
      <c r="N156" s="266"/>
      <c r="O156" s="266"/>
      <c r="P156" s="266"/>
      <c r="Q156" s="266"/>
      <c r="R156" s="266"/>
      <c r="S156" s="266"/>
      <c r="T156" s="266"/>
      <c r="U156" s="266"/>
      <c r="V156" s="266"/>
      <c r="W156" s="266"/>
      <c r="X156" s="266"/>
      <c r="Y156" s="266"/>
      <c r="Z156" s="266"/>
      <c r="AA156" s="266"/>
      <c r="AB156" s="266"/>
      <c r="AC156" s="266"/>
      <c r="AD156" s="266"/>
      <c r="AE156" s="266"/>
      <c r="AF156" s="266"/>
      <c r="AG156" s="266"/>
      <c r="AH156" s="266"/>
      <c r="AI156" s="266"/>
      <c r="AJ156" s="266"/>
      <c r="AK156" s="266"/>
      <c r="AL156" s="266"/>
      <c r="AM156" s="266"/>
      <c r="AN156" s="266"/>
      <c r="AO156" s="266"/>
      <c r="AP156" s="266"/>
      <c r="AQ156" s="266"/>
      <c r="AR156" s="266"/>
      <c r="AS156" s="266"/>
      <c r="AT156" s="266"/>
      <c r="AU156" s="280"/>
    </row>
    <row r="157" spans="1:47" ht="60" customHeight="1" x14ac:dyDescent="0.35">
      <c r="A157" s="276" t="s">
        <v>6268</v>
      </c>
      <c r="B157" s="254" t="s">
        <v>6327</v>
      </c>
      <c r="C157" s="255" t="s">
        <v>6347</v>
      </c>
      <c r="D157" s="258" t="s">
        <v>6348</v>
      </c>
      <c r="E157" s="259" t="s">
        <v>6065</v>
      </c>
      <c r="F157" s="262" t="s">
        <v>6330</v>
      </c>
      <c r="G157" s="265" t="str">
        <f>IF(COUNTIF(H157:AU157,"&lt;&gt;")=0,"",SUMPRODUCT(((Recommendations[ImplStatus]="Implemented")+(Recommendations[ImplStatus]="Compensated"))*ISNUMBER(MATCH(Recommendations[Id],H157:AU157,0)))/COUNTIF(H157:AU157,"&lt;&gt;"))</f>
        <v/>
      </c>
      <c r="H157" s="266"/>
      <c r="I157" s="266"/>
      <c r="J157" s="266"/>
      <c r="K157" s="266"/>
      <c r="L157" s="266"/>
      <c r="M157" s="266"/>
      <c r="N157" s="266"/>
      <c r="O157" s="266"/>
      <c r="P157" s="266"/>
      <c r="Q157" s="266"/>
      <c r="R157" s="266"/>
      <c r="S157" s="266"/>
      <c r="T157" s="266"/>
      <c r="U157" s="266"/>
      <c r="V157" s="266"/>
      <c r="W157" s="266"/>
      <c r="X157" s="266"/>
      <c r="Y157" s="266"/>
      <c r="Z157" s="266"/>
      <c r="AA157" s="266"/>
      <c r="AB157" s="266"/>
      <c r="AC157" s="266"/>
      <c r="AD157" s="266"/>
      <c r="AE157" s="266"/>
      <c r="AF157" s="266"/>
      <c r="AG157" s="266"/>
      <c r="AH157" s="266"/>
      <c r="AI157" s="266"/>
      <c r="AJ157" s="266"/>
      <c r="AK157" s="266"/>
      <c r="AL157" s="266"/>
      <c r="AM157" s="266"/>
      <c r="AN157" s="266"/>
      <c r="AO157" s="266"/>
      <c r="AP157" s="266"/>
      <c r="AQ157" s="266"/>
      <c r="AR157" s="266"/>
      <c r="AS157" s="266"/>
      <c r="AT157" s="266"/>
      <c r="AU157" s="280"/>
    </row>
    <row r="158" spans="1:47" ht="60" customHeight="1" x14ac:dyDescent="0.35">
      <c r="A158" s="276" t="s">
        <v>6268</v>
      </c>
      <c r="B158" s="254" t="s">
        <v>6327</v>
      </c>
      <c r="C158" s="255" t="s">
        <v>6349</v>
      </c>
      <c r="D158" s="258" t="s">
        <v>6350</v>
      </c>
      <c r="E158" s="259" t="s">
        <v>6065</v>
      </c>
      <c r="F158" s="262" t="s">
        <v>6330</v>
      </c>
      <c r="G158" s="265" t="str">
        <f>IF(COUNTIF(H158:AU158,"&lt;&gt;")=0,"",SUMPRODUCT(((Recommendations[ImplStatus]="Implemented")+(Recommendations[ImplStatus]="Compensated"))*ISNUMBER(MATCH(Recommendations[Id],H158:AU158,0)))/COUNTIF(H158:AU158,"&lt;&gt;"))</f>
        <v/>
      </c>
      <c r="H158" s="266"/>
      <c r="I158" s="266"/>
      <c r="J158" s="266"/>
      <c r="K158" s="266"/>
      <c r="L158" s="266"/>
      <c r="M158" s="266"/>
      <c r="N158" s="266"/>
      <c r="O158" s="266"/>
      <c r="P158" s="266"/>
      <c r="Q158" s="266"/>
      <c r="R158" s="266"/>
      <c r="S158" s="266"/>
      <c r="T158" s="266"/>
      <c r="U158" s="266"/>
      <c r="V158" s="266"/>
      <c r="W158" s="266"/>
      <c r="X158" s="266"/>
      <c r="Y158" s="266"/>
      <c r="Z158" s="266"/>
      <c r="AA158" s="266"/>
      <c r="AB158" s="266"/>
      <c r="AC158" s="266"/>
      <c r="AD158" s="266"/>
      <c r="AE158" s="266"/>
      <c r="AF158" s="266"/>
      <c r="AG158" s="266"/>
      <c r="AH158" s="266"/>
      <c r="AI158" s="266"/>
      <c r="AJ158" s="266"/>
      <c r="AK158" s="266"/>
      <c r="AL158" s="266"/>
      <c r="AM158" s="266"/>
      <c r="AN158" s="266"/>
      <c r="AO158" s="266"/>
      <c r="AP158" s="266"/>
      <c r="AQ158" s="266"/>
      <c r="AR158" s="266"/>
      <c r="AS158" s="266"/>
      <c r="AT158" s="266"/>
      <c r="AU158" s="280"/>
    </row>
    <row r="159" spans="1:47" ht="60" customHeight="1" x14ac:dyDescent="0.35">
      <c r="A159" s="276" t="s">
        <v>6268</v>
      </c>
      <c r="B159" s="254" t="s">
        <v>6327</v>
      </c>
      <c r="C159" s="255" t="s">
        <v>6351</v>
      </c>
      <c r="D159" s="258" t="s">
        <v>6352</v>
      </c>
      <c r="E159" s="259" t="s">
        <v>6065</v>
      </c>
      <c r="F159" s="262" t="s">
        <v>6330</v>
      </c>
      <c r="G159" s="265" t="str">
        <f>IF(COUNTIF(H159:AU159,"&lt;&gt;")=0,"",SUMPRODUCT(((Recommendations[ImplStatus]="Implemented")+(Recommendations[ImplStatus]="Compensated"))*ISNUMBER(MATCH(Recommendations[Id],H159:AU159,0)))/COUNTIF(H159:AU159,"&lt;&gt;"))</f>
        <v/>
      </c>
      <c r="H159" s="266"/>
      <c r="I159" s="266"/>
      <c r="J159" s="266"/>
      <c r="K159" s="266"/>
      <c r="L159" s="266"/>
      <c r="M159" s="266"/>
      <c r="N159" s="266"/>
      <c r="O159" s="266"/>
      <c r="P159" s="266"/>
      <c r="Q159" s="266"/>
      <c r="R159" s="266"/>
      <c r="S159" s="266"/>
      <c r="T159" s="266"/>
      <c r="U159" s="266"/>
      <c r="V159" s="266"/>
      <c r="W159" s="266"/>
      <c r="X159" s="266"/>
      <c r="Y159" s="266"/>
      <c r="Z159" s="266"/>
      <c r="AA159" s="266"/>
      <c r="AB159" s="266"/>
      <c r="AC159" s="266"/>
      <c r="AD159" s="266"/>
      <c r="AE159" s="266"/>
      <c r="AF159" s="266"/>
      <c r="AG159" s="266"/>
      <c r="AH159" s="266"/>
      <c r="AI159" s="266"/>
      <c r="AJ159" s="266"/>
      <c r="AK159" s="266"/>
      <c r="AL159" s="266"/>
      <c r="AM159" s="266"/>
      <c r="AN159" s="266"/>
      <c r="AO159" s="266"/>
      <c r="AP159" s="266"/>
      <c r="AQ159" s="266"/>
      <c r="AR159" s="266"/>
      <c r="AS159" s="266"/>
      <c r="AT159" s="266"/>
      <c r="AU159" s="280"/>
    </row>
    <row r="160" spans="1:47" ht="60" customHeight="1" x14ac:dyDescent="0.35">
      <c r="A160" s="276" t="s">
        <v>6268</v>
      </c>
      <c r="B160" s="254" t="s">
        <v>6327</v>
      </c>
      <c r="C160" s="255" t="s">
        <v>6353</v>
      </c>
      <c r="D160" s="258" t="s">
        <v>6354</v>
      </c>
      <c r="E160" s="259" t="s">
        <v>6065</v>
      </c>
      <c r="F160" s="262" t="s">
        <v>6355</v>
      </c>
      <c r="G160" s="265" t="str">
        <f>IF(COUNTIF(H160:AU160,"&lt;&gt;")=0,"",SUMPRODUCT(((Recommendations[ImplStatus]="Implemented")+(Recommendations[ImplStatus]="Compensated"))*ISNUMBER(MATCH(Recommendations[Id],H160:AU160,0)))/COUNTIF(H160:AU160,"&lt;&gt;"))</f>
        <v/>
      </c>
      <c r="H160" s="266"/>
      <c r="I160" s="266"/>
      <c r="J160" s="266"/>
      <c r="K160" s="266"/>
      <c r="L160" s="266"/>
      <c r="M160" s="266"/>
      <c r="N160" s="266"/>
      <c r="O160" s="266"/>
      <c r="P160" s="266"/>
      <c r="Q160" s="266"/>
      <c r="R160" s="266"/>
      <c r="S160" s="266"/>
      <c r="T160" s="266"/>
      <c r="U160" s="266"/>
      <c r="V160" s="266"/>
      <c r="W160" s="266"/>
      <c r="X160" s="266"/>
      <c r="Y160" s="266"/>
      <c r="Z160" s="266"/>
      <c r="AA160" s="266"/>
      <c r="AB160" s="266"/>
      <c r="AC160" s="266"/>
      <c r="AD160" s="266"/>
      <c r="AE160" s="266"/>
      <c r="AF160" s="266"/>
      <c r="AG160" s="266"/>
      <c r="AH160" s="266"/>
      <c r="AI160" s="266"/>
      <c r="AJ160" s="266"/>
      <c r="AK160" s="266"/>
      <c r="AL160" s="266"/>
      <c r="AM160" s="266"/>
      <c r="AN160" s="266"/>
      <c r="AO160" s="266"/>
      <c r="AP160" s="266"/>
      <c r="AQ160" s="266"/>
      <c r="AR160" s="266"/>
      <c r="AS160" s="266"/>
      <c r="AT160" s="266"/>
      <c r="AU160" s="280"/>
    </row>
    <row r="161" spans="1:47" ht="60" customHeight="1" x14ac:dyDescent="0.35">
      <c r="A161" s="276" t="s">
        <v>6268</v>
      </c>
      <c r="B161" s="254" t="s">
        <v>6327</v>
      </c>
      <c r="C161" s="255" t="s">
        <v>6356</v>
      </c>
      <c r="D161" s="258" t="s">
        <v>6357</v>
      </c>
      <c r="E161" s="259" t="s">
        <v>6065</v>
      </c>
      <c r="F161" s="262" t="s">
        <v>6355</v>
      </c>
      <c r="G161" s="265" t="str">
        <f>IF(COUNTIF(H161:AU161,"&lt;&gt;")=0,"",SUMPRODUCT(((Recommendations[ImplStatus]="Implemented")+(Recommendations[ImplStatus]="Compensated"))*ISNUMBER(MATCH(Recommendations[Id],H161:AU161,0)))/COUNTIF(H161:AU161,"&lt;&gt;"))</f>
        <v/>
      </c>
      <c r="H161" s="266"/>
      <c r="I161" s="266"/>
      <c r="J161" s="266"/>
      <c r="K161" s="266"/>
      <c r="L161" s="266"/>
      <c r="M161" s="266"/>
      <c r="N161" s="266"/>
      <c r="O161" s="266"/>
      <c r="P161" s="266"/>
      <c r="Q161" s="266"/>
      <c r="R161" s="266"/>
      <c r="S161" s="266"/>
      <c r="T161" s="266"/>
      <c r="U161" s="266"/>
      <c r="V161" s="266"/>
      <c r="W161" s="266"/>
      <c r="X161" s="266"/>
      <c r="Y161" s="266"/>
      <c r="Z161" s="266"/>
      <c r="AA161" s="266"/>
      <c r="AB161" s="266"/>
      <c r="AC161" s="266"/>
      <c r="AD161" s="266"/>
      <c r="AE161" s="266"/>
      <c r="AF161" s="266"/>
      <c r="AG161" s="266"/>
      <c r="AH161" s="266"/>
      <c r="AI161" s="266"/>
      <c r="AJ161" s="266"/>
      <c r="AK161" s="266"/>
      <c r="AL161" s="266"/>
      <c r="AM161" s="266"/>
      <c r="AN161" s="266"/>
      <c r="AO161" s="266"/>
      <c r="AP161" s="266"/>
      <c r="AQ161" s="266"/>
      <c r="AR161" s="266"/>
      <c r="AS161" s="266"/>
      <c r="AT161" s="266"/>
      <c r="AU161" s="280"/>
    </row>
    <row r="162" spans="1:47" ht="60" customHeight="1" x14ac:dyDescent="0.35">
      <c r="A162" s="276" t="s">
        <v>6268</v>
      </c>
      <c r="B162" s="254" t="s">
        <v>6327</v>
      </c>
      <c r="C162" s="255" t="s">
        <v>6358</v>
      </c>
      <c r="D162" s="258" t="s">
        <v>6359</v>
      </c>
      <c r="E162" s="259" t="s">
        <v>6065</v>
      </c>
      <c r="F162" s="262" t="s">
        <v>6355</v>
      </c>
      <c r="G162" s="265" t="str">
        <f>IF(COUNTIF(H162:AU162,"&lt;&gt;")=0,"",SUMPRODUCT(((Recommendations[ImplStatus]="Implemented")+(Recommendations[ImplStatus]="Compensated"))*ISNUMBER(MATCH(Recommendations[Id],H162:AU162,0)))/COUNTIF(H162:AU162,"&lt;&gt;"))</f>
        <v/>
      </c>
      <c r="H162" s="266"/>
      <c r="I162" s="266"/>
      <c r="J162" s="266"/>
      <c r="K162" s="266"/>
      <c r="L162" s="266"/>
      <c r="M162" s="266"/>
      <c r="N162" s="266"/>
      <c r="O162" s="266"/>
      <c r="P162" s="266"/>
      <c r="Q162" s="266"/>
      <c r="R162" s="266"/>
      <c r="S162" s="266"/>
      <c r="T162" s="266"/>
      <c r="U162" s="266"/>
      <c r="V162" s="266"/>
      <c r="W162" s="266"/>
      <c r="X162" s="266"/>
      <c r="Y162" s="266"/>
      <c r="Z162" s="266"/>
      <c r="AA162" s="266"/>
      <c r="AB162" s="266"/>
      <c r="AC162" s="266"/>
      <c r="AD162" s="266"/>
      <c r="AE162" s="266"/>
      <c r="AF162" s="266"/>
      <c r="AG162" s="266"/>
      <c r="AH162" s="266"/>
      <c r="AI162" s="266"/>
      <c r="AJ162" s="266"/>
      <c r="AK162" s="266"/>
      <c r="AL162" s="266"/>
      <c r="AM162" s="266"/>
      <c r="AN162" s="266"/>
      <c r="AO162" s="266"/>
      <c r="AP162" s="266"/>
      <c r="AQ162" s="266"/>
      <c r="AR162" s="266"/>
      <c r="AS162" s="266"/>
      <c r="AT162" s="266"/>
      <c r="AU162" s="280"/>
    </row>
    <row r="163" spans="1:47" ht="60" customHeight="1" x14ac:dyDescent="0.35">
      <c r="A163" s="276" t="s">
        <v>6268</v>
      </c>
      <c r="B163" s="254" t="s">
        <v>6327</v>
      </c>
      <c r="C163" s="255" t="s">
        <v>6360</v>
      </c>
      <c r="D163" s="258" t="s">
        <v>6361</v>
      </c>
      <c r="E163" s="259" t="s">
        <v>6065</v>
      </c>
      <c r="F163" s="262" t="s">
        <v>6355</v>
      </c>
      <c r="G163" s="265" t="str">
        <f>IF(COUNTIF(H163:AU163,"&lt;&gt;")=0,"",SUMPRODUCT(((Recommendations[ImplStatus]="Implemented")+(Recommendations[ImplStatus]="Compensated"))*ISNUMBER(MATCH(Recommendations[Id],H163:AU163,0)))/COUNTIF(H163:AU163,"&lt;&gt;"))</f>
        <v/>
      </c>
      <c r="H163" s="266"/>
      <c r="I163" s="266"/>
      <c r="J163" s="266"/>
      <c r="K163" s="266"/>
      <c r="L163" s="266"/>
      <c r="M163" s="266"/>
      <c r="N163" s="266"/>
      <c r="O163" s="266"/>
      <c r="P163" s="266"/>
      <c r="Q163" s="266"/>
      <c r="R163" s="266"/>
      <c r="S163" s="266"/>
      <c r="T163" s="266"/>
      <c r="U163" s="266"/>
      <c r="V163" s="266"/>
      <c r="W163" s="266"/>
      <c r="X163" s="266"/>
      <c r="Y163" s="266"/>
      <c r="Z163" s="266"/>
      <c r="AA163" s="266"/>
      <c r="AB163" s="266"/>
      <c r="AC163" s="266"/>
      <c r="AD163" s="266"/>
      <c r="AE163" s="266"/>
      <c r="AF163" s="266"/>
      <c r="AG163" s="266"/>
      <c r="AH163" s="266"/>
      <c r="AI163" s="266"/>
      <c r="AJ163" s="266"/>
      <c r="AK163" s="266"/>
      <c r="AL163" s="266"/>
      <c r="AM163" s="266"/>
      <c r="AN163" s="266"/>
      <c r="AO163" s="266"/>
      <c r="AP163" s="266"/>
      <c r="AQ163" s="266"/>
      <c r="AR163" s="266"/>
      <c r="AS163" s="266"/>
      <c r="AT163" s="266"/>
      <c r="AU163" s="280"/>
    </row>
    <row r="164" spans="1:47" ht="60" customHeight="1" x14ac:dyDescent="0.35">
      <c r="A164" s="276" t="s">
        <v>6268</v>
      </c>
      <c r="B164" s="254" t="s">
        <v>6327</v>
      </c>
      <c r="C164" s="255" t="s">
        <v>6362</v>
      </c>
      <c r="D164" s="258" t="s">
        <v>6363</v>
      </c>
      <c r="E164" s="259" t="s">
        <v>6065</v>
      </c>
      <c r="F164" s="262" t="s">
        <v>6355</v>
      </c>
      <c r="G164" s="265" t="str">
        <f>IF(COUNTIF(H164:AU164,"&lt;&gt;")=0,"",SUMPRODUCT(((Recommendations[ImplStatus]="Implemented")+(Recommendations[ImplStatus]="Compensated"))*ISNUMBER(MATCH(Recommendations[Id],H164:AU164,0)))/COUNTIF(H164:AU164,"&lt;&gt;"))</f>
        <v/>
      </c>
      <c r="H164" s="266"/>
      <c r="I164" s="266"/>
      <c r="J164" s="266"/>
      <c r="K164" s="266"/>
      <c r="L164" s="266"/>
      <c r="M164" s="266"/>
      <c r="N164" s="266"/>
      <c r="O164" s="266"/>
      <c r="P164" s="266"/>
      <c r="Q164" s="266"/>
      <c r="R164" s="266"/>
      <c r="S164" s="266"/>
      <c r="T164" s="266"/>
      <c r="U164" s="266"/>
      <c r="V164" s="266"/>
      <c r="W164" s="266"/>
      <c r="X164" s="266"/>
      <c r="Y164" s="266"/>
      <c r="Z164" s="266"/>
      <c r="AA164" s="266"/>
      <c r="AB164" s="266"/>
      <c r="AC164" s="266"/>
      <c r="AD164" s="266"/>
      <c r="AE164" s="266"/>
      <c r="AF164" s="266"/>
      <c r="AG164" s="266"/>
      <c r="AH164" s="266"/>
      <c r="AI164" s="266"/>
      <c r="AJ164" s="266"/>
      <c r="AK164" s="266"/>
      <c r="AL164" s="266"/>
      <c r="AM164" s="266"/>
      <c r="AN164" s="266"/>
      <c r="AO164" s="266"/>
      <c r="AP164" s="266"/>
      <c r="AQ164" s="266"/>
      <c r="AR164" s="266"/>
      <c r="AS164" s="266"/>
      <c r="AT164" s="266"/>
      <c r="AU164" s="280"/>
    </row>
    <row r="165" spans="1:47" ht="60" customHeight="1" outlineLevel="2" x14ac:dyDescent="0.35">
      <c r="A165" s="275" t="s">
        <v>6268</v>
      </c>
      <c r="B165" s="253" t="s">
        <v>6364</v>
      </c>
      <c r="C165" s="253"/>
      <c r="D165" s="257"/>
      <c r="E165" s="253"/>
      <c r="F165" s="261"/>
      <c r="G165" s="264" t="str">
        <f>IF(COUNTIF(H165:AU165,"&lt;&gt;")=0,"",SUMPRODUCT(((Recommendations[ImplStatus]="Implemented")+(Recommendations[ImplStatus]="Compensated"))*ISNUMBER(MATCH(Recommendations[Id],H165:AU165,0)))/COUNTIF(H165:AU165,"&lt;&gt;"))</f>
        <v/>
      </c>
      <c r="H165" s="261"/>
      <c r="I165" s="261"/>
      <c r="J165" s="261"/>
      <c r="K165" s="261"/>
      <c r="L165" s="261"/>
      <c r="M165" s="261"/>
      <c r="N165" s="261"/>
      <c r="O165" s="261"/>
      <c r="P165" s="261"/>
      <c r="Q165" s="261"/>
      <c r="R165" s="261"/>
      <c r="S165" s="261"/>
      <c r="T165" s="261"/>
      <c r="U165" s="261"/>
      <c r="V165" s="261"/>
      <c r="W165" s="261"/>
      <c r="X165" s="261"/>
      <c r="Y165" s="261"/>
      <c r="Z165" s="261"/>
      <c r="AA165" s="261"/>
      <c r="AB165" s="261"/>
      <c r="AC165" s="261"/>
      <c r="AD165" s="261"/>
      <c r="AE165" s="261"/>
      <c r="AF165" s="261"/>
      <c r="AG165" s="261"/>
      <c r="AH165" s="261"/>
      <c r="AI165" s="261"/>
      <c r="AJ165" s="261"/>
      <c r="AK165" s="261"/>
      <c r="AL165" s="261"/>
      <c r="AM165" s="261"/>
      <c r="AN165" s="261"/>
      <c r="AO165" s="261"/>
      <c r="AP165" s="261"/>
      <c r="AQ165" s="261"/>
      <c r="AR165" s="261"/>
      <c r="AS165" s="261"/>
      <c r="AT165" s="261"/>
      <c r="AU165" s="279"/>
    </row>
    <row r="166" spans="1:47" ht="60" customHeight="1" x14ac:dyDescent="0.35">
      <c r="A166" s="276" t="s">
        <v>6268</v>
      </c>
      <c r="B166" s="254" t="s">
        <v>6364</v>
      </c>
      <c r="C166" s="255" t="s">
        <v>6365</v>
      </c>
      <c r="D166" s="258" t="s">
        <v>6366</v>
      </c>
      <c r="E166" s="259" t="s">
        <v>6036</v>
      </c>
      <c r="F166" s="262" t="s">
        <v>6367</v>
      </c>
      <c r="G166" s="265" t="str">
        <f>IF(COUNTIF(H166:AU166,"&lt;&gt;")=0,"",SUMPRODUCT(((Recommendations[ImplStatus]="Implemented")+(Recommendations[ImplStatus]="Compensated"))*ISNUMBER(MATCH(Recommendations[Id],H166:AU166,0)))/COUNTIF(H166:AU166,"&lt;&gt;"))</f>
        <v/>
      </c>
      <c r="H166" s="266"/>
      <c r="I166" s="266"/>
      <c r="J166" s="266"/>
      <c r="K166" s="266"/>
      <c r="L166" s="266"/>
      <c r="M166" s="266"/>
      <c r="N166" s="266"/>
      <c r="O166" s="266"/>
      <c r="P166" s="266"/>
      <c r="Q166" s="266"/>
      <c r="R166" s="266"/>
      <c r="S166" s="266"/>
      <c r="T166" s="266"/>
      <c r="U166" s="266"/>
      <c r="V166" s="266"/>
      <c r="W166" s="266"/>
      <c r="X166" s="266"/>
      <c r="Y166" s="266"/>
      <c r="Z166" s="266"/>
      <c r="AA166" s="266"/>
      <c r="AB166" s="266"/>
      <c r="AC166" s="266"/>
      <c r="AD166" s="266"/>
      <c r="AE166" s="266"/>
      <c r="AF166" s="266"/>
      <c r="AG166" s="266"/>
      <c r="AH166" s="266"/>
      <c r="AI166" s="266"/>
      <c r="AJ166" s="266"/>
      <c r="AK166" s="266"/>
      <c r="AL166" s="266"/>
      <c r="AM166" s="266"/>
      <c r="AN166" s="266"/>
      <c r="AO166" s="266"/>
      <c r="AP166" s="266"/>
      <c r="AQ166" s="266"/>
      <c r="AR166" s="266"/>
      <c r="AS166" s="266"/>
      <c r="AT166" s="266"/>
      <c r="AU166" s="280"/>
    </row>
    <row r="167" spans="1:47" ht="60" customHeight="1" x14ac:dyDescent="0.35">
      <c r="A167" s="276" t="s">
        <v>6268</v>
      </c>
      <c r="B167" s="254" t="s">
        <v>6364</v>
      </c>
      <c r="C167" s="255" t="s">
        <v>6368</v>
      </c>
      <c r="D167" s="258" t="s">
        <v>6369</v>
      </c>
      <c r="E167" s="259" t="s">
        <v>6180</v>
      </c>
      <c r="F167" s="262" t="s">
        <v>6367</v>
      </c>
      <c r="G167" s="265" t="str">
        <f>IF(COUNTIF(H167:AU167,"&lt;&gt;")=0,"",SUMPRODUCT(((Recommendations[ImplStatus]="Implemented")+(Recommendations[ImplStatus]="Compensated"))*ISNUMBER(MATCH(Recommendations[Id],H167:AU167,0)))/COUNTIF(H167:AU167,"&lt;&gt;"))</f>
        <v/>
      </c>
      <c r="H167" s="266"/>
      <c r="I167" s="266"/>
      <c r="J167" s="266"/>
      <c r="K167" s="266"/>
      <c r="L167" s="266"/>
      <c r="M167" s="266"/>
      <c r="N167" s="266"/>
      <c r="O167" s="266"/>
      <c r="P167" s="266"/>
      <c r="Q167" s="266"/>
      <c r="R167" s="266"/>
      <c r="S167" s="266"/>
      <c r="T167" s="266"/>
      <c r="U167" s="266"/>
      <c r="V167" s="266"/>
      <c r="W167" s="266"/>
      <c r="X167" s="266"/>
      <c r="Y167" s="266"/>
      <c r="Z167" s="266"/>
      <c r="AA167" s="266"/>
      <c r="AB167" s="266"/>
      <c r="AC167" s="266"/>
      <c r="AD167" s="266"/>
      <c r="AE167" s="266"/>
      <c r="AF167" s="266"/>
      <c r="AG167" s="266"/>
      <c r="AH167" s="266"/>
      <c r="AI167" s="266"/>
      <c r="AJ167" s="266"/>
      <c r="AK167" s="266"/>
      <c r="AL167" s="266"/>
      <c r="AM167" s="266"/>
      <c r="AN167" s="266"/>
      <c r="AO167" s="266"/>
      <c r="AP167" s="266"/>
      <c r="AQ167" s="266"/>
      <c r="AR167" s="266"/>
      <c r="AS167" s="266"/>
      <c r="AT167" s="266"/>
      <c r="AU167" s="280"/>
    </row>
    <row r="168" spans="1:47" ht="60" customHeight="1" x14ac:dyDescent="0.35">
      <c r="A168" s="276" t="s">
        <v>6268</v>
      </c>
      <c r="B168" s="254" t="s">
        <v>6364</v>
      </c>
      <c r="C168" s="255" t="s">
        <v>6370</v>
      </c>
      <c r="D168" s="258" t="s">
        <v>6371</v>
      </c>
      <c r="E168" s="259" t="s">
        <v>6132</v>
      </c>
      <c r="F168" s="262" t="s">
        <v>6367</v>
      </c>
      <c r="G168" s="265" t="str">
        <f>IF(COUNTIF(H168:AU168,"&lt;&gt;")=0,"",SUMPRODUCT(((Recommendations[ImplStatus]="Implemented")+(Recommendations[ImplStatus]="Compensated"))*ISNUMBER(MATCH(Recommendations[Id],H168:AU168,0)))/COUNTIF(H168:AU168,"&lt;&gt;"))</f>
        <v/>
      </c>
      <c r="H168" s="266"/>
      <c r="I168" s="266"/>
      <c r="J168" s="266"/>
      <c r="K168" s="266"/>
      <c r="L168" s="266"/>
      <c r="M168" s="266"/>
      <c r="N168" s="266"/>
      <c r="O168" s="266"/>
      <c r="P168" s="266"/>
      <c r="Q168" s="266"/>
      <c r="R168" s="266"/>
      <c r="S168" s="266"/>
      <c r="T168" s="266"/>
      <c r="U168" s="266"/>
      <c r="V168" s="266"/>
      <c r="W168" s="266"/>
      <c r="X168" s="266"/>
      <c r="Y168" s="266"/>
      <c r="Z168" s="266"/>
      <c r="AA168" s="266"/>
      <c r="AB168" s="266"/>
      <c r="AC168" s="266"/>
      <c r="AD168" s="266"/>
      <c r="AE168" s="266"/>
      <c r="AF168" s="266"/>
      <c r="AG168" s="266"/>
      <c r="AH168" s="266"/>
      <c r="AI168" s="266"/>
      <c r="AJ168" s="266"/>
      <c r="AK168" s="266"/>
      <c r="AL168" s="266"/>
      <c r="AM168" s="266"/>
      <c r="AN168" s="266"/>
      <c r="AO168" s="266"/>
      <c r="AP168" s="266"/>
      <c r="AQ168" s="266"/>
      <c r="AR168" s="266"/>
      <c r="AS168" s="266"/>
      <c r="AT168" s="266"/>
      <c r="AU168" s="280"/>
    </row>
    <row r="169" spans="1:47" ht="60" customHeight="1" x14ac:dyDescent="0.35">
      <c r="A169" s="276" t="s">
        <v>6268</v>
      </c>
      <c r="B169" s="254" t="s">
        <v>6364</v>
      </c>
      <c r="C169" s="255" t="s">
        <v>6372</v>
      </c>
      <c r="D169" s="258" t="s">
        <v>6373</v>
      </c>
      <c r="E169" s="259" t="s">
        <v>6132</v>
      </c>
      <c r="F169" s="262" t="s">
        <v>6367</v>
      </c>
      <c r="G169" s="265" t="str">
        <f>IF(COUNTIF(H169:AU169,"&lt;&gt;")=0,"",SUMPRODUCT(((Recommendations[ImplStatus]="Implemented")+(Recommendations[ImplStatus]="Compensated"))*ISNUMBER(MATCH(Recommendations[Id],H169:AU169,0)))/COUNTIF(H169:AU169,"&lt;&gt;"))</f>
        <v/>
      </c>
      <c r="H169" s="266"/>
      <c r="I169" s="266"/>
      <c r="J169" s="266"/>
      <c r="K169" s="266"/>
      <c r="L169" s="266"/>
      <c r="M169" s="266"/>
      <c r="N169" s="266"/>
      <c r="O169" s="266"/>
      <c r="P169" s="266"/>
      <c r="Q169" s="266"/>
      <c r="R169" s="266"/>
      <c r="S169" s="266"/>
      <c r="T169" s="266"/>
      <c r="U169" s="266"/>
      <c r="V169" s="266"/>
      <c r="W169" s="266"/>
      <c r="X169" s="266"/>
      <c r="Y169" s="266"/>
      <c r="Z169" s="266"/>
      <c r="AA169" s="266"/>
      <c r="AB169" s="266"/>
      <c r="AC169" s="266"/>
      <c r="AD169" s="266"/>
      <c r="AE169" s="266"/>
      <c r="AF169" s="266"/>
      <c r="AG169" s="266"/>
      <c r="AH169" s="266"/>
      <c r="AI169" s="266"/>
      <c r="AJ169" s="266"/>
      <c r="AK169" s="266"/>
      <c r="AL169" s="266"/>
      <c r="AM169" s="266"/>
      <c r="AN169" s="266"/>
      <c r="AO169" s="266"/>
      <c r="AP169" s="266"/>
      <c r="AQ169" s="266"/>
      <c r="AR169" s="266"/>
      <c r="AS169" s="266"/>
      <c r="AT169" s="266"/>
      <c r="AU169" s="280"/>
    </row>
    <row r="170" spans="1:47" ht="60" customHeight="1" x14ac:dyDescent="0.35">
      <c r="A170" s="276" t="s">
        <v>6268</v>
      </c>
      <c r="B170" s="254" t="s">
        <v>6364</v>
      </c>
      <c r="C170" s="255" t="s">
        <v>6374</v>
      </c>
      <c r="D170" s="258" t="s">
        <v>6375</v>
      </c>
      <c r="E170" s="259" t="s">
        <v>6180</v>
      </c>
      <c r="F170" s="262" t="s">
        <v>6367</v>
      </c>
      <c r="G170" s="265" t="str">
        <f>IF(COUNTIF(H170:AU170,"&lt;&gt;")=0,"",SUMPRODUCT(((Recommendations[ImplStatus]="Implemented")+(Recommendations[ImplStatus]="Compensated"))*ISNUMBER(MATCH(Recommendations[Id],H170:AU170,0)))/COUNTIF(H170:AU170,"&lt;&gt;"))</f>
        <v/>
      </c>
      <c r="H170" s="266"/>
      <c r="I170" s="266"/>
      <c r="J170" s="266"/>
      <c r="K170" s="266"/>
      <c r="L170" s="266"/>
      <c r="M170" s="266"/>
      <c r="N170" s="266"/>
      <c r="O170" s="266"/>
      <c r="P170" s="266"/>
      <c r="Q170" s="266"/>
      <c r="R170" s="266"/>
      <c r="S170" s="266"/>
      <c r="T170" s="266"/>
      <c r="U170" s="266"/>
      <c r="V170" s="266"/>
      <c r="W170" s="266"/>
      <c r="X170" s="266"/>
      <c r="Y170" s="266"/>
      <c r="Z170" s="266"/>
      <c r="AA170" s="266"/>
      <c r="AB170" s="266"/>
      <c r="AC170" s="266"/>
      <c r="AD170" s="266"/>
      <c r="AE170" s="266"/>
      <c r="AF170" s="266"/>
      <c r="AG170" s="266"/>
      <c r="AH170" s="266"/>
      <c r="AI170" s="266"/>
      <c r="AJ170" s="266"/>
      <c r="AK170" s="266"/>
      <c r="AL170" s="266"/>
      <c r="AM170" s="266"/>
      <c r="AN170" s="266"/>
      <c r="AO170" s="266"/>
      <c r="AP170" s="266"/>
      <c r="AQ170" s="266"/>
      <c r="AR170" s="266"/>
      <c r="AS170" s="266"/>
      <c r="AT170" s="266"/>
      <c r="AU170" s="280"/>
    </row>
    <row r="171" spans="1:47" ht="60" customHeight="1" x14ac:dyDescent="0.35">
      <c r="A171" s="276" t="s">
        <v>6268</v>
      </c>
      <c r="B171" s="254" t="s">
        <v>6364</v>
      </c>
      <c r="C171" s="255" t="s">
        <v>6376</v>
      </c>
      <c r="D171" s="258" t="s">
        <v>6377</v>
      </c>
      <c r="E171" s="259" t="s">
        <v>6065</v>
      </c>
      <c r="F171" s="262" t="s">
        <v>6367</v>
      </c>
      <c r="G171" s="265" t="str">
        <f>IF(COUNTIF(H171:AU171,"&lt;&gt;")=0,"",SUMPRODUCT(((Recommendations[ImplStatus]="Implemented")+(Recommendations[ImplStatus]="Compensated"))*ISNUMBER(MATCH(Recommendations[Id],H171:AU171,0)))/COUNTIF(H171:AU171,"&lt;&gt;"))</f>
        <v/>
      </c>
      <c r="H171" s="266"/>
      <c r="I171" s="266"/>
      <c r="J171" s="266"/>
      <c r="K171" s="266"/>
      <c r="L171" s="266"/>
      <c r="M171" s="266"/>
      <c r="N171" s="266"/>
      <c r="O171" s="266"/>
      <c r="P171" s="266"/>
      <c r="Q171" s="266"/>
      <c r="R171" s="266"/>
      <c r="S171" s="266"/>
      <c r="T171" s="266"/>
      <c r="U171" s="266"/>
      <c r="V171" s="266"/>
      <c r="W171" s="266"/>
      <c r="X171" s="266"/>
      <c r="Y171" s="266"/>
      <c r="Z171" s="266"/>
      <c r="AA171" s="266"/>
      <c r="AB171" s="266"/>
      <c r="AC171" s="266"/>
      <c r="AD171" s="266"/>
      <c r="AE171" s="266"/>
      <c r="AF171" s="266"/>
      <c r="AG171" s="266"/>
      <c r="AH171" s="266"/>
      <c r="AI171" s="266"/>
      <c r="AJ171" s="266"/>
      <c r="AK171" s="266"/>
      <c r="AL171" s="266"/>
      <c r="AM171" s="266"/>
      <c r="AN171" s="266"/>
      <c r="AO171" s="266"/>
      <c r="AP171" s="266"/>
      <c r="AQ171" s="266"/>
      <c r="AR171" s="266"/>
      <c r="AS171" s="266"/>
      <c r="AT171" s="266"/>
      <c r="AU171" s="280"/>
    </row>
    <row r="172" spans="1:47" ht="60" customHeight="1" x14ac:dyDescent="0.35">
      <c r="A172" s="276" t="s">
        <v>6268</v>
      </c>
      <c r="B172" s="254" t="s">
        <v>6364</v>
      </c>
      <c r="C172" s="255" t="s">
        <v>6378</v>
      </c>
      <c r="D172" s="258" t="s">
        <v>6379</v>
      </c>
      <c r="E172" s="259" t="s">
        <v>6132</v>
      </c>
      <c r="F172" s="262" t="s">
        <v>6367</v>
      </c>
      <c r="G172" s="265" t="str">
        <f>IF(COUNTIF(H172:AU172,"&lt;&gt;")=0,"",SUMPRODUCT(((Recommendations[ImplStatus]="Implemented")+(Recommendations[ImplStatus]="Compensated"))*ISNUMBER(MATCH(Recommendations[Id],H172:AU172,0)))/COUNTIF(H172:AU172,"&lt;&gt;"))</f>
        <v/>
      </c>
      <c r="H172" s="266"/>
      <c r="I172" s="266"/>
      <c r="J172" s="266"/>
      <c r="K172" s="266"/>
      <c r="L172" s="266"/>
      <c r="M172" s="266"/>
      <c r="N172" s="266"/>
      <c r="O172" s="266"/>
      <c r="P172" s="266"/>
      <c r="Q172" s="266"/>
      <c r="R172" s="266"/>
      <c r="S172" s="266"/>
      <c r="T172" s="266"/>
      <c r="U172" s="266"/>
      <c r="V172" s="266"/>
      <c r="W172" s="266"/>
      <c r="X172" s="266"/>
      <c r="Y172" s="266"/>
      <c r="Z172" s="266"/>
      <c r="AA172" s="266"/>
      <c r="AB172" s="266"/>
      <c r="AC172" s="266"/>
      <c r="AD172" s="266"/>
      <c r="AE172" s="266"/>
      <c r="AF172" s="266"/>
      <c r="AG172" s="266"/>
      <c r="AH172" s="266"/>
      <c r="AI172" s="266"/>
      <c r="AJ172" s="266"/>
      <c r="AK172" s="266"/>
      <c r="AL172" s="266"/>
      <c r="AM172" s="266"/>
      <c r="AN172" s="266"/>
      <c r="AO172" s="266"/>
      <c r="AP172" s="266"/>
      <c r="AQ172" s="266"/>
      <c r="AR172" s="266"/>
      <c r="AS172" s="266"/>
      <c r="AT172" s="266"/>
      <c r="AU172" s="280"/>
    </row>
    <row r="173" spans="1:47" ht="60" customHeight="1" x14ac:dyDescent="0.35">
      <c r="A173" s="276" t="s">
        <v>6268</v>
      </c>
      <c r="B173" s="254" t="s">
        <v>6364</v>
      </c>
      <c r="C173" s="255" t="s">
        <v>6380</v>
      </c>
      <c r="D173" s="258" t="s">
        <v>6381</v>
      </c>
      <c r="E173" s="259" t="s">
        <v>6065</v>
      </c>
      <c r="F173" s="262" t="s">
        <v>6367</v>
      </c>
      <c r="G173" s="265" t="str">
        <f>IF(COUNTIF(H173:AU173,"&lt;&gt;")=0,"",SUMPRODUCT(((Recommendations[ImplStatus]="Implemented")+(Recommendations[ImplStatus]="Compensated"))*ISNUMBER(MATCH(Recommendations[Id],H173:AU173,0)))/COUNTIF(H173:AU173,"&lt;&gt;"))</f>
        <v/>
      </c>
      <c r="H173" s="266"/>
      <c r="I173" s="266"/>
      <c r="J173" s="266"/>
      <c r="K173" s="266"/>
      <c r="L173" s="266"/>
      <c r="M173" s="266"/>
      <c r="N173" s="266"/>
      <c r="O173" s="266"/>
      <c r="P173" s="266"/>
      <c r="Q173" s="266"/>
      <c r="R173" s="266"/>
      <c r="S173" s="266"/>
      <c r="T173" s="266"/>
      <c r="U173" s="266"/>
      <c r="V173" s="266"/>
      <c r="W173" s="266"/>
      <c r="X173" s="266"/>
      <c r="Y173" s="266"/>
      <c r="Z173" s="266"/>
      <c r="AA173" s="266"/>
      <c r="AB173" s="266"/>
      <c r="AC173" s="266"/>
      <c r="AD173" s="266"/>
      <c r="AE173" s="266"/>
      <c r="AF173" s="266"/>
      <c r="AG173" s="266"/>
      <c r="AH173" s="266"/>
      <c r="AI173" s="266"/>
      <c r="AJ173" s="266"/>
      <c r="AK173" s="266"/>
      <c r="AL173" s="266"/>
      <c r="AM173" s="266"/>
      <c r="AN173" s="266"/>
      <c r="AO173" s="266"/>
      <c r="AP173" s="266"/>
      <c r="AQ173" s="266"/>
      <c r="AR173" s="266"/>
      <c r="AS173" s="266"/>
      <c r="AT173" s="266"/>
      <c r="AU173" s="280"/>
    </row>
    <row r="174" spans="1:47" ht="60" customHeight="1" x14ac:dyDescent="0.35">
      <c r="A174" s="276" t="s">
        <v>6268</v>
      </c>
      <c r="B174" s="254" t="s">
        <v>6364</v>
      </c>
      <c r="C174" s="255" t="s">
        <v>6382</v>
      </c>
      <c r="D174" s="258" t="s">
        <v>6383</v>
      </c>
      <c r="E174" s="259" t="s">
        <v>6132</v>
      </c>
      <c r="F174" s="262" t="s">
        <v>6367</v>
      </c>
      <c r="G174" s="265" t="str">
        <f>IF(COUNTIF(H174:AU174,"&lt;&gt;")=0,"",SUMPRODUCT(((Recommendations[ImplStatus]="Implemented")+(Recommendations[ImplStatus]="Compensated"))*ISNUMBER(MATCH(Recommendations[Id],H174:AU174,0)))/COUNTIF(H174:AU174,"&lt;&gt;"))</f>
        <v/>
      </c>
      <c r="H174" s="266"/>
      <c r="I174" s="266"/>
      <c r="J174" s="266"/>
      <c r="K174" s="266"/>
      <c r="L174" s="266"/>
      <c r="M174" s="266"/>
      <c r="N174" s="266"/>
      <c r="O174" s="266"/>
      <c r="P174" s="266"/>
      <c r="Q174" s="266"/>
      <c r="R174" s="266"/>
      <c r="S174" s="266"/>
      <c r="T174" s="266"/>
      <c r="U174" s="266"/>
      <c r="V174" s="266"/>
      <c r="W174" s="266"/>
      <c r="X174" s="266"/>
      <c r="Y174" s="266"/>
      <c r="Z174" s="266"/>
      <c r="AA174" s="266"/>
      <c r="AB174" s="266"/>
      <c r="AC174" s="266"/>
      <c r="AD174" s="266"/>
      <c r="AE174" s="266"/>
      <c r="AF174" s="266"/>
      <c r="AG174" s="266"/>
      <c r="AH174" s="266"/>
      <c r="AI174" s="266"/>
      <c r="AJ174" s="266"/>
      <c r="AK174" s="266"/>
      <c r="AL174" s="266"/>
      <c r="AM174" s="266"/>
      <c r="AN174" s="266"/>
      <c r="AO174" s="266"/>
      <c r="AP174" s="266"/>
      <c r="AQ174" s="266"/>
      <c r="AR174" s="266"/>
      <c r="AS174" s="266"/>
      <c r="AT174" s="266"/>
      <c r="AU174" s="280"/>
    </row>
    <row r="175" spans="1:47" ht="60" customHeight="1" x14ac:dyDescent="0.35">
      <c r="A175" s="276" t="s">
        <v>6268</v>
      </c>
      <c r="B175" s="254" t="s">
        <v>6364</v>
      </c>
      <c r="C175" s="255" t="s">
        <v>6384</v>
      </c>
      <c r="D175" s="258" t="s">
        <v>6385</v>
      </c>
      <c r="E175" s="259" t="s">
        <v>6065</v>
      </c>
      <c r="F175" s="262" t="s">
        <v>6367</v>
      </c>
      <c r="G175" s="265" t="str">
        <f>IF(COUNTIF(H175:AU175,"&lt;&gt;")=0,"",SUMPRODUCT(((Recommendations[ImplStatus]="Implemented")+(Recommendations[ImplStatus]="Compensated"))*ISNUMBER(MATCH(Recommendations[Id],H175:AU175,0)))/COUNTIF(H175:AU175,"&lt;&gt;"))</f>
        <v/>
      </c>
      <c r="H175" s="266"/>
      <c r="I175" s="266"/>
      <c r="J175" s="266"/>
      <c r="K175" s="266"/>
      <c r="L175" s="266"/>
      <c r="M175" s="266"/>
      <c r="N175" s="266"/>
      <c r="O175" s="266"/>
      <c r="P175" s="266"/>
      <c r="Q175" s="266"/>
      <c r="R175" s="266"/>
      <c r="S175" s="266"/>
      <c r="T175" s="266"/>
      <c r="U175" s="266"/>
      <c r="V175" s="266"/>
      <c r="W175" s="266"/>
      <c r="X175" s="266"/>
      <c r="Y175" s="266"/>
      <c r="Z175" s="266"/>
      <c r="AA175" s="266"/>
      <c r="AB175" s="266"/>
      <c r="AC175" s="266"/>
      <c r="AD175" s="266"/>
      <c r="AE175" s="266"/>
      <c r="AF175" s="266"/>
      <c r="AG175" s="266"/>
      <c r="AH175" s="266"/>
      <c r="AI175" s="266"/>
      <c r="AJ175" s="266"/>
      <c r="AK175" s="266"/>
      <c r="AL175" s="266"/>
      <c r="AM175" s="266"/>
      <c r="AN175" s="266"/>
      <c r="AO175" s="266"/>
      <c r="AP175" s="266"/>
      <c r="AQ175" s="266"/>
      <c r="AR175" s="266"/>
      <c r="AS175" s="266"/>
      <c r="AT175" s="266"/>
      <c r="AU175" s="280"/>
    </row>
    <row r="176" spans="1:47" ht="60" customHeight="1" x14ac:dyDescent="0.35">
      <c r="A176" s="276" t="s">
        <v>6268</v>
      </c>
      <c r="B176" s="254" t="s">
        <v>6364</v>
      </c>
      <c r="C176" s="255" t="s">
        <v>6386</v>
      </c>
      <c r="D176" s="258" t="s">
        <v>6387</v>
      </c>
      <c r="E176" s="259" t="s">
        <v>6036</v>
      </c>
      <c r="F176" s="262" t="s">
        <v>6367</v>
      </c>
      <c r="G176" s="265" t="str">
        <f>IF(COUNTIF(H176:AU176,"&lt;&gt;")=0,"",SUMPRODUCT(((Recommendations[ImplStatus]="Implemented")+(Recommendations[ImplStatus]="Compensated"))*ISNUMBER(MATCH(Recommendations[Id],H176:AU176,0)))/COUNTIF(H176:AU176,"&lt;&gt;"))</f>
        <v/>
      </c>
      <c r="H176" s="266"/>
      <c r="I176" s="266"/>
      <c r="J176" s="266"/>
      <c r="K176" s="266"/>
      <c r="L176" s="266"/>
      <c r="M176" s="266"/>
      <c r="N176" s="266"/>
      <c r="O176" s="266"/>
      <c r="P176" s="266"/>
      <c r="Q176" s="266"/>
      <c r="R176" s="266"/>
      <c r="S176" s="266"/>
      <c r="T176" s="266"/>
      <c r="U176" s="266"/>
      <c r="V176" s="266"/>
      <c r="W176" s="266"/>
      <c r="X176" s="266"/>
      <c r="Y176" s="266"/>
      <c r="Z176" s="266"/>
      <c r="AA176" s="266"/>
      <c r="AB176" s="266"/>
      <c r="AC176" s="266"/>
      <c r="AD176" s="266"/>
      <c r="AE176" s="266"/>
      <c r="AF176" s="266"/>
      <c r="AG176" s="266"/>
      <c r="AH176" s="266"/>
      <c r="AI176" s="266"/>
      <c r="AJ176" s="266"/>
      <c r="AK176" s="266"/>
      <c r="AL176" s="266"/>
      <c r="AM176" s="266"/>
      <c r="AN176" s="266"/>
      <c r="AO176" s="266"/>
      <c r="AP176" s="266"/>
      <c r="AQ176" s="266"/>
      <c r="AR176" s="266"/>
      <c r="AS176" s="266"/>
      <c r="AT176" s="266"/>
      <c r="AU176" s="280"/>
    </row>
    <row r="177" spans="1:47" ht="60" customHeight="1" x14ac:dyDescent="0.35">
      <c r="A177" s="276" t="s">
        <v>6268</v>
      </c>
      <c r="B177" s="254" t="s">
        <v>6364</v>
      </c>
      <c r="C177" s="255" t="s">
        <v>6388</v>
      </c>
      <c r="D177" s="258" t="s">
        <v>6389</v>
      </c>
      <c r="E177" s="259" t="s">
        <v>6036</v>
      </c>
      <c r="F177" s="262" t="s">
        <v>6367</v>
      </c>
      <c r="G177" s="265" t="str">
        <f>IF(COUNTIF(H177:AU177,"&lt;&gt;")=0,"",SUMPRODUCT(((Recommendations[ImplStatus]="Implemented")+(Recommendations[ImplStatus]="Compensated"))*ISNUMBER(MATCH(Recommendations[Id],H177:AU177,0)))/COUNTIF(H177:AU177,"&lt;&gt;"))</f>
        <v/>
      </c>
      <c r="H177" s="266"/>
      <c r="I177" s="266"/>
      <c r="J177" s="266"/>
      <c r="K177" s="266"/>
      <c r="L177" s="266"/>
      <c r="M177" s="266"/>
      <c r="N177" s="266"/>
      <c r="O177" s="266"/>
      <c r="P177" s="266"/>
      <c r="Q177" s="266"/>
      <c r="R177" s="266"/>
      <c r="S177" s="266"/>
      <c r="T177" s="266"/>
      <c r="U177" s="266"/>
      <c r="V177" s="266"/>
      <c r="W177" s="266"/>
      <c r="X177" s="266"/>
      <c r="Y177" s="266"/>
      <c r="Z177" s="266"/>
      <c r="AA177" s="266"/>
      <c r="AB177" s="266"/>
      <c r="AC177" s="266"/>
      <c r="AD177" s="266"/>
      <c r="AE177" s="266"/>
      <c r="AF177" s="266"/>
      <c r="AG177" s="266"/>
      <c r="AH177" s="266"/>
      <c r="AI177" s="266"/>
      <c r="AJ177" s="266"/>
      <c r="AK177" s="266"/>
      <c r="AL177" s="266"/>
      <c r="AM177" s="266"/>
      <c r="AN177" s="266"/>
      <c r="AO177" s="266"/>
      <c r="AP177" s="266"/>
      <c r="AQ177" s="266"/>
      <c r="AR177" s="266"/>
      <c r="AS177" s="266"/>
      <c r="AT177" s="266"/>
      <c r="AU177" s="280"/>
    </row>
    <row r="178" spans="1:47" ht="60" customHeight="1" x14ac:dyDescent="0.35">
      <c r="A178" s="276" t="s">
        <v>6268</v>
      </c>
      <c r="B178" s="254" t="s">
        <v>6364</v>
      </c>
      <c r="C178" s="255" t="s">
        <v>6390</v>
      </c>
      <c r="D178" s="258" t="s">
        <v>6391</v>
      </c>
      <c r="E178" s="259" t="s">
        <v>6065</v>
      </c>
      <c r="F178" s="262" t="s">
        <v>6367</v>
      </c>
      <c r="G178" s="265" t="str">
        <f>IF(COUNTIF(H178:AU178,"&lt;&gt;")=0,"",SUMPRODUCT(((Recommendations[ImplStatus]="Implemented")+(Recommendations[ImplStatus]="Compensated"))*ISNUMBER(MATCH(Recommendations[Id],H178:AU178,0)))/COUNTIF(H178:AU178,"&lt;&gt;"))</f>
        <v/>
      </c>
      <c r="H178" s="266"/>
      <c r="I178" s="266"/>
      <c r="J178" s="266"/>
      <c r="K178" s="266"/>
      <c r="L178" s="266"/>
      <c r="M178" s="266"/>
      <c r="N178" s="266"/>
      <c r="O178" s="266"/>
      <c r="P178" s="266"/>
      <c r="Q178" s="266"/>
      <c r="R178" s="266"/>
      <c r="S178" s="266"/>
      <c r="T178" s="266"/>
      <c r="U178" s="266"/>
      <c r="V178" s="266"/>
      <c r="W178" s="266"/>
      <c r="X178" s="266"/>
      <c r="Y178" s="266"/>
      <c r="Z178" s="266"/>
      <c r="AA178" s="266"/>
      <c r="AB178" s="266"/>
      <c r="AC178" s="266"/>
      <c r="AD178" s="266"/>
      <c r="AE178" s="266"/>
      <c r="AF178" s="266"/>
      <c r="AG178" s="266"/>
      <c r="AH178" s="266"/>
      <c r="AI178" s="266"/>
      <c r="AJ178" s="266"/>
      <c r="AK178" s="266"/>
      <c r="AL178" s="266"/>
      <c r="AM178" s="266"/>
      <c r="AN178" s="266"/>
      <c r="AO178" s="266"/>
      <c r="AP178" s="266"/>
      <c r="AQ178" s="266"/>
      <c r="AR178" s="266"/>
      <c r="AS178" s="266"/>
      <c r="AT178" s="266"/>
      <c r="AU178" s="280"/>
    </row>
    <row r="179" spans="1:47" ht="60" customHeight="1" x14ac:dyDescent="0.35">
      <c r="A179" s="276" t="s">
        <v>6268</v>
      </c>
      <c r="B179" s="254" t="s">
        <v>6364</v>
      </c>
      <c r="C179" s="255" t="s">
        <v>6392</v>
      </c>
      <c r="D179" s="258" t="s">
        <v>6393</v>
      </c>
      <c r="E179" s="259" t="s">
        <v>6180</v>
      </c>
      <c r="F179" s="262" t="s">
        <v>6367</v>
      </c>
      <c r="G179" s="265" t="str">
        <f>IF(COUNTIF(H179:AU179,"&lt;&gt;")=0,"",SUMPRODUCT(((Recommendations[ImplStatus]="Implemented")+(Recommendations[ImplStatus]="Compensated"))*ISNUMBER(MATCH(Recommendations[Id],H179:AU179,0)))/COUNTIF(H179:AU179,"&lt;&gt;"))</f>
        <v/>
      </c>
      <c r="H179" s="266"/>
      <c r="I179" s="266"/>
      <c r="J179" s="266"/>
      <c r="K179" s="266"/>
      <c r="L179" s="266"/>
      <c r="M179" s="266"/>
      <c r="N179" s="266"/>
      <c r="O179" s="266"/>
      <c r="P179" s="266"/>
      <c r="Q179" s="266"/>
      <c r="R179" s="266"/>
      <c r="S179" s="266"/>
      <c r="T179" s="266"/>
      <c r="U179" s="266"/>
      <c r="V179" s="266"/>
      <c r="W179" s="266"/>
      <c r="X179" s="266"/>
      <c r="Y179" s="266"/>
      <c r="Z179" s="266"/>
      <c r="AA179" s="266"/>
      <c r="AB179" s="266"/>
      <c r="AC179" s="266"/>
      <c r="AD179" s="266"/>
      <c r="AE179" s="266"/>
      <c r="AF179" s="266"/>
      <c r="AG179" s="266"/>
      <c r="AH179" s="266"/>
      <c r="AI179" s="266"/>
      <c r="AJ179" s="266"/>
      <c r="AK179" s="266"/>
      <c r="AL179" s="266"/>
      <c r="AM179" s="266"/>
      <c r="AN179" s="266"/>
      <c r="AO179" s="266"/>
      <c r="AP179" s="266"/>
      <c r="AQ179" s="266"/>
      <c r="AR179" s="266"/>
      <c r="AS179" s="266"/>
      <c r="AT179" s="266"/>
      <c r="AU179" s="280"/>
    </row>
    <row r="180" spans="1:47" ht="60" customHeight="1" x14ac:dyDescent="0.35">
      <c r="A180" s="276" t="s">
        <v>6268</v>
      </c>
      <c r="B180" s="254" t="s">
        <v>6364</v>
      </c>
      <c r="C180" s="255" t="s">
        <v>6394</v>
      </c>
      <c r="D180" s="258" t="s">
        <v>6395</v>
      </c>
      <c r="E180" s="259" t="s">
        <v>6180</v>
      </c>
      <c r="F180" s="262" t="s">
        <v>6367</v>
      </c>
      <c r="G180" s="265" t="str">
        <f>IF(COUNTIF(H180:AU180,"&lt;&gt;")=0,"",SUMPRODUCT(((Recommendations[ImplStatus]="Implemented")+(Recommendations[ImplStatus]="Compensated"))*ISNUMBER(MATCH(Recommendations[Id],H180:AU180,0)))/COUNTIF(H180:AU180,"&lt;&gt;"))</f>
        <v/>
      </c>
      <c r="H180" s="266"/>
      <c r="I180" s="266"/>
      <c r="J180" s="266"/>
      <c r="K180" s="266"/>
      <c r="L180" s="266"/>
      <c r="M180" s="266"/>
      <c r="N180" s="266"/>
      <c r="O180" s="266"/>
      <c r="P180" s="266"/>
      <c r="Q180" s="266"/>
      <c r="R180" s="266"/>
      <c r="S180" s="266"/>
      <c r="T180" s="266"/>
      <c r="U180" s="266"/>
      <c r="V180" s="266"/>
      <c r="W180" s="266"/>
      <c r="X180" s="266"/>
      <c r="Y180" s="266"/>
      <c r="Z180" s="266"/>
      <c r="AA180" s="266"/>
      <c r="AB180" s="266"/>
      <c r="AC180" s="266"/>
      <c r="AD180" s="266"/>
      <c r="AE180" s="266"/>
      <c r="AF180" s="266"/>
      <c r="AG180" s="266"/>
      <c r="AH180" s="266"/>
      <c r="AI180" s="266"/>
      <c r="AJ180" s="266"/>
      <c r="AK180" s="266"/>
      <c r="AL180" s="266"/>
      <c r="AM180" s="266"/>
      <c r="AN180" s="266"/>
      <c r="AO180" s="266"/>
      <c r="AP180" s="266"/>
      <c r="AQ180" s="266"/>
      <c r="AR180" s="266"/>
      <c r="AS180" s="266"/>
      <c r="AT180" s="266"/>
      <c r="AU180" s="280"/>
    </row>
    <row r="181" spans="1:47" ht="60" customHeight="1" outlineLevel="2" x14ac:dyDescent="0.35">
      <c r="A181" s="275" t="s">
        <v>6268</v>
      </c>
      <c r="B181" s="253" t="s">
        <v>6396</v>
      </c>
      <c r="C181" s="253"/>
      <c r="D181" s="257"/>
      <c r="E181" s="253"/>
      <c r="F181" s="261"/>
      <c r="G181" s="264" t="str">
        <f>IF(COUNTIF(H181:AU181,"&lt;&gt;")=0,"",SUMPRODUCT(((Recommendations[ImplStatus]="Implemented")+(Recommendations[ImplStatus]="Compensated"))*ISNUMBER(MATCH(Recommendations[Id],H181:AU181,0)))/COUNTIF(H181:AU181,"&lt;&gt;"))</f>
        <v/>
      </c>
      <c r="H181" s="261"/>
      <c r="I181" s="261"/>
      <c r="J181" s="261"/>
      <c r="K181" s="261"/>
      <c r="L181" s="261"/>
      <c r="M181" s="261"/>
      <c r="N181" s="261"/>
      <c r="O181" s="261"/>
      <c r="P181" s="261"/>
      <c r="Q181" s="261"/>
      <c r="R181" s="261"/>
      <c r="S181" s="261"/>
      <c r="T181" s="261"/>
      <c r="U181" s="261"/>
      <c r="V181" s="261"/>
      <c r="W181" s="261"/>
      <c r="X181" s="261"/>
      <c r="Y181" s="261"/>
      <c r="Z181" s="261"/>
      <c r="AA181" s="261"/>
      <c r="AB181" s="261"/>
      <c r="AC181" s="261"/>
      <c r="AD181" s="261"/>
      <c r="AE181" s="261"/>
      <c r="AF181" s="261"/>
      <c r="AG181" s="261"/>
      <c r="AH181" s="261"/>
      <c r="AI181" s="261"/>
      <c r="AJ181" s="261"/>
      <c r="AK181" s="261"/>
      <c r="AL181" s="261"/>
      <c r="AM181" s="261"/>
      <c r="AN181" s="261"/>
      <c r="AO181" s="261"/>
      <c r="AP181" s="261"/>
      <c r="AQ181" s="261"/>
      <c r="AR181" s="261"/>
      <c r="AS181" s="261"/>
      <c r="AT181" s="261"/>
      <c r="AU181" s="279"/>
    </row>
    <row r="182" spans="1:47" ht="60" customHeight="1" x14ac:dyDescent="0.35">
      <c r="A182" s="276" t="s">
        <v>6268</v>
      </c>
      <c r="B182" s="254" t="s">
        <v>6396</v>
      </c>
      <c r="C182" s="255" t="s">
        <v>6397</v>
      </c>
      <c r="D182" s="258" t="s">
        <v>6398</v>
      </c>
      <c r="E182" s="259" t="s">
        <v>6036</v>
      </c>
      <c r="F182" s="262" t="s">
        <v>6399</v>
      </c>
      <c r="G182" s="265" t="str">
        <f>IF(COUNTIF(H182:AU182,"&lt;&gt;")=0,"",SUMPRODUCT(((Recommendations[ImplStatus]="Implemented")+(Recommendations[ImplStatus]="Compensated"))*ISNUMBER(MATCH(Recommendations[Id],H182:AU182,0)))/COUNTIF(H182:AU182,"&lt;&gt;"))</f>
        <v/>
      </c>
      <c r="H182" s="266"/>
      <c r="I182" s="266"/>
      <c r="J182" s="266"/>
      <c r="K182" s="266"/>
      <c r="L182" s="266"/>
      <c r="M182" s="266"/>
      <c r="N182" s="266"/>
      <c r="O182" s="266"/>
      <c r="P182" s="266"/>
      <c r="Q182" s="266"/>
      <c r="R182" s="266"/>
      <c r="S182" s="266"/>
      <c r="T182" s="266"/>
      <c r="U182" s="266"/>
      <c r="V182" s="266"/>
      <c r="W182" s="266"/>
      <c r="X182" s="266"/>
      <c r="Y182" s="266"/>
      <c r="Z182" s="266"/>
      <c r="AA182" s="266"/>
      <c r="AB182" s="266"/>
      <c r="AC182" s="266"/>
      <c r="AD182" s="266"/>
      <c r="AE182" s="266"/>
      <c r="AF182" s="266"/>
      <c r="AG182" s="266"/>
      <c r="AH182" s="266"/>
      <c r="AI182" s="266"/>
      <c r="AJ182" s="266"/>
      <c r="AK182" s="266"/>
      <c r="AL182" s="266"/>
      <c r="AM182" s="266"/>
      <c r="AN182" s="266"/>
      <c r="AO182" s="266"/>
      <c r="AP182" s="266"/>
      <c r="AQ182" s="266"/>
      <c r="AR182" s="266"/>
      <c r="AS182" s="266"/>
      <c r="AT182" s="266"/>
      <c r="AU182" s="280"/>
    </row>
    <row r="183" spans="1:47" ht="60" customHeight="1" x14ac:dyDescent="0.35">
      <c r="A183" s="276" t="s">
        <v>6268</v>
      </c>
      <c r="B183" s="254" t="s">
        <v>6396</v>
      </c>
      <c r="C183" s="255" t="s">
        <v>6400</v>
      </c>
      <c r="D183" s="258" t="s">
        <v>6401</v>
      </c>
      <c r="E183" s="259" t="s">
        <v>6036</v>
      </c>
      <c r="F183" s="262" t="s">
        <v>6399</v>
      </c>
      <c r="G183" s="265" t="str">
        <f>IF(COUNTIF(H183:AU183,"&lt;&gt;")=0,"",SUMPRODUCT(((Recommendations[ImplStatus]="Implemented")+(Recommendations[ImplStatus]="Compensated"))*ISNUMBER(MATCH(Recommendations[Id],H183:AU183,0)))/COUNTIF(H183:AU183,"&lt;&gt;"))</f>
        <v/>
      </c>
      <c r="H183" s="266"/>
      <c r="I183" s="266"/>
      <c r="J183" s="266"/>
      <c r="K183" s="266"/>
      <c r="L183" s="266"/>
      <c r="M183" s="266"/>
      <c r="N183" s="266"/>
      <c r="O183" s="266"/>
      <c r="P183" s="266"/>
      <c r="Q183" s="266"/>
      <c r="R183" s="266"/>
      <c r="S183" s="266"/>
      <c r="T183" s="266"/>
      <c r="U183" s="266"/>
      <c r="V183" s="266"/>
      <c r="W183" s="266"/>
      <c r="X183" s="266"/>
      <c r="Y183" s="266"/>
      <c r="Z183" s="266"/>
      <c r="AA183" s="266"/>
      <c r="AB183" s="266"/>
      <c r="AC183" s="266"/>
      <c r="AD183" s="266"/>
      <c r="AE183" s="266"/>
      <c r="AF183" s="266"/>
      <c r="AG183" s="266"/>
      <c r="AH183" s="266"/>
      <c r="AI183" s="266"/>
      <c r="AJ183" s="266"/>
      <c r="AK183" s="266"/>
      <c r="AL183" s="266"/>
      <c r="AM183" s="266"/>
      <c r="AN183" s="266"/>
      <c r="AO183" s="266"/>
      <c r="AP183" s="266"/>
      <c r="AQ183" s="266"/>
      <c r="AR183" s="266"/>
      <c r="AS183" s="266"/>
      <c r="AT183" s="266"/>
      <c r="AU183" s="280"/>
    </row>
    <row r="184" spans="1:47" ht="60" customHeight="1" x14ac:dyDescent="0.35">
      <c r="A184" s="276" t="s">
        <v>6268</v>
      </c>
      <c r="B184" s="254" t="s">
        <v>6396</v>
      </c>
      <c r="C184" s="255" t="s">
        <v>6402</v>
      </c>
      <c r="D184" s="258" t="s">
        <v>6403</v>
      </c>
      <c r="E184" s="259" t="s">
        <v>6036</v>
      </c>
      <c r="F184" s="262" t="s">
        <v>6399</v>
      </c>
      <c r="G184" s="265" t="str">
        <f>IF(COUNTIF(H184:AU184,"&lt;&gt;")=0,"",SUMPRODUCT(((Recommendations[ImplStatus]="Implemented")+(Recommendations[ImplStatus]="Compensated"))*ISNUMBER(MATCH(Recommendations[Id],H184:AU184,0)))/COUNTIF(H184:AU184,"&lt;&gt;"))</f>
        <v/>
      </c>
      <c r="H184" s="266"/>
      <c r="I184" s="266"/>
      <c r="J184" s="266"/>
      <c r="K184" s="266"/>
      <c r="L184" s="266"/>
      <c r="M184" s="266"/>
      <c r="N184" s="266"/>
      <c r="O184" s="266"/>
      <c r="P184" s="266"/>
      <c r="Q184" s="266"/>
      <c r="R184" s="266"/>
      <c r="S184" s="266"/>
      <c r="T184" s="266"/>
      <c r="U184" s="266"/>
      <c r="V184" s="266"/>
      <c r="W184" s="266"/>
      <c r="X184" s="266"/>
      <c r="Y184" s="266"/>
      <c r="Z184" s="266"/>
      <c r="AA184" s="266"/>
      <c r="AB184" s="266"/>
      <c r="AC184" s="266"/>
      <c r="AD184" s="266"/>
      <c r="AE184" s="266"/>
      <c r="AF184" s="266"/>
      <c r="AG184" s="266"/>
      <c r="AH184" s="266"/>
      <c r="AI184" s="266"/>
      <c r="AJ184" s="266"/>
      <c r="AK184" s="266"/>
      <c r="AL184" s="266"/>
      <c r="AM184" s="266"/>
      <c r="AN184" s="266"/>
      <c r="AO184" s="266"/>
      <c r="AP184" s="266"/>
      <c r="AQ184" s="266"/>
      <c r="AR184" s="266"/>
      <c r="AS184" s="266"/>
      <c r="AT184" s="266"/>
      <c r="AU184" s="280"/>
    </row>
    <row r="185" spans="1:47" ht="60" customHeight="1" x14ac:dyDescent="0.35">
      <c r="A185" s="276" t="s">
        <v>6268</v>
      </c>
      <c r="B185" s="254" t="s">
        <v>6396</v>
      </c>
      <c r="C185" s="255" t="s">
        <v>6404</v>
      </c>
      <c r="D185" s="258" t="s">
        <v>6405</v>
      </c>
      <c r="E185" s="259" t="s">
        <v>6036</v>
      </c>
      <c r="F185" s="262" t="s">
        <v>6399</v>
      </c>
      <c r="G185" s="265" t="str">
        <f>IF(COUNTIF(H185:AU185,"&lt;&gt;")=0,"",SUMPRODUCT(((Recommendations[ImplStatus]="Implemented")+(Recommendations[ImplStatus]="Compensated"))*ISNUMBER(MATCH(Recommendations[Id],H185:AU185,0)))/COUNTIF(H185:AU185,"&lt;&gt;"))</f>
        <v/>
      </c>
      <c r="H185" s="266"/>
      <c r="I185" s="266"/>
      <c r="J185" s="266"/>
      <c r="K185" s="266"/>
      <c r="L185" s="266"/>
      <c r="M185" s="266"/>
      <c r="N185" s="266"/>
      <c r="O185" s="266"/>
      <c r="P185" s="266"/>
      <c r="Q185" s="266"/>
      <c r="R185" s="266"/>
      <c r="S185" s="266"/>
      <c r="T185" s="266"/>
      <c r="U185" s="266"/>
      <c r="V185" s="266"/>
      <c r="W185" s="266"/>
      <c r="X185" s="266"/>
      <c r="Y185" s="266"/>
      <c r="Z185" s="266"/>
      <c r="AA185" s="266"/>
      <c r="AB185" s="266"/>
      <c r="AC185" s="266"/>
      <c r="AD185" s="266"/>
      <c r="AE185" s="266"/>
      <c r="AF185" s="266"/>
      <c r="AG185" s="266"/>
      <c r="AH185" s="266"/>
      <c r="AI185" s="266"/>
      <c r="AJ185" s="266"/>
      <c r="AK185" s="266"/>
      <c r="AL185" s="266"/>
      <c r="AM185" s="266"/>
      <c r="AN185" s="266"/>
      <c r="AO185" s="266"/>
      <c r="AP185" s="266"/>
      <c r="AQ185" s="266"/>
      <c r="AR185" s="266"/>
      <c r="AS185" s="266"/>
      <c r="AT185" s="266"/>
      <c r="AU185" s="280"/>
    </row>
    <row r="186" spans="1:47" ht="60" customHeight="1" x14ac:dyDescent="0.35">
      <c r="A186" s="276" t="s">
        <v>6268</v>
      </c>
      <c r="B186" s="254" t="s">
        <v>6396</v>
      </c>
      <c r="C186" s="255" t="s">
        <v>6406</v>
      </c>
      <c r="D186" s="258" t="s">
        <v>6407</v>
      </c>
      <c r="E186" s="259" t="s">
        <v>6036</v>
      </c>
      <c r="F186" s="262" t="s">
        <v>6399</v>
      </c>
      <c r="G186" s="265" t="str">
        <f>IF(COUNTIF(H186:AU186,"&lt;&gt;")=0,"",SUMPRODUCT(((Recommendations[ImplStatus]="Implemented")+(Recommendations[ImplStatus]="Compensated"))*ISNUMBER(MATCH(Recommendations[Id],H186:AU186,0)))/COUNTIF(H186:AU186,"&lt;&gt;"))</f>
        <v/>
      </c>
      <c r="H186" s="266"/>
      <c r="I186" s="266"/>
      <c r="J186" s="266"/>
      <c r="K186" s="266"/>
      <c r="L186" s="266"/>
      <c r="M186" s="266"/>
      <c r="N186" s="266"/>
      <c r="O186" s="266"/>
      <c r="P186" s="266"/>
      <c r="Q186" s="266"/>
      <c r="R186" s="266"/>
      <c r="S186" s="266"/>
      <c r="T186" s="266"/>
      <c r="U186" s="266"/>
      <c r="V186" s="266"/>
      <c r="W186" s="266"/>
      <c r="X186" s="266"/>
      <c r="Y186" s="266"/>
      <c r="Z186" s="266"/>
      <c r="AA186" s="266"/>
      <c r="AB186" s="266"/>
      <c r="AC186" s="266"/>
      <c r="AD186" s="266"/>
      <c r="AE186" s="266"/>
      <c r="AF186" s="266"/>
      <c r="AG186" s="266"/>
      <c r="AH186" s="266"/>
      <c r="AI186" s="266"/>
      <c r="AJ186" s="266"/>
      <c r="AK186" s="266"/>
      <c r="AL186" s="266"/>
      <c r="AM186" s="266"/>
      <c r="AN186" s="266"/>
      <c r="AO186" s="266"/>
      <c r="AP186" s="266"/>
      <c r="AQ186" s="266"/>
      <c r="AR186" s="266"/>
      <c r="AS186" s="266"/>
      <c r="AT186" s="266"/>
      <c r="AU186" s="280"/>
    </row>
    <row r="187" spans="1:47" ht="60" customHeight="1" x14ac:dyDescent="0.35">
      <c r="A187" s="276" t="s">
        <v>6268</v>
      </c>
      <c r="B187" s="254" t="s">
        <v>6396</v>
      </c>
      <c r="C187" s="255" t="s">
        <v>6408</v>
      </c>
      <c r="D187" s="258" t="s">
        <v>6409</v>
      </c>
      <c r="E187" s="259" t="s">
        <v>6065</v>
      </c>
      <c r="F187" s="262" t="s">
        <v>6399</v>
      </c>
      <c r="G187" s="265" t="str">
        <f>IF(COUNTIF(H187:AU187,"&lt;&gt;")=0,"",SUMPRODUCT(((Recommendations[ImplStatus]="Implemented")+(Recommendations[ImplStatus]="Compensated"))*ISNUMBER(MATCH(Recommendations[Id],H187:AU187,0)))/COUNTIF(H187:AU187,"&lt;&gt;"))</f>
        <v/>
      </c>
      <c r="H187" s="266"/>
      <c r="I187" s="266"/>
      <c r="J187" s="266"/>
      <c r="K187" s="266"/>
      <c r="L187" s="266"/>
      <c r="M187" s="266"/>
      <c r="N187" s="266"/>
      <c r="O187" s="266"/>
      <c r="P187" s="266"/>
      <c r="Q187" s="266"/>
      <c r="R187" s="266"/>
      <c r="S187" s="266"/>
      <c r="T187" s="266"/>
      <c r="U187" s="266"/>
      <c r="V187" s="266"/>
      <c r="W187" s="266"/>
      <c r="X187" s="266"/>
      <c r="Y187" s="266"/>
      <c r="Z187" s="266"/>
      <c r="AA187" s="266"/>
      <c r="AB187" s="266"/>
      <c r="AC187" s="266"/>
      <c r="AD187" s="266"/>
      <c r="AE187" s="266"/>
      <c r="AF187" s="266"/>
      <c r="AG187" s="266"/>
      <c r="AH187" s="266"/>
      <c r="AI187" s="266"/>
      <c r="AJ187" s="266"/>
      <c r="AK187" s="266"/>
      <c r="AL187" s="266"/>
      <c r="AM187" s="266"/>
      <c r="AN187" s="266"/>
      <c r="AO187" s="266"/>
      <c r="AP187" s="266"/>
      <c r="AQ187" s="266"/>
      <c r="AR187" s="266"/>
      <c r="AS187" s="266"/>
      <c r="AT187" s="266"/>
      <c r="AU187" s="280"/>
    </row>
    <row r="188" spans="1:47" ht="60" customHeight="1" x14ac:dyDescent="0.35">
      <c r="A188" s="276" t="s">
        <v>6268</v>
      </c>
      <c r="B188" s="254" t="s">
        <v>6396</v>
      </c>
      <c r="C188" s="255" t="s">
        <v>6410</v>
      </c>
      <c r="D188" s="258" t="s">
        <v>6411</v>
      </c>
      <c r="E188" s="259" t="s">
        <v>6065</v>
      </c>
      <c r="F188" s="262" t="s">
        <v>6399</v>
      </c>
      <c r="G188" s="265" t="str">
        <f>IF(COUNTIF(H188:AU188,"&lt;&gt;")=0,"",SUMPRODUCT(((Recommendations[ImplStatus]="Implemented")+(Recommendations[ImplStatus]="Compensated"))*ISNUMBER(MATCH(Recommendations[Id],H188:AU188,0)))/COUNTIF(H188:AU188,"&lt;&gt;"))</f>
        <v/>
      </c>
      <c r="H188" s="266"/>
      <c r="I188" s="266"/>
      <c r="J188" s="266"/>
      <c r="K188" s="266"/>
      <c r="L188" s="266"/>
      <c r="M188" s="266"/>
      <c r="N188" s="266"/>
      <c r="O188" s="266"/>
      <c r="P188" s="266"/>
      <c r="Q188" s="266"/>
      <c r="R188" s="266"/>
      <c r="S188" s="266"/>
      <c r="T188" s="266"/>
      <c r="U188" s="266"/>
      <c r="V188" s="266"/>
      <c r="W188" s="266"/>
      <c r="X188" s="266"/>
      <c r="Y188" s="266"/>
      <c r="Z188" s="266"/>
      <c r="AA188" s="266"/>
      <c r="AB188" s="266"/>
      <c r="AC188" s="266"/>
      <c r="AD188" s="266"/>
      <c r="AE188" s="266"/>
      <c r="AF188" s="266"/>
      <c r="AG188" s="266"/>
      <c r="AH188" s="266"/>
      <c r="AI188" s="266"/>
      <c r="AJ188" s="266"/>
      <c r="AK188" s="266"/>
      <c r="AL188" s="266"/>
      <c r="AM188" s="266"/>
      <c r="AN188" s="266"/>
      <c r="AO188" s="266"/>
      <c r="AP188" s="266"/>
      <c r="AQ188" s="266"/>
      <c r="AR188" s="266"/>
      <c r="AS188" s="266"/>
      <c r="AT188" s="266"/>
      <c r="AU188" s="280"/>
    </row>
    <row r="189" spans="1:47" ht="60" customHeight="1" x14ac:dyDescent="0.35">
      <c r="A189" s="276" t="s">
        <v>6268</v>
      </c>
      <c r="B189" s="254" t="s">
        <v>6396</v>
      </c>
      <c r="C189" s="255" t="s">
        <v>6412</v>
      </c>
      <c r="D189" s="258" t="s">
        <v>6413</v>
      </c>
      <c r="E189" s="259" t="s">
        <v>6065</v>
      </c>
      <c r="F189" s="262" t="s">
        <v>6399</v>
      </c>
      <c r="G189" s="265" t="str">
        <f>IF(COUNTIF(H189:AU189,"&lt;&gt;")=0,"",SUMPRODUCT(((Recommendations[ImplStatus]="Implemented")+(Recommendations[ImplStatus]="Compensated"))*ISNUMBER(MATCH(Recommendations[Id],H189:AU189,0)))/COUNTIF(H189:AU189,"&lt;&gt;"))</f>
        <v/>
      </c>
      <c r="H189" s="266"/>
      <c r="I189" s="266"/>
      <c r="J189" s="266"/>
      <c r="K189" s="266"/>
      <c r="L189" s="266"/>
      <c r="M189" s="266"/>
      <c r="N189" s="266"/>
      <c r="O189" s="266"/>
      <c r="P189" s="266"/>
      <c r="Q189" s="266"/>
      <c r="R189" s="266"/>
      <c r="S189" s="266"/>
      <c r="T189" s="266"/>
      <c r="U189" s="266"/>
      <c r="V189" s="266"/>
      <c r="W189" s="266"/>
      <c r="X189" s="266"/>
      <c r="Y189" s="266"/>
      <c r="Z189" s="266"/>
      <c r="AA189" s="266"/>
      <c r="AB189" s="266"/>
      <c r="AC189" s="266"/>
      <c r="AD189" s="266"/>
      <c r="AE189" s="266"/>
      <c r="AF189" s="266"/>
      <c r="AG189" s="266"/>
      <c r="AH189" s="266"/>
      <c r="AI189" s="266"/>
      <c r="AJ189" s="266"/>
      <c r="AK189" s="266"/>
      <c r="AL189" s="266"/>
      <c r="AM189" s="266"/>
      <c r="AN189" s="266"/>
      <c r="AO189" s="266"/>
      <c r="AP189" s="266"/>
      <c r="AQ189" s="266"/>
      <c r="AR189" s="266"/>
      <c r="AS189" s="266"/>
      <c r="AT189" s="266"/>
      <c r="AU189" s="280"/>
    </row>
    <row r="190" spans="1:47" ht="60" customHeight="1" x14ac:dyDescent="0.35">
      <c r="A190" s="276" t="s">
        <v>6268</v>
      </c>
      <c r="B190" s="254" t="s">
        <v>6396</v>
      </c>
      <c r="C190" s="255" t="s">
        <v>6414</v>
      </c>
      <c r="D190" s="258" t="s">
        <v>6415</v>
      </c>
      <c r="E190" s="259" t="s">
        <v>6065</v>
      </c>
      <c r="F190" s="262" t="s">
        <v>6399</v>
      </c>
      <c r="G190" s="265" t="str">
        <f>IF(COUNTIF(H190:AU190,"&lt;&gt;")=0,"",SUMPRODUCT(((Recommendations[ImplStatus]="Implemented")+(Recommendations[ImplStatus]="Compensated"))*ISNUMBER(MATCH(Recommendations[Id],H190:AU190,0)))/COUNTIF(H190:AU190,"&lt;&gt;"))</f>
        <v/>
      </c>
      <c r="H190" s="266"/>
      <c r="I190" s="266"/>
      <c r="J190" s="266"/>
      <c r="K190" s="266"/>
      <c r="L190" s="266"/>
      <c r="M190" s="266"/>
      <c r="N190" s="266"/>
      <c r="O190" s="266"/>
      <c r="P190" s="266"/>
      <c r="Q190" s="266"/>
      <c r="R190" s="266"/>
      <c r="S190" s="266"/>
      <c r="T190" s="266"/>
      <c r="U190" s="266"/>
      <c r="V190" s="266"/>
      <c r="W190" s="266"/>
      <c r="X190" s="266"/>
      <c r="Y190" s="266"/>
      <c r="Z190" s="266"/>
      <c r="AA190" s="266"/>
      <c r="AB190" s="266"/>
      <c r="AC190" s="266"/>
      <c r="AD190" s="266"/>
      <c r="AE190" s="266"/>
      <c r="AF190" s="266"/>
      <c r="AG190" s="266"/>
      <c r="AH190" s="266"/>
      <c r="AI190" s="266"/>
      <c r="AJ190" s="266"/>
      <c r="AK190" s="266"/>
      <c r="AL190" s="266"/>
      <c r="AM190" s="266"/>
      <c r="AN190" s="266"/>
      <c r="AO190" s="266"/>
      <c r="AP190" s="266"/>
      <c r="AQ190" s="266"/>
      <c r="AR190" s="266"/>
      <c r="AS190" s="266"/>
      <c r="AT190" s="266"/>
      <c r="AU190" s="280"/>
    </row>
    <row r="191" spans="1:47" ht="60" customHeight="1" x14ac:dyDescent="0.35">
      <c r="A191" s="276" t="s">
        <v>6268</v>
      </c>
      <c r="B191" s="254" t="s">
        <v>6396</v>
      </c>
      <c r="C191" s="255" t="s">
        <v>6416</v>
      </c>
      <c r="D191" s="258" t="s">
        <v>6417</v>
      </c>
      <c r="E191" s="259" t="s">
        <v>6036</v>
      </c>
      <c r="F191" s="262" t="s">
        <v>6399</v>
      </c>
      <c r="G191" s="265" t="str">
        <f>IF(COUNTIF(H191:AU191,"&lt;&gt;")=0,"",SUMPRODUCT(((Recommendations[ImplStatus]="Implemented")+(Recommendations[ImplStatus]="Compensated"))*ISNUMBER(MATCH(Recommendations[Id],H191:AU191,0)))/COUNTIF(H191:AU191,"&lt;&gt;"))</f>
        <v/>
      </c>
      <c r="H191" s="266"/>
      <c r="I191" s="266"/>
      <c r="J191" s="266"/>
      <c r="K191" s="266"/>
      <c r="L191" s="266"/>
      <c r="M191" s="266"/>
      <c r="N191" s="266"/>
      <c r="O191" s="266"/>
      <c r="P191" s="266"/>
      <c r="Q191" s="266"/>
      <c r="R191" s="266"/>
      <c r="S191" s="266"/>
      <c r="T191" s="266"/>
      <c r="U191" s="266"/>
      <c r="V191" s="266"/>
      <c r="W191" s="266"/>
      <c r="X191" s="266"/>
      <c r="Y191" s="266"/>
      <c r="Z191" s="266"/>
      <c r="AA191" s="266"/>
      <c r="AB191" s="266"/>
      <c r="AC191" s="266"/>
      <c r="AD191" s="266"/>
      <c r="AE191" s="266"/>
      <c r="AF191" s="266"/>
      <c r="AG191" s="266"/>
      <c r="AH191" s="266"/>
      <c r="AI191" s="266"/>
      <c r="AJ191" s="266"/>
      <c r="AK191" s="266"/>
      <c r="AL191" s="266"/>
      <c r="AM191" s="266"/>
      <c r="AN191" s="266"/>
      <c r="AO191" s="266"/>
      <c r="AP191" s="266"/>
      <c r="AQ191" s="266"/>
      <c r="AR191" s="266"/>
      <c r="AS191" s="266"/>
      <c r="AT191" s="266"/>
      <c r="AU191" s="280"/>
    </row>
    <row r="192" spans="1:47" ht="60" customHeight="1" x14ac:dyDescent="0.35">
      <c r="A192" s="276" t="s">
        <v>6268</v>
      </c>
      <c r="B192" s="254" t="s">
        <v>6396</v>
      </c>
      <c r="C192" s="255" t="s">
        <v>6418</v>
      </c>
      <c r="D192" s="258" t="s">
        <v>6419</v>
      </c>
      <c r="E192" s="259" t="s">
        <v>6036</v>
      </c>
      <c r="F192" s="262" t="s">
        <v>6399</v>
      </c>
      <c r="G192" s="265" t="str">
        <f>IF(COUNTIF(H192:AU192,"&lt;&gt;")=0,"",SUMPRODUCT(((Recommendations[ImplStatus]="Implemented")+(Recommendations[ImplStatus]="Compensated"))*ISNUMBER(MATCH(Recommendations[Id],H192:AU192,0)))/COUNTIF(H192:AU192,"&lt;&gt;"))</f>
        <v/>
      </c>
      <c r="H192" s="266"/>
      <c r="I192" s="266"/>
      <c r="J192" s="266"/>
      <c r="K192" s="266"/>
      <c r="L192" s="266"/>
      <c r="M192" s="266"/>
      <c r="N192" s="266"/>
      <c r="O192" s="266"/>
      <c r="P192" s="266"/>
      <c r="Q192" s="266"/>
      <c r="R192" s="266"/>
      <c r="S192" s="266"/>
      <c r="T192" s="266"/>
      <c r="U192" s="266"/>
      <c r="V192" s="266"/>
      <c r="W192" s="266"/>
      <c r="X192" s="266"/>
      <c r="Y192" s="266"/>
      <c r="Z192" s="266"/>
      <c r="AA192" s="266"/>
      <c r="AB192" s="266"/>
      <c r="AC192" s="266"/>
      <c r="AD192" s="266"/>
      <c r="AE192" s="266"/>
      <c r="AF192" s="266"/>
      <c r="AG192" s="266"/>
      <c r="AH192" s="266"/>
      <c r="AI192" s="266"/>
      <c r="AJ192" s="266"/>
      <c r="AK192" s="266"/>
      <c r="AL192" s="266"/>
      <c r="AM192" s="266"/>
      <c r="AN192" s="266"/>
      <c r="AO192" s="266"/>
      <c r="AP192" s="266"/>
      <c r="AQ192" s="266"/>
      <c r="AR192" s="266"/>
      <c r="AS192" s="266"/>
      <c r="AT192" s="266"/>
      <c r="AU192" s="280"/>
    </row>
    <row r="193" spans="1:47" ht="60" customHeight="1" x14ac:dyDescent="0.35">
      <c r="A193" s="276" t="s">
        <v>6268</v>
      </c>
      <c r="B193" s="254" t="s">
        <v>6396</v>
      </c>
      <c r="C193" s="255" t="s">
        <v>6420</v>
      </c>
      <c r="D193" s="258" t="s">
        <v>6421</v>
      </c>
      <c r="E193" s="259" t="s">
        <v>6036</v>
      </c>
      <c r="F193" s="262" t="s">
        <v>6399</v>
      </c>
      <c r="G193" s="265" t="str">
        <f>IF(COUNTIF(H193:AU193,"&lt;&gt;")=0,"",SUMPRODUCT(((Recommendations[ImplStatus]="Implemented")+(Recommendations[ImplStatus]="Compensated"))*ISNUMBER(MATCH(Recommendations[Id],H193:AU193,0)))/COUNTIF(H193:AU193,"&lt;&gt;"))</f>
        <v/>
      </c>
      <c r="H193" s="266"/>
      <c r="I193" s="266"/>
      <c r="J193" s="266"/>
      <c r="K193" s="266"/>
      <c r="L193" s="266"/>
      <c r="M193" s="266"/>
      <c r="N193" s="266"/>
      <c r="O193" s="266"/>
      <c r="P193" s="266"/>
      <c r="Q193" s="266"/>
      <c r="R193" s="266"/>
      <c r="S193" s="266"/>
      <c r="T193" s="266"/>
      <c r="U193" s="266"/>
      <c r="V193" s="266"/>
      <c r="W193" s="266"/>
      <c r="X193" s="266"/>
      <c r="Y193" s="266"/>
      <c r="Z193" s="266"/>
      <c r="AA193" s="266"/>
      <c r="AB193" s="266"/>
      <c r="AC193" s="266"/>
      <c r="AD193" s="266"/>
      <c r="AE193" s="266"/>
      <c r="AF193" s="266"/>
      <c r="AG193" s="266"/>
      <c r="AH193" s="266"/>
      <c r="AI193" s="266"/>
      <c r="AJ193" s="266"/>
      <c r="AK193" s="266"/>
      <c r="AL193" s="266"/>
      <c r="AM193" s="266"/>
      <c r="AN193" s="266"/>
      <c r="AO193" s="266"/>
      <c r="AP193" s="266"/>
      <c r="AQ193" s="266"/>
      <c r="AR193" s="266"/>
      <c r="AS193" s="266"/>
      <c r="AT193" s="266"/>
      <c r="AU193" s="280"/>
    </row>
    <row r="194" spans="1:47" ht="60" customHeight="1" x14ac:dyDescent="0.35">
      <c r="A194" s="276" t="s">
        <v>6268</v>
      </c>
      <c r="B194" s="254" t="s">
        <v>6396</v>
      </c>
      <c r="C194" s="255" t="s">
        <v>6422</v>
      </c>
      <c r="D194" s="258" t="s">
        <v>6423</v>
      </c>
      <c r="E194" s="259" t="s">
        <v>6036</v>
      </c>
      <c r="F194" s="262" t="s">
        <v>6399</v>
      </c>
      <c r="G194" s="265" t="str">
        <f>IF(COUNTIF(H194:AU194,"&lt;&gt;")=0,"",SUMPRODUCT(((Recommendations[ImplStatus]="Implemented")+(Recommendations[ImplStatus]="Compensated"))*ISNUMBER(MATCH(Recommendations[Id],H194:AU194,0)))/COUNTIF(H194:AU194,"&lt;&gt;"))</f>
        <v/>
      </c>
      <c r="H194" s="266"/>
      <c r="I194" s="266"/>
      <c r="J194" s="266"/>
      <c r="K194" s="266"/>
      <c r="L194" s="266"/>
      <c r="M194" s="266"/>
      <c r="N194" s="266"/>
      <c r="O194" s="266"/>
      <c r="P194" s="266"/>
      <c r="Q194" s="266"/>
      <c r="R194" s="266"/>
      <c r="S194" s="266"/>
      <c r="T194" s="266"/>
      <c r="U194" s="266"/>
      <c r="V194" s="266"/>
      <c r="W194" s="266"/>
      <c r="X194" s="266"/>
      <c r="Y194" s="266"/>
      <c r="Z194" s="266"/>
      <c r="AA194" s="266"/>
      <c r="AB194" s="266"/>
      <c r="AC194" s="266"/>
      <c r="AD194" s="266"/>
      <c r="AE194" s="266"/>
      <c r="AF194" s="266"/>
      <c r="AG194" s="266"/>
      <c r="AH194" s="266"/>
      <c r="AI194" s="266"/>
      <c r="AJ194" s="266"/>
      <c r="AK194" s="266"/>
      <c r="AL194" s="266"/>
      <c r="AM194" s="266"/>
      <c r="AN194" s="266"/>
      <c r="AO194" s="266"/>
      <c r="AP194" s="266"/>
      <c r="AQ194" s="266"/>
      <c r="AR194" s="266"/>
      <c r="AS194" s="266"/>
      <c r="AT194" s="266"/>
      <c r="AU194" s="280"/>
    </row>
    <row r="195" spans="1:47" ht="60" customHeight="1" x14ac:dyDescent="0.35">
      <c r="A195" s="276" t="s">
        <v>6268</v>
      </c>
      <c r="B195" s="254" t="s">
        <v>6396</v>
      </c>
      <c r="C195" s="255" t="s">
        <v>6424</v>
      </c>
      <c r="D195" s="258" t="s">
        <v>6425</v>
      </c>
      <c r="E195" s="259" t="s">
        <v>6036</v>
      </c>
      <c r="F195" s="262" t="s">
        <v>6399</v>
      </c>
      <c r="G195" s="265" t="str">
        <f>IF(COUNTIF(H195:AU195,"&lt;&gt;")=0,"",SUMPRODUCT(((Recommendations[ImplStatus]="Implemented")+(Recommendations[ImplStatus]="Compensated"))*ISNUMBER(MATCH(Recommendations[Id],H195:AU195,0)))/COUNTIF(H195:AU195,"&lt;&gt;"))</f>
        <v/>
      </c>
      <c r="H195" s="266"/>
      <c r="I195" s="266"/>
      <c r="J195" s="266"/>
      <c r="K195" s="266"/>
      <c r="L195" s="266"/>
      <c r="M195" s="266"/>
      <c r="N195" s="266"/>
      <c r="O195" s="266"/>
      <c r="P195" s="266"/>
      <c r="Q195" s="266"/>
      <c r="R195" s="266"/>
      <c r="S195" s="266"/>
      <c r="T195" s="266"/>
      <c r="U195" s="266"/>
      <c r="V195" s="266"/>
      <c r="W195" s="266"/>
      <c r="X195" s="266"/>
      <c r="Y195" s="266"/>
      <c r="Z195" s="266"/>
      <c r="AA195" s="266"/>
      <c r="AB195" s="266"/>
      <c r="AC195" s="266"/>
      <c r="AD195" s="266"/>
      <c r="AE195" s="266"/>
      <c r="AF195" s="266"/>
      <c r="AG195" s="266"/>
      <c r="AH195" s="266"/>
      <c r="AI195" s="266"/>
      <c r="AJ195" s="266"/>
      <c r="AK195" s="266"/>
      <c r="AL195" s="266"/>
      <c r="AM195" s="266"/>
      <c r="AN195" s="266"/>
      <c r="AO195" s="266"/>
      <c r="AP195" s="266"/>
      <c r="AQ195" s="266"/>
      <c r="AR195" s="266"/>
      <c r="AS195" s="266"/>
      <c r="AT195" s="266"/>
      <c r="AU195" s="280"/>
    </row>
    <row r="196" spans="1:47" ht="60" customHeight="1" x14ac:dyDescent="0.35">
      <c r="A196" s="276" t="s">
        <v>6268</v>
      </c>
      <c r="B196" s="254" t="s">
        <v>6396</v>
      </c>
      <c r="C196" s="255" t="s">
        <v>6426</v>
      </c>
      <c r="D196" s="258" t="s">
        <v>6427</v>
      </c>
      <c r="E196" s="259" t="s">
        <v>6036</v>
      </c>
      <c r="F196" s="262" t="s">
        <v>6428</v>
      </c>
      <c r="G196" s="265" t="str">
        <f>IF(COUNTIF(H196:AU196,"&lt;&gt;")=0,"",SUMPRODUCT(((Recommendations[ImplStatus]="Implemented")+(Recommendations[ImplStatus]="Compensated"))*ISNUMBER(MATCH(Recommendations[Id],H196:AU196,0)))/COUNTIF(H196:AU196,"&lt;&gt;"))</f>
        <v/>
      </c>
      <c r="H196" s="266"/>
      <c r="I196" s="266"/>
      <c r="J196" s="266"/>
      <c r="K196" s="266"/>
      <c r="L196" s="266"/>
      <c r="M196" s="266"/>
      <c r="N196" s="266"/>
      <c r="O196" s="266"/>
      <c r="P196" s="266"/>
      <c r="Q196" s="266"/>
      <c r="R196" s="266"/>
      <c r="S196" s="266"/>
      <c r="T196" s="266"/>
      <c r="U196" s="266"/>
      <c r="V196" s="266"/>
      <c r="W196" s="266"/>
      <c r="X196" s="266"/>
      <c r="Y196" s="266"/>
      <c r="Z196" s="266"/>
      <c r="AA196" s="266"/>
      <c r="AB196" s="266"/>
      <c r="AC196" s="266"/>
      <c r="AD196" s="266"/>
      <c r="AE196" s="266"/>
      <c r="AF196" s="266"/>
      <c r="AG196" s="266"/>
      <c r="AH196" s="266"/>
      <c r="AI196" s="266"/>
      <c r="AJ196" s="266"/>
      <c r="AK196" s="266"/>
      <c r="AL196" s="266"/>
      <c r="AM196" s="266"/>
      <c r="AN196" s="266"/>
      <c r="AO196" s="266"/>
      <c r="AP196" s="266"/>
      <c r="AQ196" s="266"/>
      <c r="AR196" s="266"/>
      <c r="AS196" s="266"/>
      <c r="AT196" s="266"/>
      <c r="AU196" s="280"/>
    </row>
    <row r="197" spans="1:47" ht="60" customHeight="1" x14ac:dyDescent="0.35">
      <c r="A197" s="276" t="s">
        <v>6268</v>
      </c>
      <c r="B197" s="254" t="s">
        <v>6396</v>
      </c>
      <c r="C197" s="255" t="s">
        <v>6429</v>
      </c>
      <c r="D197" s="258" t="s">
        <v>6430</v>
      </c>
      <c r="E197" s="259" t="s">
        <v>6036</v>
      </c>
      <c r="F197" s="262" t="s">
        <v>6428</v>
      </c>
      <c r="G197" s="265" t="str">
        <f>IF(COUNTIF(H197:AU197,"&lt;&gt;")=0,"",SUMPRODUCT(((Recommendations[ImplStatus]="Implemented")+(Recommendations[ImplStatus]="Compensated"))*ISNUMBER(MATCH(Recommendations[Id],H197:AU197,0)))/COUNTIF(H197:AU197,"&lt;&gt;"))</f>
        <v/>
      </c>
      <c r="H197" s="266"/>
      <c r="I197" s="266"/>
      <c r="J197" s="266"/>
      <c r="K197" s="266"/>
      <c r="L197" s="266"/>
      <c r="M197" s="266"/>
      <c r="N197" s="266"/>
      <c r="O197" s="266"/>
      <c r="P197" s="266"/>
      <c r="Q197" s="266"/>
      <c r="R197" s="266"/>
      <c r="S197" s="266"/>
      <c r="T197" s="266"/>
      <c r="U197" s="266"/>
      <c r="V197" s="266"/>
      <c r="W197" s="266"/>
      <c r="X197" s="266"/>
      <c r="Y197" s="266"/>
      <c r="Z197" s="266"/>
      <c r="AA197" s="266"/>
      <c r="AB197" s="266"/>
      <c r="AC197" s="266"/>
      <c r="AD197" s="266"/>
      <c r="AE197" s="266"/>
      <c r="AF197" s="266"/>
      <c r="AG197" s="266"/>
      <c r="AH197" s="266"/>
      <c r="AI197" s="266"/>
      <c r="AJ197" s="266"/>
      <c r="AK197" s="266"/>
      <c r="AL197" s="266"/>
      <c r="AM197" s="266"/>
      <c r="AN197" s="266"/>
      <c r="AO197" s="266"/>
      <c r="AP197" s="266"/>
      <c r="AQ197" s="266"/>
      <c r="AR197" s="266"/>
      <c r="AS197" s="266"/>
      <c r="AT197" s="266"/>
      <c r="AU197" s="280"/>
    </row>
    <row r="198" spans="1:47" ht="60" customHeight="1" x14ac:dyDescent="0.35">
      <c r="A198" s="276" t="s">
        <v>6268</v>
      </c>
      <c r="B198" s="254" t="s">
        <v>6396</v>
      </c>
      <c r="C198" s="255" t="s">
        <v>6431</v>
      </c>
      <c r="D198" s="258" t="s">
        <v>6432</v>
      </c>
      <c r="E198" s="259" t="s">
        <v>6036</v>
      </c>
      <c r="F198" s="262" t="s">
        <v>6428</v>
      </c>
      <c r="G198" s="265" t="str">
        <f>IF(COUNTIF(H198:AU198,"&lt;&gt;")=0,"",SUMPRODUCT(((Recommendations[ImplStatus]="Implemented")+(Recommendations[ImplStatus]="Compensated"))*ISNUMBER(MATCH(Recommendations[Id],H198:AU198,0)))/COUNTIF(H198:AU198,"&lt;&gt;"))</f>
        <v/>
      </c>
      <c r="H198" s="266"/>
      <c r="I198" s="266"/>
      <c r="J198" s="266"/>
      <c r="K198" s="266"/>
      <c r="L198" s="266"/>
      <c r="M198" s="266"/>
      <c r="N198" s="266"/>
      <c r="O198" s="266"/>
      <c r="P198" s="266"/>
      <c r="Q198" s="266"/>
      <c r="R198" s="266"/>
      <c r="S198" s="266"/>
      <c r="T198" s="266"/>
      <c r="U198" s="266"/>
      <c r="V198" s="266"/>
      <c r="W198" s="266"/>
      <c r="X198" s="266"/>
      <c r="Y198" s="266"/>
      <c r="Z198" s="266"/>
      <c r="AA198" s="266"/>
      <c r="AB198" s="266"/>
      <c r="AC198" s="266"/>
      <c r="AD198" s="266"/>
      <c r="AE198" s="266"/>
      <c r="AF198" s="266"/>
      <c r="AG198" s="266"/>
      <c r="AH198" s="266"/>
      <c r="AI198" s="266"/>
      <c r="AJ198" s="266"/>
      <c r="AK198" s="266"/>
      <c r="AL198" s="266"/>
      <c r="AM198" s="266"/>
      <c r="AN198" s="266"/>
      <c r="AO198" s="266"/>
      <c r="AP198" s="266"/>
      <c r="AQ198" s="266"/>
      <c r="AR198" s="266"/>
      <c r="AS198" s="266"/>
      <c r="AT198" s="266"/>
      <c r="AU198" s="280"/>
    </row>
    <row r="199" spans="1:47" ht="60" customHeight="1" x14ac:dyDescent="0.35">
      <c r="A199" s="276" t="s">
        <v>6268</v>
      </c>
      <c r="B199" s="254" t="s">
        <v>6396</v>
      </c>
      <c r="C199" s="255" t="s">
        <v>6433</v>
      </c>
      <c r="D199" s="258" t="s">
        <v>6434</v>
      </c>
      <c r="E199" s="259" t="s">
        <v>6036</v>
      </c>
      <c r="F199" s="262" t="s">
        <v>6428</v>
      </c>
      <c r="G199" s="265" t="str">
        <f>IF(COUNTIF(H199:AU199,"&lt;&gt;")=0,"",SUMPRODUCT(((Recommendations[ImplStatus]="Implemented")+(Recommendations[ImplStatus]="Compensated"))*ISNUMBER(MATCH(Recommendations[Id],H199:AU199,0)))/COUNTIF(H199:AU199,"&lt;&gt;"))</f>
        <v/>
      </c>
      <c r="H199" s="266"/>
      <c r="I199" s="266"/>
      <c r="J199" s="266"/>
      <c r="K199" s="266"/>
      <c r="L199" s="266"/>
      <c r="M199" s="266"/>
      <c r="N199" s="266"/>
      <c r="O199" s="266"/>
      <c r="P199" s="266"/>
      <c r="Q199" s="266"/>
      <c r="R199" s="266"/>
      <c r="S199" s="266"/>
      <c r="T199" s="266"/>
      <c r="U199" s="266"/>
      <c r="V199" s="266"/>
      <c r="W199" s="266"/>
      <c r="X199" s="266"/>
      <c r="Y199" s="266"/>
      <c r="Z199" s="266"/>
      <c r="AA199" s="266"/>
      <c r="AB199" s="266"/>
      <c r="AC199" s="266"/>
      <c r="AD199" s="266"/>
      <c r="AE199" s="266"/>
      <c r="AF199" s="266"/>
      <c r="AG199" s="266"/>
      <c r="AH199" s="266"/>
      <c r="AI199" s="266"/>
      <c r="AJ199" s="266"/>
      <c r="AK199" s="266"/>
      <c r="AL199" s="266"/>
      <c r="AM199" s="266"/>
      <c r="AN199" s="266"/>
      <c r="AO199" s="266"/>
      <c r="AP199" s="266"/>
      <c r="AQ199" s="266"/>
      <c r="AR199" s="266"/>
      <c r="AS199" s="266"/>
      <c r="AT199" s="266"/>
      <c r="AU199" s="280"/>
    </row>
    <row r="200" spans="1:47" ht="60" customHeight="1" outlineLevel="1" x14ac:dyDescent="0.35">
      <c r="A200" s="274" t="s">
        <v>6435</v>
      </c>
      <c r="B200" s="252"/>
      <c r="C200" s="252"/>
      <c r="D200" s="256"/>
      <c r="E200" s="252"/>
      <c r="F200" s="260"/>
      <c r="G200" s="263" t="str">
        <f>IF(COUNTIF(H200:AU200,"&lt;&gt;")=0,"",SUMPRODUCT(((Recommendations[ImplStatus]="Implemented")+(Recommendations[ImplStatus]="Compensated"))*ISNUMBER(MATCH(Recommendations[Id],H200:AU200,0)))/COUNTIF(H200:AU200,"&lt;&gt;"))</f>
        <v/>
      </c>
      <c r="H200" s="260"/>
      <c r="I200" s="260"/>
      <c r="J200" s="260"/>
      <c r="K200" s="260"/>
      <c r="L200" s="260"/>
      <c r="M200" s="260"/>
      <c r="N200" s="260"/>
      <c r="O200" s="260"/>
      <c r="P200" s="260"/>
      <c r="Q200" s="260"/>
      <c r="R200" s="260"/>
      <c r="S200" s="260"/>
      <c r="T200" s="260"/>
      <c r="U200" s="260"/>
      <c r="V200" s="260"/>
      <c r="W200" s="260"/>
      <c r="X200" s="260"/>
      <c r="Y200" s="260"/>
      <c r="Z200" s="260"/>
      <c r="AA200" s="260"/>
      <c r="AB200" s="260"/>
      <c r="AC200" s="260"/>
      <c r="AD200" s="260"/>
      <c r="AE200" s="260"/>
      <c r="AF200" s="260"/>
      <c r="AG200" s="260"/>
      <c r="AH200" s="260"/>
      <c r="AI200" s="260"/>
      <c r="AJ200" s="260"/>
      <c r="AK200" s="260"/>
      <c r="AL200" s="260"/>
      <c r="AM200" s="260"/>
      <c r="AN200" s="260"/>
      <c r="AO200" s="260"/>
      <c r="AP200" s="260"/>
      <c r="AQ200" s="260"/>
      <c r="AR200" s="260"/>
      <c r="AS200" s="260"/>
      <c r="AT200" s="260"/>
      <c r="AU200" s="278"/>
    </row>
    <row r="201" spans="1:47" ht="60" customHeight="1" outlineLevel="2" x14ac:dyDescent="0.35">
      <c r="A201" s="275" t="s">
        <v>6435</v>
      </c>
      <c r="B201" s="253" t="s">
        <v>6436</v>
      </c>
      <c r="C201" s="253"/>
      <c r="D201" s="257"/>
      <c r="E201" s="253"/>
      <c r="F201" s="261"/>
      <c r="G201" s="264" t="str">
        <f>IF(COUNTIF(H201:AU201,"&lt;&gt;")=0,"",SUMPRODUCT(((Recommendations[ImplStatus]="Implemented")+(Recommendations[ImplStatus]="Compensated"))*ISNUMBER(MATCH(Recommendations[Id],H201:AU201,0)))/COUNTIF(H201:AU201,"&lt;&gt;"))</f>
        <v/>
      </c>
      <c r="H201" s="261"/>
      <c r="I201" s="261"/>
      <c r="J201" s="261"/>
      <c r="K201" s="261"/>
      <c r="L201" s="261"/>
      <c r="M201" s="261"/>
      <c r="N201" s="261"/>
      <c r="O201" s="261"/>
      <c r="P201" s="261"/>
      <c r="Q201" s="261"/>
      <c r="R201" s="261"/>
      <c r="S201" s="261"/>
      <c r="T201" s="261"/>
      <c r="U201" s="261"/>
      <c r="V201" s="261"/>
      <c r="W201" s="261"/>
      <c r="X201" s="261"/>
      <c r="Y201" s="261"/>
      <c r="Z201" s="261"/>
      <c r="AA201" s="261"/>
      <c r="AB201" s="261"/>
      <c r="AC201" s="261"/>
      <c r="AD201" s="261"/>
      <c r="AE201" s="261"/>
      <c r="AF201" s="261"/>
      <c r="AG201" s="261"/>
      <c r="AH201" s="261"/>
      <c r="AI201" s="261"/>
      <c r="AJ201" s="261"/>
      <c r="AK201" s="261"/>
      <c r="AL201" s="261"/>
      <c r="AM201" s="261"/>
      <c r="AN201" s="261"/>
      <c r="AO201" s="261"/>
      <c r="AP201" s="261"/>
      <c r="AQ201" s="261"/>
      <c r="AR201" s="261"/>
      <c r="AS201" s="261"/>
      <c r="AT201" s="261"/>
      <c r="AU201" s="279"/>
    </row>
    <row r="202" spans="1:47" ht="60" customHeight="1" x14ac:dyDescent="0.35">
      <c r="A202" s="276" t="s">
        <v>6435</v>
      </c>
      <c r="B202" s="254" t="s">
        <v>6436</v>
      </c>
      <c r="C202" s="255" t="s">
        <v>6437</v>
      </c>
      <c r="D202" s="258" t="s">
        <v>6438</v>
      </c>
      <c r="E202" s="259" t="s">
        <v>6315</v>
      </c>
      <c r="F202" s="262" t="s">
        <v>6439</v>
      </c>
      <c r="G202" s="265">
        <f>IF(COUNTIF(H202:AU202,"&lt;&gt;")=0,"",SUMPRODUCT(((Recommendations[ImplStatus]="Implemented")+(Recommendations[ImplStatus]="Compensated"))*ISNUMBER(MATCH(Recommendations[Id],H202:AU202,0)))/COUNTIF(H202:AU202,"&lt;&gt;"))</f>
        <v>0</v>
      </c>
      <c r="H202" s="266" t="s">
        <v>524</v>
      </c>
      <c r="I202" s="266" t="s">
        <v>596</v>
      </c>
      <c r="J202" s="266" t="s">
        <v>612</v>
      </c>
      <c r="K202" s="266" t="s">
        <v>618</v>
      </c>
      <c r="L202" s="266" t="s">
        <v>624</v>
      </c>
      <c r="M202" s="266" t="s">
        <v>1176</v>
      </c>
      <c r="N202" s="266" t="s">
        <v>1189</v>
      </c>
      <c r="O202" s="266" t="s">
        <v>1218</v>
      </c>
      <c r="P202" s="266" t="s">
        <v>1224</v>
      </c>
      <c r="Q202" s="266" t="s">
        <v>1231</v>
      </c>
      <c r="R202" s="266" t="s">
        <v>1237</v>
      </c>
      <c r="S202" s="266"/>
      <c r="T202" s="266"/>
      <c r="U202" s="266"/>
      <c r="V202" s="266"/>
      <c r="W202" s="266"/>
      <c r="X202" s="266"/>
      <c r="Y202" s="266"/>
      <c r="Z202" s="266"/>
      <c r="AA202" s="266"/>
      <c r="AB202" s="266"/>
      <c r="AC202" s="266"/>
      <c r="AD202" s="266"/>
      <c r="AE202" s="266"/>
      <c r="AF202" s="266"/>
      <c r="AG202" s="266"/>
      <c r="AH202" s="266"/>
      <c r="AI202" s="266"/>
      <c r="AJ202" s="266"/>
      <c r="AK202" s="266"/>
      <c r="AL202" s="266"/>
      <c r="AM202" s="266"/>
      <c r="AN202" s="266"/>
      <c r="AO202" s="266"/>
      <c r="AP202" s="266"/>
      <c r="AQ202" s="266"/>
      <c r="AR202" s="266"/>
      <c r="AS202" s="266"/>
      <c r="AT202" s="266"/>
      <c r="AU202" s="280"/>
    </row>
    <row r="203" spans="1:47" ht="60" customHeight="1" x14ac:dyDescent="0.35">
      <c r="A203" s="276" t="s">
        <v>6435</v>
      </c>
      <c r="B203" s="254" t="s">
        <v>6436</v>
      </c>
      <c r="C203" s="255" t="s">
        <v>6440</v>
      </c>
      <c r="D203" s="258" t="s">
        <v>6441</v>
      </c>
      <c r="E203" s="259" t="s">
        <v>6315</v>
      </c>
      <c r="F203" s="262" t="s">
        <v>6439</v>
      </c>
      <c r="G203" s="265" t="str">
        <f>IF(COUNTIF(H203:AU203,"&lt;&gt;")=0,"",SUMPRODUCT(((Recommendations[ImplStatus]="Implemented")+(Recommendations[ImplStatus]="Compensated"))*ISNUMBER(MATCH(Recommendations[Id],H203:AU203,0)))/COUNTIF(H203:AU203,"&lt;&gt;"))</f>
        <v/>
      </c>
      <c r="H203" s="266"/>
      <c r="I203" s="266"/>
      <c r="J203" s="266"/>
      <c r="K203" s="266"/>
      <c r="L203" s="266"/>
      <c r="M203" s="266"/>
      <c r="N203" s="266"/>
      <c r="O203" s="266"/>
      <c r="P203" s="266"/>
      <c r="Q203" s="266"/>
      <c r="R203" s="266"/>
      <c r="S203" s="266"/>
      <c r="T203" s="266"/>
      <c r="U203" s="266"/>
      <c r="V203" s="266"/>
      <c r="W203" s="266"/>
      <c r="X203" s="266"/>
      <c r="Y203" s="266"/>
      <c r="Z203" s="266"/>
      <c r="AA203" s="266"/>
      <c r="AB203" s="266"/>
      <c r="AC203" s="266"/>
      <c r="AD203" s="266"/>
      <c r="AE203" s="266"/>
      <c r="AF203" s="266"/>
      <c r="AG203" s="266"/>
      <c r="AH203" s="266"/>
      <c r="AI203" s="266"/>
      <c r="AJ203" s="266"/>
      <c r="AK203" s="266"/>
      <c r="AL203" s="266"/>
      <c r="AM203" s="266"/>
      <c r="AN203" s="266"/>
      <c r="AO203" s="266"/>
      <c r="AP203" s="266"/>
      <c r="AQ203" s="266"/>
      <c r="AR203" s="266"/>
      <c r="AS203" s="266"/>
      <c r="AT203" s="266"/>
      <c r="AU203" s="280"/>
    </row>
    <row r="204" spans="1:47" ht="60" customHeight="1" x14ac:dyDescent="0.35">
      <c r="A204" s="276" t="s">
        <v>6435</v>
      </c>
      <c r="B204" s="254" t="s">
        <v>6436</v>
      </c>
      <c r="C204" s="255" t="s">
        <v>6442</v>
      </c>
      <c r="D204" s="258" t="s">
        <v>6443</v>
      </c>
      <c r="E204" s="259" t="s">
        <v>6315</v>
      </c>
      <c r="F204" s="262" t="s">
        <v>6439</v>
      </c>
      <c r="G204" s="265" t="str">
        <f>IF(COUNTIF(H204:AU204,"&lt;&gt;")=0,"",SUMPRODUCT(((Recommendations[ImplStatus]="Implemented")+(Recommendations[ImplStatus]="Compensated"))*ISNUMBER(MATCH(Recommendations[Id],H204:AU204,0)))/COUNTIF(H204:AU204,"&lt;&gt;"))</f>
        <v/>
      </c>
      <c r="H204" s="266"/>
      <c r="I204" s="266"/>
      <c r="J204" s="266"/>
      <c r="K204" s="266"/>
      <c r="L204" s="266"/>
      <c r="M204" s="266"/>
      <c r="N204" s="266"/>
      <c r="O204" s="266"/>
      <c r="P204" s="266"/>
      <c r="Q204" s="266"/>
      <c r="R204" s="266"/>
      <c r="S204" s="266"/>
      <c r="T204" s="266"/>
      <c r="U204" s="266"/>
      <c r="V204" s="266"/>
      <c r="W204" s="266"/>
      <c r="X204" s="266"/>
      <c r="Y204" s="266"/>
      <c r="Z204" s="266"/>
      <c r="AA204" s="266"/>
      <c r="AB204" s="266"/>
      <c r="AC204" s="266"/>
      <c r="AD204" s="266"/>
      <c r="AE204" s="266"/>
      <c r="AF204" s="266"/>
      <c r="AG204" s="266"/>
      <c r="AH204" s="266"/>
      <c r="AI204" s="266"/>
      <c r="AJ204" s="266"/>
      <c r="AK204" s="266"/>
      <c r="AL204" s="266"/>
      <c r="AM204" s="266"/>
      <c r="AN204" s="266"/>
      <c r="AO204" s="266"/>
      <c r="AP204" s="266"/>
      <c r="AQ204" s="266"/>
      <c r="AR204" s="266"/>
      <c r="AS204" s="266"/>
      <c r="AT204" s="266"/>
      <c r="AU204" s="280"/>
    </row>
    <row r="205" spans="1:47" ht="60" customHeight="1" x14ac:dyDescent="0.35">
      <c r="A205" s="276" t="s">
        <v>6435</v>
      </c>
      <c r="B205" s="254" t="s">
        <v>6436</v>
      </c>
      <c r="C205" s="255" t="s">
        <v>6444</v>
      </c>
      <c r="D205" s="258" t="s">
        <v>6445</v>
      </c>
      <c r="E205" s="259" t="s">
        <v>6315</v>
      </c>
      <c r="F205" s="262" t="s">
        <v>6439</v>
      </c>
      <c r="G205" s="265">
        <f>IF(COUNTIF(H205:AU205,"&lt;&gt;")=0,"",SUMPRODUCT(((Recommendations[ImplStatus]="Implemented")+(Recommendations[ImplStatus]="Compensated"))*ISNUMBER(MATCH(Recommendations[Id],H205:AU205,0)))/COUNTIF(H205:AU205,"&lt;&gt;"))</f>
        <v>0</v>
      </c>
      <c r="H205" s="266" t="s">
        <v>1196</v>
      </c>
      <c r="I205" s="266" t="s">
        <v>1201</v>
      </c>
      <c r="J205" s="266"/>
      <c r="K205" s="266"/>
      <c r="L205" s="266"/>
      <c r="M205" s="266"/>
      <c r="N205" s="266"/>
      <c r="O205" s="266"/>
      <c r="P205" s="266"/>
      <c r="Q205" s="266"/>
      <c r="R205" s="266"/>
      <c r="S205" s="266"/>
      <c r="T205" s="266"/>
      <c r="U205" s="266"/>
      <c r="V205" s="266"/>
      <c r="W205" s="266"/>
      <c r="X205" s="266"/>
      <c r="Y205" s="266"/>
      <c r="Z205" s="266"/>
      <c r="AA205" s="266"/>
      <c r="AB205" s="266"/>
      <c r="AC205" s="266"/>
      <c r="AD205" s="266"/>
      <c r="AE205" s="266"/>
      <c r="AF205" s="266"/>
      <c r="AG205" s="266"/>
      <c r="AH205" s="266"/>
      <c r="AI205" s="266"/>
      <c r="AJ205" s="266"/>
      <c r="AK205" s="266"/>
      <c r="AL205" s="266"/>
      <c r="AM205" s="266"/>
      <c r="AN205" s="266"/>
      <c r="AO205" s="266"/>
      <c r="AP205" s="266"/>
      <c r="AQ205" s="266"/>
      <c r="AR205" s="266"/>
      <c r="AS205" s="266"/>
      <c r="AT205" s="266"/>
      <c r="AU205" s="280"/>
    </row>
    <row r="206" spans="1:47" ht="60" customHeight="1" x14ac:dyDescent="0.35">
      <c r="A206" s="276" t="s">
        <v>6435</v>
      </c>
      <c r="B206" s="254" t="s">
        <v>6436</v>
      </c>
      <c r="C206" s="255" t="s">
        <v>6446</v>
      </c>
      <c r="D206" s="258" t="s">
        <v>6447</v>
      </c>
      <c r="E206" s="259" t="s">
        <v>6315</v>
      </c>
      <c r="F206" s="262" t="s">
        <v>6439</v>
      </c>
      <c r="G206" s="265">
        <f>IF(COUNTIF(H206:AU206,"&lt;&gt;")=0,"",SUMPRODUCT(((Recommendations[ImplStatus]="Implemented")+(Recommendations[ImplStatus]="Compensated"))*ISNUMBER(MATCH(Recommendations[Id],H206:AU206,0)))/COUNTIF(H206:AU206,"&lt;&gt;"))</f>
        <v>0</v>
      </c>
      <c r="H206" s="266" t="s">
        <v>1213</v>
      </c>
      <c r="I206" s="266"/>
      <c r="J206" s="266"/>
      <c r="K206" s="266"/>
      <c r="L206" s="266"/>
      <c r="M206" s="266"/>
      <c r="N206" s="266"/>
      <c r="O206" s="266"/>
      <c r="P206" s="266"/>
      <c r="Q206" s="266"/>
      <c r="R206" s="266"/>
      <c r="S206" s="266"/>
      <c r="T206" s="266"/>
      <c r="U206" s="266"/>
      <c r="V206" s="266"/>
      <c r="W206" s="266"/>
      <c r="X206" s="266"/>
      <c r="Y206" s="266"/>
      <c r="Z206" s="266"/>
      <c r="AA206" s="266"/>
      <c r="AB206" s="266"/>
      <c r="AC206" s="266"/>
      <c r="AD206" s="266"/>
      <c r="AE206" s="266"/>
      <c r="AF206" s="266"/>
      <c r="AG206" s="266"/>
      <c r="AH206" s="266"/>
      <c r="AI206" s="266"/>
      <c r="AJ206" s="266"/>
      <c r="AK206" s="266"/>
      <c r="AL206" s="266"/>
      <c r="AM206" s="266"/>
      <c r="AN206" s="266"/>
      <c r="AO206" s="266"/>
      <c r="AP206" s="266"/>
      <c r="AQ206" s="266"/>
      <c r="AR206" s="266"/>
      <c r="AS206" s="266"/>
      <c r="AT206" s="266"/>
      <c r="AU206" s="280"/>
    </row>
    <row r="207" spans="1:47" ht="60" customHeight="1" x14ac:dyDescent="0.35">
      <c r="A207" s="276" t="s">
        <v>6435</v>
      </c>
      <c r="B207" s="254" t="s">
        <v>6436</v>
      </c>
      <c r="C207" s="255" t="s">
        <v>6448</v>
      </c>
      <c r="D207" s="258" t="s">
        <v>6449</v>
      </c>
      <c r="E207" s="259" t="s">
        <v>6180</v>
      </c>
      <c r="F207" s="262" t="s">
        <v>6439</v>
      </c>
      <c r="G207" s="265">
        <f>IF(COUNTIF(H207:AU207,"&lt;&gt;")=0,"",SUMPRODUCT(((Recommendations[ImplStatus]="Implemented")+(Recommendations[ImplStatus]="Compensated"))*ISNUMBER(MATCH(Recommendations[Id],H207:AU207,0)))/COUNTIF(H207:AU207,"&lt;&gt;"))</f>
        <v>0</v>
      </c>
      <c r="H207" s="266" t="s">
        <v>1207</v>
      </c>
      <c r="I207" s="266"/>
      <c r="J207" s="266"/>
      <c r="K207" s="266"/>
      <c r="L207" s="266"/>
      <c r="M207" s="266"/>
      <c r="N207" s="266"/>
      <c r="O207" s="266"/>
      <c r="P207" s="266"/>
      <c r="Q207" s="266"/>
      <c r="R207" s="266"/>
      <c r="S207" s="266"/>
      <c r="T207" s="266"/>
      <c r="U207" s="266"/>
      <c r="V207" s="266"/>
      <c r="W207" s="266"/>
      <c r="X207" s="266"/>
      <c r="Y207" s="266"/>
      <c r="Z207" s="266"/>
      <c r="AA207" s="266"/>
      <c r="AB207" s="266"/>
      <c r="AC207" s="266"/>
      <c r="AD207" s="266"/>
      <c r="AE207" s="266"/>
      <c r="AF207" s="266"/>
      <c r="AG207" s="266"/>
      <c r="AH207" s="266"/>
      <c r="AI207" s="266"/>
      <c r="AJ207" s="266"/>
      <c r="AK207" s="266"/>
      <c r="AL207" s="266"/>
      <c r="AM207" s="266"/>
      <c r="AN207" s="266"/>
      <c r="AO207" s="266"/>
      <c r="AP207" s="266"/>
      <c r="AQ207" s="266"/>
      <c r="AR207" s="266"/>
      <c r="AS207" s="266"/>
      <c r="AT207" s="266"/>
      <c r="AU207" s="280"/>
    </row>
    <row r="208" spans="1:47" ht="60" customHeight="1" x14ac:dyDescent="0.35">
      <c r="A208" s="276" t="s">
        <v>6435</v>
      </c>
      <c r="B208" s="254" t="s">
        <v>6436</v>
      </c>
      <c r="C208" s="255" t="s">
        <v>6450</v>
      </c>
      <c r="D208" s="258" t="s">
        <v>6451</v>
      </c>
      <c r="E208" s="259" t="s">
        <v>6180</v>
      </c>
      <c r="F208" s="262" t="s">
        <v>6439</v>
      </c>
      <c r="G208" s="265" t="str">
        <f>IF(COUNTIF(H208:AU208,"&lt;&gt;")=0,"",SUMPRODUCT(((Recommendations[ImplStatus]="Implemented")+(Recommendations[ImplStatus]="Compensated"))*ISNUMBER(MATCH(Recommendations[Id],H208:AU208,0)))/COUNTIF(H208:AU208,"&lt;&gt;"))</f>
        <v/>
      </c>
      <c r="H208" s="266"/>
      <c r="I208" s="266"/>
      <c r="J208" s="266"/>
      <c r="K208" s="266"/>
      <c r="L208" s="266"/>
      <c r="M208" s="266"/>
      <c r="N208" s="266"/>
      <c r="O208" s="266"/>
      <c r="P208" s="266"/>
      <c r="Q208" s="266"/>
      <c r="R208" s="266"/>
      <c r="S208" s="266"/>
      <c r="T208" s="266"/>
      <c r="U208" s="266"/>
      <c r="V208" s="266"/>
      <c r="W208" s="266"/>
      <c r="X208" s="266"/>
      <c r="Y208" s="266"/>
      <c r="Z208" s="266"/>
      <c r="AA208" s="266"/>
      <c r="AB208" s="266"/>
      <c r="AC208" s="266"/>
      <c r="AD208" s="266"/>
      <c r="AE208" s="266"/>
      <c r="AF208" s="266"/>
      <c r="AG208" s="266"/>
      <c r="AH208" s="266"/>
      <c r="AI208" s="266"/>
      <c r="AJ208" s="266"/>
      <c r="AK208" s="266"/>
      <c r="AL208" s="266"/>
      <c r="AM208" s="266"/>
      <c r="AN208" s="266"/>
      <c r="AO208" s="266"/>
      <c r="AP208" s="266"/>
      <c r="AQ208" s="266"/>
      <c r="AR208" s="266"/>
      <c r="AS208" s="266"/>
      <c r="AT208" s="266"/>
      <c r="AU208" s="280"/>
    </row>
    <row r="209" spans="1:47" ht="60" customHeight="1" x14ac:dyDescent="0.35">
      <c r="A209" s="276" t="s">
        <v>6435</v>
      </c>
      <c r="B209" s="254" t="s">
        <v>6436</v>
      </c>
      <c r="C209" s="255" t="s">
        <v>6452</v>
      </c>
      <c r="D209" s="258" t="s">
        <v>6453</v>
      </c>
      <c r="E209" s="259" t="s">
        <v>6315</v>
      </c>
      <c r="F209" s="262" t="s">
        <v>6439</v>
      </c>
      <c r="G209" s="265" t="str">
        <f>IF(COUNTIF(H209:AU209,"&lt;&gt;")=0,"",SUMPRODUCT(((Recommendations[ImplStatus]="Implemented")+(Recommendations[ImplStatus]="Compensated"))*ISNUMBER(MATCH(Recommendations[Id],H209:AU209,0)))/COUNTIF(H209:AU209,"&lt;&gt;"))</f>
        <v/>
      </c>
      <c r="H209" s="266"/>
      <c r="I209" s="266"/>
      <c r="J209" s="266"/>
      <c r="K209" s="266"/>
      <c r="L209" s="266"/>
      <c r="M209" s="266"/>
      <c r="N209" s="266"/>
      <c r="O209" s="266"/>
      <c r="P209" s="266"/>
      <c r="Q209" s="266"/>
      <c r="R209" s="266"/>
      <c r="S209" s="266"/>
      <c r="T209" s="266"/>
      <c r="U209" s="266"/>
      <c r="V209" s="266"/>
      <c r="W209" s="266"/>
      <c r="X209" s="266"/>
      <c r="Y209" s="266"/>
      <c r="Z209" s="266"/>
      <c r="AA209" s="266"/>
      <c r="AB209" s="266"/>
      <c r="AC209" s="266"/>
      <c r="AD209" s="266"/>
      <c r="AE209" s="266"/>
      <c r="AF209" s="266"/>
      <c r="AG209" s="266"/>
      <c r="AH209" s="266"/>
      <c r="AI209" s="266"/>
      <c r="AJ209" s="266"/>
      <c r="AK209" s="266"/>
      <c r="AL209" s="266"/>
      <c r="AM209" s="266"/>
      <c r="AN209" s="266"/>
      <c r="AO209" s="266"/>
      <c r="AP209" s="266"/>
      <c r="AQ209" s="266"/>
      <c r="AR209" s="266"/>
      <c r="AS209" s="266"/>
      <c r="AT209" s="266"/>
      <c r="AU209" s="280"/>
    </row>
    <row r="210" spans="1:47" ht="60" customHeight="1" x14ac:dyDescent="0.35">
      <c r="A210" s="276" t="s">
        <v>6435</v>
      </c>
      <c r="B210" s="254" t="s">
        <v>6436</v>
      </c>
      <c r="C210" s="255" t="s">
        <v>6454</v>
      </c>
      <c r="D210" s="258" t="s">
        <v>6455</v>
      </c>
      <c r="E210" s="259" t="s">
        <v>6065</v>
      </c>
      <c r="F210" s="262" t="s">
        <v>6456</v>
      </c>
      <c r="G210" s="265">
        <f>IF(COUNTIF(H210:AU210,"&lt;&gt;")=0,"",SUMPRODUCT(((Recommendations[ImplStatus]="Implemented")+(Recommendations[ImplStatus]="Compensated"))*ISNUMBER(MATCH(Recommendations[Id],H210:AU210,0)))/COUNTIF(H210:AU210,"&lt;&gt;"))</f>
        <v>0</v>
      </c>
      <c r="H210" s="266" t="s">
        <v>395</v>
      </c>
      <c r="I210" s="266" t="s">
        <v>401</v>
      </c>
      <c r="J210" s="266" t="s">
        <v>405</v>
      </c>
      <c r="K210" s="266" t="s">
        <v>411</v>
      </c>
      <c r="L210" s="266" t="s">
        <v>415</v>
      </c>
      <c r="M210" s="266" t="s">
        <v>421</v>
      </c>
      <c r="N210" s="266"/>
      <c r="O210" s="266"/>
      <c r="P210" s="266"/>
      <c r="Q210" s="266"/>
      <c r="R210" s="266"/>
      <c r="S210" s="266"/>
      <c r="T210" s="266"/>
      <c r="U210" s="266"/>
      <c r="V210" s="266"/>
      <c r="W210" s="266"/>
      <c r="X210" s="266"/>
      <c r="Y210" s="266"/>
      <c r="Z210" s="266"/>
      <c r="AA210" s="266"/>
      <c r="AB210" s="266"/>
      <c r="AC210" s="266"/>
      <c r="AD210" s="266"/>
      <c r="AE210" s="266"/>
      <c r="AF210" s="266"/>
      <c r="AG210" s="266"/>
      <c r="AH210" s="266"/>
      <c r="AI210" s="266"/>
      <c r="AJ210" s="266"/>
      <c r="AK210" s="266"/>
      <c r="AL210" s="266"/>
      <c r="AM210" s="266"/>
      <c r="AN210" s="266"/>
      <c r="AO210" s="266"/>
      <c r="AP210" s="266"/>
      <c r="AQ210" s="266"/>
      <c r="AR210" s="266"/>
      <c r="AS210" s="266"/>
      <c r="AT210" s="266"/>
      <c r="AU210" s="280"/>
    </row>
    <row r="211" spans="1:47" ht="60" customHeight="1" x14ac:dyDescent="0.35">
      <c r="A211" s="276" t="s">
        <v>6435</v>
      </c>
      <c r="B211" s="254" t="s">
        <v>6436</v>
      </c>
      <c r="C211" s="255" t="s">
        <v>6457</v>
      </c>
      <c r="D211" s="258" t="s">
        <v>6458</v>
      </c>
      <c r="E211" s="259" t="s">
        <v>6065</v>
      </c>
      <c r="F211" s="262" t="s">
        <v>6456</v>
      </c>
      <c r="G211" s="265">
        <f>IF(COUNTIF(H211:AU211,"&lt;&gt;")=0,"",SUMPRODUCT(((Recommendations[ImplStatus]="Implemented")+(Recommendations[ImplStatus]="Compensated"))*ISNUMBER(MATCH(Recommendations[Id],H211:AU211,0)))/COUNTIF(H211:AU211,"&lt;&gt;"))</f>
        <v>0</v>
      </c>
      <c r="H211" s="266" t="s">
        <v>398</v>
      </c>
      <c r="I211" s="266" t="s">
        <v>408</v>
      </c>
      <c r="J211" s="266" t="s">
        <v>418</v>
      </c>
      <c r="K211" s="266"/>
      <c r="L211" s="266"/>
      <c r="M211" s="266"/>
      <c r="N211" s="266"/>
      <c r="O211" s="266"/>
      <c r="P211" s="266"/>
      <c r="Q211" s="266"/>
      <c r="R211" s="266"/>
      <c r="S211" s="266"/>
      <c r="T211" s="266"/>
      <c r="U211" s="266"/>
      <c r="V211" s="266"/>
      <c r="W211" s="266"/>
      <c r="X211" s="266"/>
      <c r="Y211" s="266"/>
      <c r="Z211" s="266"/>
      <c r="AA211" s="266"/>
      <c r="AB211" s="266"/>
      <c r="AC211" s="266"/>
      <c r="AD211" s="266"/>
      <c r="AE211" s="266"/>
      <c r="AF211" s="266"/>
      <c r="AG211" s="266"/>
      <c r="AH211" s="266"/>
      <c r="AI211" s="266"/>
      <c r="AJ211" s="266"/>
      <c r="AK211" s="266"/>
      <c r="AL211" s="266"/>
      <c r="AM211" s="266"/>
      <c r="AN211" s="266"/>
      <c r="AO211" s="266"/>
      <c r="AP211" s="266"/>
      <c r="AQ211" s="266"/>
      <c r="AR211" s="266"/>
      <c r="AS211" s="266"/>
      <c r="AT211" s="266"/>
      <c r="AU211" s="280"/>
    </row>
    <row r="212" spans="1:47" ht="60" customHeight="1" x14ac:dyDescent="0.35">
      <c r="A212" s="276" t="s">
        <v>6435</v>
      </c>
      <c r="B212" s="254" t="s">
        <v>6436</v>
      </c>
      <c r="C212" s="255" t="s">
        <v>6459</v>
      </c>
      <c r="D212" s="258" t="s">
        <v>6460</v>
      </c>
      <c r="E212" s="259" t="s">
        <v>6132</v>
      </c>
      <c r="F212" s="262" t="s">
        <v>6461</v>
      </c>
      <c r="G212" s="265" t="str">
        <f>IF(COUNTIF(H212:AU212,"&lt;&gt;")=0,"",SUMPRODUCT(((Recommendations[ImplStatus]="Implemented")+(Recommendations[ImplStatus]="Compensated"))*ISNUMBER(MATCH(Recommendations[Id],H212:AU212,0)))/COUNTIF(H212:AU212,"&lt;&gt;"))</f>
        <v/>
      </c>
      <c r="H212" s="266"/>
      <c r="I212" s="266"/>
      <c r="J212" s="266"/>
      <c r="K212" s="266"/>
      <c r="L212" s="266"/>
      <c r="M212" s="266"/>
      <c r="N212" s="266"/>
      <c r="O212" s="266"/>
      <c r="P212" s="266"/>
      <c r="Q212" s="266"/>
      <c r="R212" s="266"/>
      <c r="S212" s="266"/>
      <c r="T212" s="266"/>
      <c r="U212" s="266"/>
      <c r="V212" s="266"/>
      <c r="W212" s="266"/>
      <c r="X212" s="266"/>
      <c r="Y212" s="266"/>
      <c r="Z212" s="266"/>
      <c r="AA212" s="266"/>
      <c r="AB212" s="266"/>
      <c r="AC212" s="266"/>
      <c r="AD212" s="266"/>
      <c r="AE212" s="266"/>
      <c r="AF212" s="266"/>
      <c r="AG212" s="266"/>
      <c r="AH212" s="266"/>
      <c r="AI212" s="266"/>
      <c r="AJ212" s="266"/>
      <c r="AK212" s="266"/>
      <c r="AL212" s="266"/>
      <c r="AM212" s="266"/>
      <c r="AN212" s="266"/>
      <c r="AO212" s="266"/>
      <c r="AP212" s="266"/>
      <c r="AQ212" s="266"/>
      <c r="AR212" s="266"/>
      <c r="AS212" s="266"/>
      <c r="AT212" s="266"/>
      <c r="AU212" s="280"/>
    </row>
    <row r="213" spans="1:47" ht="60" customHeight="1" x14ac:dyDescent="0.35">
      <c r="A213" s="276" t="s">
        <v>6435</v>
      </c>
      <c r="B213" s="254" t="s">
        <v>6436</v>
      </c>
      <c r="C213" s="255" t="s">
        <v>6462</v>
      </c>
      <c r="D213" s="258" t="s">
        <v>6463</v>
      </c>
      <c r="E213" s="259" t="s">
        <v>6065</v>
      </c>
      <c r="F213" s="262" t="s">
        <v>6464</v>
      </c>
      <c r="G213" s="265" t="str">
        <f>IF(COUNTIF(H213:AU213,"&lt;&gt;")=0,"",SUMPRODUCT(((Recommendations[ImplStatus]="Implemented")+(Recommendations[ImplStatus]="Compensated"))*ISNUMBER(MATCH(Recommendations[Id],H213:AU213,0)))/COUNTIF(H213:AU213,"&lt;&gt;"))</f>
        <v/>
      </c>
      <c r="H213" s="266"/>
      <c r="I213" s="266"/>
      <c r="J213" s="266"/>
      <c r="K213" s="266"/>
      <c r="L213" s="266"/>
      <c r="M213" s="266"/>
      <c r="N213" s="266"/>
      <c r="O213" s="266"/>
      <c r="P213" s="266"/>
      <c r="Q213" s="266"/>
      <c r="R213" s="266"/>
      <c r="S213" s="266"/>
      <c r="T213" s="266"/>
      <c r="U213" s="266"/>
      <c r="V213" s="266"/>
      <c r="W213" s="266"/>
      <c r="X213" s="266"/>
      <c r="Y213" s="266"/>
      <c r="Z213" s="266"/>
      <c r="AA213" s="266"/>
      <c r="AB213" s="266"/>
      <c r="AC213" s="266"/>
      <c r="AD213" s="266"/>
      <c r="AE213" s="266"/>
      <c r="AF213" s="266"/>
      <c r="AG213" s="266"/>
      <c r="AH213" s="266"/>
      <c r="AI213" s="266"/>
      <c r="AJ213" s="266"/>
      <c r="AK213" s="266"/>
      <c r="AL213" s="266"/>
      <c r="AM213" s="266"/>
      <c r="AN213" s="266"/>
      <c r="AO213" s="266"/>
      <c r="AP213" s="266"/>
      <c r="AQ213" s="266"/>
      <c r="AR213" s="266"/>
      <c r="AS213" s="266"/>
      <c r="AT213" s="266"/>
      <c r="AU213" s="280"/>
    </row>
    <row r="214" spans="1:47" ht="60" customHeight="1" x14ac:dyDescent="0.35">
      <c r="A214" s="276" t="s">
        <v>6435</v>
      </c>
      <c r="B214" s="254" t="s">
        <v>6436</v>
      </c>
      <c r="C214" s="255" t="s">
        <v>6465</v>
      </c>
      <c r="D214" s="258" t="s">
        <v>6466</v>
      </c>
      <c r="E214" s="259" t="s">
        <v>6132</v>
      </c>
      <c r="F214" s="262" t="s">
        <v>6467</v>
      </c>
      <c r="G214" s="265" t="str">
        <f>IF(COUNTIF(H214:AU214,"&lt;&gt;")=0,"",SUMPRODUCT(((Recommendations[ImplStatus]="Implemented")+(Recommendations[ImplStatus]="Compensated"))*ISNUMBER(MATCH(Recommendations[Id],H214:AU214,0)))/COUNTIF(H214:AU214,"&lt;&gt;"))</f>
        <v/>
      </c>
      <c r="H214" s="266"/>
      <c r="I214" s="266"/>
      <c r="J214" s="266"/>
      <c r="K214" s="266"/>
      <c r="L214" s="266"/>
      <c r="M214" s="266"/>
      <c r="N214" s="266"/>
      <c r="O214" s="266"/>
      <c r="P214" s="266"/>
      <c r="Q214" s="266"/>
      <c r="R214" s="266"/>
      <c r="S214" s="266"/>
      <c r="T214" s="266"/>
      <c r="U214" s="266"/>
      <c r="V214" s="266"/>
      <c r="W214" s="266"/>
      <c r="X214" s="266"/>
      <c r="Y214" s="266"/>
      <c r="Z214" s="266"/>
      <c r="AA214" s="266"/>
      <c r="AB214" s="266"/>
      <c r="AC214" s="266"/>
      <c r="AD214" s="266"/>
      <c r="AE214" s="266"/>
      <c r="AF214" s="266"/>
      <c r="AG214" s="266"/>
      <c r="AH214" s="266"/>
      <c r="AI214" s="266"/>
      <c r="AJ214" s="266"/>
      <c r="AK214" s="266"/>
      <c r="AL214" s="266"/>
      <c r="AM214" s="266"/>
      <c r="AN214" s="266"/>
      <c r="AO214" s="266"/>
      <c r="AP214" s="266"/>
      <c r="AQ214" s="266"/>
      <c r="AR214" s="266"/>
      <c r="AS214" s="266"/>
      <c r="AT214" s="266"/>
      <c r="AU214" s="280"/>
    </row>
    <row r="215" spans="1:47" ht="60" customHeight="1" x14ac:dyDescent="0.35">
      <c r="A215" s="276" t="s">
        <v>6435</v>
      </c>
      <c r="B215" s="254" t="s">
        <v>6436</v>
      </c>
      <c r="C215" s="255" t="s">
        <v>6468</v>
      </c>
      <c r="D215" s="258" t="s">
        <v>6469</v>
      </c>
      <c r="E215" s="259" t="s">
        <v>6036</v>
      </c>
      <c r="F215" s="262" t="s">
        <v>6467</v>
      </c>
      <c r="G215" s="265" t="str">
        <f>IF(COUNTIF(H215:AU215,"&lt;&gt;")=0,"",SUMPRODUCT(((Recommendations[ImplStatus]="Implemented")+(Recommendations[ImplStatus]="Compensated"))*ISNUMBER(MATCH(Recommendations[Id],H215:AU215,0)))/COUNTIF(H215:AU215,"&lt;&gt;"))</f>
        <v/>
      </c>
      <c r="H215" s="266"/>
      <c r="I215" s="266"/>
      <c r="J215" s="266"/>
      <c r="K215" s="266"/>
      <c r="L215" s="266"/>
      <c r="M215" s="266"/>
      <c r="N215" s="266"/>
      <c r="O215" s="266"/>
      <c r="P215" s="266"/>
      <c r="Q215" s="266"/>
      <c r="R215" s="266"/>
      <c r="S215" s="266"/>
      <c r="T215" s="266"/>
      <c r="U215" s="266"/>
      <c r="V215" s="266"/>
      <c r="W215" s="266"/>
      <c r="X215" s="266"/>
      <c r="Y215" s="266"/>
      <c r="Z215" s="266"/>
      <c r="AA215" s="266"/>
      <c r="AB215" s="266"/>
      <c r="AC215" s="266"/>
      <c r="AD215" s="266"/>
      <c r="AE215" s="266"/>
      <c r="AF215" s="266"/>
      <c r="AG215" s="266"/>
      <c r="AH215" s="266"/>
      <c r="AI215" s="266"/>
      <c r="AJ215" s="266"/>
      <c r="AK215" s="266"/>
      <c r="AL215" s="266"/>
      <c r="AM215" s="266"/>
      <c r="AN215" s="266"/>
      <c r="AO215" s="266"/>
      <c r="AP215" s="266"/>
      <c r="AQ215" s="266"/>
      <c r="AR215" s="266"/>
      <c r="AS215" s="266"/>
      <c r="AT215" s="266"/>
      <c r="AU215" s="280"/>
    </row>
    <row r="216" spans="1:47" ht="60" customHeight="1" x14ac:dyDescent="0.35">
      <c r="A216" s="276" t="s">
        <v>6435</v>
      </c>
      <c r="B216" s="254" t="s">
        <v>6436</v>
      </c>
      <c r="C216" s="255" t="s">
        <v>6470</v>
      </c>
      <c r="D216" s="258" t="s">
        <v>6471</v>
      </c>
      <c r="E216" s="259" t="s">
        <v>6036</v>
      </c>
      <c r="F216" s="262" t="s">
        <v>6467</v>
      </c>
      <c r="G216" s="265" t="str">
        <f>IF(COUNTIF(H216:AU216,"&lt;&gt;")=0,"",SUMPRODUCT(((Recommendations[ImplStatus]="Implemented")+(Recommendations[ImplStatus]="Compensated"))*ISNUMBER(MATCH(Recommendations[Id],H216:AU216,0)))/COUNTIF(H216:AU216,"&lt;&gt;"))</f>
        <v/>
      </c>
      <c r="H216" s="266"/>
      <c r="I216" s="266"/>
      <c r="J216" s="266"/>
      <c r="K216" s="266"/>
      <c r="L216" s="266"/>
      <c r="M216" s="266"/>
      <c r="N216" s="266"/>
      <c r="O216" s="266"/>
      <c r="P216" s="266"/>
      <c r="Q216" s="266"/>
      <c r="R216" s="266"/>
      <c r="S216" s="266"/>
      <c r="T216" s="266"/>
      <c r="U216" s="266"/>
      <c r="V216" s="266"/>
      <c r="W216" s="266"/>
      <c r="X216" s="266"/>
      <c r="Y216" s="266"/>
      <c r="Z216" s="266"/>
      <c r="AA216" s="266"/>
      <c r="AB216" s="266"/>
      <c r="AC216" s="266"/>
      <c r="AD216" s="266"/>
      <c r="AE216" s="266"/>
      <c r="AF216" s="266"/>
      <c r="AG216" s="266"/>
      <c r="AH216" s="266"/>
      <c r="AI216" s="266"/>
      <c r="AJ216" s="266"/>
      <c r="AK216" s="266"/>
      <c r="AL216" s="266"/>
      <c r="AM216" s="266"/>
      <c r="AN216" s="266"/>
      <c r="AO216" s="266"/>
      <c r="AP216" s="266"/>
      <c r="AQ216" s="266"/>
      <c r="AR216" s="266"/>
      <c r="AS216" s="266"/>
      <c r="AT216" s="266"/>
      <c r="AU216" s="280"/>
    </row>
    <row r="217" spans="1:47" ht="60" customHeight="1" x14ac:dyDescent="0.35">
      <c r="A217" s="276" t="s">
        <v>6435</v>
      </c>
      <c r="B217" s="254" t="s">
        <v>6436</v>
      </c>
      <c r="C217" s="255" t="s">
        <v>6472</v>
      </c>
      <c r="D217" s="258" t="s">
        <v>6473</v>
      </c>
      <c r="E217" s="259" t="s">
        <v>6065</v>
      </c>
      <c r="F217" s="262" t="s">
        <v>6467</v>
      </c>
      <c r="G217" s="265">
        <f>IF(COUNTIF(H217:AU217,"&lt;&gt;")=0,"",SUMPRODUCT(((Recommendations[ImplStatus]="Implemented")+(Recommendations[ImplStatus]="Compensated"))*ISNUMBER(MATCH(Recommendations[Id],H217:AU217,0)))/COUNTIF(H217:AU217,"&lt;&gt;"))</f>
        <v>0</v>
      </c>
      <c r="H217" s="266" t="s">
        <v>538</v>
      </c>
      <c r="I217" s="266" t="s">
        <v>1152</v>
      </c>
      <c r="J217" s="266"/>
      <c r="K217" s="266"/>
      <c r="L217" s="266"/>
      <c r="M217" s="266"/>
      <c r="N217" s="266"/>
      <c r="O217" s="266"/>
      <c r="P217" s="266"/>
      <c r="Q217" s="266"/>
      <c r="R217" s="266"/>
      <c r="S217" s="266"/>
      <c r="T217" s="266"/>
      <c r="U217" s="266"/>
      <c r="V217" s="266"/>
      <c r="W217" s="266"/>
      <c r="X217" s="266"/>
      <c r="Y217" s="266"/>
      <c r="Z217" s="266"/>
      <c r="AA217" s="266"/>
      <c r="AB217" s="266"/>
      <c r="AC217" s="266"/>
      <c r="AD217" s="266"/>
      <c r="AE217" s="266"/>
      <c r="AF217" s="266"/>
      <c r="AG217" s="266"/>
      <c r="AH217" s="266"/>
      <c r="AI217" s="266"/>
      <c r="AJ217" s="266"/>
      <c r="AK217" s="266"/>
      <c r="AL217" s="266"/>
      <c r="AM217" s="266"/>
      <c r="AN217" s="266"/>
      <c r="AO217" s="266"/>
      <c r="AP217" s="266"/>
      <c r="AQ217" s="266"/>
      <c r="AR217" s="266"/>
      <c r="AS217" s="266"/>
      <c r="AT217" s="266"/>
      <c r="AU217" s="280"/>
    </row>
    <row r="218" spans="1:47" ht="60" customHeight="1" x14ac:dyDescent="0.35">
      <c r="A218" s="276" t="s">
        <v>6435</v>
      </c>
      <c r="B218" s="254" t="s">
        <v>6436</v>
      </c>
      <c r="C218" s="255" t="s">
        <v>6474</v>
      </c>
      <c r="D218" s="258" t="s">
        <v>6475</v>
      </c>
      <c r="E218" s="259" t="s">
        <v>6065</v>
      </c>
      <c r="F218" s="262" t="s">
        <v>6467</v>
      </c>
      <c r="G218" s="265" t="str">
        <f>IF(COUNTIF(H218:AU218,"&lt;&gt;")=0,"",SUMPRODUCT(((Recommendations[ImplStatus]="Implemented")+(Recommendations[ImplStatus]="Compensated"))*ISNUMBER(MATCH(Recommendations[Id],H218:AU218,0)))/COUNTIF(H218:AU218,"&lt;&gt;"))</f>
        <v/>
      </c>
      <c r="H218" s="266"/>
      <c r="I218" s="266"/>
      <c r="J218" s="266"/>
      <c r="K218" s="266"/>
      <c r="L218" s="266"/>
      <c r="M218" s="266"/>
      <c r="N218" s="266"/>
      <c r="O218" s="266"/>
      <c r="P218" s="266"/>
      <c r="Q218" s="266"/>
      <c r="R218" s="266"/>
      <c r="S218" s="266"/>
      <c r="T218" s="266"/>
      <c r="U218" s="266"/>
      <c r="V218" s="266"/>
      <c r="W218" s="266"/>
      <c r="X218" s="266"/>
      <c r="Y218" s="266"/>
      <c r="Z218" s="266"/>
      <c r="AA218" s="266"/>
      <c r="AB218" s="266"/>
      <c r="AC218" s="266"/>
      <c r="AD218" s="266"/>
      <c r="AE218" s="266"/>
      <c r="AF218" s="266"/>
      <c r="AG218" s="266"/>
      <c r="AH218" s="266"/>
      <c r="AI218" s="266"/>
      <c r="AJ218" s="266"/>
      <c r="AK218" s="266"/>
      <c r="AL218" s="266"/>
      <c r="AM218" s="266"/>
      <c r="AN218" s="266"/>
      <c r="AO218" s="266"/>
      <c r="AP218" s="266"/>
      <c r="AQ218" s="266"/>
      <c r="AR218" s="266"/>
      <c r="AS218" s="266"/>
      <c r="AT218" s="266"/>
      <c r="AU218" s="280"/>
    </row>
    <row r="219" spans="1:47" ht="60" customHeight="1" x14ac:dyDescent="0.35">
      <c r="A219" s="276" t="s">
        <v>6435</v>
      </c>
      <c r="B219" s="254" t="s">
        <v>6436</v>
      </c>
      <c r="C219" s="255" t="s">
        <v>6476</v>
      </c>
      <c r="D219" s="258" t="s">
        <v>6477</v>
      </c>
      <c r="E219" s="259" t="s">
        <v>6065</v>
      </c>
      <c r="F219" s="262" t="s">
        <v>6467</v>
      </c>
      <c r="G219" s="265" t="str">
        <f>IF(COUNTIF(H219:AU219,"&lt;&gt;")=0,"",SUMPRODUCT(((Recommendations[ImplStatus]="Implemented")+(Recommendations[ImplStatus]="Compensated"))*ISNUMBER(MATCH(Recommendations[Id],H219:AU219,0)))/COUNTIF(H219:AU219,"&lt;&gt;"))</f>
        <v/>
      </c>
      <c r="H219" s="266"/>
      <c r="I219" s="266"/>
      <c r="J219" s="266"/>
      <c r="K219" s="266"/>
      <c r="L219" s="266"/>
      <c r="M219" s="266"/>
      <c r="N219" s="266"/>
      <c r="O219" s="266"/>
      <c r="P219" s="266"/>
      <c r="Q219" s="266"/>
      <c r="R219" s="266"/>
      <c r="S219" s="266"/>
      <c r="T219" s="266"/>
      <c r="U219" s="266"/>
      <c r="V219" s="266"/>
      <c r="W219" s="266"/>
      <c r="X219" s="266"/>
      <c r="Y219" s="266"/>
      <c r="Z219" s="266"/>
      <c r="AA219" s="266"/>
      <c r="AB219" s="266"/>
      <c r="AC219" s="266"/>
      <c r="AD219" s="266"/>
      <c r="AE219" s="266"/>
      <c r="AF219" s="266"/>
      <c r="AG219" s="266"/>
      <c r="AH219" s="266"/>
      <c r="AI219" s="266"/>
      <c r="AJ219" s="266"/>
      <c r="AK219" s="266"/>
      <c r="AL219" s="266"/>
      <c r="AM219" s="266"/>
      <c r="AN219" s="266"/>
      <c r="AO219" s="266"/>
      <c r="AP219" s="266"/>
      <c r="AQ219" s="266"/>
      <c r="AR219" s="266"/>
      <c r="AS219" s="266"/>
      <c r="AT219" s="266"/>
      <c r="AU219" s="280"/>
    </row>
    <row r="220" spans="1:47" ht="60" customHeight="1" x14ac:dyDescent="0.35">
      <c r="A220" s="276" t="s">
        <v>6435</v>
      </c>
      <c r="B220" s="254" t="s">
        <v>6436</v>
      </c>
      <c r="C220" s="255" t="s">
        <v>6478</v>
      </c>
      <c r="D220" s="258" t="s">
        <v>6479</v>
      </c>
      <c r="E220" s="259" t="s">
        <v>6065</v>
      </c>
      <c r="F220" s="262" t="s">
        <v>6467</v>
      </c>
      <c r="G220" s="265" t="str">
        <f>IF(COUNTIF(H220:AU220,"&lt;&gt;")=0,"",SUMPRODUCT(((Recommendations[ImplStatus]="Implemented")+(Recommendations[ImplStatus]="Compensated"))*ISNUMBER(MATCH(Recommendations[Id],H220:AU220,0)))/COUNTIF(H220:AU220,"&lt;&gt;"))</f>
        <v/>
      </c>
      <c r="H220" s="266"/>
      <c r="I220" s="266"/>
      <c r="J220" s="266"/>
      <c r="K220" s="266"/>
      <c r="L220" s="266"/>
      <c r="M220" s="266"/>
      <c r="N220" s="266"/>
      <c r="O220" s="266"/>
      <c r="P220" s="266"/>
      <c r="Q220" s="266"/>
      <c r="R220" s="266"/>
      <c r="S220" s="266"/>
      <c r="T220" s="266"/>
      <c r="U220" s="266"/>
      <c r="V220" s="266"/>
      <c r="W220" s="266"/>
      <c r="X220" s="266"/>
      <c r="Y220" s="266"/>
      <c r="Z220" s="266"/>
      <c r="AA220" s="266"/>
      <c r="AB220" s="266"/>
      <c r="AC220" s="266"/>
      <c r="AD220" s="266"/>
      <c r="AE220" s="266"/>
      <c r="AF220" s="266"/>
      <c r="AG220" s="266"/>
      <c r="AH220" s="266"/>
      <c r="AI220" s="266"/>
      <c r="AJ220" s="266"/>
      <c r="AK220" s="266"/>
      <c r="AL220" s="266"/>
      <c r="AM220" s="266"/>
      <c r="AN220" s="266"/>
      <c r="AO220" s="266"/>
      <c r="AP220" s="266"/>
      <c r="AQ220" s="266"/>
      <c r="AR220" s="266"/>
      <c r="AS220" s="266"/>
      <c r="AT220" s="266"/>
      <c r="AU220" s="280"/>
    </row>
    <row r="221" spans="1:47" ht="60" customHeight="1" outlineLevel="2" x14ac:dyDescent="0.35">
      <c r="A221" s="275" t="s">
        <v>6435</v>
      </c>
      <c r="B221" s="253" t="s">
        <v>6480</v>
      </c>
      <c r="C221" s="253"/>
      <c r="D221" s="257"/>
      <c r="E221" s="253"/>
      <c r="F221" s="261"/>
      <c r="G221" s="264" t="str">
        <f>IF(COUNTIF(H221:AU221,"&lt;&gt;")=0,"",SUMPRODUCT(((Recommendations[ImplStatus]="Implemented")+(Recommendations[ImplStatus]="Compensated"))*ISNUMBER(MATCH(Recommendations[Id],H221:AU221,0)))/COUNTIF(H221:AU221,"&lt;&gt;"))</f>
        <v/>
      </c>
      <c r="H221" s="261"/>
      <c r="I221" s="261"/>
      <c r="J221" s="261"/>
      <c r="K221" s="261"/>
      <c r="L221" s="261"/>
      <c r="M221" s="261"/>
      <c r="N221" s="261"/>
      <c r="O221" s="261"/>
      <c r="P221" s="261"/>
      <c r="Q221" s="261"/>
      <c r="R221" s="261"/>
      <c r="S221" s="261"/>
      <c r="T221" s="261"/>
      <c r="U221" s="261"/>
      <c r="V221" s="261"/>
      <c r="W221" s="261"/>
      <c r="X221" s="261"/>
      <c r="Y221" s="261"/>
      <c r="Z221" s="261"/>
      <c r="AA221" s="261"/>
      <c r="AB221" s="261"/>
      <c r="AC221" s="261"/>
      <c r="AD221" s="261"/>
      <c r="AE221" s="261"/>
      <c r="AF221" s="261"/>
      <c r="AG221" s="261"/>
      <c r="AH221" s="261"/>
      <c r="AI221" s="261"/>
      <c r="AJ221" s="261"/>
      <c r="AK221" s="261"/>
      <c r="AL221" s="261"/>
      <c r="AM221" s="261"/>
      <c r="AN221" s="261"/>
      <c r="AO221" s="261"/>
      <c r="AP221" s="261"/>
      <c r="AQ221" s="261"/>
      <c r="AR221" s="261"/>
      <c r="AS221" s="261"/>
      <c r="AT221" s="261"/>
      <c r="AU221" s="279"/>
    </row>
    <row r="222" spans="1:47" ht="60" customHeight="1" x14ac:dyDescent="0.35">
      <c r="A222" s="276" t="s">
        <v>6435</v>
      </c>
      <c r="B222" s="254" t="s">
        <v>6480</v>
      </c>
      <c r="C222" s="255" t="s">
        <v>6481</v>
      </c>
      <c r="D222" s="258" t="s">
        <v>6482</v>
      </c>
      <c r="E222" s="259" t="s">
        <v>6132</v>
      </c>
      <c r="F222" s="262" t="s">
        <v>6483</v>
      </c>
      <c r="G222" s="265" t="str">
        <f>IF(COUNTIF(H222:AU222,"&lt;&gt;")=0,"",SUMPRODUCT(((Recommendations[ImplStatus]="Implemented")+(Recommendations[ImplStatus]="Compensated"))*ISNUMBER(MATCH(Recommendations[Id],H222:AU222,0)))/COUNTIF(H222:AU222,"&lt;&gt;"))</f>
        <v/>
      </c>
      <c r="H222" s="266"/>
      <c r="I222" s="266"/>
      <c r="J222" s="266"/>
      <c r="K222" s="266"/>
      <c r="L222" s="266"/>
      <c r="M222" s="266"/>
      <c r="N222" s="266"/>
      <c r="O222" s="266"/>
      <c r="P222" s="266"/>
      <c r="Q222" s="266"/>
      <c r="R222" s="266"/>
      <c r="S222" s="266"/>
      <c r="T222" s="266"/>
      <c r="U222" s="266"/>
      <c r="V222" s="266"/>
      <c r="W222" s="266"/>
      <c r="X222" s="266"/>
      <c r="Y222" s="266"/>
      <c r="Z222" s="266"/>
      <c r="AA222" s="266"/>
      <c r="AB222" s="266"/>
      <c r="AC222" s="266"/>
      <c r="AD222" s="266"/>
      <c r="AE222" s="266"/>
      <c r="AF222" s="266"/>
      <c r="AG222" s="266"/>
      <c r="AH222" s="266"/>
      <c r="AI222" s="266"/>
      <c r="AJ222" s="266"/>
      <c r="AK222" s="266"/>
      <c r="AL222" s="266"/>
      <c r="AM222" s="266"/>
      <c r="AN222" s="266"/>
      <c r="AO222" s="266"/>
      <c r="AP222" s="266"/>
      <c r="AQ222" s="266"/>
      <c r="AR222" s="266"/>
      <c r="AS222" s="266"/>
      <c r="AT222" s="266"/>
      <c r="AU222" s="280"/>
    </row>
    <row r="223" spans="1:47" ht="60" customHeight="1" x14ac:dyDescent="0.35">
      <c r="A223" s="276" t="s">
        <v>6435</v>
      </c>
      <c r="B223" s="254" t="s">
        <v>6480</v>
      </c>
      <c r="C223" s="255" t="s">
        <v>6484</v>
      </c>
      <c r="D223" s="258" t="s">
        <v>6485</v>
      </c>
      <c r="E223" s="259" t="s">
        <v>6132</v>
      </c>
      <c r="F223" s="262" t="s">
        <v>6483</v>
      </c>
      <c r="G223" s="265" t="str">
        <f>IF(COUNTIF(H223:AU223,"&lt;&gt;")=0,"",SUMPRODUCT(((Recommendations[ImplStatus]="Implemented")+(Recommendations[ImplStatus]="Compensated"))*ISNUMBER(MATCH(Recommendations[Id],H223:AU223,0)))/COUNTIF(H223:AU223,"&lt;&gt;"))</f>
        <v/>
      </c>
      <c r="H223" s="266"/>
      <c r="I223" s="266"/>
      <c r="J223" s="266"/>
      <c r="K223" s="266"/>
      <c r="L223" s="266"/>
      <c r="M223" s="266"/>
      <c r="N223" s="266"/>
      <c r="O223" s="266"/>
      <c r="P223" s="266"/>
      <c r="Q223" s="266"/>
      <c r="R223" s="266"/>
      <c r="S223" s="266"/>
      <c r="T223" s="266"/>
      <c r="U223" s="266"/>
      <c r="V223" s="266"/>
      <c r="W223" s="266"/>
      <c r="X223" s="266"/>
      <c r="Y223" s="266"/>
      <c r="Z223" s="266"/>
      <c r="AA223" s="266"/>
      <c r="AB223" s="266"/>
      <c r="AC223" s="266"/>
      <c r="AD223" s="266"/>
      <c r="AE223" s="266"/>
      <c r="AF223" s="266"/>
      <c r="AG223" s="266"/>
      <c r="AH223" s="266"/>
      <c r="AI223" s="266"/>
      <c r="AJ223" s="266"/>
      <c r="AK223" s="266"/>
      <c r="AL223" s="266"/>
      <c r="AM223" s="266"/>
      <c r="AN223" s="266"/>
      <c r="AO223" s="266"/>
      <c r="AP223" s="266"/>
      <c r="AQ223" s="266"/>
      <c r="AR223" s="266"/>
      <c r="AS223" s="266"/>
      <c r="AT223" s="266"/>
      <c r="AU223" s="280"/>
    </row>
    <row r="224" spans="1:47" ht="60" customHeight="1" x14ac:dyDescent="0.35">
      <c r="A224" s="276" t="s">
        <v>6435</v>
      </c>
      <c r="B224" s="254" t="s">
        <v>6480</v>
      </c>
      <c r="C224" s="255" t="s">
        <v>6486</v>
      </c>
      <c r="D224" s="258" t="s">
        <v>6487</v>
      </c>
      <c r="E224" s="259" t="s">
        <v>6132</v>
      </c>
      <c r="F224" s="262" t="s">
        <v>6483</v>
      </c>
      <c r="G224" s="265" t="str">
        <f>IF(COUNTIF(H224:AU224,"&lt;&gt;")=0,"",SUMPRODUCT(((Recommendations[ImplStatus]="Implemented")+(Recommendations[ImplStatus]="Compensated"))*ISNUMBER(MATCH(Recommendations[Id],H224:AU224,0)))/COUNTIF(H224:AU224,"&lt;&gt;"))</f>
        <v/>
      </c>
      <c r="H224" s="266"/>
      <c r="I224" s="266"/>
      <c r="J224" s="266"/>
      <c r="K224" s="266"/>
      <c r="L224" s="266"/>
      <c r="M224" s="266"/>
      <c r="N224" s="266"/>
      <c r="O224" s="266"/>
      <c r="P224" s="266"/>
      <c r="Q224" s="266"/>
      <c r="R224" s="266"/>
      <c r="S224" s="266"/>
      <c r="T224" s="266"/>
      <c r="U224" s="266"/>
      <c r="V224" s="266"/>
      <c r="W224" s="266"/>
      <c r="X224" s="266"/>
      <c r="Y224" s="266"/>
      <c r="Z224" s="266"/>
      <c r="AA224" s="266"/>
      <c r="AB224" s="266"/>
      <c r="AC224" s="266"/>
      <c r="AD224" s="266"/>
      <c r="AE224" s="266"/>
      <c r="AF224" s="266"/>
      <c r="AG224" s="266"/>
      <c r="AH224" s="266"/>
      <c r="AI224" s="266"/>
      <c r="AJ224" s="266"/>
      <c r="AK224" s="266"/>
      <c r="AL224" s="266"/>
      <c r="AM224" s="266"/>
      <c r="AN224" s="266"/>
      <c r="AO224" s="266"/>
      <c r="AP224" s="266"/>
      <c r="AQ224" s="266"/>
      <c r="AR224" s="266"/>
      <c r="AS224" s="266"/>
      <c r="AT224" s="266"/>
      <c r="AU224" s="280"/>
    </row>
    <row r="225" spans="1:47" ht="60" customHeight="1" x14ac:dyDescent="0.35">
      <c r="A225" s="276" t="s">
        <v>6435</v>
      </c>
      <c r="B225" s="254" t="s">
        <v>6480</v>
      </c>
      <c r="C225" s="255" t="s">
        <v>6488</v>
      </c>
      <c r="D225" s="258" t="s">
        <v>6489</v>
      </c>
      <c r="E225" s="259" t="s">
        <v>6132</v>
      </c>
      <c r="F225" s="262" t="s">
        <v>6483</v>
      </c>
      <c r="G225" s="265" t="str">
        <f>IF(COUNTIF(H225:AU225,"&lt;&gt;")=0,"",SUMPRODUCT(((Recommendations[ImplStatus]="Implemented")+(Recommendations[ImplStatus]="Compensated"))*ISNUMBER(MATCH(Recommendations[Id],H225:AU225,0)))/COUNTIF(H225:AU225,"&lt;&gt;"))</f>
        <v/>
      </c>
      <c r="H225" s="266"/>
      <c r="I225" s="266"/>
      <c r="J225" s="266"/>
      <c r="K225" s="266"/>
      <c r="L225" s="266"/>
      <c r="M225" s="266"/>
      <c r="N225" s="266"/>
      <c r="O225" s="266"/>
      <c r="P225" s="266"/>
      <c r="Q225" s="266"/>
      <c r="R225" s="266"/>
      <c r="S225" s="266"/>
      <c r="T225" s="266"/>
      <c r="U225" s="266"/>
      <c r="V225" s="266"/>
      <c r="W225" s="266"/>
      <c r="X225" s="266"/>
      <c r="Y225" s="266"/>
      <c r="Z225" s="266"/>
      <c r="AA225" s="266"/>
      <c r="AB225" s="266"/>
      <c r="AC225" s="266"/>
      <c r="AD225" s="266"/>
      <c r="AE225" s="266"/>
      <c r="AF225" s="266"/>
      <c r="AG225" s="266"/>
      <c r="AH225" s="266"/>
      <c r="AI225" s="266"/>
      <c r="AJ225" s="266"/>
      <c r="AK225" s="266"/>
      <c r="AL225" s="266"/>
      <c r="AM225" s="266"/>
      <c r="AN225" s="266"/>
      <c r="AO225" s="266"/>
      <c r="AP225" s="266"/>
      <c r="AQ225" s="266"/>
      <c r="AR225" s="266"/>
      <c r="AS225" s="266"/>
      <c r="AT225" s="266"/>
      <c r="AU225" s="280"/>
    </row>
    <row r="226" spans="1:47" ht="60" customHeight="1" x14ac:dyDescent="0.35">
      <c r="A226" s="276" t="s">
        <v>6435</v>
      </c>
      <c r="B226" s="254" t="s">
        <v>6480</v>
      </c>
      <c r="C226" s="255" t="s">
        <v>6490</v>
      </c>
      <c r="D226" s="258" t="s">
        <v>6491</v>
      </c>
      <c r="E226" s="259" t="s">
        <v>6132</v>
      </c>
      <c r="F226" s="262" t="s">
        <v>6483</v>
      </c>
      <c r="G226" s="265" t="str">
        <f>IF(COUNTIF(H226:AU226,"&lt;&gt;")=0,"",SUMPRODUCT(((Recommendations[ImplStatus]="Implemented")+(Recommendations[ImplStatus]="Compensated"))*ISNUMBER(MATCH(Recommendations[Id],H226:AU226,0)))/COUNTIF(H226:AU226,"&lt;&gt;"))</f>
        <v/>
      </c>
      <c r="H226" s="266"/>
      <c r="I226" s="266"/>
      <c r="J226" s="266"/>
      <c r="K226" s="266"/>
      <c r="L226" s="266"/>
      <c r="M226" s="266"/>
      <c r="N226" s="266"/>
      <c r="O226" s="266"/>
      <c r="P226" s="266"/>
      <c r="Q226" s="266"/>
      <c r="R226" s="266"/>
      <c r="S226" s="266"/>
      <c r="T226" s="266"/>
      <c r="U226" s="266"/>
      <c r="V226" s="266"/>
      <c r="W226" s="266"/>
      <c r="X226" s="266"/>
      <c r="Y226" s="266"/>
      <c r="Z226" s="266"/>
      <c r="AA226" s="266"/>
      <c r="AB226" s="266"/>
      <c r="AC226" s="266"/>
      <c r="AD226" s="266"/>
      <c r="AE226" s="266"/>
      <c r="AF226" s="266"/>
      <c r="AG226" s="266"/>
      <c r="AH226" s="266"/>
      <c r="AI226" s="266"/>
      <c r="AJ226" s="266"/>
      <c r="AK226" s="266"/>
      <c r="AL226" s="266"/>
      <c r="AM226" s="266"/>
      <c r="AN226" s="266"/>
      <c r="AO226" s="266"/>
      <c r="AP226" s="266"/>
      <c r="AQ226" s="266"/>
      <c r="AR226" s="266"/>
      <c r="AS226" s="266"/>
      <c r="AT226" s="266"/>
      <c r="AU226" s="280"/>
    </row>
    <row r="227" spans="1:47" ht="60" customHeight="1" x14ac:dyDescent="0.35">
      <c r="A227" s="276" t="s">
        <v>6435</v>
      </c>
      <c r="B227" s="254" t="s">
        <v>6480</v>
      </c>
      <c r="C227" s="255" t="s">
        <v>6492</v>
      </c>
      <c r="D227" s="258" t="s">
        <v>6493</v>
      </c>
      <c r="E227" s="259" t="s">
        <v>6132</v>
      </c>
      <c r="F227" s="262" t="s">
        <v>6483</v>
      </c>
      <c r="G227" s="265" t="str">
        <f>IF(COUNTIF(H227:AU227,"&lt;&gt;")=0,"",SUMPRODUCT(((Recommendations[ImplStatus]="Implemented")+(Recommendations[ImplStatus]="Compensated"))*ISNUMBER(MATCH(Recommendations[Id],H227:AU227,0)))/COUNTIF(H227:AU227,"&lt;&gt;"))</f>
        <v/>
      </c>
      <c r="H227" s="266"/>
      <c r="I227" s="266"/>
      <c r="J227" s="266"/>
      <c r="K227" s="266"/>
      <c r="L227" s="266"/>
      <c r="M227" s="266"/>
      <c r="N227" s="266"/>
      <c r="O227" s="266"/>
      <c r="P227" s="266"/>
      <c r="Q227" s="266"/>
      <c r="R227" s="266"/>
      <c r="S227" s="266"/>
      <c r="T227" s="266"/>
      <c r="U227" s="266"/>
      <c r="V227" s="266"/>
      <c r="W227" s="266"/>
      <c r="X227" s="266"/>
      <c r="Y227" s="266"/>
      <c r="Z227" s="266"/>
      <c r="AA227" s="266"/>
      <c r="AB227" s="266"/>
      <c r="AC227" s="266"/>
      <c r="AD227" s="266"/>
      <c r="AE227" s="266"/>
      <c r="AF227" s="266"/>
      <c r="AG227" s="266"/>
      <c r="AH227" s="266"/>
      <c r="AI227" s="266"/>
      <c r="AJ227" s="266"/>
      <c r="AK227" s="266"/>
      <c r="AL227" s="266"/>
      <c r="AM227" s="266"/>
      <c r="AN227" s="266"/>
      <c r="AO227" s="266"/>
      <c r="AP227" s="266"/>
      <c r="AQ227" s="266"/>
      <c r="AR227" s="266"/>
      <c r="AS227" s="266"/>
      <c r="AT227" s="266"/>
      <c r="AU227" s="280"/>
    </row>
    <row r="228" spans="1:47" ht="60" customHeight="1" x14ac:dyDescent="0.35">
      <c r="A228" s="276" t="s">
        <v>6435</v>
      </c>
      <c r="B228" s="254" t="s">
        <v>6480</v>
      </c>
      <c r="C228" s="255" t="s">
        <v>6494</v>
      </c>
      <c r="D228" s="258" t="s">
        <v>6495</v>
      </c>
      <c r="E228" s="259" t="s">
        <v>6132</v>
      </c>
      <c r="F228" s="262" t="s">
        <v>6483</v>
      </c>
      <c r="G228" s="265" t="str">
        <f>IF(COUNTIF(H228:AU228,"&lt;&gt;")=0,"",SUMPRODUCT(((Recommendations[ImplStatus]="Implemented")+(Recommendations[ImplStatus]="Compensated"))*ISNUMBER(MATCH(Recommendations[Id],H228:AU228,0)))/COUNTIF(H228:AU228,"&lt;&gt;"))</f>
        <v/>
      </c>
      <c r="H228" s="266"/>
      <c r="I228" s="266"/>
      <c r="J228" s="266"/>
      <c r="K228" s="266"/>
      <c r="L228" s="266"/>
      <c r="M228" s="266"/>
      <c r="N228" s="266"/>
      <c r="O228" s="266"/>
      <c r="P228" s="266"/>
      <c r="Q228" s="266"/>
      <c r="R228" s="266"/>
      <c r="S228" s="266"/>
      <c r="T228" s="266"/>
      <c r="U228" s="266"/>
      <c r="V228" s="266"/>
      <c r="W228" s="266"/>
      <c r="X228" s="266"/>
      <c r="Y228" s="266"/>
      <c r="Z228" s="266"/>
      <c r="AA228" s="266"/>
      <c r="AB228" s="266"/>
      <c r="AC228" s="266"/>
      <c r="AD228" s="266"/>
      <c r="AE228" s="266"/>
      <c r="AF228" s="266"/>
      <c r="AG228" s="266"/>
      <c r="AH228" s="266"/>
      <c r="AI228" s="266"/>
      <c r="AJ228" s="266"/>
      <c r="AK228" s="266"/>
      <c r="AL228" s="266"/>
      <c r="AM228" s="266"/>
      <c r="AN228" s="266"/>
      <c r="AO228" s="266"/>
      <c r="AP228" s="266"/>
      <c r="AQ228" s="266"/>
      <c r="AR228" s="266"/>
      <c r="AS228" s="266"/>
      <c r="AT228" s="266"/>
      <c r="AU228" s="280"/>
    </row>
    <row r="229" spans="1:47" ht="60" customHeight="1" x14ac:dyDescent="0.35">
      <c r="A229" s="276" t="s">
        <v>6435</v>
      </c>
      <c r="B229" s="254" t="s">
        <v>6480</v>
      </c>
      <c r="C229" s="255" t="s">
        <v>6496</v>
      </c>
      <c r="D229" s="258" t="s">
        <v>6497</v>
      </c>
      <c r="E229" s="259" t="s">
        <v>6036</v>
      </c>
      <c r="F229" s="262" t="s">
        <v>6483</v>
      </c>
      <c r="G229" s="265" t="str">
        <f>IF(COUNTIF(H229:AU229,"&lt;&gt;")=0,"",SUMPRODUCT(((Recommendations[ImplStatus]="Implemented")+(Recommendations[ImplStatus]="Compensated"))*ISNUMBER(MATCH(Recommendations[Id],H229:AU229,0)))/COUNTIF(H229:AU229,"&lt;&gt;"))</f>
        <v/>
      </c>
      <c r="H229" s="266"/>
      <c r="I229" s="266"/>
      <c r="J229" s="266"/>
      <c r="K229" s="266"/>
      <c r="L229" s="266"/>
      <c r="M229" s="266"/>
      <c r="N229" s="266"/>
      <c r="O229" s="266"/>
      <c r="P229" s="266"/>
      <c r="Q229" s="266"/>
      <c r="R229" s="266"/>
      <c r="S229" s="266"/>
      <c r="T229" s="266"/>
      <c r="U229" s="266"/>
      <c r="V229" s="266"/>
      <c r="W229" s="266"/>
      <c r="X229" s="266"/>
      <c r="Y229" s="266"/>
      <c r="Z229" s="266"/>
      <c r="AA229" s="266"/>
      <c r="AB229" s="266"/>
      <c r="AC229" s="266"/>
      <c r="AD229" s="266"/>
      <c r="AE229" s="266"/>
      <c r="AF229" s="266"/>
      <c r="AG229" s="266"/>
      <c r="AH229" s="266"/>
      <c r="AI229" s="266"/>
      <c r="AJ229" s="266"/>
      <c r="AK229" s="266"/>
      <c r="AL229" s="266"/>
      <c r="AM229" s="266"/>
      <c r="AN229" s="266"/>
      <c r="AO229" s="266"/>
      <c r="AP229" s="266"/>
      <c r="AQ229" s="266"/>
      <c r="AR229" s="266"/>
      <c r="AS229" s="266"/>
      <c r="AT229" s="266"/>
      <c r="AU229" s="280"/>
    </row>
    <row r="230" spans="1:47" ht="60" customHeight="1" x14ac:dyDescent="0.35">
      <c r="A230" s="276" t="s">
        <v>6435</v>
      </c>
      <c r="B230" s="254" t="s">
        <v>6480</v>
      </c>
      <c r="C230" s="255" t="s">
        <v>6498</v>
      </c>
      <c r="D230" s="258" t="s">
        <v>6499</v>
      </c>
      <c r="E230" s="259" t="s">
        <v>6036</v>
      </c>
      <c r="F230" s="262" t="s">
        <v>6483</v>
      </c>
      <c r="G230" s="265" t="str">
        <f>IF(COUNTIF(H230:AU230,"&lt;&gt;")=0,"",SUMPRODUCT(((Recommendations[ImplStatus]="Implemented")+(Recommendations[ImplStatus]="Compensated"))*ISNUMBER(MATCH(Recommendations[Id],H230:AU230,0)))/COUNTIF(H230:AU230,"&lt;&gt;"))</f>
        <v/>
      </c>
      <c r="H230" s="266"/>
      <c r="I230" s="266"/>
      <c r="J230" s="266"/>
      <c r="K230" s="266"/>
      <c r="L230" s="266"/>
      <c r="M230" s="266"/>
      <c r="N230" s="266"/>
      <c r="O230" s="266"/>
      <c r="P230" s="266"/>
      <c r="Q230" s="266"/>
      <c r="R230" s="266"/>
      <c r="S230" s="266"/>
      <c r="T230" s="266"/>
      <c r="U230" s="266"/>
      <c r="V230" s="266"/>
      <c r="W230" s="266"/>
      <c r="X230" s="266"/>
      <c r="Y230" s="266"/>
      <c r="Z230" s="266"/>
      <c r="AA230" s="266"/>
      <c r="AB230" s="266"/>
      <c r="AC230" s="266"/>
      <c r="AD230" s="266"/>
      <c r="AE230" s="266"/>
      <c r="AF230" s="266"/>
      <c r="AG230" s="266"/>
      <c r="AH230" s="266"/>
      <c r="AI230" s="266"/>
      <c r="AJ230" s="266"/>
      <c r="AK230" s="266"/>
      <c r="AL230" s="266"/>
      <c r="AM230" s="266"/>
      <c r="AN230" s="266"/>
      <c r="AO230" s="266"/>
      <c r="AP230" s="266"/>
      <c r="AQ230" s="266"/>
      <c r="AR230" s="266"/>
      <c r="AS230" s="266"/>
      <c r="AT230" s="266"/>
      <c r="AU230" s="280"/>
    </row>
    <row r="231" spans="1:47" ht="60" customHeight="1" x14ac:dyDescent="0.35">
      <c r="A231" s="276" t="s">
        <v>6435</v>
      </c>
      <c r="B231" s="254" t="s">
        <v>6480</v>
      </c>
      <c r="C231" s="255" t="s">
        <v>6500</v>
      </c>
      <c r="D231" s="258" t="s">
        <v>6501</v>
      </c>
      <c r="E231" s="259" t="s">
        <v>6132</v>
      </c>
      <c r="F231" s="262" t="s">
        <v>6502</v>
      </c>
      <c r="G231" s="265" t="str">
        <f>IF(COUNTIF(H231:AU231,"&lt;&gt;")=0,"",SUMPRODUCT(((Recommendations[ImplStatus]="Implemented")+(Recommendations[ImplStatus]="Compensated"))*ISNUMBER(MATCH(Recommendations[Id],H231:AU231,0)))/COUNTIF(H231:AU231,"&lt;&gt;"))</f>
        <v/>
      </c>
      <c r="H231" s="266"/>
      <c r="I231" s="266"/>
      <c r="J231" s="266"/>
      <c r="K231" s="266"/>
      <c r="L231" s="266"/>
      <c r="M231" s="266"/>
      <c r="N231" s="266"/>
      <c r="O231" s="266"/>
      <c r="P231" s="266"/>
      <c r="Q231" s="266"/>
      <c r="R231" s="266"/>
      <c r="S231" s="266"/>
      <c r="T231" s="266"/>
      <c r="U231" s="266"/>
      <c r="V231" s="266"/>
      <c r="W231" s="266"/>
      <c r="X231" s="266"/>
      <c r="Y231" s="266"/>
      <c r="Z231" s="266"/>
      <c r="AA231" s="266"/>
      <c r="AB231" s="266"/>
      <c r="AC231" s="266"/>
      <c r="AD231" s="266"/>
      <c r="AE231" s="266"/>
      <c r="AF231" s="266"/>
      <c r="AG231" s="266"/>
      <c r="AH231" s="266"/>
      <c r="AI231" s="266"/>
      <c r="AJ231" s="266"/>
      <c r="AK231" s="266"/>
      <c r="AL231" s="266"/>
      <c r="AM231" s="266"/>
      <c r="AN231" s="266"/>
      <c r="AO231" s="266"/>
      <c r="AP231" s="266"/>
      <c r="AQ231" s="266"/>
      <c r="AR231" s="266"/>
      <c r="AS231" s="266"/>
      <c r="AT231" s="266"/>
      <c r="AU231" s="280"/>
    </row>
    <row r="232" spans="1:47" ht="60" customHeight="1" x14ac:dyDescent="0.35">
      <c r="A232" s="276" t="s">
        <v>6435</v>
      </c>
      <c r="B232" s="254" t="s">
        <v>6480</v>
      </c>
      <c r="C232" s="255" t="s">
        <v>6503</v>
      </c>
      <c r="D232" s="258" t="s">
        <v>6504</v>
      </c>
      <c r="E232" s="259" t="s">
        <v>6132</v>
      </c>
      <c r="F232" s="262" t="s">
        <v>6502</v>
      </c>
      <c r="G232" s="265" t="str">
        <f>IF(COUNTIF(H232:AU232,"&lt;&gt;")=0,"",SUMPRODUCT(((Recommendations[ImplStatus]="Implemented")+(Recommendations[ImplStatus]="Compensated"))*ISNUMBER(MATCH(Recommendations[Id],H232:AU232,0)))/COUNTIF(H232:AU232,"&lt;&gt;"))</f>
        <v/>
      </c>
      <c r="H232" s="266"/>
      <c r="I232" s="266"/>
      <c r="J232" s="266"/>
      <c r="K232" s="266"/>
      <c r="L232" s="266"/>
      <c r="M232" s="266"/>
      <c r="N232" s="266"/>
      <c r="O232" s="266"/>
      <c r="P232" s="266"/>
      <c r="Q232" s="266"/>
      <c r="R232" s="266"/>
      <c r="S232" s="266"/>
      <c r="T232" s="266"/>
      <c r="U232" s="266"/>
      <c r="V232" s="266"/>
      <c r="W232" s="266"/>
      <c r="X232" s="266"/>
      <c r="Y232" s="266"/>
      <c r="Z232" s="266"/>
      <c r="AA232" s="266"/>
      <c r="AB232" s="266"/>
      <c r="AC232" s="266"/>
      <c r="AD232" s="266"/>
      <c r="AE232" s="266"/>
      <c r="AF232" s="266"/>
      <c r="AG232" s="266"/>
      <c r="AH232" s="266"/>
      <c r="AI232" s="266"/>
      <c r="AJ232" s="266"/>
      <c r="AK232" s="266"/>
      <c r="AL232" s="266"/>
      <c r="AM232" s="266"/>
      <c r="AN232" s="266"/>
      <c r="AO232" s="266"/>
      <c r="AP232" s="266"/>
      <c r="AQ232" s="266"/>
      <c r="AR232" s="266"/>
      <c r="AS232" s="266"/>
      <c r="AT232" s="266"/>
      <c r="AU232" s="280"/>
    </row>
    <row r="233" spans="1:47" ht="60" customHeight="1" x14ac:dyDescent="0.35">
      <c r="A233" s="276" t="s">
        <v>6435</v>
      </c>
      <c r="B233" s="254" t="s">
        <v>6480</v>
      </c>
      <c r="C233" s="255" t="s">
        <v>6505</v>
      </c>
      <c r="D233" s="258" t="s">
        <v>6506</v>
      </c>
      <c r="E233" s="259" t="s">
        <v>6065</v>
      </c>
      <c r="F233" s="262" t="s">
        <v>6502</v>
      </c>
      <c r="G233" s="265" t="str">
        <f>IF(COUNTIF(H233:AU233,"&lt;&gt;")=0,"",SUMPRODUCT(((Recommendations[ImplStatus]="Implemented")+(Recommendations[ImplStatus]="Compensated"))*ISNUMBER(MATCH(Recommendations[Id],H233:AU233,0)))/COUNTIF(H233:AU233,"&lt;&gt;"))</f>
        <v/>
      </c>
      <c r="H233" s="266"/>
      <c r="I233" s="266"/>
      <c r="J233" s="266"/>
      <c r="K233" s="266"/>
      <c r="L233" s="266"/>
      <c r="M233" s="266"/>
      <c r="N233" s="266"/>
      <c r="O233" s="266"/>
      <c r="P233" s="266"/>
      <c r="Q233" s="266"/>
      <c r="R233" s="266"/>
      <c r="S233" s="266"/>
      <c r="T233" s="266"/>
      <c r="U233" s="266"/>
      <c r="V233" s="266"/>
      <c r="W233" s="266"/>
      <c r="X233" s="266"/>
      <c r="Y233" s="266"/>
      <c r="Z233" s="266"/>
      <c r="AA233" s="266"/>
      <c r="AB233" s="266"/>
      <c r="AC233" s="266"/>
      <c r="AD233" s="266"/>
      <c r="AE233" s="266"/>
      <c r="AF233" s="266"/>
      <c r="AG233" s="266"/>
      <c r="AH233" s="266"/>
      <c r="AI233" s="266"/>
      <c r="AJ233" s="266"/>
      <c r="AK233" s="266"/>
      <c r="AL233" s="266"/>
      <c r="AM233" s="266"/>
      <c r="AN233" s="266"/>
      <c r="AO233" s="266"/>
      <c r="AP233" s="266"/>
      <c r="AQ233" s="266"/>
      <c r="AR233" s="266"/>
      <c r="AS233" s="266"/>
      <c r="AT233" s="266"/>
      <c r="AU233" s="280"/>
    </row>
    <row r="234" spans="1:47" ht="60" customHeight="1" x14ac:dyDescent="0.35">
      <c r="A234" s="276" t="s">
        <v>6435</v>
      </c>
      <c r="B234" s="254" t="s">
        <v>6480</v>
      </c>
      <c r="C234" s="255" t="s">
        <v>6507</v>
      </c>
      <c r="D234" s="258" t="s">
        <v>6508</v>
      </c>
      <c r="E234" s="259" t="s">
        <v>6065</v>
      </c>
      <c r="F234" s="262" t="s">
        <v>6502</v>
      </c>
      <c r="G234" s="265" t="str">
        <f>IF(COUNTIF(H234:AU234,"&lt;&gt;")=0,"",SUMPRODUCT(((Recommendations[ImplStatus]="Implemented")+(Recommendations[ImplStatus]="Compensated"))*ISNUMBER(MATCH(Recommendations[Id],H234:AU234,0)))/COUNTIF(H234:AU234,"&lt;&gt;"))</f>
        <v/>
      </c>
      <c r="H234" s="266"/>
      <c r="I234" s="266"/>
      <c r="J234" s="266"/>
      <c r="K234" s="266"/>
      <c r="L234" s="266"/>
      <c r="M234" s="266"/>
      <c r="N234" s="266"/>
      <c r="O234" s="266"/>
      <c r="P234" s="266"/>
      <c r="Q234" s="266"/>
      <c r="R234" s="266"/>
      <c r="S234" s="266"/>
      <c r="T234" s="266"/>
      <c r="U234" s="266"/>
      <c r="V234" s="266"/>
      <c r="W234" s="266"/>
      <c r="X234" s="266"/>
      <c r="Y234" s="266"/>
      <c r="Z234" s="266"/>
      <c r="AA234" s="266"/>
      <c r="AB234" s="266"/>
      <c r="AC234" s="266"/>
      <c r="AD234" s="266"/>
      <c r="AE234" s="266"/>
      <c r="AF234" s="266"/>
      <c r="AG234" s="266"/>
      <c r="AH234" s="266"/>
      <c r="AI234" s="266"/>
      <c r="AJ234" s="266"/>
      <c r="AK234" s="266"/>
      <c r="AL234" s="266"/>
      <c r="AM234" s="266"/>
      <c r="AN234" s="266"/>
      <c r="AO234" s="266"/>
      <c r="AP234" s="266"/>
      <c r="AQ234" s="266"/>
      <c r="AR234" s="266"/>
      <c r="AS234" s="266"/>
      <c r="AT234" s="266"/>
      <c r="AU234" s="280"/>
    </row>
    <row r="235" spans="1:47" ht="60" customHeight="1" x14ac:dyDescent="0.35">
      <c r="A235" s="276" t="s">
        <v>6435</v>
      </c>
      <c r="B235" s="254" t="s">
        <v>6480</v>
      </c>
      <c r="C235" s="255" t="s">
        <v>6509</v>
      </c>
      <c r="D235" s="258" t="s">
        <v>6510</v>
      </c>
      <c r="E235" s="259" t="s">
        <v>6132</v>
      </c>
      <c r="F235" s="262" t="s">
        <v>6502</v>
      </c>
      <c r="G235" s="265" t="str">
        <f>IF(COUNTIF(H235:AU235,"&lt;&gt;")=0,"",SUMPRODUCT(((Recommendations[ImplStatus]="Implemented")+(Recommendations[ImplStatus]="Compensated"))*ISNUMBER(MATCH(Recommendations[Id],H235:AU235,0)))/COUNTIF(H235:AU235,"&lt;&gt;"))</f>
        <v/>
      </c>
      <c r="H235" s="266"/>
      <c r="I235" s="266"/>
      <c r="J235" s="266"/>
      <c r="K235" s="266"/>
      <c r="L235" s="266"/>
      <c r="M235" s="266"/>
      <c r="N235" s="266"/>
      <c r="O235" s="266"/>
      <c r="P235" s="266"/>
      <c r="Q235" s="266"/>
      <c r="R235" s="266"/>
      <c r="S235" s="266"/>
      <c r="T235" s="266"/>
      <c r="U235" s="266"/>
      <c r="V235" s="266"/>
      <c r="W235" s="266"/>
      <c r="X235" s="266"/>
      <c r="Y235" s="266"/>
      <c r="Z235" s="266"/>
      <c r="AA235" s="266"/>
      <c r="AB235" s="266"/>
      <c r="AC235" s="266"/>
      <c r="AD235" s="266"/>
      <c r="AE235" s="266"/>
      <c r="AF235" s="266"/>
      <c r="AG235" s="266"/>
      <c r="AH235" s="266"/>
      <c r="AI235" s="266"/>
      <c r="AJ235" s="266"/>
      <c r="AK235" s="266"/>
      <c r="AL235" s="266"/>
      <c r="AM235" s="266"/>
      <c r="AN235" s="266"/>
      <c r="AO235" s="266"/>
      <c r="AP235" s="266"/>
      <c r="AQ235" s="266"/>
      <c r="AR235" s="266"/>
      <c r="AS235" s="266"/>
      <c r="AT235" s="266"/>
      <c r="AU235" s="280"/>
    </row>
    <row r="236" spans="1:47" ht="60" customHeight="1" x14ac:dyDescent="0.35">
      <c r="A236" s="276" t="s">
        <v>6435</v>
      </c>
      <c r="B236" s="254" t="s">
        <v>6480</v>
      </c>
      <c r="C236" s="255" t="s">
        <v>6511</v>
      </c>
      <c r="D236" s="258" t="s">
        <v>6512</v>
      </c>
      <c r="E236" s="259" t="s">
        <v>6065</v>
      </c>
      <c r="F236" s="262" t="s">
        <v>6502</v>
      </c>
      <c r="G236" s="265" t="str">
        <f>IF(COUNTIF(H236:AU236,"&lt;&gt;")=0,"",SUMPRODUCT(((Recommendations[ImplStatus]="Implemented")+(Recommendations[ImplStatus]="Compensated"))*ISNUMBER(MATCH(Recommendations[Id],H236:AU236,0)))/COUNTIF(H236:AU236,"&lt;&gt;"))</f>
        <v/>
      </c>
      <c r="H236" s="266"/>
      <c r="I236" s="266"/>
      <c r="J236" s="266"/>
      <c r="K236" s="266"/>
      <c r="L236" s="266"/>
      <c r="M236" s="266"/>
      <c r="N236" s="266"/>
      <c r="O236" s="266"/>
      <c r="P236" s="266"/>
      <c r="Q236" s="266"/>
      <c r="R236" s="266"/>
      <c r="S236" s="266"/>
      <c r="T236" s="266"/>
      <c r="U236" s="266"/>
      <c r="V236" s="266"/>
      <c r="W236" s="266"/>
      <c r="X236" s="266"/>
      <c r="Y236" s="266"/>
      <c r="Z236" s="266"/>
      <c r="AA236" s="266"/>
      <c r="AB236" s="266"/>
      <c r="AC236" s="266"/>
      <c r="AD236" s="266"/>
      <c r="AE236" s="266"/>
      <c r="AF236" s="266"/>
      <c r="AG236" s="266"/>
      <c r="AH236" s="266"/>
      <c r="AI236" s="266"/>
      <c r="AJ236" s="266"/>
      <c r="AK236" s="266"/>
      <c r="AL236" s="266"/>
      <c r="AM236" s="266"/>
      <c r="AN236" s="266"/>
      <c r="AO236" s="266"/>
      <c r="AP236" s="266"/>
      <c r="AQ236" s="266"/>
      <c r="AR236" s="266"/>
      <c r="AS236" s="266"/>
      <c r="AT236" s="266"/>
      <c r="AU236" s="280"/>
    </row>
    <row r="237" spans="1:47" ht="60" customHeight="1" outlineLevel="2" x14ac:dyDescent="0.35">
      <c r="A237" s="275" t="s">
        <v>6435</v>
      </c>
      <c r="B237" s="253" t="s">
        <v>2669</v>
      </c>
      <c r="C237" s="253"/>
      <c r="D237" s="257"/>
      <c r="E237" s="253"/>
      <c r="F237" s="261"/>
      <c r="G237" s="264" t="str">
        <f>IF(COUNTIF(H237:AU237,"&lt;&gt;")=0,"",SUMPRODUCT(((Recommendations[ImplStatus]="Implemented")+(Recommendations[ImplStatus]="Compensated"))*ISNUMBER(MATCH(Recommendations[Id],H237:AU237,0)))/COUNTIF(H237:AU237,"&lt;&gt;"))</f>
        <v/>
      </c>
      <c r="H237" s="261"/>
      <c r="I237" s="261"/>
      <c r="J237" s="261"/>
      <c r="K237" s="261"/>
      <c r="L237" s="261"/>
      <c r="M237" s="261"/>
      <c r="N237" s="261"/>
      <c r="O237" s="261"/>
      <c r="P237" s="261"/>
      <c r="Q237" s="261"/>
      <c r="R237" s="261"/>
      <c r="S237" s="261"/>
      <c r="T237" s="261"/>
      <c r="U237" s="261"/>
      <c r="V237" s="261"/>
      <c r="W237" s="261"/>
      <c r="X237" s="261"/>
      <c r="Y237" s="261"/>
      <c r="Z237" s="261"/>
      <c r="AA237" s="261"/>
      <c r="AB237" s="261"/>
      <c r="AC237" s="261"/>
      <c r="AD237" s="261"/>
      <c r="AE237" s="261"/>
      <c r="AF237" s="261"/>
      <c r="AG237" s="261"/>
      <c r="AH237" s="261"/>
      <c r="AI237" s="261"/>
      <c r="AJ237" s="261"/>
      <c r="AK237" s="261"/>
      <c r="AL237" s="261"/>
      <c r="AM237" s="261"/>
      <c r="AN237" s="261"/>
      <c r="AO237" s="261"/>
      <c r="AP237" s="261"/>
      <c r="AQ237" s="261"/>
      <c r="AR237" s="261"/>
      <c r="AS237" s="261"/>
      <c r="AT237" s="261"/>
      <c r="AU237" s="279"/>
    </row>
    <row r="238" spans="1:47" ht="60" customHeight="1" x14ac:dyDescent="0.35">
      <c r="A238" s="276" t="s">
        <v>6435</v>
      </c>
      <c r="B238" s="254" t="s">
        <v>2669</v>
      </c>
      <c r="C238" s="255" t="s">
        <v>6513</v>
      </c>
      <c r="D238" s="258" t="s">
        <v>6514</v>
      </c>
      <c r="E238" s="259" t="s">
        <v>6036</v>
      </c>
      <c r="F238" s="262" t="s">
        <v>6515</v>
      </c>
      <c r="G238" s="265" t="str">
        <f>IF(COUNTIF(H238:AU238,"&lt;&gt;")=0,"",SUMPRODUCT(((Recommendations[ImplStatus]="Implemented")+(Recommendations[ImplStatus]="Compensated"))*ISNUMBER(MATCH(Recommendations[Id],H238:AU238,0)))/COUNTIF(H238:AU238,"&lt;&gt;"))</f>
        <v/>
      </c>
      <c r="H238" s="266"/>
      <c r="I238" s="266"/>
      <c r="J238" s="266"/>
      <c r="K238" s="266"/>
      <c r="L238" s="266"/>
      <c r="M238" s="266"/>
      <c r="N238" s="266"/>
      <c r="O238" s="266"/>
      <c r="P238" s="266"/>
      <c r="Q238" s="266"/>
      <c r="R238" s="266"/>
      <c r="S238" s="266"/>
      <c r="T238" s="266"/>
      <c r="U238" s="266"/>
      <c r="V238" s="266"/>
      <c r="W238" s="266"/>
      <c r="X238" s="266"/>
      <c r="Y238" s="266"/>
      <c r="Z238" s="266"/>
      <c r="AA238" s="266"/>
      <c r="AB238" s="266"/>
      <c r="AC238" s="266"/>
      <c r="AD238" s="266"/>
      <c r="AE238" s="266"/>
      <c r="AF238" s="266"/>
      <c r="AG238" s="266"/>
      <c r="AH238" s="266"/>
      <c r="AI238" s="266"/>
      <c r="AJ238" s="266"/>
      <c r="AK238" s="266"/>
      <c r="AL238" s="266"/>
      <c r="AM238" s="266"/>
      <c r="AN238" s="266"/>
      <c r="AO238" s="266"/>
      <c r="AP238" s="266"/>
      <c r="AQ238" s="266"/>
      <c r="AR238" s="266"/>
      <c r="AS238" s="266"/>
      <c r="AT238" s="266"/>
      <c r="AU238" s="280"/>
    </row>
    <row r="239" spans="1:47" ht="60" customHeight="1" x14ac:dyDescent="0.35">
      <c r="A239" s="276" t="s">
        <v>6435</v>
      </c>
      <c r="B239" s="254" t="s">
        <v>2669</v>
      </c>
      <c r="C239" s="255" t="s">
        <v>6516</v>
      </c>
      <c r="D239" s="258" t="s">
        <v>6517</v>
      </c>
      <c r="E239" s="259" t="s">
        <v>6036</v>
      </c>
      <c r="F239" s="262" t="s">
        <v>6515</v>
      </c>
      <c r="G239" s="265" t="str">
        <f>IF(COUNTIF(H239:AU239,"&lt;&gt;")=0,"",SUMPRODUCT(((Recommendations[ImplStatus]="Implemented")+(Recommendations[ImplStatus]="Compensated"))*ISNUMBER(MATCH(Recommendations[Id],H239:AU239,0)))/COUNTIF(H239:AU239,"&lt;&gt;"))</f>
        <v/>
      </c>
      <c r="H239" s="266"/>
      <c r="I239" s="266"/>
      <c r="J239" s="266"/>
      <c r="K239" s="266"/>
      <c r="L239" s="266"/>
      <c r="M239" s="266"/>
      <c r="N239" s="266"/>
      <c r="O239" s="266"/>
      <c r="P239" s="266"/>
      <c r="Q239" s="266"/>
      <c r="R239" s="266"/>
      <c r="S239" s="266"/>
      <c r="T239" s="266"/>
      <c r="U239" s="266"/>
      <c r="V239" s="266"/>
      <c r="W239" s="266"/>
      <c r="X239" s="266"/>
      <c r="Y239" s="266"/>
      <c r="Z239" s="266"/>
      <c r="AA239" s="266"/>
      <c r="AB239" s="266"/>
      <c r="AC239" s="266"/>
      <c r="AD239" s="266"/>
      <c r="AE239" s="266"/>
      <c r="AF239" s="266"/>
      <c r="AG239" s="266"/>
      <c r="AH239" s="266"/>
      <c r="AI239" s="266"/>
      <c r="AJ239" s="266"/>
      <c r="AK239" s="266"/>
      <c r="AL239" s="266"/>
      <c r="AM239" s="266"/>
      <c r="AN239" s="266"/>
      <c r="AO239" s="266"/>
      <c r="AP239" s="266"/>
      <c r="AQ239" s="266"/>
      <c r="AR239" s="266"/>
      <c r="AS239" s="266"/>
      <c r="AT239" s="266"/>
      <c r="AU239" s="280"/>
    </row>
    <row r="240" spans="1:47" ht="60" customHeight="1" x14ac:dyDescent="0.35">
      <c r="A240" s="276" t="s">
        <v>6435</v>
      </c>
      <c r="B240" s="254" t="s">
        <v>2669</v>
      </c>
      <c r="C240" s="255" t="s">
        <v>6518</v>
      </c>
      <c r="D240" s="258" t="s">
        <v>6519</v>
      </c>
      <c r="E240" s="259" t="s">
        <v>6036</v>
      </c>
      <c r="F240" s="262" t="s">
        <v>6515</v>
      </c>
      <c r="G240" s="265">
        <f>IF(COUNTIF(H240:AU240,"&lt;&gt;")=0,"",SUMPRODUCT(((Recommendations[ImplStatus]="Implemented")+(Recommendations[ImplStatus]="Compensated"))*ISNUMBER(MATCH(Recommendations[Id],H240:AU240,0)))/COUNTIF(H240:AU240,"&lt;&gt;"))</f>
        <v>0</v>
      </c>
      <c r="H240" s="266" t="s">
        <v>183</v>
      </c>
      <c r="I240" s="266"/>
      <c r="J240" s="266"/>
      <c r="K240" s="266"/>
      <c r="L240" s="266"/>
      <c r="M240" s="266"/>
      <c r="N240" s="266"/>
      <c r="O240" s="266"/>
      <c r="P240" s="266"/>
      <c r="Q240" s="266"/>
      <c r="R240" s="266"/>
      <c r="S240" s="266"/>
      <c r="T240" s="266"/>
      <c r="U240" s="266"/>
      <c r="V240" s="266"/>
      <c r="W240" s="266"/>
      <c r="X240" s="266"/>
      <c r="Y240" s="266"/>
      <c r="Z240" s="266"/>
      <c r="AA240" s="266"/>
      <c r="AB240" s="266"/>
      <c r="AC240" s="266"/>
      <c r="AD240" s="266"/>
      <c r="AE240" s="266"/>
      <c r="AF240" s="266"/>
      <c r="AG240" s="266"/>
      <c r="AH240" s="266"/>
      <c r="AI240" s="266"/>
      <c r="AJ240" s="266"/>
      <c r="AK240" s="266"/>
      <c r="AL240" s="266"/>
      <c r="AM240" s="266"/>
      <c r="AN240" s="266"/>
      <c r="AO240" s="266"/>
      <c r="AP240" s="266"/>
      <c r="AQ240" s="266"/>
      <c r="AR240" s="266"/>
      <c r="AS240" s="266"/>
      <c r="AT240" s="266"/>
      <c r="AU240" s="280"/>
    </row>
    <row r="241" spans="1:47" ht="60" customHeight="1" x14ac:dyDescent="0.35">
      <c r="A241" s="276" t="s">
        <v>6435</v>
      </c>
      <c r="B241" s="254" t="s">
        <v>2669</v>
      </c>
      <c r="C241" s="255" t="s">
        <v>6520</v>
      </c>
      <c r="D241" s="258" t="s">
        <v>6521</v>
      </c>
      <c r="E241" s="259" t="s">
        <v>6036</v>
      </c>
      <c r="F241" s="262" t="s">
        <v>6515</v>
      </c>
      <c r="G241" s="265">
        <f>IF(COUNTIF(H241:AU241,"&lt;&gt;")=0,"",SUMPRODUCT(((Recommendations[ImplStatus]="Implemented")+(Recommendations[ImplStatus]="Compensated"))*ISNUMBER(MATCH(Recommendations[Id],H241:AU241,0)))/COUNTIF(H241:AU241,"&lt;&gt;"))</f>
        <v>0</v>
      </c>
      <c r="H241" s="266" t="s">
        <v>129</v>
      </c>
      <c r="I241" s="266" t="s">
        <v>133</v>
      </c>
      <c r="J241" s="266" t="s">
        <v>138</v>
      </c>
      <c r="K241" s="266" t="s">
        <v>143</v>
      </c>
      <c r="L241" s="266" t="s">
        <v>153</v>
      </c>
      <c r="M241" s="266" t="s">
        <v>450</v>
      </c>
      <c r="N241" s="266" t="s">
        <v>456</v>
      </c>
      <c r="O241" s="266" t="s">
        <v>472</v>
      </c>
      <c r="P241" s="266" t="s">
        <v>477</v>
      </c>
      <c r="Q241" s="266" t="s">
        <v>482</v>
      </c>
      <c r="R241" s="266" t="s">
        <v>487</v>
      </c>
      <c r="S241" s="266" t="s">
        <v>544</v>
      </c>
      <c r="T241" s="266"/>
      <c r="U241" s="266"/>
      <c r="V241" s="266"/>
      <c r="W241" s="266"/>
      <c r="X241" s="266"/>
      <c r="Y241" s="266"/>
      <c r="Z241" s="266"/>
      <c r="AA241" s="266"/>
      <c r="AB241" s="266"/>
      <c r="AC241" s="266"/>
      <c r="AD241" s="266"/>
      <c r="AE241" s="266"/>
      <c r="AF241" s="266"/>
      <c r="AG241" s="266"/>
      <c r="AH241" s="266"/>
      <c r="AI241" s="266"/>
      <c r="AJ241" s="266"/>
      <c r="AK241" s="266"/>
      <c r="AL241" s="266"/>
      <c r="AM241" s="266"/>
      <c r="AN241" s="266"/>
      <c r="AO241" s="266"/>
      <c r="AP241" s="266"/>
      <c r="AQ241" s="266"/>
      <c r="AR241" s="266"/>
      <c r="AS241" s="266"/>
      <c r="AT241" s="266"/>
      <c r="AU241" s="280"/>
    </row>
    <row r="242" spans="1:47" ht="60" customHeight="1" x14ac:dyDescent="0.35">
      <c r="A242" s="276" t="s">
        <v>6435</v>
      </c>
      <c r="B242" s="254" t="s">
        <v>2669</v>
      </c>
      <c r="C242" s="255" t="s">
        <v>6522</v>
      </c>
      <c r="D242" s="258" t="s">
        <v>6523</v>
      </c>
      <c r="E242" s="259" t="s">
        <v>6036</v>
      </c>
      <c r="F242" s="262" t="s">
        <v>6515</v>
      </c>
      <c r="G242" s="265" t="str">
        <f>IF(COUNTIF(H242:AU242,"&lt;&gt;")=0,"",SUMPRODUCT(((Recommendations[ImplStatus]="Implemented")+(Recommendations[ImplStatus]="Compensated"))*ISNUMBER(MATCH(Recommendations[Id],H242:AU242,0)))/COUNTIF(H242:AU242,"&lt;&gt;"))</f>
        <v/>
      </c>
      <c r="H242" s="266"/>
      <c r="I242" s="266"/>
      <c r="J242" s="266"/>
      <c r="K242" s="266"/>
      <c r="L242" s="266"/>
      <c r="M242" s="266"/>
      <c r="N242" s="266"/>
      <c r="O242" s="266"/>
      <c r="P242" s="266"/>
      <c r="Q242" s="266"/>
      <c r="R242" s="266"/>
      <c r="S242" s="266"/>
      <c r="T242" s="266"/>
      <c r="U242" s="266"/>
      <c r="V242" s="266"/>
      <c r="W242" s="266"/>
      <c r="X242" s="266"/>
      <c r="Y242" s="266"/>
      <c r="Z242" s="266"/>
      <c r="AA242" s="266"/>
      <c r="AB242" s="266"/>
      <c r="AC242" s="266"/>
      <c r="AD242" s="266"/>
      <c r="AE242" s="266"/>
      <c r="AF242" s="266"/>
      <c r="AG242" s="266"/>
      <c r="AH242" s="266"/>
      <c r="AI242" s="266"/>
      <c r="AJ242" s="266"/>
      <c r="AK242" s="266"/>
      <c r="AL242" s="266"/>
      <c r="AM242" s="266"/>
      <c r="AN242" s="266"/>
      <c r="AO242" s="266"/>
      <c r="AP242" s="266"/>
      <c r="AQ242" s="266"/>
      <c r="AR242" s="266"/>
      <c r="AS242" s="266"/>
      <c r="AT242" s="266"/>
      <c r="AU242" s="280"/>
    </row>
    <row r="243" spans="1:47" ht="60" customHeight="1" x14ac:dyDescent="0.35">
      <c r="A243" s="276" t="s">
        <v>6435</v>
      </c>
      <c r="B243" s="254" t="s">
        <v>2669</v>
      </c>
      <c r="C243" s="255" t="s">
        <v>6524</v>
      </c>
      <c r="D243" s="258" t="s">
        <v>6525</v>
      </c>
      <c r="E243" s="259" t="s">
        <v>6036</v>
      </c>
      <c r="F243" s="262" t="s">
        <v>6515</v>
      </c>
      <c r="G243" s="265">
        <f>IF(COUNTIF(H243:AU243,"&lt;&gt;")=0,"",SUMPRODUCT(((Recommendations[ImplStatus]="Implemented")+(Recommendations[ImplStatus]="Compensated"))*ISNUMBER(MATCH(Recommendations[Id],H243:AU243,0)))/COUNTIF(H243:AU243,"&lt;&gt;"))</f>
        <v>0</v>
      </c>
      <c r="H243" s="266" t="s">
        <v>163</v>
      </c>
      <c r="I243" s="266" t="s">
        <v>493</v>
      </c>
      <c r="J243" s="266" t="s">
        <v>550</v>
      </c>
      <c r="K243" s="266" t="s">
        <v>1271</v>
      </c>
      <c r="L243" s="266" t="s">
        <v>1281</v>
      </c>
      <c r="M243" s="266" t="s">
        <v>1287</v>
      </c>
      <c r="N243" s="266"/>
      <c r="O243" s="266"/>
      <c r="P243" s="266"/>
      <c r="Q243" s="266"/>
      <c r="R243" s="266"/>
      <c r="S243" s="266"/>
      <c r="T243" s="266"/>
      <c r="U243" s="266"/>
      <c r="V243" s="266"/>
      <c r="W243" s="266"/>
      <c r="X243" s="266"/>
      <c r="Y243" s="266"/>
      <c r="Z243" s="266"/>
      <c r="AA243" s="266"/>
      <c r="AB243" s="266"/>
      <c r="AC243" s="266"/>
      <c r="AD243" s="266"/>
      <c r="AE243" s="266"/>
      <c r="AF243" s="266"/>
      <c r="AG243" s="266"/>
      <c r="AH243" s="266"/>
      <c r="AI243" s="266"/>
      <c r="AJ243" s="266"/>
      <c r="AK243" s="266"/>
      <c r="AL243" s="266"/>
      <c r="AM243" s="266"/>
      <c r="AN243" s="266"/>
      <c r="AO243" s="266"/>
      <c r="AP243" s="266"/>
      <c r="AQ243" s="266"/>
      <c r="AR243" s="266"/>
      <c r="AS243" s="266"/>
      <c r="AT243" s="266"/>
      <c r="AU243" s="280"/>
    </row>
    <row r="244" spans="1:47" ht="60" customHeight="1" x14ac:dyDescent="0.35">
      <c r="A244" s="276" t="s">
        <v>6435</v>
      </c>
      <c r="B244" s="254" t="s">
        <v>2669</v>
      </c>
      <c r="C244" s="255" t="s">
        <v>6526</v>
      </c>
      <c r="D244" s="258" t="s">
        <v>6527</v>
      </c>
      <c r="E244" s="259" t="s">
        <v>6036</v>
      </c>
      <c r="F244" s="262" t="s">
        <v>6515</v>
      </c>
      <c r="G244" s="265">
        <f>IF(COUNTIF(H244:AU244,"&lt;&gt;")=0,"",SUMPRODUCT(((Recommendations[ImplStatus]="Implemented")+(Recommendations[ImplStatus]="Compensated"))*ISNUMBER(MATCH(Recommendations[Id],H244:AU244,0)))/COUNTIF(H244:AU244,"&lt;&gt;"))</f>
        <v>0</v>
      </c>
      <c r="H244" s="266" t="s">
        <v>557</v>
      </c>
      <c r="I244" s="266" t="s">
        <v>562</v>
      </c>
      <c r="J244" s="266" t="s">
        <v>567</v>
      </c>
      <c r="K244" s="266"/>
      <c r="L244" s="266"/>
      <c r="M244" s="266"/>
      <c r="N244" s="266"/>
      <c r="O244" s="266"/>
      <c r="P244" s="266"/>
      <c r="Q244" s="266"/>
      <c r="R244" s="266"/>
      <c r="S244" s="266"/>
      <c r="T244" s="266"/>
      <c r="U244" s="266"/>
      <c r="V244" s="266"/>
      <c r="W244" s="266"/>
      <c r="X244" s="266"/>
      <c r="Y244" s="266"/>
      <c r="Z244" s="266"/>
      <c r="AA244" s="266"/>
      <c r="AB244" s="266"/>
      <c r="AC244" s="266"/>
      <c r="AD244" s="266"/>
      <c r="AE244" s="266"/>
      <c r="AF244" s="266"/>
      <c r="AG244" s="266"/>
      <c r="AH244" s="266"/>
      <c r="AI244" s="266"/>
      <c r="AJ244" s="266"/>
      <c r="AK244" s="266"/>
      <c r="AL244" s="266"/>
      <c r="AM244" s="266"/>
      <c r="AN244" s="266"/>
      <c r="AO244" s="266"/>
      <c r="AP244" s="266"/>
      <c r="AQ244" s="266"/>
      <c r="AR244" s="266"/>
      <c r="AS244" s="266"/>
      <c r="AT244" s="266"/>
      <c r="AU244" s="280"/>
    </row>
    <row r="245" spans="1:47" ht="60" customHeight="1" x14ac:dyDescent="0.35">
      <c r="A245" s="276" t="s">
        <v>6435</v>
      </c>
      <c r="B245" s="254" t="s">
        <v>2669</v>
      </c>
      <c r="C245" s="255" t="s">
        <v>6528</v>
      </c>
      <c r="D245" s="258" t="s">
        <v>6529</v>
      </c>
      <c r="E245" s="259" t="s">
        <v>6036</v>
      </c>
      <c r="F245" s="262" t="s">
        <v>6515</v>
      </c>
      <c r="G245" s="265">
        <f>IF(COUNTIF(H245:AU245,"&lt;&gt;")=0,"",SUMPRODUCT(((Recommendations[ImplStatus]="Implemented")+(Recommendations[ImplStatus]="Compensated"))*ISNUMBER(MATCH(Recommendations[Id],H245:AU245,0)))/COUNTIF(H245:AU245,"&lt;&gt;"))</f>
        <v>0</v>
      </c>
      <c r="H245" s="266" t="s">
        <v>461</v>
      </c>
      <c r="I245" s="266" t="s">
        <v>518</v>
      </c>
      <c r="J245" s="266" t="s">
        <v>601</v>
      </c>
      <c r="K245" s="266" t="s">
        <v>606</v>
      </c>
      <c r="L245" s="266"/>
      <c r="M245" s="266"/>
      <c r="N245" s="266"/>
      <c r="O245" s="266"/>
      <c r="P245" s="266"/>
      <c r="Q245" s="266"/>
      <c r="R245" s="266"/>
      <c r="S245" s="266"/>
      <c r="T245" s="266"/>
      <c r="U245" s="266"/>
      <c r="V245" s="266"/>
      <c r="W245" s="266"/>
      <c r="X245" s="266"/>
      <c r="Y245" s="266"/>
      <c r="Z245" s="266"/>
      <c r="AA245" s="266"/>
      <c r="AB245" s="266"/>
      <c r="AC245" s="266"/>
      <c r="AD245" s="266"/>
      <c r="AE245" s="266"/>
      <c r="AF245" s="266"/>
      <c r="AG245" s="266"/>
      <c r="AH245" s="266"/>
      <c r="AI245" s="266"/>
      <c r="AJ245" s="266"/>
      <c r="AK245" s="266"/>
      <c r="AL245" s="266"/>
      <c r="AM245" s="266"/>
      <c r="AN245" s="266"/>
      <c r="AO245" s="266"/>
      <c r="AP245" s="266"/>
      <c r="AQ245" s="266"/>
      <c r="AR245" s="266"/>
      <c r="AS245" s="266"/>
      <c r="AT245" s="266"/>
      <c r="AU245" s="280"/>
    </row>
    <row r="246" spans="1:47" ht="60" customHeight="1" x14ac:dyDescent="0.35">
      <c r="A246" s="276" t="s">
        <v>6435</v>
      </c>
      <c r="B246" s="254" t="s">
        <v>2669</v>
      </c>
      <c r="C246" s="255" t="s">
        <v>6530</v>
      </c>
      <c r="D246" s="258" t="s">
        <v>6531</v>
      </c>
      <c r="E246" s="259" t="s">
        <v>6036</v>
      </c>
      <c r="F246" s="262" t="s">
        <v>6515</v>
      </c>
      <c r="G246" s="265">
        <f>IF(COUNTIF(H246:AU246,"&lt;&gt;")=0,"",SUMPRODUCT(((Recommendations[ImplStatus]="Implemented")+(Recommendations[ImplStatus]="Compensated"))*ISNUMBER(MATCH(Recommendations[Id],H246:AU246,0)))/COUNTIF(H246:AU246,"&lt;&gt;"))</f>
        <v>0</v>
      </c>
      <c r="H246" s="266" t="s">
        <v>104</v>
      </c>
      <c r="I246" s="266" t="s">
        <v>109</v>
      </c>
      <c r="J246" s="266" t="s">
        <v>425</v>
      </c>
      <c r="K246" s="266" t="s">
        <v>431</v>
      </c>
      <c r="L246" s="266" t="s">
        <v>1240</v>
      </c>
      <c r="M246" s="266" t="s">
        <v>1258</v>
      </c>
      <c r="N246" s="266"/>
      <c r="O246" s="266"/>
      <c r="P246" s="266"/>
      <c r="Q246" s="266"/>
      <c r="R246" s="266"/>
      <c r="S246" s="266"/>
      <c r="T246" s="266"/>
      <c r="U246" s="266"/>
      <c r="V246" s="266"/>
      <c r="W246" s="266"/>
      <c r="X246" s="266"/>
      <c r="Y246" s="266"/>
      <c r="Z246" s="266"/>
      <c r="AA246" s="266"/>
      <c r="AB246" s="266"/>
      <c r="AC246" s="266"/>
      <c r="AD246" s="266"/>
      <c r="AE246" s="266"/>
      <c r="AF246" s="266"/>
      <c r="AG246" s="266"/>
      <c r="AH246" s="266"/>
      <c r="AI246" s="266"/>
      <c r="AJ246" s="266"/>
      <c r="AK246" s="266"/>
      <c r="AL246" s="266"/>
      <c r="AM246" s="266"/>
      <c r="AN246" s="266"/>
      <c r="AO246" s="266"/>
      <c r="AP246" s="266"/>
      <c r="AQ246" s="266"/>
      <c r="AR246" s="266"/>
      <c r="AS246" s="266"/>
      <c r="AT246" s="266"/>
      <c r="AU246" s="280"/>
    </row>
    <row r="247" spans="1:47" ht="60" customHeight="1" x14ac:dyDescent="0.35">
      <c r="A247" s="276" t="s">
        <v>6435</v>
      </c>
      <c r="B247" s="254" t="s">
        <v>2669</v>
      </c>
      <c r="C247" s="255" t="s">
        <v>6532</v>
      </c>
      <c r="D247" s="258" t="s">
        <v>6533</v>
      </c>
      <c r="E247" s="259" t="s">
        <v>6036</v>
      </c>
      <c r="F247" s="262" t="s">
        <v>6515</v>
      </c>
      <c r="G247" s="265" t="str">
        <f>IF(COUNTIF(H247:AU247,"&lt;&gt;")=0,"",SUMPRODUCT(((Recommendations[ImplStatus]="Implemented")+(Recommendations[ImplStatus]="Compensated"))*ISNUMBER(MATCH(Recommendations[Id],H247:AU247,0)))/COUNTIF(H247:AU247,"&lt;&gt;"))</f>
        <v/>
      </c>
      <c r="H247" s="266"/>
      <c r="I247" s="266"/>
      <c r="J247" s="266"/>
      <c r="K247" s="266"/>
      <c r="L247" s="266"/>
      <c r="M247" s="266"/>
      <c r="N247" s="266"/>
      <c r="O247" s="266"/>
      <c r="P247" s="266"/>
      <c r="Q247" s="266"/>
      <c r="R247" s="266"/>
      <c r="S247" s="266"/>
      <c r="T247" s="266"/>
      <c r="U247" s="266"/>
      <c r="V247" s="266"/>
      <c r="W247" s="266"/>
      <c r="X247" s="266"/>
      <c r="Y247" s="266"/>
      <c r="Z247" s="266"/>
      <c r="AA247" s="266"/>
      <c r="AB247" s="266"/>
      <c r="AC247" s="266"/>
      <c r="AD247" s="266"/>
      <c r="AE247" s="266"/>
      <c r="AF247" s="266"/>
      <c r="AG247" s="266"/>
      <c r="AH247" s="266"/>
      <c r="AI247" s="266"/>
      <c r="AJ247" s="266"/>
      <c r="AK247" s="266"/>
      <c r="AL247" s="266"/>
      <c r="AM247" s="266"/>
      <c r="AN247" s="266"/>
      <c r="AO247" s="266"/>
      <c r="AP247" s="266"/>
      <c r="AQ247" s="266"/>
      <c r="AR247" s="266"/>
      <c r="AS247" s="266"/>
      <c r="AT247" s="266"/>
      <c r="AU247" s="280"/>
    </row>
    <row r="248" spans="1:47" ht="60" customHeight="1" x14ac:dyDescent="0.35">
      <c r="A248" s="276" t="s">
        <v>6435</v>
      </c>
      <c r="B248" s="254" t="s">
        <v>2669</v>
      </c>
      <c r="C248" s="255" t="s">
        <v>6534</v>
      </c>
      <c r="D248" s="258" t="s">
        <v>6535</v>
      </c>
      <c r="E248" s="259" t="s">
        <v>6065</v>
      </c>
      <c r="F248" s="262" t="s">
        <v>6515</v>
      </c>
      <c r="G248" s="265">
        <f>IF(COUNTIF(H248:AU248,"&lt;&gt;")=0,"",SUMPRODUCT(((Recommendations[ImplStatus]="Implemented")+(Recommendations[ImplStatus]="Compensated"))*ISNUMBER(MATCH(Recommendations[Id],H248:AU248,0)))/COUNTIF(H248:AU248,"&lt;&gt;"))</f>
        <v>0</v>
      </c>
      <c r="H248" s="266" t="s">
        <v>629</v>
      </c>
      <c r="I248" s="266" t="s">
        <v>634</v>
      </c>
      <c r="J248" s="266" t="s">
        <v>640</v>
      </c>
      <c r="K248" s="266" t="s">
        <v>645</v>
      </c>
      <c r="L248" s="266" t="s">
        <v>650</v>
      </c>
      <c r="M248" s="266" t="s">
        <v>655</v>
      </c>
      <c r="N248" s="266" t="s">
        <v>661</v>
      </c>
      <c r="O248" s="266" t="s">
        <v>674</v>
      </c>
      <c r="P248" s="266" t="s">
        <v>685</v>
      </c>
      <c r="Q248" s="266" t="s">
        <v>690</v>
      </c>
      <c r="R248" s="266" t="s">
        <v>701</v>
      </c>
      <c r="S248" s="266" t="s">
        <v>707</v>
      </c>
      <c r="T248" s="266" t="s">
        <v>713</v>
      </c>
      <c r="U248" s="266" t="s">
        <v>724</v>
      </c>
      <c r="V248" s="266" t="s">
        <v>729</v>
      </c>
      <c r="W248" s="266" t="s">
        <v>734</v>
      </c>
      <c r="X248" s="266" t="s">
        <v>739</v>
      </c>
      <c r="Y248" s="266" t="s">
        <v>744</v>
      </c>
      <c r="Z248" s="266" t="s">
        <v>749</v>
      </c>
      <c r="AA248" s="266" t="s">
        <v>755</v>
      </c>
      <c r="AB248" s="266" t="s">
        <v>760</v>
      </c>
      <c r="AC248" s="266" t="s">
        <v>765</v>
      </c>
      <c r="AD248" s="266" t="s">
        <v>770</v>
      </c>
      <c r="AE248" s="266" t="s">
        <v>775</v>
      </c>
      <c r="AF248" s="266" t="s">
        <v>780</v>
      </c>
      <c r="AG248" s="266" t="s">
        <v>785</v>
      </c>
      <c r="AH248" s="266" t="s">
        <v>790</v>
      </c>
      <c r="AI248" s="266" t="s">
        <v>795</v>
      </c>
      <c r="AJ248" s="266" t="s">
        <v>800</v>
      </c>
      <c r="AK248" s="266" t="s">
        <v>805</v>
      </c>
      <c r="AL248" s="266" t="s">
        <v>810</v>
      </c>
      <c r="AM248" s="266" t="s">
        <v>815</v>
      </c>
      <c r="AN248" s="266" t="s">
        <v>820</v>
      </c>
      <c r="AO248" s="266" t="s">
        <v>825</v>
      </c>
      <c r="AP248" s="266" t="s">
        <v>830</v>
      </c>
      <c r="AQ248" s="266" t="s">
        <v>835</v>
      </c>
      <c r="AR248" s="266" t="s">
        <v>840</v>
      </c>
      <c r="AS248" s="266" t="s">
        <v>845</v>
      </c>
      <c r="AT248" s="266" t="s">
        <v>850</v>
      </c>
      <c r="AU248" s="280" t="s">
        <v>855</v>
      </c>
    </row>
    <row r="249" spans="1:47" ht="60" customHeight="1" x14ac:dyDescent="0.35">
      <c r="A249" s="276" t="s">
        <v>6435</v>
      </c>
      <c r="B249" s="254" t="s">
        <v>2669</v>
      </c>
      <c r="C249" s="255" t="s">
        <v>6536</v>
      </c>
      <c r="D249" s="258" t="s">
        <v>6537</v>
      </c>
      <c r="E249" s="259" t="s">
        <v>6065</v>
      </c>
      <c r="F249" s="262" t="s">
        <v>6538</v>
      </c>
      <c r="G249" s="265">
        <f>IF(COUNTIF(H249:AU249,"&lt;&gt;")=0,"",SUMPRODUCT(((Recommendations[ImplStatus]="Implemented")+(Recommendations[ImplStatus]="Compensated"))*ISNUMBER(MATCH(Recommendations[Id],H249:AU249,0)))/COUNTIF(H249:AU249,"&lt;&gt;"))</f>
        <v>0</v>
      </c>
      <c r="H249" s="266" t="s">
        <v>531</v>
      </c>
      <c r="I249" s="266"/>
      <c r="J249" s="266"/>
      <c r="K249" s="266"/>
      <c r="L249" s="266"/>
      <c r="M249" s="266"/>
      <c r="N249" s="266"/>
      <c r="O249" s="266"/>
      <c r="P249" s="266"/>
      <c r="Q249" s="266"/>
      <c r="R249" s="266"/>
      <c r="S249" s="266"/>
      <c r="T249" s="266"/>
      <c r="U249" s="266"/>
      <c r="V249" s="266"/>
      <c r="W249" s="266"/>
      <c r="X249" s="266"/>
      <c r="Y249" s="266"/>
      <c r="Z249" s="266"/>
      <c r="AA249" s="266"/>
      <c r="AB249" s="266"/>
      <c r="AC249" s="266"/>
      <c r="AD249" s="266"/>
      <c r="AE249" s="266"/>
      <c r="AF249" s="266"/>
      <c r="AG249" s="266"/>
      <c r="AH249" s="266"/>
      <c r="AI249" s="266"/>
      <c r="AJ249" s="266"/>
      <c r="AK249" s="266"/>
      <c r="AL249" s="266"/>
      <c r="AM249" s="266"/>
      <c r="AN249" s="266"/>
      <c r="AO249" s="266"/>
      <c r="AP249" s="266"/>
      <c r="AQ249" s="266"/>
      <c r="AR249" s="266"/>
      <c r="AS249" s="266"/>
      <c r="AT249" s="266"/>
      <c r="AU249" s="280"/>
    </row>
    <row r="250" spans="1:47" ht="60" customHeight="1" x14ac:dyDescent="0.35">
      <c r="A250" s="276" t="s">
        <v>6435</v>
      </c>
      <c r="B250" s="254" t="s">
        <v>2669</v>
      </c>
      <c r="C250" s="255" t="s">
        <v>6539</v>
      </c>
      <c r="D250" s="258" t="s">
        <v>6540</v>
      </c>
      <c r="E250" s="259" t="s">
        <v>6065</v>
      </c>
      <c r="F250" s="262" t="s">
        <v>6538</v>
      </c>
      <c r="G250" s="265" t="str">
        <f>IF(COUNTIF(H250:AU250,"&lt;&gt;")=0,"",SUMPRODUCT(((Recommendations[ImplStatus]="Implemented")+(Recommendations[ImplStatus]="Compensated"))*ISNUMBER(MATCH(Recommendations[Id],H250:AU250,0)))/COUNTIF(H250:AU250,"&lt;&gt;"))</f>
        <v/>
      </c>
      <c r="H250" s="266"/>
      <c r="I250" s="266"/>
      <c r="J250" s="266"/>
      <c r="K250" s="266"/>
      <c r="L250" s="266"/>
      <c r="M250" s="266"/>
      <c r="N250" s="266"/>
      <c r="O250" s="266"/>
      <c r="P250" s="266"/>
      <c r="Q250" s="266"/>
      <c r="R250" s="266"/>
      <c r="S250" s="266"/>
      <c r="T250" s="266"/>
      <c r="U250" s="266"/>
      <c r="V250" s="266"/>
      <c r="W250" s="266"/>
      <c r="X250" s="266"/>
      <c r="Y250" s="266"/>
      <c r="Z250" s="266"/>
      <c r="AA250" s="266"/>
      <c r="AB250" s="266"/>
      <c r="AC250" s="266"/>
      <c r="AD250" s="266"/>
      <c r="AE250" s="266"/>
      <c r="AF250" s="266"/>
      <c r="AG250" s="266"/>
      <c r="AH250" s="266"/>
      <c r="AI250" s="266"/>
      <c r="AJ250" s="266"/>
      <c r="AK250" s="266"/>
      <c r="AL250" s="266"/>
      <c r="AM250" s="266"/>
      <c r="AN250" s="266"/>
      <c r="AO250" s="266"/>
      <c r="AP250" s="266"/>
      <c r="AQ250" s="266"/>
      <c r="AR250" s="266"/>
      <c r="AS250" s="266"/>
      <c r="AT250" s="266"/>
      <c r="AU250" s="280"/>
    </row>
    <row r="251" spans="1:47" ht="60" customHeight="1" outlineLevel="2" x14ac:dyDescent="0.35">
      <c r="A251" s="275" t="s">
        <v>6435</v>
      </c>
      <c r="B251" s="253" t="s">
        <v>6541</v>
      </c>
      <c r="C251" s="253"/>
      <c r="D251" s="257"/>
      <c r="E251" s="253"/>
      <c r="F251" s="261"/>
      <c r="G251" s="264" t="str">
        <f>IF(COUNTIF(H251:AU251,"&lt;&gt;")=0,"",SUMPRODUCT(((Recommendations[ImplStatus]="Implemented")+(Recommendations[ImplStatus]="Compensated"))*ISNUMBER(MATCH(Recommendations[Id],H251:AU251,0)))/COUNTIF(H251:AU251,"&lt;&gt;"))</f>
        <v/>
      </c>
      <c r="H251" s="261"/>
      <c r="I251" s="261"/>
      <c r="J251" s="261"/>
      <c r="K251" s="261"/>
      <c r="L251" s="261"/>
      <c r="M251" s="261"/>
      <c r="N251" s="261"/>
      <c r="O251" s="261"/>
      <c r="P251" s="261"/>
      <c r="Q251" s="261"/>
      <c r="R251" s="261"/>
      <c r="S251" s="261"/>
      <c r="T251" s="261"/>
      <c r="U251" s="261"/>
      <c r="V251" s="261"/>
      <c r="W251" s="261"/>
      <c r="X251" s="261"/>
      <c r="Y251" s="261"/>
      <c r="Z251" s="261"/>
      <c r="AA251" s="261"/>
      <c r="AB251" s="261"/>
      <c r="AC251" s="261"/>
      <c r="AD251" s="261"/>
      <c r="AE251" s="261"/>
      <c r="AF251" s="261"/>
      <c r="AG251" s="261"/>
      <c r="AH251" s="261"/>
      <c r="AI251" s="261"/>
      <c r="AJ251" s="261"/>
      <c r="AK251" s="261"/>
      <c r="AL251" s="261"/>
      <c r="AM251" s="261"/>
      <c r="AN251" s="261"/>
      <c r="AO251" s="261"/>
      <c r="AP251" s="261"/>
      <c r="AQ251" s="261"/>
      <c r="AR251" s="261"/>
      <c r="AS251" s="261"/>
      <c r="AT251" s="261"/>
      <c r="AU251" s="279"/>
    </row>
    <row r="252" spans="1:47" ht="60" customHeight="1" x14ac:dyDescent="0.35">
      <c r="A252" s="276" t="s">
        <v>6435</v>
      </c>
      <c r="B252" s="254" t="s">
        <v>6541</v>
      </c>
      <c r="C252" s="255" t="s">
        <v>6542</v>
      </c>
      <c r="D252" s="258" t="s">
        <v>6543</v>
      </c>
      <c r="E252" s="259" t="s">
        <v>6132</v>
      </c>
      <c r="F252" s="262" t="s">
        <v>6544</v>
      </c>
      <c r="G252" s="265" t="str">
        <f>IF(COUNTIF(H252:AU252,"&lt;&gt;")=0,"",SUMPRODUCT(((Recommendations[ImplStatus]="Implemented")+(Recommendations[ImplStatus]="Compensated"))*ISNUMBER(MATCH(Recommendations[Id],H252:AU252,0)))/COUNTIF(H252:AU252,"&lt;&gt;"))</f>
        <v/>
      </c>
      <c r="H252" s="266"/>
      <c r="I252" s="266"/>
      <c r="J252" s="266"/>
      <c r="K252" s="266"/>
      <c r="L252" s="266"/>
      <c r="M252" s="266"/>
      <c r="N252" s="266"/>
      <c r="O252" s="266"/>
      <c r="P252" s="266"/>
      <c r="Q252" s="266"/>
      <c r="R252" s="266"/>
      <c r="S252" s="266"/>
      <c r="T252" s="266"/>
      <c r="U252" s="266"/>
      <c r="V252" s="266"/>
      <c r="W252" s="266"/>
      <c r="X252" s="266"/>
      <c r="Y252" s="266"/>
      <c r="Z252" s="266"/>
      <c r="AA252" s="266"/>
      <c r="AB252" s="266"/>
      <c r="AC252" s="266"/>
      <c r="AD252" s="266"/>
      <c r="AE252" s="266"/>
      <c r="AF252" s="266"/>
      <c r="AG252" s="266"/>
      <c r="AH252" s="266"/>
      <c r="AI252" s="266"/>
      <c r="AJ252" s="266"/>
      <c r="AK252" s="266"/>
      <c r="AL252" s="266"/>
      <c r="AM252" s="266"/>
      <c r="AN252" s="266"/>
      <c r="AO252" s="266"/>
      <c r="AP252" s="266"/>
      <c r="AQ252" s="266"/>
      <c r="AR252" s="266"/>
      <c r="AS252" s="266"/>
      <c r="AT252" s="266"/>
      <c r="AU252" s="280"/>
    </row>
    <row r="253" spans="1:47" ht="60" customHeight="1" x14ac:dyDescent="0.35">
      <c r="A253" s="276" t="s">
        <v>6435</v>
      </c>
      <c r="B253" s="254" t="s">
        <v>6541</v>
      </c>
      <c r="C253" s="255" t="s">
        <v>6545</v>
      </c>
      <c r="D253" s="258" t="s">
        <v>6546</v>
      </c>
      <c r="E253" s="259" t="s">
        <v>6132</v>
      </c>
      <c r="F253" s="262" t="s">
        <v>6544</v>
      </c>
      <c r="G253" s="265" t="str">
        <f>IF(COUNTIF(H253:AU253,"&lt;&gt;")=0,"",SUMPRODUCT(((Recommendations[ImplStatus]="Implemented")+(Recommendations[ImplStatus]="Compensated"))*ISNUMBER(MATCH(Recommendations[Id],H253:AU253,0)))/COUNTIF(H253:AU253,"&lt;&gt;"))</f>
        <v/>
      </c>
      <c r="H253" s="266"/>
      <c r="I253" s="266"/>
      <c r="J253" s="266"/>
      <c r="K253" s="266"/>
      <c r="L253" s="266"/>
      <c r="M253" s="266"/>
      <c r="N253" s="266"/>
      <c r="O253" s="266"/>
      <c r="P253" s="266"/>
      <c r="Q253" s="266"/>
      <c r="R253" s="266"/>
      <c r="S253" s="266"/>
      <c r="T253" s="266"/>
      <c r="U253" s="266"/>
      <c r="V253" s="266"/>
      <c r="W253" s="266"/>
      <c r="X253" s="266"/>
      <c r="Y253" s="266"/>
      <c r="Z253" s="266"/>
      <c r="AA253" s="266"/>
      <c r="AB253" s="266"/>
      <c r="AC253" s="266"/>
      <c r="AD253" s="266"/>
      <c r="AE253" s="266"/>
      <c r="AF253" s="266"/>
      <c r="AG253" s="266"/>
      <c r="AH253" s="266"/>
      <c r="AI253" s="266"/>
      <c r="AJ253" s="266"/>
      <c r="AK253" s="266"/>
      <c r="AL253" s="266"/>
      <c r="AM253" s="266"/>
      <c r="AN253" s="266"/>
      <c r="AO253" s="266"/>
      <c r="AP253" s="266"/>
      <c r="AQ253" s="266"/>
      <c r="AR253" s="266"/>
      <c r="AS253" s="266"/>
      <c r="AT253" s="266"/>
      <c r="AU253" s="280"/>
    </row>
    <row r="254" spans="1:47" ht="60" customHeight="1" x14ac:dyDescent="0.35">
      <c r="A254" s="276" t="s">
        <v>6435</v>
      </c>
      <c r="B254" s="254" t="s">
        <v>6541</v>
      </c>
      <c r="C254" s="255" t="s">
        <v>6547</v>
      </c>
      <c r="D254" s="258" t="s">
        <v>6548</v>
      </c>
      <c r="E254" s="259" t="s">
        <v>6132</v>
      </c>
      <c r="F254" s="262" t="s">
        <v>6544</v>
      </c>
      <c r="G254" s="265" t="str">
        <f>IF(COUNTIF(H254:AU254,"&lt;&gt;")=0,"",SUMPRODUCT(((Recommendations[ImplStatus]="Implemented")+(Recommendations[ImplStatus]="Compensated"))*ISNUMBER(MATCH(Recommendations[Id],H254:AU254,0)))/COUNTIF(H254:AU254,"&lt;&gt;"))</f>
        <v/>
      </c>
      <c r="H254" s="266"/>
      <c r="I254" s="266"/>
      <c r="J254" s="266"/>
      <c r="K254" s="266"/>
      <c r="L254" s="266"/>
      <c r="M254" s="266"/>
      <c r="N254" s="266"/>
      <c r="O254" s="266"/>
      <c r="P254" s="266"/>
      <c r="Q254" s="266"/>
      <c r="R254" s="266"/>
      <c r="S254" s="266"/>
      <c r="T254" s="266"/>
      <c r="U254" s="266"/>
      <c r="V254" s="266"/>
      <c r="W254" s="266"/>
      <c r="X254" s="266"/>
      <c r="Y254" s="266"/>
      <c r="Z254" s="266"/>
      <c r="AA254" s="266"/>
      <c r="AB254" s="266"/>
      <c r="AC254" s="266"/>
      <c r="AD254" s="266"/>
      <c r="AE254" s="266"/>
      <c r="AF254" s="266"/>
      <c r="AG254" s="266"/>
      <c r="AH254" s="266"/>
      <c r="AI254" s="266"/>
      <c r="AJ254" s="266"/>
      <c r="AK254" s="266"/>
      <c r="AL254" s="266"/>
      <c r="AM254" s="266"/>
      <c r="AN254" s="266"/>
      <c r="AO254" s="266"/>
      <c r="AP254" s="266"/>
      <c r="AQ254" s="266"/>
      <c r="AR254" s="266"/>
      <c r="AS254" s="266"/>
      <c r="AT254" s="266"/>
      <c r="AU254" s="280"/>
    </row>
    <row r="255" spans="1:47" ht="60" customHeight="1" x14ac:dyDescent="0.35">
      <c r="A255" s="276" t="s">
        <v>6435</v>
      </c>
      <c r="B255" s="254" t="s">
        <v>6541</v>
      </c>
      <c r="C255" s="255" t="s">
        <v>6549</v>
      </c>
      <c r="D255" s="258" t="s">
        <v>6550</v>
      </c>
      <c r="E255" s="259" t="s">
        <v>6132</v>
      </c>
      <c r="F255" s="262" t="s">
        <v>6544</v>
      </c>
      <c r="G255" s="265" t="str">
        <f>IF(COUNTIF(H255:AU255,"&lt;&gt;")=0,"",SUMPRODUCT(((Recommendations[ImplStatus]="Implemented")+(Recommendations[ImplStatus]="Compensated"))*ISNUMBER(MATCH(Recommendations[Id],H255:AU255,0)))/COUNTIF(H255:AU255,"&lt;&gt;"))</f>
        <v/>
      </c>
      <c r="H255" s="266"/>
      <c r="I255" s="266"/>
      <c r="J255" s="266"/>
      <c r="K255" s="266"/>
      <c r="L255" s="266"/>
      <c r="M255" s="266"/>
      <c r="N255" s="266"/>
      <c r="O255" s="266"/>
      <c r="P255" s="266"/>
      <c r="Q255" s="266"/>
      <c r="R255" s="266"/>
      <c r="S255" s="266"/>
      <c r="T255" s="266"/>
      <c r="U255" s="266"/>
      <c r="V255" s="266"/>
      <c r="W255" s="266"/>
      <c r="X255" s="266"/>
      <c r="Y255" s="266"/>
      <c r="Z255" s="266"/>
      <c r="AA255" s="266"/>
      <c r="AB255" s="266"/>
      <c r="AC255" s="266"/>
      <c r="AD255" s="266"/>
      <c r="AE255" s="266"/>
      <c r="AF255" s="266"/>
      <c r="AG255" s="266"/>
      <c r="AH255" s="266"/>
      <c r="AI255" s="266"/>
      <c r="AJ255" s="266"/>
      <c r="AK255" s="266"/>
      <c r="AL255" s="266"/>
      <c r="AM255" s="266"/>
      <c r="AN255" s="266"/>
      <c r="AO255" s="266"/>
      <c r="AP255" s="266"/>
      <c r="AQ255" s="266"/>
      <c r="AR255" s="266"/>
      <c r="AS255" s="266"/>
      <c r="AT255" s="266"/>
      <c r="AU255" s="280"/>
    </row>
    <row r="256" spans="1:47" ht="60" customHeight="1" x14ac:dyDescent="0.35">
      <c r="A256" s="276" t="s">
        <v>6435</v>
      </c>
      <c r="B256" s="254" t="s">
        <v>6541</v>
      </c>
      <c r="C256" s="255" t="s">
        <v>6551</v>
      </c>
      <c r="D256" s="258" t="s">
        <v>6552</v>
      </c>
      <c r="E256" s="259" t="s">
        <v>6132</v>
      </c>
      <c r="F256" s="262" t="s">
        <v>6544</v>
      </c>
      <c r="G256" s="265" t="str">
        <f>IF(COUNTIF(H256:AU256,"&lt;&gt;")=0,"",SUMPRODUCT(((Recommendations[ImplStatus]="Implemented")+(Recommendations[ImplStatus]="Compensated"))*ISNUMBER(MATCH(Recommendations[Id],H256:AU256,0)))/COUNTIF(H256:AU256,"&lt;&gt;"))</f>
        <v/>
      </c>
      <c r="H256" s="266"/>
      <c r="I256" s="266"/>
      <c r="J256" s="266"/>
      <c r="K256" s="266"/>
      <c r="L256" s="266"/>
      <c r="M256" s="266"/>
      <c r="N256" s="266"/>
      <c r="O256" s="266"/>
      <c r="P256" s="266"/>
      <c r="Q256" s="266"/>
      <c r="R256" s="266"/>
      <c r="S256" s="266"/>
      <c r="T256" s="266"/>
      <c r="U256" s="266"/>
      <c r="V256" s="266"/>
      <c r="W256" s="266"/>
      <c r="X256" s="266"/>
      <c r="Y256" s="266"/>
      <c r="Z256" s="266"/>
      <c r="AA256" s="266"/>
      <c r="AB256" s="266"/>
      <c r="AC256" s="266"/>
      <c r="AD256" s="266"/>
      <c r="AE256" s="266"/>
      <c r="AF256" s="266"/>
      <c r="AG256" s="266"/>
      <c r="AH256" s="266"/>
      <c r="AI256" s="266"/>
      <c r="AJ256" s="266"/>
      <c r="AK256" s="266"/>
      <c r="AL256" s="266"/>
      <c r="AM256" s="266"/>
      <c r="AN256" s="266"/>
      <c r="AO256" s="266"/>
      <c r="AP256" s="266"/>
      <c r="AQ256" s="266"/>
      <c r="AR256" s="266"/>
      <c r="AS256" s="266"/>
      <c r="AT256" s="266"/>
      <c r="AU256" s="280"/>
    </row>
    <row r="257" spans="1:47" ht="60" customHeight="1" x14ac:dyDescent="0.35">
      <c r="A257" s="276" t="s">
        <v>6435</v>
      </c>
      <c r="B257" s="254" t="s">
        <v>6541</v>
      </c>
      <c r="C257" s="255" t="s">
        <v>6553</v>
      </c>
      <c r="D257" s="258" t="s">
        <v>6554</v>
      </c>
      <c r="E257" s="259" t="s">
        <v>6036</v>
      </c>
      <c r="F257" s="262" t="s">
        <v>6544</v>
      </c>
      <c r="G257" s="265" t="str">
        <f>IF(COUNTIF(H257:AU257,"&lt;&gt;")=0,"",SUMPRODUCT(((Recommendations[ImplStatus]="Implemented")+(Recommendations[ImplStatus]="Compensated"))*ISNUMBER(MATCH(Recommendations[Id],H257:AU257,0)))/COUNTIF(H257:AU257,"&lt;&gt;"))</f>
        <v/>
      </c>
      <c r="H257" s="266"/>
      <c r="I257" s="266"/>
      <c r="J257" s="266"/>
      <c r="K257" s="266"/>
      <c r="L257" s="266"/>
      <c r="M257" s="266"/>
      <c r="N257" s="266"/>
      <c r="O257" s="266"/>
      <c r="P257" s="266"/>
      <c r="Q257" s="266"/>
      <c r="R257" s="266"/>
      <c r="S257" s="266"/>
      <c r="T257" s="266"/>
      <c r="U257" s="266"/>
      <c r="V257" s="266"/>
      <c r="W257" s="266"/>
      <c r="X257" s="266"/>
      <c r="Y257" s="266"/>
      <c r="Z257" s="266"/>
      <c r="AA257" s="266"/>
      <c r="AB257" s="266"/>
      <c r="AC257" s="266"/>
      <c r="AD257" s="266"/>
      <c r="AE257" s="266"/>
      <c r="AF257" s="266"/>
      <c r="AG257" s="266"/>
      <c r="AH257" s="266"/>
      <c r="AI257" s="266"/>
      <c r="AJ257" s="266"/>
      <c r="AK257" s="266"/>
      <c r="AL257" s="266"/>
      <c r="AM257" s="266"/>
      <c r="AN257" s="266"/>
      <c r="AO257" s="266"/>
      <c r="AP257" s="266"/>
      <c r="AQ257" s="266"/>
      <c r="AR257" s="266"/>
      <c r="AS257" s="266"/>
      <c r="AT257" s="266"/>
      <c r="AU257" s="280"/>
    </row>
    <row r="258" spans="1:47" ht="60" customHeight="1" x14ac:dyDescent="0.35">
      <c r="A258" s="276" t="s">
        <v>6435</v>
      </c>
      <c r="B258" s="254" t="s">
        <v>6541</v>
      </c>
      <c r="C258" s="255" t="s">
        <v>6555</v>
      </c>
      <c r="D258" s="258" t="s">
        <v>6556</v>
      </c>
      <c r="E258" s="259" t="s">
        <v>6036</v>
      </c>
      <c r="F258" s="262" t="s">
        <v>6544</v>
      </c>
      <c r="G258" s="265" t="str">
        <f>IF(COUNTIF(H258:AU258,"&lt;&gt;")=0,"",SUMPRODUCT(((Recommendations[ImplStatus]="Implemented")+(Recommendations[ImplStatus]="Compensated"))*ISNUMBER(MATCH(Recommendations[Id],H258:AU258,0)))/COUNTIF(H258:AU258,"&lt;&gt;"))</f>
        <v/>
      </c>
      <c r="H258" s="266"/>
      <c r="I258" s="266"/>
      <c r="J258" s="266"/>
      <c r="K258" s="266"/>
      <c r="L258" s="266"/>
      <c r="M258" s="266"/>
      <c r="N258" s="266"/>
      <c r="O258" s="266"/>
      <c r="P258" s="266"/>
      <c r="Q258" s="266"/>
      <c r="R258" s="266"/>
      <c r="S258" s="266"/>
      <c r="T258" s="266"/>
      <c r="U258" s="266"/>
      <c r="V258" s="266"/>
      <c r="W258" s="266"/>
      <c r="X258" s="266"/>
      <c r="Y258" s="266"/>
      <c r="Z258" s="266"/>
      <c r="AA258" s="266"/>
      <c r="AB258" s="266"/>
      <c r="AC258" s="266"/>
      <c r="AD258" s="266"/>
      <c r="AE258" s="266"/>
      <c r="AF258" s="266"/>
      <c r="AG258" s="266"/>
      <c r="AH258" s="266"/>
      <c r="AI258" s="266"/>
      <c r="AJ258" s="266"/>
      <c r="AK258" s="266"/>
      <c r="AL258" s="266"/>
      <c r="AM258" s="266"/>
      <c r="AN258" s="266"/>
      <c r="AO258" s="266"/>
      <c r="AP258" s="266"/>
      <c r="AQ258" s="266"/>
      <c r="AR258" s="266"/>
      <c r="AS258" s="266"/>
      <c r="AT258" s="266"/>
      <c r="AU258" s="280"/>
    </row>
    <row r="259" spans="1:47" ht="60" customHeight="1" x14ac:dyDescent="0.35">
      <c r="A259" s="276" t="s">
        <v>6435</v>
      </c>
      <c r="B259" s="254" t="s">
        <v>6541</v>
      </c>
      <c r="C259" s="255" t="s">
        <v>6557</v>
      </c>
      <c r="D259" s="258" t="s">
        <v>6558</v>
      </c>
      <c r="E259" s="259" t="s">
        <v>6036</v>
      </c>
      <c r="F259" s="262" t="s">
        <v>6544</v>
      </c>
      <c r="G259" s="265" t="str">
        <f>IF(COUNTIF(H259:AU259,"&lt;&gt;")=0,"",SUMPRODUCT(((Recommendations[ImplStatus]="Implemented")+(Recommendations[ImplStatus]="Compensated"))*ISNUMBER(MATCH(Recommendations[Id],H259:AU259,0)))/COUNTIF(H259:AU259,"&lt;&gt;"))</f>
        <v/>
      </c>
      <c r="H259" s="266"/>
      <c r="I259" s="266"/>
      <c r="J259" s="266"/>
      <c r="K259" s="266"/>
      <c r="L259" s="266"/>
      <c r="M259" s="266"/>
      <c r="N259" s="266"/>
      <c r="O259" s="266"/>
      <c r="P259" s="266"/>
      <c r="Q259" s="266"/>
      <c r="R259" s="266"/>
      <c r="S259" s="266"/>
      <c r="T259" s="266"/>
      <c r="U259" s="266"/>
      <c r="V259" s="266"/>
      <c r="W259" s="266"/>
      <c r="X259" s="266"/>
      <c r="Y259" s="266"/>
      <c r="Z259" s="266"/>
      <c r="AA259" s="266"/>
      <c r="AB259" s="266"/>
      <c r="AC259" s="266"/>
      <c r="AD259" s="266"/>
      <c r="AE259" s="266"/>
      <c r="AF259" s="266"/>
      <c r="AG259" s="266"/>
      <c r="AH259" s="266"/>
      <c r="AI259" s="266"/>
      <c r="AJ259" s="266"/>
      <c r="AK259" s="266"/>
      <c r="AL259" s="266"/>
      <c r="AM259" s="266"/>
      <c r="AN259" s="266"/>
      <c r="AO259" s="266"/>
      <c r="AP259" s="266"/>
      <c r="AQ259" s="266"/>
      <c r="AR259" s="266"/>
      <c r="AS259" s="266"/>
      <c r="AT259" s="266"/>
      <c r="AU259" s="280"/>
    </row>
    <row r="260" spans="1:47" ht="60" customHeight="1" x14ac:dyDescent="0.35">
      <c r="A260" s="276" t="s">
        <v>6435</v>
      </c>
      <c r="B260" s="254" t="s">
        <v>6541</v>
      </c>
      <c r="C260" s="255" t="s">
        <v>6559</v>
      </c>
      <c r="D260" s="258" t="s">
        <v>6560</v>
      </c>
      <c r="E260" s="259" t="s">
        <v>6036</v>
      </c>
      <c r="F260" s="262" t="s">
        <v>6544</v>
      </c>
      <c r="G260" s="265" t="str">
        <f>IF(COUNTIF(H260:AU260,"&lt;&gt;")=0,"",SUMPRODUCT(((Recommendations[ImplStatus]="Implemented")+(Recommendations[ImplStatus]="Compensated"))*ISNUMBER(MATCH(Recommendations[Id],H260:AU260,0)))/COUNTIF(H260:AU260,"&lt;&gt;"))</f>
        <v/>
      </c>
      <c r="H260" s="266"/>
      <c r="I260" s="266"/>
      <c r="J260" s="266"/>
      <c r="K260" s="266"/>
      <c r="L260" s="266"/>
      <c r="M260" s="266"/>
      <c r="N260" s="266"/>
      <c r="O260" s="266"/>
      <c r="P260" s="266"/>
      <c r="Q260" s="266"/>
      <c r="R260" s="266"/>
      <c r="S260" s="266"/>
      <c r="T260" s="266"/>
      <c r="U260" s="266"/>
      <c r="V260" s="266"/>
      <c r="W260" s="266"/>
      <c r="X260" s="266"/>
      <c r="Y260" s="266"/>
      <c r="Z260" s="266"/>
      <c r="AA260" s="266"/>
      <c r="AB260" s="266"/>
      <c r="AC260" s="266"/>
      <c r="AD260" s="266"/>
      <c r="AE260" s="266"/>
      <c r="AF260" s="266"/>
      <c r="AG260" s="266"/>
      <c r="AH260" s="266"/>
      <c r="AI260" s="266"/>
      <c r="AJ260" s="266"/>
      <c r="AK260" s="266"/>
      <c r="AL260" s="266"/>
      <c r="AM260" s="266"/>
      <c r="AN260" s="266"/>
      <c r="AO260" s="266"/>
      <c r="AP260" s="266"/>
      <c r="AQ260" s="266"/>
      <c r="AR260" s="266"/>
      <c r="AS260" s="266"/>
      <c r="AT260" s="266"/>
      <c r="AU260" s="280"/>
    </row>
    <row r="261" spans="1:47" ht="60" customHeight="1" x14ac:dyDescent="0.35">
      <c r="A261" s="276" t="s">
        <v>6435</v>
      </c>
      <c r="B261" s="254" t="s">
        <v>6541</v>
      </c>
      <c r="C261" s="255" t="s">
        <v>6561</v>
      </c>
      <c r="D261" s="258" t="s">
        <v>6562</v>
      </c>
      <c r="E261" s="259" t="s">
        <v>6180</v>
      </c>
      <c r="F261" s="262" t="s">
        <v>6544</v>
      </c>
      <c r="G261" s="265" t="str">
        <f>IF(COUNTIF(H261:AU261,"&lt;&gt;")=0,"",SUMPRODUCT(((Recommendations[ImplStatus]="Implemented")+(Recommendations[ImplStatus]="Compensated"))*ISNUMBER(MATCH(Recommendations[Id],H261:AU261,0)))/COUNTIF(H261:AU261,"&lt;&gt;"))</f>
        <v/>
      </c>
      <c r="H261" s="266"/>
      <c r="I261" s="266"/>
      <c r="J261" s="266"/>
      <c r="K261" s="266"/>
      <c r="L261" s="266"/>
      <c r="M261" s="266"/>
      <c r="N261" s="266"/>
      <c r="O261" s="266"/>
      <c r="P261" s="266"/>
      <c r="Q261" s="266"/>
      <c r="R261" s="266"/>
      <c r="S261" s="266"/>
      <c r="T261" s="266"/>
      <c r="U261" s="266"/>
      <c r="V261" s="266"/>
      <c r="W261" s="266"/>
      <c r="X261" s="266"/>
      <c r="Y261" s="266"/>
      <c r="Z261" s="266"/>
      <c r="AA261" s="266"/>
      <c r="AB261" s="266"/>
      <c r="AC261" s="266"/>
      <c r="AD261" s="266"/>
      <c r="AE261" s="266"/>
      <c r="AF261" s="266"/>
      <c r="AG261" s="266"/>
      <c r="AH261" s="266"/>
      <c r="AI261" s="266"/>
      <c r="AJ261" s="266"/>
      <c r="AK261" s="266"/>
      <c r="AL261" s="266"/>
      <c r="AM261" s="266"/>
      <c r="AN261" s="266"/>
      <c r="AO261" s="266"/>
      <c r="AP261" s="266"/>
      <c r="AQ261" s="266"/>
      <c r="AR261" s="266"/>
      <c r="AS261" s="266"/>
      <c r="AT261" s="266"/>
      <c r="AU261" s="280"/>
    </row>
    <row r="262" spans="1:47" ht="60" customHeight="1" x14ac:dyDescent="0.35">
      <c r="A262" s="276" t="s">
        <v>6435</v>
      </c>
      <c r="B262" s="254" t="s">
        <v>6541</v>
      </c>
      <c r="C262" s="255" t="s">
        <v>6563</v>
      </c>
      <c r="D262" s="258" t="s">
        <v>6564</v>
      </c>
      <c r="E262" s="259" t="s">
        <v>6180</v>
      </c>
      <c r="F262" s="262" t="s">
        <v>6544</v>
      </c>
      <c r="G262" s="265" t="str">
        <f>IF(COUNTIF(H262:AU262,"&lt;&gt;")=0,"",SUMPRODUCT(((Recommendations[ImplStatus]="Implemented")+(Recommendations[ImplStatus]="Compensated"))*ISNUMBER(MATCH(Recommendations[Id],H262:AU262,0)))/COUNTIF(H262:AU262,"&lt;&gt;"))</f>
        <v/>
      </c>
      <c r="H262" s="266"/>
      <c r="I262" s="266"/>
      <c r="J262" s="266"/>
      <c r="K262" s="266"/>
      <c r="L262" s="266"/>
      <c r="M262" s="266"/>
      <c r="N262" s="266"/>
      <c r="O262" s="266"/>
      <c r="P262" s="266"/>
      <c r="Q262" s="266"/>
      <c r="R262" s="266"/>
      <c r="S262" s="266"/>
      <c r="T262" s="266"/>
      <c r="U262" s="266"/>
      <c r="V262" s="266"/>
      <c r="W262" s="266"/>
      <c r="X262" s="266"/>
      <c r="Y262" s="266"/>
      <c r="Z262" s="266"/>
      <c r="AA262" s="266"/>
      <c r="AB262" s="266"/>
      <c r="AC262" s="266"/>
      <c r="AD262" s="266"/>
      <c r="AE262" s="266"/>
      <c r="AF262" s="266"/>
      <c r="AG262" s="266"/>
      <c r="AH262" s="266"/>
      <c r="AI262" s="266"/>
      <c r="AJ262" s="266"/>
      <c r="AK262" s="266"/>
      <c r="AL262" s="266"/>
      <c r="AM262" s="266"/>
      <c r="AN262" s="266"/>
      <c r="AO262" s="266"/>
      <c r="AP262" s="266"/>
      <c r="AQ262" s="266"/>
      <c r="AR262" s="266"/>
      <c r="AS262" s="266"/>
      <c r="AT262" s="266"/>
      <c r="AU262" s="280"/>
    </row>
    <row r="263" spans="1:47" ht="60" customHeight="1" x14ac:dyDescent="0.35">
      <c r="A263" s="276" t="s">
        <v>6435</v>
      </c>
      <c r="B263" s="254" t="s">
        <v>6541</v>
      </c>
      <c r="C263" s="255" t="s">
        <v>6565</v>
      </c>
      <c r="D263" s="258" t="s">
        <v>6566</v>
      </c>
      <c r="E263" s="259" t="s">
        <v>6180</v>
      </c>
      <c r="F263" s="262" t="s">
        <v>6544</v>
      </c>
      <c r="G263" s="265" t="str">
        <f>IF(COUNTIF(H263:AU263,"&lt;&gt;")=0,"",SUMPRODUCT(((Recommendations[ImplStatus]="Implemented")+(Recommendations[ImplStatus]="Compensated"))*ISNUMBER(MATCH(Recommendations[Id],H263:AU263,0)))/COUNTIF(H263:AU263,"&lt;&gt;"))</f>
        <v/>
      </c>
      <c r="H263" s="266"/>
      <c r="I263" s="266"/>
      <c r="J263" s="266"/>
      <c r="K263" s="266"/>
      <c r="L263" s="266"/>
      <c r="M263" s="266"/>
      <c r="N263" s="266"/>
      <c r="O263" s="266"/>
      <c r="P263" s="266"/>
      <c r="Q263" s="266"/>
      <c r="R263" s="266"/>
      <c r="S263" s="266"/>
      <c r="T263" s="266"/>
      <c r="U263" s="266"/>
      <c r="V263" s="266"/>
      <c r="W263" s="266"/>
      <c r="X263" s="266"/>
      <c r="Y263" s="266"/>
      <c r="Z263" s="266"/>
      <c r="AA263" s="266"/>
      <c r="AB263" s="266"/>
      <c r="AC263" s="266"/>
      <c r="AD263" s="266"/>
      <c r="AE263" s="266"/>
      <c r="AF263" s="266"/>
      <c r="AG263" s="266"/>
      <c r="AH263" s="266"/>
      <c r="AI263" s="266"/>
      <c r="AJ263" s="266"/>
      <c r="AK263" s="266"/>
      <c r="AL263" s="266"/>
      <c r="AM263" s="266"/>
      <c r="AN263" s="266"/>
      <c r="AO263" s="266"/>
      <c r="AP263" s="266"/>
      <c r="AQ263" s="266"/>
      <c r="AR263" s="266"/>
      <c r="AS263" s="266"/>
      <c r="AT263" s="266"/>
      <c r="AU263" s="280"/>
    </row>
    <row r="264" spans="1:47" ht="60" customHeight="1" outlineLevel="2" x14ac:dyDescent="0.35">
      <c r="A264" s="275" t="s">
        <v>6435</v>
      </c>
      <c r="B264" s="253" t="s">
        <v>6567</v>
      </c>
      <c r="C264" s="253"/>
      <c r="D264" s="257"/>
      <c r="E264" s="253"/>
      <c r="F264" s="261"/>
      <c r="G264" s="264" t="str">
        <f>IF(COUNTIF(H264:AU264,"&lt;&gt;")=0,"",SUMPRODUCT(((Recommendations[ImplStatus]="Implemented")+(Recommendations[ImplStatus]="Compensated"))*ISNUMBER(MATCH(Recommendations[Id],H264:AU264,0)))/COUNTIF(H264:AU264,"&lt;&gt;"))</f>
        <v/>
      </c>
      <c r="H264" s="261"/>
      <c r="I264" s="261"/>
      <c r="J264" s="261"/>
      <c r="K264" s="261"/>
      <c r="L264" s="261"/>
      <c r="M264" s="261"/>
      <c r="N264" s="261"/>
      <c r="O264" s="261"/>
      <c r="P264" s="261"/>
      <c r="Q264" s="261"/>
      <c r="R264" s="261"/>
      <c r="S264" s="261"/>
      <c r="T264" s="261"/>
      <c r="U264" s="261"/>
      <c r="V264" s="261"/>
      <c r="W264" s="261"/>
      <c r="X264" s="261"/>
      <c r="Y264" s="261"/>
      <c r="Z264" s="261"/>
      <c r="AA264" s="261"/>
      <c r="AB264" s="261"/>
      <c r="AC264" s="261"/>
      <c r="AD264" s="261"/>
      <c r="AE264" s="261"/>
      <c r="AF264" s="261"/>
      <c r="AG264" s="261"/>
      <c r="AH264" s="261"/>
      <c r="AI264" s="261"/>
      <c r="AJ264" s="261"/>
      <c r="AK264" s="261"/>
      <c r="AL264" s="261"/>
      <c r="AM264" s="261"/>
      <c r="AN264" s="261"/>
      <c r="AO264" s="261"/>
      <c r="AP264" s="261"/>
      <c r="AQ264" s="261"/>
      <c r="AR264" s="261"/>
      <c r="AS264" s="261"/>
      <c r="AT264" s="261"/>
      <c r="AU264" s="279"/>
    </row>
    <row r="265" spans="1:47" ht="60" customHeight="1" x14ac:dyDescent="0.35">
      <c r="A265" s="276" t="s">
        <v>6435</v>
      </c>
      <c r="B265" s="254" t="s">
        <v>6567</v>
      </c>
      <c r="C265" s="255" t="s">
        <v>6568</v>
      </c>
      <c r="D265" s="258" t="s">
        <v>6569</v>
      </c>
      <c r="E265" s="259" t="s">
        <v>6065</v>
      </c>
      <c r="F265" s="262" t="s">
        <v>6570</v>
      </c>
      <c r="G265" s="265" t="str">
        <f>IF(COUNTIF(H265:AU265,"&lt;&gt;")=0,"",SUMPRODUCT(((Recommendations[ImplStatus]="Implemented")+(Recommendations[ImplStatus]="Compensated"))*ISNUMBER(MATCH(Recommendations[Id],H265:AU265,0)))/COUNTIF(H265:AU265,"&lt;&gt;"))</f>
        <v/>
      </c>
      <c r="H265" s="266"/>
      <c r="I265" s="266"/>
      <c r="J265" s="266"/>
      <c r="K265" s="266"/>
      <c r="L265" s="266"/>
      <c r="M265" s="266"/>
      <c r="N265" s="266"/>
      <c r="O265" s="266"/>
      <c r="P265" s="266"/>
      <c r="Q265" s="266"/>
      <c r="R265" s="266"/>
      <c r="S265" s="266"/>
      <c r="T265" s="266"/>
      <c r="U265" s="266"/>
      <c r="V265" s="266"/>
      <c r="W265" s="266"/>
      <c r="X265" s="266"/>
      <c r="Y265" s="266"/>
      <c r="Z265" s="266"/>
      <c r="AA265" s="266"/>
      <c r="AB265" s="266"/>
      <c r="AC265" s="266"/>
      <c r="AD265" s="266"/>
      <c r="AE265" s="266"/>
      <c r="AF265" s="266"/>
      <c r="AG265" s="266"/>
      <c r="AH265" s="266"/>
      <c r="AI265" s="266"/>
      <c r="AJ265" s="266"/>
      <c r="AK265" s="266"/>
      <c r="AL265" s="266"/>
      <c r="AM265" s="266"/>
      <c r="AN265" s="266"/>
      <c r="AO265" s="266"/>
      <c r="AP265" s="266"/>
      <c r="AQ265" s="266"/>
      <c r="AR265" s="266"/>
      <c r="AS265" s="266"/>
      <c r="AT265" s="266"/>
      <c r="AU265" s="280"/>
    </row>
    <row r="266" spans="1:47" ht="60" customHeight="1" x14ac:dyDescent="0.35">
      <c r="A266" s="276" t="s">
        <v>6435</v>
      </c>
      <c r="B266" s="254" t="s">
        <v>6567</v>
      </c>
      <c r="C266" s="255" t="s">
        <v>6571</v>
      </c>
      <c r="D266" s="258" t="s">
        <v>6572</v>
      </c>
      <c r="E266" s="259" t="s">
        <v>6065</v>
      </c>
      <c r="F266" s="262" t="s">
        <v>6570</v>
      </c>
      <c r="G266" s="265" t="str">
        <f>IF(COUNTIF(H266:AU266,"&lt;&gt;")=0,"",SUMPRODUCT(((Recommendations[ImplStatus]="Implemented")+(Recommendations[ImplStatus]="Compensated"))*ISNUMBER(MATCH(Recommendations[Id],H266:AU266,0)))/COUNTIF(H266:AU266,"&lt;&gt;"))</f>
        <v/>
      </c>
      <c r="H266" s="266"/>
      <c r="I266" s="266"/>
      <c r="J266" s="266"/>
      <c r="K266" s="266"/>
      <c r="L266" s="266"/>
      <c r="M266" s="266"/>
      <c r="N266" s="266"/>
      <c r="O266" s="266"/>
      <c r="P266" s="266"/>
      <c r="Q266" s="266"/>
      <c r="R266" s="266"/>
      <c r="S266" s="266"/>
      <c r="T266" s="266"/>
      <c r="U266" s="266"/>
      <c r="V266" s="266"/>
      <c r="W266" s="266"/>
      <c r="X266" s="266"/>
      <c r="Y266" s="266"/>
      <c r="Z266" s="266"/>
      <c r="AA266" s="266"/>
      <c r="AB266" s="266"/>
      <c r="AC266" s="266"/>
      <c r="AD266" s="266"/>
      <c r="AE266" s="266"/>
      <c r="AF266" s="266"/>
      <c r="AG266" s="266"/>
      <c r="AH266" s="266"/>
      <c r="AI266" s="266"/>
      <c r="AJ266" s="266"/>
      <c r="AK266" s="266"/>
      <c r="AL266" s="266"/>
      <c r="AM266" s="266"/>
      <c r="AN266" s="266"/>
      <c r="AO266" s="266"/>
      <c r="AP266" s="266"/>
      <c r="AQ266" s="266"/>
      <c r="AR266" s="266"/>
      <c r="AS266" s="266"/>
      <c r="AT266" s="266"/>
      <c r="AU266" s="280"/>
    </row>
    <row r="267" spans="1:47" ht="60" customHeight="1" x14ac:dyDescent="0.35">
      <c r="A267" s="276" t="s">
        <v>6435</v>
      </c>
      <c r="B267" s="254" t="s">
        <v>6567</v>
      </c>
      <c r="C267" s="255" t="s">
        <v>6573</v>
      </c>
      <c r="D267" s="258" t="s">
        <v>6574</v>
      </c>
      <c r="E267" s="259" t="s">
        <v>6065</v>
      </c>
      <c r="F267" s="262" t="s">
        <v>6570</v>
      </c>
      <c r="G267" s="265" t="str">
        <f>IF(COUNTIF(H267:AU267,"&lt;&gt;")=0,"",SUMPRODUCT(((Recommendations[ImplStatus]="Implemented")+(Recommendations[ImplStatus]="Compensated"))*ISNUMBER(MATCH(Recommendations[Id],H267:AU267,0)))/COUNTIF(H267:AU267,"&lt;&gt;"))</f>
        <v/>
      </c>
      <c r="H267" s="266"/>
      <c r="I267" s="266"/>
      <c r="J267" s="266"/>
      <c r="K267" s="266"/>
      <c r="L267" s="266"/>
      <c r="M267" s="266"/>
      <c r="N267" s="266"/>
      <c r="O267" s="266"/>
      <c r="P267" s="266"/>
      <c r="Q267" s="266"/>
      <c r="R267" s="266"/>
      <c r="S267" s="266"/>
      <c r="T267" s="266"/>
      <c r="U267" s="266"/>
      <c r="V267" s="266"/>
      <c r="W267" s="266"/>
      <c r="X267" s="266"/>
      <c r="Y267" s="266"/>
      <c r="Z267" s="266"/>
      <c r="AA267" s="266"/>
      <c r="AB267" s="266"/>
      <c r="AC267" s="266"/>
      <c r="AD267" s="266"/>
      <c r="AE267" s="266"/>
      <c r="AF267" s="266"/>
      <c r="AG267" s="266"/>
      <c r="AH267" s="266"/>
      <c r="AI267" s="266"/>
      <c r="AJ267" s="266"/>
      <c r="AK267" s="266"/>
      <c r="AL267" s="266"/>
      <c r="AM267" s="266"/>
      <c r="AN267" s="266"/>
      <c r="AO267" s="266"/>
      <c r="AP267" s="266"/>
      <c r="AQ267" s="266"/>
      <c r="AR267" s="266"/>
      <c r="AS267" s="266"/>
      <c r="AT267" s="266"/>
      <c r="AU267" s="280"/>
    </row>
    <row r="268" spans="1:47" ht="60" customHeight="1" x14ac:dyDescent="0.35">
      <c r="A268" s="276" t="s">
        <v>6435</v>
      </c>
      <c r="B268" s="254" t="s">
        <v>6567</v>
      </c>
      <c r="C268" s="255" t="s">
        <v>6575</v>
      </c>
      <c r="D268" s="258" t="s">
        <v>6576</v>
      </c>
      <c r="E268" s="259" t="s">
        <v>6065</v>
      </c>
      <c r="F268" s="262" t="s">
        <v>6570</v>
      </c>
      <c r="G268" s="265" t="str">
        <f>IF(COUNTIF(H268:AU268,"&lt;&gt;")=0,"",SUMPRODUCT(((Recommendations[ImplStatus]="Implemented")+(Recommendations[ImplStatus]="Compensated"))*ISNUMBER(MATCH(Recommendations[Id],H268:AU268,0)))/COUNTIF(H268:AU268,"&lt;&gt;"))</f>
        <v/>
      </c>
      <c r="H268" s="266"/>
      <c r="I268" s="266"/>
      <c r="J268" s="266"/>
      <c r="K268" s="266"/>
      <c r="L268" s="266"/>
      <c r="M268" s="266"/>
      <c r="N268" s="266"/>
      <c r="O268" s="266"/>
      <c r="P268" s="266"/>
      <c r="Q268" s="266"/>
      <c r="R268" s="266"/>
      <c r="S268" s="266"/>
      <c r="T268" s="266"/>
      <c r="U268" s="266"/>
      <c r="V268" s="266"/>
      <c r="W268" s="266"/>
      <c r="X268" s="266"/>
      <c r="Y268" s="266"/>
      <c r="Z268" s="266"/>
      <c r="AA268" s="266"/>
      <c r="AB268" s="266"/>
      <c r="AC268" s="266"/>
      <c r="AD268" s="266"/>
      <c r="AE268" s="266"/>
      <c r="AF268" s="266"/>
      <c r="AG268" s="266"/>
      <c r="AH268" s="266"/>
      <c r="AI268" s="266"/>
      <c r="AJ268" s="266"/>
      <c r="AK268" s="266"/>
      <c r="AL268" s="266"/>
      <c r="AM268" s="266"/>
      <c r="AN268" s="266"/>
      <c r="AO268" s="266"/>
      <c r="AP268" s="266"/>
      <c r="AQ268" s="266"/>
      <c r="AR268" s="266"/>
      <c r="AS268" s="266"/>
      <c r="AT268" s="266"/>
      <c r="AU268" s="280"/>
    </row>
    <row r="269" spans="1:47" ht="60" customHeight="1" x14ac:dyDescent="0.35">
      <c r="A269" s="276" t="s">
        <v>6435</v>
      </c>
      <c r="B269" s="254" t="s">
        <v>6567</v>
      </c>
      <c r="C269" s="255" t="s">
        <v>6577</v>
      </c>
      <c r="D269" s="258" t="s">
        <v>6578</v>
      </c>
      <c r="E269" s="259" t="s">
        <v>6065</v>
      </c>
      <c r="F269" s="262" t="s">
        <v>6570</v>
      </c>
      <c r="G269" s="265" t="str">
        <f>IF(COUNTIF(H269:AU269,"&lt;&gt;")=0,"",SUMPRODUCT(((Recommendations[ImplStatus]="Implemented")+(Recommendations[ImplStatus]="Compensated"))*ISNUMBER(MATCH(Recommendations[Id],H269:AU269,0)))/COUNTIF(H269:AU269,"&lt;&gt;"))</f>
        <v/>
      </c>
      <c r="H269" s="266"/>
      <c r="I269" s="266"/>
      <c r="J269" s="266"/>
      <c r="K269" s="266"/>
      <c r="L269" s="266"/>
      <c r="M269" s="266"/>
      <c r="N269" s="266"/>
      <c r="O269" s="266"/>
      <c r="P269" s="266"/>
      <c r="Q269" s="266"/>
      <c r="R269" s="266"/>
      <c r="S269" s="266"/>
      <c r="T269" s="266"/>
      <c r="U269" s="266"/>
      <c r="V269" s="266"/>
      <c r="W269" s="266"/>
      <c r="X269" s="266"/>
      <c r="Y269" s="266"/>
      <c r="Z269" s="266"/>
      <c r="AA269" s="266"/>
      <c r="AB269" s="266"/>
      <c r="AC269" s="266"/>
      <c r="AD269" s="266"/>
      <c r="AE269" s="266"/>
      <c r="AF269" s="266"/>
      <c r="AG269" s="266"/>
      <c r="AH269" s="266"/>
      <c r="AI269" s="266"/>
      <c r="AJ269" s="266"/>
      <c r="AK269" s="266"/>
      <c r="AL269" s="266"/>
      <c r="AM269" s="266"/>
      <c r="AN269" s="266"/>
      <c r="AO269" s="266"/>
      <c r="AP269" s="266"/>
      <c r="AQ269" s="266"/>
      <c r="AR269" s="266"/>
      <c r="AS269" s="266"/>
      <c r="AT269" s="266"/>
      <c r="AU269" s="280"/>
    </row>
    <row r="270" spans="1:47" ht="60" customHeight="1" x14ac:dyDescent="0.35">
      <c r="A270" s="276" t="s">
        <v>6435</v>
      </c>
      <c r="B270" s="254" t="s">
        <v>6567</v>
      </c>
      <c r="C270" s="255" t="s">
        <v>6579</v>
      </c>
      <c r="D270" s="258" t="s">
        <v>6580</v>
      </c>
      <c r="E270" s="259" t="s">
        <v>6065</v>
      </c>
      <c r="F270" s="262" t="s">
        <v>6570</v>
      </c>
      <c r="G270" s="265" t="str">
        <f>IF(COUNTIF(H270:AU270,"&lt;&gt;")=0,"",SUMPRODUCT(((Recommendations[ImplStatus]="Implemented")+(Recommendations[ImplStatus]="Compensated"))*ISNUMBER(MATCH(Recommendations[Id],H270:AU270,0)))/COUNTIF(H270:AU270,"&lt;&gt;"))</f>
        <v/>
      </c>
      <c r="H270" s="266"/>
      <c r="I270" s="266"/>
      <c r="J270" s="266"/>
      <c r="K270" s="266"/>
      <c r="L270" s="266"/>
      <c r="M270" s="266"/>
      <c r="N270" s="266"/>
      <c r="O270" s="266"/>
      <c r="P270" s="266"/>
      <c r="Q270" s="266"/>
      <c r="R270" s="266"/>
      <c r="S270" s="266"/>
      <c r="T270" s="266"/>
      <c r="U270" s="266"/>
      <c r="V270" s="266"/>
      <c r="W270" s="266"/>
      <c r="X270" s="266"/>
      <c r="Y270" s="266"/>
      <c r="Z270" s="266"/>
      <c r="AA270" s="266"/>
      <c r="AB270" s="266"/>
      <c r="AC270" s="266"/>
      <c r="AD270" s="266"/>
      <c r="AE270" s="266"/>
      <c r="AF270" s="266"/>
      <c r="AG270" s="266"/>
      <c r="AH270" s="266"/>
      <c r="AI270" s="266"/>
      <c r="AJ270" s="266"/>
      <c r="AK270" s="266"/>
      <c r="AL270" s="266"/>
      <c r="AM270" s="266"/>
      <c r="AN270" s="266"/>
      <c r="AO270" s="266"/>
      <c r="AP270" s="266"/>
      <c r="AQ270" s="266"/>
      <c r="AR270" s="266"/>
      <c r="AS270" s="266"/>
      <c r="AT270" s="266"/>
      <c r="AU270" s="280"/>
    </row>
    <row r="271" spans="1:47" ht="60" customHeight="1" x14ac:dyDescent="0.35">
      <c r="A271" s="276" t="s">
        <v>6435</v>
      </c>
      <c r="B271" s="254" t="s">
        <v>6567</v>
      </c>
      <c r="C271" s="255" t="s">
        <v>6581</v>
      </c>
      <c r="D271" s="258" t="s">
        <v>6582</v>
      </c>
      <c r="E271" s="259" t="s">
        <v>6065</v>
      </c>
      <c r="F271" s="262" t="s">
        <v>6570</v>
      </c>
      <c r="G271" s="265" t="str">
        <f>IF(COUNTIF(H271:AU271,"&lt;&gt;")=0,"",SUMPRODUCT(((Recommendations[ImplStatus]="Implemented")+(Recommendations[ImplStatus]="Compensated"))*ISNUMBER(MATCH(Recommendations[Id],H271:AU271,0)))/COUNTIF(H271:AU271,"&lt;&gt;"))</f>
        <v/>
      </c>
      <c r="H271" s="266"/>
      <c r="I271" s="266"/>
      <c r="J271" s="266"/>
      <c r="K271" s="266"/>
      <c r="L271" s="266"/>
      <c r="M271" s="266"/>
      <c r="N271" s="266"/>
      <c r="O271" s="266"/>
      <c r="P271" s="266"/>
      <c r="Q271" s="266"/>
      <c r="R271" s="266"/>
      <c r="S271" s="266"/>
      <c r="T271" s="266"/>
      <c r="U271" s="266"/>
      <c r="V271" s="266"/>
      <c r="W271" s="266"/>
      <c r="X271" s="266"/>
      <c r="Y271" s="266"/>
      <c r="Z271" s="266"/>
      <c r="AA271" s="266"/>
      <c r="AB271" s="266"/>
      <c r="AC271" s="266"/>
      <c r="AD271" s="266"/>
      <c r="AE271" s="266"/>
      <c r="AF271" s="266"/>
      <c r="AG271" s="266"/>
      <c r="AH271" s="266"/>
      <c r="AI271" s="266"/>
      <c r="AJ271" s="266"/>
      <c r="AK271" s="266"/>
      <c r="AL271" s="266"/>
      <c r="AM271" s="266"/>
      <c r="AN271" s="266"/>
      <c r="AO271" s="266"/>
      <c r="AP271" s="266"/>
      <c r="AQ271" s="266"/>
      <c r="AR271" s="266"/>
      <c r="AS271" s="266"/>
      <c r="AT271" s="266"/>
      <c r="AU271" s="280"/>
    </row>
    <row r="272" spans="1:47" ht="60" customHeight="1" x14ac:dyDescent="0.35">
      <c r="A272" s="276" t="s">
        <v>6435</v>
      </c>
      <c r="B272" s="254" t="s">
        <v>6567</v>
      </c>
      <c r="C272" s="255" t="s">
        <v>6583</v>
      </c>
      <c r="D272" s="258" t="s">
        <v>6584</v>
      </c>
      <c r="E272" s="259" t="s">
        <v>6065</v>
      </c>
      <c r="F272" s="262" t="s">
        <v>6570</v>
      </c>
      <c r="G272" s="265" t="str">
        <f>IF(COUNTIF(H272:AU272,"&lt;&gt;")=0,"",SUMPRODUCT(((Recommendations[ImplStatus]="Implemented")+(Recommendations[ImplStatus]="Compensated"))*ISNUMBER(MATCH(Recommendations[Id],H272:AU272,0)))/COUNTIF(H272:AU272,"&lt;&gt;"))</f>
        <v/>
      </c>
      <c r="H272" s="266"/>
      <c r="I272" s="266"/>
      <c r="J272" s="266"/>
      <c r="K272" s="266"/>
      <c r="L272" s="266"/>
      <c r="M272" s="266"/>
      <c r="N272" s="266"/>
      <c r="O272" s="266"/>
      <c r="P272" s="266"/>
      <c r="Q272" s="266"/>
      <c r="R272" s="266"/>
      <c r="S272" s="266"/>
      <c r="T272" s="266"/>
      <c r="U272" s="266"/>
      <c r="V272" s="266"/>
      <c r="W272" s="266"/>
      <c r="X272" s="266"/>
      <c r="Y272" s="266"/>
      <c r="Z272" s="266"/>
      <c r="AA272" s="266"/>
      <c r="AB272" s="266"/>
      <c r="AC272" s="266"/>
      <c r="AD272" s="266"/>
      <c r="AE272" s="266"/>
      <c r="AF272" s="266"/>
      <c r="AG272" s="266"/>
      <c r="AH272" s="266"/>
      <c r="AI272" s="266"/>
      <c r="AJ272" s="266"/>
      <c r="AK272" s="266"/>
      <c r="AL272" s="266"/>
      <c r="AM272" s="266"/>
      <c r="AN272" s="266"/>
      <c r="AO272" s="266"/>
      <c r="AP272" s="266"/>
      <c r="AQ272" s="266"/>
      <c r="AR272" s="266"/>
      <c r="AS272" s="266"/>
      <c r="AT272" s="266"/>
      <c r="AU272" s="280"/>
    </row>
    <row r="273" spans="1:47" ht="60" customHeight="1" x14ac:dyDescent="0.35">
      <c r="A273" s="276" t="s">
        <v>6435</v>
      </c>
      <c r="B273" s="254" t="s">
        <v>6567</v>
      </c>
      <c r="C273" s="255" t="s">
        <v>6585</v>
      </c>
      <c r="D273" s="258" t="s">
        <v>6586</v>
      </c>
      <c r="E273" s="259" t="s">
        <v>6065</v>
      </c>
      <c r="F273" s="262" t="s">
        <v>6570</v>
      </c>
      <c r="G273" s="265" t="str">
        <f>IF(COUNTIF(H273:AU273,"&lt;&gt;")=0,"",SUMPRODUCT(((Recommendations[ImplStatus]="Implemented")+(Recommendations[ImplStatus]="Compensated"))*ISNUMBER(MATCH(Recommendations[Id],H273:AU273,0)))/COUNTIF(H273:AU273,"&lt;&gt;"))</f>
        <v/>
      </c>
      <c r="H273" s="266"/>
      <c r="I273" s="266"/>
      <c r="J273" s="266"/>
      <c r="K273" s="266"/>
      <c r="L273" s="266"/>
      <c r="M273" s="266"/>
      <c r="N273" s="266"/>
      <c r="O273" s="266"/>
      <c r="P273" s="266"/>
      <c r="Q273" s="266"/>
      <c r="R273" s="266"/>
      <c r="S273" s="266"/>
      <c r="T273" s="266"/>
      <c r="U273" s="266"/>
      <c r="V273" s="266"/>
      <c r="W273" s="266"/>
      <c r="X273" s="266"/>
      <c r="Y273" s="266"/>
      <c r="Z273" s="266"/>
      <c r="AA273" s="266"/>
      <c r="AB273" s="266"/>
      <c r="AC273" s="266"/>
      <c r="AD273" s="266"/>
      <c r="AE273" s="266"/>
      <c r="AF273" s="266"/>
      <c r="AG273" s="266"/>
      <c r="AH273" s="266"/>
      <c r="AI273" s="266"/>
      <c r="AJ273" s="266"/>
      <c r="AK273" s="266"/>
      <c r="AL273" s="266"/>
      <c r="AM273" s="266"/>
      <c r="AN273" s="266"/>
      <c r="AO273" s="266"/>
      <c r="AP273" s="266"/>
      <c r="AQ273" s="266"/>
      <c r="AR273" s="266"/>
      <c r="AS273" s="266"/>
      <c r="AT273" s="266"/>
      <c r="AU273" s="280"/>
    </row>
    <row r="274" spans="1:47" ht="60" customHeight="1" outlineLevel="1" x14ac:dyDescent="0.35">
      <c r="A274" s="274" t="s">
        <v>6587</v>
      </c>
      <c r="B274" s="252"/>
      <c r="C274" s="252"/>
      <c r="D274" s="256"/>
      <c r="E274" s="252"/>
      <c r="F274" s="260"/>
      <c r="G274" s="263" t="str">
        <f>IF(COUNTIF(H274:AU274,"&lt;&gt;")=0,"",SUMPRODUCT(((Recommendations[ImplStatus]="Implemented")+(Recommendations[ImplStatus]="Compensated"))*ISNUMBER(MATCH(Recommendations[Id],H274:AU274,0)))/COUNTIF(H274:AU274,"&lt;&gt;"))</f>
        <v/>
      </c>
      <c r="H274" s="260"/>
      <c r="I274" s="260"/>
      <c r="J274" s="260"/>
      <c r="K274" s="260"/>
      <c r="L274" s="260"/>
      <c r="M274" s="260"/>
      <c r="N274" s="260"/>
      <c r="O274" s="260"/>
      <c r="P274" s="260"/>
      <c r="Q274" s="260"/>
      <c r="R274" s="260"/>
      <c r="S274" s="260"/>
      <c r="T274" s="260"/>
      <c r="U274" s="260"/>
      <c r="V274" s="260"/>
      <c r="W274" s="260"/>
      <c r="X274" s="260"/>
      <c r="Y274" s="260"/>
      <c r="Z274" s="260"/>
      <c r="AA274" s="260"/>
      <c r="AB274" s="260"/>
      <c r="AC274" s="260"/>
      <c r="AD274" s="260"/>
      <c r="AE274" s="260"/>
      <c r="AF274" s="260"/>
      <c r="AG274" s="260"/>
      <c r="AH274" s="260"/>
      <c r="AI274" s="260"/>
      <c r="AJ274" s="260"/>
      <c r="AK274" s="260"/>
      <c r="AL274" s="260"/>
      <c r="AM274" s="260"/>
      <c r="AN274" s="260"/>
      <c r="AO274" s="260"/>
      <c r="AP274" s="260"/>
      <c r="AQ274" s="260"/>
      <c r="AR274" s="260"/>
      <c r="AS274" s="260"/>
      <c r="AT274" s="260"/>
      <c r="AU274" s="278"/>
    </row>
    <row r="275" spans="1:47" ht="60" customHeight="1" outlineLevel="2" x14ac:dyDescent="0.35">
      <c r="A275" s="275" t="s">
        <v>6587</v>
      </c>
      <c r="B275" s="253" t="s">
        <v>6588</v>
      </c>
      <c r="C275" s="253"/>
      <c r="D275" s="257"/>
      <c r="E275" s="253"/>
      <c r="F275" s="261"/>
      <c r="G275" s="264" t="str">
        <f>IF(COUNTIF(H275:AU275,"&lt;&gt;")=0,"",SUMPRODUCT(((Recommendations[ImplStatus]="Implemented")+(Recommendations[ImplStatus]="Compensated"))*ISNUMBER(MATCH(Recommendations[Id],H275:AU275,0)))/COUNTIF(H275:AU275,"&lt;&gt;"))</f>
        <v/>
      </c>
      <c r="H275" s="261"/>
      <c r="I275" s="261"/>
      <c r="J275" s="261"/>
      <c r="K275" s="261"/>
      <c r="L275" s="261"/>
      <c r="M275" s="261"/>
      <c r="N275" s="261"/>
      <c r="O275" s="261"/>
      <c r="P275" s="261"/>
      <c r="Q275" s="261"/>
      <c r="R275" s="261"/>
      <c r="S275" s="261"/>
      <c r="T275" s="261"/>
      <c r="U275" s="261"/>
      <c r="V275" s="261"/>
      <c r="W275" s="261"/>
      <c r="X275" s="261"/>
      <c r="Y275" s="261"/>
      <c r="Z275" s="261"/>
      <c r="AA275" s="261"/>
      <c r="AB275" s="261"/>
      <c r="AC275" s="261"/>
      <c r="AD275" s="261"/>
      <c r="AE275" s="261"/>
      <c r="AF275" s="261"/>
      <c r="AG275" s="261"/>
      <c r="AH275" s="261"/>
      <c r="AI275" s="261"/>
      <c r="AJ275" s="261"/>
      <c r="AK275" s="261"/>
      <c r="AL275" s="261"/>
      <c r="AM275" s="261"/>
      <c r="AN275" s="261"/>
      <c r="AO275" s="261"/>
      <c r="AP275" s="261"/>
      <c r="AQ275" s="261"/>
      <c r="AR275" s="261"/>
      <c r="AS275" s="261"/>
      <c r="AT275" s="261"/>
      <c r="AU275" s="279"/>
    </row>
    <row r="276" spans="1:47" ht="60" customHeight="1" x14ac:dyDescent="0.35">
      <c r="A276" s="276" t="s">
        <v>6587</v>
      </c>
      <c r="B276" s="254" t="s">
        <v>6588</v>
      </c>
      <c r="C276" s="255" t="s">
        <v>6589</v>
      </c>
      <c r="D276" s="258" t="s">
        <v>6590</v>
      </c>
      <c r="E276" s="259" t="s">
        <v>6036</v>
      </c>
      <c r="F276" s="262" t="s">
        <v>6591</v>
      </c>
      <c r="G276" s="265" t="str">
        <f>IF(COUNTIF(H276:AU276,"&lt;&gt;")=0,"",SUMPRODUCT(((Recommendations[ImplStatus]="Implemented")+(Recommendations[ImplStatus]="Compensated"))*ISNUMBER(MATCH(Recommendations[Id],H276:AU276,0)))/COUNTIF(H276:AU276,"&lt;&gt;"))</f>
        <v/>
      </c>
      <c r="H276" s="266"/>
      <c r="I276" s="266"/>
      <c r="J276" s="266"/>
      <c r="K276" s="266"/>
      <c r="L276" s="266"/>
      <c r="M276" s="266"/>
      <c r="N276" s="266"/>
      <c r="O276" s="266"/>
      <c r="P276" s="266"/>
      <c r="Q276" s="266"/>
      <c r="R276" s="266"/>
      <c r="S276" s="266"/>
      <c r="T276" s="266"/>
      <c r="U276" s="266"/>
      <c r="V276" s="266"/>
      <c r="W276" s="266"/>
      <c r="X276" s="266"/>
      <c r="Y276" s="266"/>
      <c r="Z276" s="266"/>
      <c r="AA276" s="266"/>
      <c r="AB276" s="266"/>
      <c r="AC276" s="266"/>
      <c r="AD276" s="266"/>
      <c r="AE276" s="266"/>
      <c r="AF276" s="266"/>
      <c r="AG276" s="266"/>
      <c r="AH276" s="266"/>
      <c r="AI276" s="266"/>
      <c r="AJ276" s="266"/>
      <c r="AK276" s="266"/>
      <c r="AL276" s="266"/>
      <c r="AM276" s="266"/>
      <c r="AN276" s="266"/>
      <c r="AO276" s="266"/>
      <c r="AP276" s="266"/>
      <c r="AQ276" s="266"/>
      <c r="AR276" s="266"/>
      <c r="AS276" s="266"/>
      <c r="AT276" s="266"/>
      <c r="AU276" s="280"/>
    </row>
    <row r="277" spans="1:47" ht="60" customHeight="1" x14ac:dyDescent="0.35">
      <c r="A277" s="276" t="s">
        <v>6587</v>
      </c>
      <c r="B277" s="254" t="s">
        <v>6588</v>
      </c>
      <c r="C277" s="255" t="s">
        <v>6592</v>
      </c>
      <c r="D277" s="258" t="s">
        <v>6593</v>
      </c>
      <c r="E277" s="259" t="s">
        <v>6036</v>
      </c>
      <c r="F277" s="262" t="s">
        <v>6591</v>
      </c>
      <c r="G277" s="265" t="str">
        <f>IF(COUNTIF(H277:AU277,"&lt;&gt;")=0,"",SUMPRODUCT(((Recommendations[ImplStatus]="Implemented")+(Recommendations[ImplStatus]="Compensated"))*ISNUMBER(MATCH(Recommendations[Id],H277:AU277,0)))/COUNTIF(H277:AU277,"&lt;&gt;"))</f>
        <v/>
      </c>
      <c r="H277" s="266"/>
      <c r="I277" s="266"/>
      <c r="J277" s="266"/>
      <c r="K277" s="266"/>
      <c r="L277" s="266"/>
      <c r="M277" s="266"/>
      <c r="N277" s="266"/>
      <c r="O277" s="266"/>
      <c r="P277" s="266"/>
      <c r="Q277" s="266"/>
      <c r="R277" s="266"/>
      <c r="S277" s="266"/>
      <c r="T277" s="266"/>
      <c r="U277" s="266"/>
      <c r="V277" s="266"/>
      <c r="W277" s="266"/>
      <c r="X277" s="266"/>
      <c r="Y277" s="266"/>
      <c r="Z277" s="266"/>
      <c r="AA277" s="266"/>
      <c r="AB277" s="266"/>
      <c r="AC277" s="266"/>
      <c r="AD277" s="266"/>
      <c r="AE277" s="266"/>
      <c r="AF277" s="266"/>
      <c r="AG277" s="266"/>
      <c r="AH277" s="266"/>
      <c r="AI277" s="266"/>
      <c r="AJ277" s="266"/>
      <c r="AK277" s="266"/>
      <c r="AL277" s="266"/>
      <c r="AM277" s="266"/>
      <c r="AN277" s="266"/>
      <c r="AO277" s="266"/>
      <c r="AP277" s="266"/>
      <c r="AQ277" s="266"/>
      <c r="AR277" s="266"/>
      <c r="AS277" s="266"/>
      <c r="AT277" s="266"/>
      <c r="AU277" s="280"/>
    </row>
    <row r="278" spans="1:47" ht="60" customHeight="1" x14ac:dyDescent="0.35">
      <c r="A278" s="276" t="s">
        <v>6587</v>
      </c>
      <c r="B278" s="254" t="s">
        <v>6588</v>
      </c>
      <c r="C278" s="255" t="s">
        <v>6594</v>
      </c>
      <c r="D278" s="258" t="s">
        <v>6595</v>
      </c>
      <c r="E278" s="259" t="s">
        <v>6036</v>
      </c>
      <c r="F278" s="262" t="s">
        <v>6591</v>
      </c>
      <c r="G278" s="265" t="str">
        <f>IF(COUNTIF(H278:AU278,"&lt;&gt;")=0,"",SUMPRODUCT(((Recommendations[ImplStatus]="Implemented")+(Recommendations[ImplStatus]="Compensated"))*ISNUMBER(MATCH(Recommendations[Id],H278:AU278,0)))/COUNTIF(H278:AU278,"&lt;&gt;"))</f>
        <v/>
      </c>
      <c r="H278" s="266"/>
      <c r="I278" s="266"/>
      <c r="J278" s="266"/>
      <c r="K278" s="266"/>
      <c r="L278" s="266"/>
      <c r="M278" s="266"/>
      <c r="N278" s="266"/>
      <c r="O278" s="266"/>
      <c r="P278" s="266"/>
      <c r="Q278" s="266"/>
      <c r="R278" s="266"/>
      <c r="S278" s="266"/>
      <c r="T278" s="266"/>
      <c r="U278" s="266"/>
      <c r="V278" s="266"/>
      <c r="W278" s="266"/>
      <c r="X278" s="266"/>
      <c r="Y278" s="266"/>
      <c r="Z278" s="266"/>
      <c r="AA278" s="266"/>
      <c r="AB278" s="266"/>
      <c r="AC278" s="266"/>
      <c r="AD278" s="266"/>
      <c r="AE278" s="266"/>
      <c r="AF278" s="266"/>
      <c r="AG278" s="266"/>
      <c r="AH278" s="266"/>
      <c r="AI278" s="266"/>
      <c r="AJ278" s="266"/>
      <c r="AK278" s="266"/>
      <c r="AL278" s="266"/>
      <c r="AM278" s="266"/>
      <c r="AN278" s="266"/>
      <c r="AO278" s="266"/>
      <c r="AP278" s="266"/>
      <c r="AQ278" s="266"/>
      <c r="AR278" s="266"/>
      <c r="AS278" s="266"/>
      <c r="AT278" s="266"/>
      <c r="AU278" s="280"/>
    </row>
    <row r="279" spans="1:47" ht="60" customHeight="1" x14ac:dyDescent="0.35">
      <c r="A279" s="276" t="s">
        <v>6587</v>
      </c>
      <c r="B279" s="254" t="s">
        <v>6588</v>
      </c>
      <c r="C279" s="255" t="s">
        <v>6596</v>
      </c>
      <c r="D279" s="258" t="s">
        <v>6597</v>
      </c>
      <c r="E279" s="259" t="s">
        <v>6036</v>
      </c>
      <c r="F279" s="262" t="s">
        <v>6591</v>
      </c>
      <c r="G279" s="265" t="str">
        <f>IF(COUNTIF(H279:AU279,"&lt;&gt;")=0,"",SUMPRODUCT(((Recommendations[ImplStatus]="Implemented")+(Recommendations[ImplStatus]="Compensated"))*ISNUMBER(MATCH(Recommendations[Id],H279:AU279,0)))/COUNTIF(H279:AU279,"&lt;&gt;"))</f>
        <v/>
      </c>
      <c r="H279" s="266"/>
      <c r="I279" s="266"/>
      <c r="J279" s="266"/>
      <c r="K279" s="266"/>
      <c r="L279" s="266"/>
      <c r="M279" s="266"/>
      <c r="N279" s="266"/>
      <c r="O279" s="266"/>
      <c r="P279" s="266"/>
      <c r="Q279" s="266"/>
      <c r="R279" s="266"/>
      <c r="S279" s="266"/>
      <c r="T279" s="266"/>
      <c r="U279" s="266"/>
      <c r="V279" s="266"/>
      <c r="W279" s="266"/>
      <c r="X279" s="266"/>
      <c r="Y279" s="266"/>
      <c r="Z279" s="266"/>
      <c r="AA279" s="266"/>
      <c r="AB279" s="266"/>
      <c r="AC279" s="266"/>
      <c r="AD279" s="266"/>
      <c r="AE279" s="266"/>
      <c r="AF279" s="266"/>
      <c r="AG279" s="266"/>
      <c r="AH279" s="266"/>
      <c r="AI279" s="266"/>
      <c r="AJ279" s="266"/>
      <c r="AK279" s="266"/>
      <c r="AL279" s="266"/>
      <c r="AM279" s="266"/>
      <c r="AN279" s="266"/>
      <c r="AO279" s="266"/>
      <c r="AP279" s="266"/>
      <c r="AQ279" s="266"/>
      <c r="AR279" s="266"/>
      <c r="AS279" s="266"/>
      <c r="AT279" s="266"/>
      <c r="AU279" s="280"/>
    </row>
    <row r="280" spans="1:47" ht="60" customHeight="1" x14ac:dyDescent="0.35">
      <c r="A280" s="276" t="s">
        <v>6587</v>
      </c>
      <c r="B280" s="254" t="s">
        <v>6588</v>
      </c>
      <c r="C280" s="255" t="s">
        <v>6598</v>
      </c>
      <c r="D280" s="258" t="s">
        <v>6599</v>
      </c>
      <c r="E280" s="259" t="s">
        <v>6036</v>
      </c>
      <c r="F280" s="262" t="s">
        <v>6591</v>
      </c>
      <c r="G280" s="265" t="str">
        <f>IF(COUNTIF(H280:AU280,"&lt;&gt;")=0,"",SUMPRODUCT(((Recommendations[ImplStatus]="Implemented")+(Recommendations[ImplStatus]="Compensated"))*ISNUMBER(MATCH(Recommendations[Id],H280:AU280,0)))/COUNTIF(H280:AU280,"&lt;&gt;"))</f>
        <v/>
      </c>
      <c r="H280" s="266"/>
      <c r="I280" s="266"/>
      <c r="J280" s="266"/>
      <c r="K280" s="266"/>
      <c r="L280" s="266"/>
      <c r="M280" s="266"/>
      <c r="N280" s="266"/>
      <c r="O280" s="266"/>
      <c r="P280" s="266"/>
      <c r="Q280" s="266"/>
      <c r="R280" s="266"/>
      <c r="S280" s="266"/>
      <c r="T280" s="266"/>
      <c r="U280" s="266"/>
      <c r="V280" s="266"/>
      <c r="W280" s="266"/>
      <c r="X280" s="266"/>
      <c r="Y280" s="266"/>
      <c r="Z280" s="266"/>
      <c r="AA280" s="266"/>
      <c r="AB280" s="266"/>
      <c r="AC280" s="266"/>
      <c r="AD280" s="266"/>
      <c r="AE280" s="266"/>
      <c r="AF280" s="266"/>
      <c r="AG280" s="266"/>
      <c r="AH280" s="266"/>
      <c r="AI280" s="266"/>
      <c r="AJ280" s="266"/>
      <c r="AK280" s="266"/>
      <c r="AL280" s="266"/>
      <c r="AM280" s="266"/>
      <c r="AN280" s="266"/>
      <c r="AO280" s="266"/>
      <c r="AP280" s="266"/>
      <c r="AQ280" s="266"/>
      <c r="AR280" s="266"/>
      <c r="AS280" s="266"/>
      <c r="AT280" s="266"/>
      <c r="AU280" s="280"/>
    </row>
    <row r="281" spans="1:47" ht="60" customHeight="1" x14ac:dyDescent="0.35">
      <c r="A281" s="276" t="s">
        <v>6587</v>
      </c>
      <c r="B281" s="254" t="s">
        <v>6588</v>
      </c>
      <c r="C281" s="255" t="s">
        <v>6600</v>
      </c>
      <c r="D281" s="258" t="s">
        <v>6601</v>
      </c>
      <c r="E281" s="259" t="s">
        <v>6036</v>
      </c>
      <c r="F281" s="262" t="s">
        <v>6591</v>
      </c>
      <c r="G281" s="265" t="str">
        <f>IF(COUNTIF(H281:AU281,"&lt;&gt;")=0,"",SUMPRODUCT(((Recommendations[ImplStatus]="Implemented")+(Recommendations[ImplStatus]="Compensated"))*ISNUMBER(MATCH(Recommendations[Id],H281:AU281,0)))/COUNTIF(H281:AU281,"&lt;&gt;"))</f>
        <v/>
      </c>
      <c r="H281" s="266"/>
      <c r="I281" s="266"/>
      <c r="J281" s="266"/>
      <c r="K281" s="266"/>
      <c r="L281" s="266"/>
      <c r="M281" s="266"/>
      <c r="N281" s="266"/>
      <c r="O281" s="266"/>
      <c r="P281" s="266"/>
      <c r="Q281" s="266"/>
      <c r="R281" s="266"/>
      <c r="S281" s="266"/>
      <c r="T281" s="266"/>
      <c r="U281" s="266"/>
      <c r="V281" s="266"/>
      <c r="W281" s="266"/>
      <c r="X281" s="266"/>
      <c r="Y281" s="266"/>
      <c r="Z281" s="266"/>
      <c r="AA281" s="266"/>
      <c r="AB281" s="266"/>
      <c r="AC281" s="266"/>
      <c r="AD281" s="266"/>
      <c r="AE281" s="266"/>
      <c r="AF281" s="266"/>
      <c r="AG281" s="266"/>
      <c r="AH281" s="266"/>
      <c r="AI281" s="266"/>
      <c r="AJ281" s="266"/>
      <c r="AK281" s="266"/>
      <c r="AL281" s="266"/>
      <c r="AM281" s="266"/>
      <c r="AN281" s="266"/>
      <c r="AO281" s="266"/>
      <c r="AP281" s="266"/>
      <c r="AQ281" s="266"/>
      <c r="AR281" s="266"/>
      <c r="AS281" s="266"/>
      <c r="AT281" s="266"/>
      <c r="AU281" s="280"/>
    </row>
    <row r="282" spans="1:47" ht="60" customHeight="1" x14ac:dyDescent="0.35">
      <c r="A282" s="276" t="s">
        <v>6587</v>
      </c>
      <c r="B282" s="254" t="s">
        <v>6588</v>
      </c>
      <c r="C282" s="255" t="s">
        <v>6602</v>
      </c>
      <c r="D282" s="258" t="s">
        <v>6603</v>
      </c>
      <c r="E282" s="259" t="s">
        <v>6036</v>
      </c>
      <c r="F282" s="262" t="s">
        <v>6591</v>
      </c>
      <c r="G282" s="265" t="str">
        <f>IF(COUNTIF(H282:AU282,"&lt;&gt;")=0,"",SUMPRODUCT(((Recommendations[ImplStatus]="Implemented")+(Recommendations[ImplStatus]="Compensated"))*ISNUMBER(MATCH(Recommendations[Id],H282:AU282,0)))/COUNTIF(H282:AU282,"&lt;&gt;"))</f>
        <v/>
      </c>
      <c r="H282" s="266"/>
      <c r="I282" s="266"/>
      <c r="J282" s="266"/>
      <c r="K282" s="266"/>
      <c r="L282" s="266"/>
      <c r="M282" s="266"/>
      <c r="N282" s="266"/>
      <c r="O282" s="266"/>
      <c r="P282" s="266"/>
      <c r="Q282" s="266"/>
      <c r="R282" s="266"/>
      <c r="S282" s="266"/>
      <c r="T282" s="266"/>
      <c r="U282" s="266"/>
      <c r="V282" s="266"/>
      <c r="W282" s="266"/>
      <c r="X282" s="266"/>
      <c r="Y282" s="266"/>
      <c r="Z282" s="266"/>
      <c r="AA282" s="266"/>
      <c r="AB282" s="266"/>
      <c r="AC282" s="266"/>
      <c r="AD282" s="266"/>
      <c r="AE282" s="266"/>
      <c r="AF282" s="266"/>
      <c r="AG282" s="266"/>
      <c r="AH282" s="266"/>
      <c r="AI282" s="266"/>
      <c r="AJ282" s="266"/>
      <c r="AK282" s="266"/>
      <c r="AL282" s="266"/>
      <c r="AM282" s="266"/>
      <c r="AN282" s="266"/>
      <c r="AO282" s="266"/>
      <c r="AP282" s="266"/>
      <c r="AQ282" s="266"/>
      <c r="AR282" s="266"/>
      <c r="AS282" s="266"/>
      <c r="AT282" s="266"/>
      <c r="AU282" s="280"/>
    </row>
    <row r="283" spans="1:47" ht="60" customHeight="1" x14ac:dyDescent="0.35">
      <c r="A283" s="276" t="s">
        <v>6587</v>
      </c>
      <c r="B283" s="254" t="s">
        <v>6588</v>
      </c>
      <c r="C283" s="255" t="s">
        <v>6604</v>
      </c>
      <c r="D283" s="258" t="s">
        <v>6605</v>
      </c>
      <c r="E283" s="259" t="s">
        <v>6132</v>
      </c>
      <c r="F283" s="262" t="s">
        <v>6606</v>
      </c>
      <c r="G283" s="265" t="str">
        <f>IF(COUNTIF(H283:AU283,"&lt;&gt;")=0,"",SUMPRODUCT(((Recommendations[ImplStatus]="Implemented")+(Recommendations[ImplStatus]="Compensated"))*ISNUMBER(MATCH(Recommendations[Id],H283:AU283,0)))/COUNTIF(H283:AU283,"&lt;&gt;"))</f>
        <v/>
      </c>
      <c r="H283" s="266"/>
      <c r="I283" s="266"/>
      <c r="J283" s="266"/>
      <c r="K283" s="266"/>
      <c r="L283" s="266"/>
      <c r="M283" s="266"/>
      <c r="N283" s="266"/>
      <c r="O283" s="266"/>
      <c r="P283" s="266"/>
      <c r="Q283" s="266"/>
      <c r="R283" s="266"/>
      <c r="S283" s="266"/>
      <c r="T283" s="266"/>
      <c r="U283" s="266"/>
      <c r="V283" s="266"/>
      <c r="W283" s="266"/>
      <c r="X283" s="266"/>
      <c r="Y283" s="266"/>
      <c r="Z283" s="266"/>
      <c r="AA283" s="266"/>
      <c r="AB283" s="266"/>
      <c r="AC283" s="266"/>
      <c r="AD283" s="266"/>
      <c r="AE283" s="266"/>
      <c r="AF283" s="266"/>
      <c r="AG283" s="266"/>
      <c r="AH283" s="266"/>
      <c r="AI283" s="266"/>
      <c r="AJ283" s="266"/>
      <c r="AK283" s="266"/>
      <c r="AL283" s="266"/>
      <c r="AM283" s="266"/>
      <c r="AN283" s="266"/>
      <c r="AO283" s="266"/>
      <c r="AP283" s="266"/>
      <c r="AQ283" s="266"/>
      <c r="AR283" s="266"/>
      <c r="AS283" s="266"/>
      <c r="AT283" s="266"/>
      <c r="AU283" s="280"/>
    </row>
    <row r="284" spans="1:47" ht="60" customHeight="1" x14ac:dyDescent="0.35">
      <c r="A284" s="276" t="s">
        <v>6587</v>
      </c>
      <c r="B284" s="254" t="s">
        <v>6588</v>
      </c>
      <c r="C284" s="255" t="s">
        <v>6607</v>
      </c>
      <c r="D284" s="258" t="s">
        <v>6608</v>
      </c>
      <c r="E284" s="259" t="s">
        <v>6132</v>
      </c>
      <c r="F284" s="262" t="s">
        <v>6606</v>
      </c>
      <c r="G284" s="265" t="str">
        <f>IF(COUNTIF(H284:AU284,"&lt;&gt;")=0,"",SUMPRODUCT(((Recommendations[ImplStatus]="Implemented")+(Recommendations[ImplStatus]="Compensated"))*ISNUMBER(MATCH(Recommendations[Id],H284:AU284,0)))/COUNTIF(H284:AU284,"&lt;&gt;"))</f>
        <v/>
      </c>
      <c r="H284" s="266"/>
      <c r="I284" s="266"/>
      <c r="J284" s="266"/>
      <c r="K284" s="266"/>
      <c r="L284" s="266"/>
      <c r="M284" s="266"/>
      <c r="N284" s="266"/>
      <c r="O284" s="266"/>
      <c r="P284" s="266"/>
      <c r="Q284" s="266"/>
      <c r="R284" s="266"/>
      <c r="S284" s="266"/>
      <c r="T284" s="266"/>
      <c r="U284" s="266"/>
      <c r="V284" s="266"/>
      <c r="W284" s="266"/>
      <c r="X284" s="266"/>
      <c r="Y284" s="266"/>
      <c r="Z284" s="266"/>
      <c r="AA284" s="266"/>
      <c r="AB284" s="266"/>
      <c r="AC284" s="266"/>
      <c r="AD284" s="266"/>
      <c r="AE284" s="266"/>
      <c r="AF284" s="266"/>
      <c r="AG284" s="266"/>
      <c r="AH284" s="266"/>
      <c r="AI284" s="266"/>
      <c r="AJ284" s="266"/>
      <c r="AK284" s="266"/>
      <c r="AL284" s="266"/>
      <c r="AM284" s="266"/>
      <c r="AN284" s="266"/>
      <c r="AO284" s="266"/>
      <c r="AP284" s="266"/>
      <c r="AQ284" s="266"/>
      <c r="AR284" s="266"/>
      <c r="AS284" s="266"/>
      <c r="AT284" s="266"/>
      <c r="AU284" s="280"/>
    </row>
    <row r="285" spans="1:47" ht="60" customHeight="1" x14ac:dyDescent="0.35">
      <c r="A285" s="276" t="s">
        <v>6587</v>
      </c>
      <c r="B285" s="254" t="s">
        <v>6588</v>
      </c>
      <c r="C285" s="255" t="s">
        <v>6609</v>
      </c>
      <c r="D285" s="258" t="s">
        <v>6610</v>
      </c>
      <c r="E285" s="259" t="s">
        <v>6036</v>
      </c>
      <c r="F285" s="262" t="s">
        <v>6606</v>
      </c>
      <c r="G285" s="265" t="str">
        <f>IF(COUNTIF(H285:AU285,"&lt;&gt;")=0,"",SUMPRODUCT(((Recommendations[ImplStatus]="Implemented")+(Recommendations[ImplStatus]="Compensated"))*ISNUMBER(MATCH(Recommendations[Id],H285:AU285,0)))/COUNTIF(H285:AU285,"&lt;&gt;"))</f>
        <v/>
      </c>
      <c r="H285" s="266"/>
      <c r="I285" s="266"/>
      <c r="J285" s="266"/>
      <c r="K285" s="266"/>
      <c r="L285" s="266"/>
      <c r="M285" s="266"/>
      <c r="N285" s="266"/>
      <c r="O285" s="266"/>
      <c r="P285" s="266"/>
      <c r="Q285" s="266"/>
      <c r="R285" s="266"/>
      <c r="S285" s="266"/>
      <c r="T285" s="266"/>
      <c r="U285" s="266"/>
      <c r="V285" s="266"/>
      <c r="W285" s="266"/>
      <c r="X285" s="266"/>
      <c r="Y285" s="266"/>
      <c r="Z285" s="266"/>
      <c r="AA285" s="266"/>
      <c r="AB285" s="266"/>
      <c r="AC285" s="266"/>
      <c r="AD285" s="266"/>
      <c r="AE285" s="266"/>
      <c r="AF285" s="266"/>
      <c r="AG285" s="266"/>
      <c r="AH285" s="266"/>
      <c r="AI285" s="266"/>
      <c r="AJ285" s="266"/>
      <c r="AK285" s="266"/>
      <c r="AL285" s="266"/>
      <c r="AM285" s="266"/>
      <c r="AN285" s="266"/>
      <c r="AO285" s="266"/>
      <c r="AP285" s="266"/>
      <c r="AQ285" s="266"/>
      <c r="AR285" s="266"/>
      <c r="AS285" s="266"/>
      <c r="AT285" s="266"/>
      <c r="AU285" s="280"/>
    </row>
    <row r="286" spans="1:47" ht="60" customHeight="1" x14ac:dyDescent="0.35">
      <c r="A286" s="276" t="s">
        <v>6587</v>
      </c>
      <c r="B286" s="254" t="s">
        <v>6588</v>
      </c>
      <c r="C286" s="255" t="s">
        <v>6611</v>
      </c>
      <c r="D286" s="258" t="s">
        <v>6612</v>
      </c>
      <c r="E286" s="259" t="s">
        <v>6065</v>
      </c>
      <c r="F286" s="262" t="s">
        <v>6606</v>
      </c>
      <c r="G286" s="265" t="str">
        <f>IF(COUNTIF(H286:AU286,"&lt;&gt;")=0,"",SUMPRODUCT(((Recommendations[ImplStatus]="Implemented")+(Recommendations[ImplStatus]="Compensated"))*ISNUMBER(MATCH(Recommendations[Id],H286:AU286,0)))/COUNTIF(H286:AU286,"&lt;&gt;"))</f>
        <v/>
      </c>
      <c r="H286" s="266"/>
      <c r="I286" s="266"/>
      <c r="J286" s="266"/>
      <c r="K286" s="266"/>
      <c r="L286" s="266"/>
      <c r="M286" s="266"/>
      <c r="N286" s="266"/>
      <c r="O286" s="266"/>
      <c r="P286" s="266"/>
      <c r="Q286" s="266"/>
      <c r="R286" s="266"/>
      <c r="S286" s="266"/>
      <c r="T286" s="266"/>
      <c r="U286" s="266"/>
      <c r="V286" s="266"/>
      <c r="W286" s="266"/>
      <c r="X286" s="266"/>
      <c r="Y286" s="266"/>
      <c r="Z286" s="266"/>
      <c r="AA286" s="266"/>
      <c r="AB286" s="266"/>
      <c r="AC286" s="266"/>
      <c r="AD286" s="266"/>
      <c r="AE286" s="266"/>
      <c r="AF286" s="266"/>
      <c r="AG286" s="266"/>
      <c r="AH286" s="266"/>
      <c r="AI286" s="266"/>
      <c r="AJ286" s="266"/>
      <c r="AK286" s="266"/>
      <c r="AL286" s="266"/>
      <c r="AM286" s="266"/>
      <c r="AN286" s="266"/>
      <c r="AO286" s="266"/>
      <c r="AP286" s="266"/>
      <c r="AQ286" s="266"/>
      <c r="AR286" s="266"/>
      <c r="AS286" s="266"/>
      <c r="AT286" s="266"/>
      <c r="AU286" s="280"/>
    </row>
    <row r="287" spans="1:47" ht="60" customHeight="1" x14ac:dyDescent="0.35">
      <c r="A287" s="276" t="s">
        <v>6587</v>
      </c>
      <c r="B287" s="254" t="s">
        <v>6588</v>
      </c>
      <c r="C287" s="255" t="s">
        <v>6613</v>
      </c>
      <c r="D287" s="258" t="s">
        <v>6614</v>
      </c>
      <c r="E287" s="259" t="s">
        <v>6065</v>
      </c>
      <c r="F287" s="262" t="s">
        <v>6606</v>
      </c>
      <c r="G287" s="265" t="str">
        <f>IF(COUNTIF(H287:AU287,"&lt;&gt;")=0,"",SUMPRODUCT(((Recommendations[ImplStatus]="Implemented")+(Recommendations[ImplStatus]="Compensated"))*ISNUMBER(MATCH(Recommendations[Id],H287:AU287,0)))/COUNTIF(H287:AU287,"&lt;&gt;"))</f>
        <v/>
      </c>
      <c r="H287" s="266"/>
      <c r="I287" s="266"/>
      <c r="J287" s="266"/>
      <c r="K287" s="266"/>
      <c r="L287" s="266"/>
      <c r="M287" s="266"/>
      <c r="N287" s="266"/>
      <c r="O287" s="266"/>
      <c r="P287" s="266"/>
      <c r="Q287" s="266"/>
      <c r="R287" s="266"/>
      <c r="S287" s="266"/>
      <c r="T287" s="266"/>
      <c r="U287" s="266"/>
      <c r="V287" s="266"/>
      <c r="W287" s="266"/>
      <c r="X287" s="266"/>
      <c r="Y287" s="266"/>
      <c r="Z287" s="266"/>
      <c r="AA287" s="266"/>
      <c r="AB287" s="266"/>
      <c r="AC287" s="266"/>
      <c r="AD287" s="266"/>
      <c r="AE287" s="266"/>
      <c r="AF287" s="266"/>
      <c r="AG287" s="266"/>
      <c r="AH287" s="266"/>
      <c r="AI287" s="266"/>
      <c r="AJ287" s="266"/>
      <c r="AK287" s="266"/>
      <c r="AL287" s="266"/>
      <c r="AM287" s="266"/>
      <c r="AN287" s="266"/>
      <c r="AO287" s="266"/>
      <c r="AP287" s="266"/>
      <c r="AQ287" s="266"/>
      <c r="AR287" s="266"/>
      <c r="AS287" s="266"/>
      <c r="AT287" s="266"/>
      <c r="AU287" s="280"/>
    </row>
    <row r="288" spans="1:47" ht="60" customHeight="1" x14ac:dyDescent="0.35">
      <c r="A288" s="276" t="s">
        <v>6587</v>
      </c>
      <c r="B288" s="254" t="s">
        <v>6588</v>
      </c>
      <c r="C288" s="255" t="s">
        <v>6615</v>
      </c>
      <c r="D288" s="258" t="s">
        <v>6616</v>
      </c>
      <c r="E288" s="259" t="s">
        <v>6065</v>
      </c>
      <c r="F288" s="262" t="s">
        <v>6606</v>
      </c>
      <c r="G288" s="265" t="str">
        <f>IF(COUNTIF(H288:AU288,"&lt;&gt;")=0,"",SUMPRODUCT(((Recommendations[ImplStatus]="Implemented")+(Recommendations[ImplStatus]="Compensated"))*ISNUMBER(MATCH(Recommendations[Id],H288:AU288,0)))/COUNTIF(H288:AU288,"&lt;&gt;"))</f>
        <v/>
      </c>
      <c r="H288" s="266"/>
      <c r="I288" s="266"/>
      <c r="J288" s="266"/>
      <c r="K288" s="266"/>
      <c r="L288" s="266"/>
      <c r="M288" s="266"/>
      <c r="N288" s="266"/>
      <c r="O288" s="266"/>
      <c r="P288" s="266"/>
      <c r="Q288" s="266"/>
      <c r="R288" s="266"/>
      <c r="S288" s="266"/>
      <c r="T288" s="266"/>
      <c r="U288" s="266"/>
      <c r="V288" s="266"/>
      <c r="W288" s="266"/>
      <c r="X288" s="266"/>
      <c r="Y288" s="266"/>
      <c r="Z288" s="266"/>
      <c r="AA288" s="266"/>
      <c r="AB288" s="266"/>
      <c r="AC288" s="266"/>
      <c r="AD288" s="266"/>
      <c r="AE288" s="266"/>
      <c r="AF288" s="266"/>
      <c r="AG288" s="266"/>
      <c r="AH288" s="266"/>
      <c r="AI288" s="266"/>
      <c r="AJ288" s="266"/>
      <c r="AK288" s="266"/>
      <c r="AL288" s="266"/>
      <c r="AM288" s="266"/>
      <c r="AN288" s="266"/>
      <c r="AO288" s="266"/>
      <c r="AP288" s="266"/>
      <c r="AQ288" s="266"/>
      <c r="AR288" s="266"/>
      <c r="AS288" s="266"/>
      <c r="AT288" s="266"/>
      <c r="AU288" s="280"/>
    </row>
    <row r="289" spans="1:47" ht="60" customHeight="1" x14ac:dyDescent="0.35">
      <c r="A289" s="276" t="s">
        <v>6587</v>
      </c>
      <c r="B289" s="254" t="s">
        <v>6588</v>
      </c>
      <c r="C289" s="255" t="s">
        <v>6617</v>
      </c>
      <c r="D289" s="258" t="s">
        <v>6618</v>
      </c>
      <c r="E289" s="259" t="s">
        <v>6065</v>
      </c>
      <c r="F289" s="262" t="s">
        <v>6606</v>
      </c>
      <c r="G289" s="265" t="str">
        <f>IF(COUNTIF(H289:AU289,"&lt;&gt;")=0,"",SUMPRODUCT(((Recommendations[ImplStatus]="Implemented")+(Recommendations[ImplStatus]="Compensated"))*ISNUMBER(MATCH(Recommendations[Id],H289:AU289,0)))/COUNTIF(H289:AU289,"&lt;&gt;"))</f>
        <v/>
      </c>
      <c r="H289" s="266"/>
      <c r="I289" s="266"/>
      <c r="J289" s="266"/>
      <c r="K289" s="266"/>
      <c r="L289" s="266"/>
      <c r="M289" s="266"/>
      <c r="N289" s="266"/>
      <c r="O289" s="266"/>
      <c r="P289" s="266"/>
      <c r="Q289" s="266"/>
      <c r="R289" s="266"/>
      <c r="S289" s="266"/>
      <c r="T289" s="266"/>
      <c r="U289" s="266"/>
      <c r="V289" s="266"/>
      <c r="W289" s="266"/>
      <c r="X289" s="266"/>
      <c r="Y289" s="266"/>
      <c r="Z289" s="266"/>
      <c r="AA289" s="266"/>
      <c r="AB289" s="266"/>
      <c r="AC289" s="266"/>
      <c r="AD289" s="266"/>
      <c r="AE289" s="266"/>
      <c r="AF289" s="266"/>
      <c r="AG289" s="266"/>
      <c r="AH289" s="266"/>
      <c r="AI289" s="266"/>
      <c r="AJ289" s="266"/>
      <c r="AK289" s="266"/>
      <c r="AL289" s="266"/>
      <c r="AM289" s="266"/>
      <c r="AN289" s="266"/>
      <c r="AO289" s="266"/>
      <c r="AP289" s="266"/>
      <c r="AQ289" s="266"/>
      <c r="AR289" s="266"/>
      <c r="AS289" s="266"/>
      <c r="AT289" s="266"/>
      <c r="AU289" s="280"/>
    </row>
    <row r="290" spans="1:47" ht="60" customHeight="1" x14ac:dyDescent="0.35">
      <c r="A290" s="276" t="s">
        <v>6587</v>
      </c>
      <c r="B290" s="254" t="s">
        <v>6588</v>
      </c>
      <c r="C290" s="255" t="s">
        <v>6619</v>
      </c>
      <c r="D290" s="258" t="s">
        <v>6620</v>
      </c>
      <c r="E290" s="259" t="s">
        <v>6036</v>
      </c>
      <c r="F290" s="262" t="s">
        <v>6606</v>
      </c>
      <c r="G290" s="265" t="str">
        <f>IF(COUNTIF(H290:AU290,"&lt;&gt;")=0,"",SUMPRODUCT(((Recommendations[ImplStatus]="Implemented")+(Recommendations[ImplStatus]="Compensated"))*ISNUMBER(MATCH(Recommendations[Id],H290:AU290,0)))/COUNTIF(H290:AU290,"&lt;&gt;"))</f>
        <v/>
      </c>
      <c r="H290" s="266"/>
      <c r="I290" s="266"/>
      <c r="J290" s="266"/>
      <c r="K290" s="266"/>
      <c r="L290" s="266"/>
      <c r="M290" s="266"/>
      <c r="N290" s="266"/>
      <c r="O290" s="266"/>
      <c r="P290" s="266"/>
      <c r="Q290" s="266"/>
      <c r="R290" s="266"/>
      <c r="S290" s="266"/>
      <c r="T290" s="266"/>
      <c r="U290" s="266"/>
      <c r="V290" s="266"/>
      <c r="W290" s="266"/>
      <c r="X290" s="266"/>
      <c r="Y290" s="266"/>
      <c r="Z290" s="266"/>
      <c r="AA290" s="266"/>
      <c r="AB290" s="266"/>
      <c r="AC290" s="266"/>
      <c r="AD290" s="266"/>
      <c r="AE290" s="266"/>
      <c r="AF290" s="266"/>
      <c r="AG290" s="266"/>
      <c r="AH290" s="266"/>
      <c r="AI290" s="266"/>
      <c r="AJ290" s="266"/>
      <c r="AK290" s="266"/>
      <c r="AL290" s="266"/>
      <c r="AM290" s="266"/>
      <c r="AN290" s="266"/>
      <c r="AO290" s="266"/>
      <c r="AP290" s="266"/>
      <c r="AQ290" s="266"/>
      <c r="AR290" s="266"/>
      <c r="AS290" s="266"/>
      <c r="AT290" s="266"/>
      <c r="AU290" s="280"/>
    </row>
    <row r="291" spans="1:47" ht="60" customHeight="1" x14ac:dyDescent="0.35">
      <c r="A291" s="276" t="s">
        <v>6587</v>
      </c>
      <c r="B291" s="254" t="s">
        <v>6588</v>
      </c>
      <c r="C291" s="255" t="s">
        <v>6621</v>
      </c>
      <c r="D291" s="258" t="s">
        <v>6622</v>
      </c>
      <c r="E291" s="259" t="s">
        <v>6065</v>
      </c>
      <c r="F291" s="262" t="s">
        <v>6623</v>
      </c>
      <c r="G291" s="265" t="str">
        <f>IF(COUNTIF(H291:AU291,"&lt;&gt;")=0,"",SUMPRODUCT(((Recommendations[ImplStatus]="Implemented")+(Recommendations[ImplStatus]="Compensated"))*ISNUMBER(MATCH(Recommendations[Id],H291:AU291,0)))/COUNTIF(H291:AU291,"&lt;&gt;"))</f>
        <v/>
      </c>
      <c r="H291" s="266"/>
      <c r="I291" s="266"/>
      <c r="J291" s="266"/>
      <c r="K291" s="266"/>
      <c r="L291" s="266"/>
      <c r="M291" s="266"/>
      <c r="N291" s="266"/>
      <c r="O291" s="266"/>
      <c r="P291" s="266"/>
      <c r="Q291" s="266"/>
      <c r="R291" s="266"/>
      <c r="S291" s="266"/>
      <c r="T291" s="266"/>
      <c r="U291" s="266"/>
      <c r="V291" s="266"/>
      <c r="W291" s="266"/>
      <c r="X291" s="266"/>
      <c r="Y291" s="266"/>
      <c r="Z291" s="266"/>
      <c r="AA291" s="266"/>
      <c r="AB291" s="266"/>
      <c r="AC291" s="266"/>
      <c r="AD291" s="266"/>
      <c r="AE291" s="266"/>
      <c r="AF291" s="266"/>
      <c r="AG291" s="266"/>
      <c r="AH291" s="266"/>
      <c r="AI291" s="266"/>
      <c r="AJ291" s="266"/>
      <c r="AK291" s="266"/>
      <c r="AL291" s="266"/>
      <c r="AM291" s="266"/>
      <c r="AN291" s="266"/>
      <c r="AO291" s="266"/>
      <c r="AP291" s="266"/>
      <c r="AQ291" s="266"/>
      <c r="AR291" s="266"/>
      <c r="AS291" s="266"/>
      <c r="AT291" s="266"/>
      <c r="AU291" s="280"/>
    </row>
    <row r="292" spans="1:47" ht="60" customHeight="1" x14ac:dyDescent="0.35">
      <c r="A292" s="276" t="s">
        <v>6587</v>
      </c>
      <c r="B292" s="254" t="s">
        <v>6588</v>
      </c>
      <c r="C292" s="255" t="s">
        <v>6624</v>
      </c>
      <c r="D292" s="258" t="s">
        <v>6625</v>
      </c>
      <c r="E292" s="259" t="s">
        <v>6065</v>
      </c>
      <c r="F292" s="262" t="s">
        <v>6623</v>
      </c>
      <c r="G292" s="265" t="str">
        <f>IF(COUNTIF(H292:AU292,"&lt;&gt;")=0,"",SUMPRODUCT(((Recommendations[ImplStatus]="Implemented")+(Recommendations[ImplStatus]="Compensated"))*ISNUMBER(MATCH(Recommendations[Id],H292:AU292,0)))/COUNTIF(H292:AU292,"&lt;&gt;"))</f>
        <v/>
      </c>
      <c r="H292" s="266"/>
      <c r="I292" s="266"/>
      <c r="J292" s="266"/>
      <c r="K292" s="266"/>
      <c r="L292" s="266"/>
      <c r="M292" s="266"/>
      <c r="N292" s="266"/>
      <c r="O292" s="266"/>
      <c r="P292" s="266"/>
      <c r="Q292" s="266"/>
      <c r="R292" s="266"/>
      <c r="S292" s="266"/>
      <c r="T292" s="266"/>
      <c r="U292" s="266"/>
      <c r="V292" s="266"/>
      <c r="W292" s="266"/>
      <c r="X292" s="266"/>
      <c r="Y292" s="266"/>
      <c r="Z292" s="266"/>
      <c r="AA292" s="266"/>
      <c r="AB292" s="266"/>
      <c r="AC292" s="266"/>
      <c r="AD292" s="266"/>
      <c r="AE292" s="266"/>
      <c r="AF292" s="266"/>
      <c r="AG292" s="266"/>
      <c r="AH292" s="266"/>
      <c r="AI292" s="266"/>
      <c r="AJ292" s="266"/>
      <c r="AK292" s="266"/>
      <c r="AL292" s="266"/>
      <c r="AM292" s="266"/>
      <c r="AN292" s="266"/>
      <c r="AO292" s="266"/>
      <c r="AP292" s="266"/>
      <c r="AQ292" s="266"/>
      <c r="AR292" s="266"/>
      <c r="AS292" s="266"/>
      <c r="AT292" s="266"/>
      <c r="AU292" s="280"/>
    </row>
    <row r="293" spans="1:47" ht="60" customHeight="1" x14ac:dyDescent="0.35">
      <c r="A293" s="276" t="s">
        <v>6587</v>
      </c>
      <c r="B293" s="254" t="s">
        <v>6588</v>
      </c>
      <c r="C293" s="255" t="s">
        <v>6626</v>
      </c>
      <c r="D293" s="258" t="s">
        <v>6627</v>
      </c>
      <c r="E293" s="259" t="s">
        <v>6315</v>
      </c>
      <c r="F293" s="262" t="s">
        <v>6606</v>
      </c>
      <c r="G293" s="265">
        <f>IF(COUNTIF(H293:AU293,"&lt;&gt;")=0,"",SUMPRODUCT(((Recommendations[ImplStatus]="Implemented")+(Recommendations[ImplStatus]="Compensated"))*ISNUMBER(MATCH(Recommendations[Id],H293:AU293,0)))/COUNTIF(H293:AU293,"&lt;&gt;"))</f>
        <v>0</v>
      </c>
      <c r="H293" s="266" t="s">
        <v>46</v>
      </c>
      <c r="I293" s="266" t="s">
        <v>50</v>
      </c>
      <c r="J293" s="266" t="s">
        <v>64</v>
      </c>
      <c r="K293" s="266"/>
      <c r="L293" s="266"/>
      <c r="M293" s="266"/>
      <c r="N293" s="266"/>
      <c r="O293" s="266"/>
      <c r="P293" s="266"/>
      <c r="Q293" s="266"/>
      <c r="R293" s="266"/>
      <c r="S293" s="266"/>
      <c r="T293" s="266"/>
      <c r="U293" s="266"/>
      <c r="V293" s="266"/>
      <c r="W293" s="266"/>
      <c r="X293" s="266"/>
      <c r="Y293" s="266"/>
      <c r="Z293" s="266"/>
      <c r="AA293" s="266"/>
      <c r="AB293" s="266"/>
      <c r="AC293" s="266"/>
      <c r="AD293" s="266"/>
      <c r="AE293" s="266"/>
      <c r="AF293" s="266"/>
      <c r="AG293" s="266"/>
      <c r="AH293" s="266"/>
      <c r="AI293" s="266"/>
      <c r="AJ293" s="266"/>
      <c r="AK293" s="266"/>
      <c r="AL293" s="266"/>
      <c r="AM293" s="266"/>
      <c r="AN293" s="266"/>
      <c r="AO293" s="266"/>
      <c r="AP293" s="266"/>
      <c r="AQ293" s="266"/>
      <c r="AR293" s="266"/>
      <c r="AS293" s="266"/>
      <c r="AT293" s="266"/>
      <c r="AU293" s="280"/>
    </row>
    <row r="294" spans="1:47" ht="60" customHeight="1" x14ac:dyDescent="0.35">
      <c r="A294" s="276" t="s">
        <v>6587</v>
      </c>
      <c r="B294" s="254" t="s">
        <v>6588</v>
      </c>
      <c r="C294" s="255" t="s">
        <v>6628</v>
      </c>
      <c r="D294" s="258" t="s">
        <v>6629</v>
      </c>
      <c r="E294" s="259" t="s">
        <v>6315</v>
      </c>
      <c r="F294" s="262" t="s">
        <v>6606</v>
      </c>
      <c r="G294" s="265">
        <f>IF(COUNTIF(H294:AU294,"&lt;&gt;")=0,"",SUMPRODUCT(((Recommendations[ImplStatus]="Implemented")+(Recommendations[ImplStatus]="Compensated"))*ISNUMBER(MATCH(Recommendations[Id],H294:AU294,0)))/COUNTIF(H294:AU294,"&lt;&gt;"))</f>
        <v>0</v>
      </c>
      <c r="H294" s="266" t="s">
        <v>15</v>
      </c>
      <c r="I294" s="266" t="s">
        <v>24</v>
      </c>
      <c r="J294" s="266" t="s">
        <v>28</v>
      </c>
      <c r="K294" s="266" t="s">
        <v>1159</v>
      </c>
      <c r="L294" s="266"/>
      <c r="M294" s="266"/>
      <c r="N294" s="266"/>
      <c r="O294" s="266"/>
      <c r="P294" s="266"/>
      <c r="Q294" s="266"/>
      <c r="R294" s="266"/>
      <c r="S294" s="266"/>
      <c r="T294" s="266"/>
      <c r="U294" s="266"/>
      <c r="V294" s="266"/>
      <c r="W294" s="266"/>
      <c r="X294" s="266"/>
      <c r="Y294" s="266"/>
      <c r="Z294" s="266"/>
      <c r="AA294" s="266"/>
      <c r="AB294" s="266"/>
      <c r="AC294" s="266"/>
      <c r="AD294" s="266"/>
      <c r="AE294" s="266"/>
      <c r="AF294" s="266"/>
      <c r="AG294" s="266"/>
      <c r="AH294" s="266"/>
      <c r="AI294" s="266"/>
      <c r="AJ294" s="266"/>
      <c r="AK294" s="266"/>
      <c r="AL294" s="266"/>
      <c r="AM294" s="266"/>
      <c r="AN294" s="266"/>
      <c r="AO294" s="266"/>
      <c r="AP294" s="266"/>
      <c r="AQ294" s="266"/>
      <c r="AR294" s="266"/>
      <c r="AS294" s="266"/>
      <c r="AT294" s="266"/>
      <c r="AU294" s="280"/>
    </row>
    <row r="295" spans="1:47" ht="60" customHeight="1" x14ac:dyDescent="0.35">
      <c r="A295" s="276" t="s">
        <v>6587</v>
      </c>
      <c r="B295" s="254" t="s">
        <v>6588</v>
      </c>
      <c r="C295" s="255" t="s">
        <v>6630</v>
      </c>
      <c r="D295" s="258" t="s">
        <v>6631</v>
      </c>
      <c r="E295" s="259" t="s">
        <v>6132</v>
      </c>
      <c r="F295" s="262" t="s">
        <v>6606</v>
      </c>
      <c r="G295" s="265">
        <f>IF(COUNTIF(H295:AU295,"&lt;&gt;")=0,"",SUMPRODUCT(((Recommendations[ImplStatus]="Implemented")+(Recommendations[ImplStatus]="Compensated"))*ISNUMBER(MATCH(Recommendations[Id],H295:AU295,0)))/COUNTIF(H295:AU295,"&lt;&gt;"))</f>
        <v>0</v>
      </c>
      <c r="H295" s="266" t="s">
        <v>54</v>
      </c>
      <c r="I295" s="266" t="s">
        <v>158</v>
      </c>
      <c r="J295" s="266" t="s">
        <v>466</v>
      </c>
      <c r="K295" s="266" t="s">
        <v>511</v>
      </c>
      <c r="L295" s="266" t="s">
        <v>1145</v>
      </c>
      <c r="M295" s="266" t="s">
        <v>1300</v>
      </c>
      <c r="N295" s="266"/>
      <c r="O295" s="266"/>
      <c r="P295" s="266"/>
      <c r="Q295" s="266"/>
      <c r="R295" s="266"/>
      <c r="S295" s="266"/>
      <c r="T295" s="266"/>
      <c r="U295" s="266"/>
      <c r="V295" s="266"/>
      <c r="W295" s="266"/>
      <c r="X295" s="266"/>
      <c r="Y295" s="266"/>
      <c r="Z295" s="266"/>
      <c r="AA295" s="266"/>
      <c r="AB295" s="266"/>
      <c r="AC295" s="266"/>
      <c r="AD295" s="266"/>
      <c r="AE295" s="266"/>
      <c r="AF295" s="266"/>
      <c r="AG295" s="266"/>
      <c r="AH295" s="266"/>
      <c r="AI295" s="266"/>
      <c r="AJ295" s="266"/>
      <c r="AK295" s="266"/>
      <c r="AL295" s="266"/>
      <c r="AM295" s="266"/>
      <c r="AN295" s="266"/>
      <c r="AO295" s="266"/>
      <c r="AP295" s="266"/>
      <c r="AQ295" s="266"/>
      <c r="AR295" s="266"/>
      <c r="AS295" s="266"/>
      <c r="AT295" s="266"/>
      <c r="AU295" s="280"/>
    </row>
    <row r="296" spans="1:47" ht="60" customHeight="1" x14ac:dyDescent="0.35">
      <c r="A296" s="276" t="s">
        <v>6587</v>
      </c>
      <c r="B296" s="254" t="s">
        <v>6588</v>
      </c>
      <c r="C296" s="255" t="s">
        <v>6632</v>
      </c>
      <c r="D296" s="258" t="s">
        <v>6633</v>
      </c>
      <c r="E296" s="259" t="s">
        <v>6132</v>
      </c>
      <c r="F296" s="262" t="s">
        <v>6606</v>
      </c>
      <c r="G296" s="265">
        <f>IF(COUNTIF(H296:AU296,"&lt;&gt;")=0,"",SUMPRODUCT(((Recommendations[ImplStatus]="Implemented")+(Recommendations[ImplStatus]="Compensated"))*ISNUMBER(MATCH(Recommendations[Id],H296:AU296,0)))/COUNTIF(H296:AU296,"&lt;&gt;"))</f>
        <v>0</v>
      </c>
      <c r="H296" s="266" t="s">
        <v>33</v>
      </c>
      <c r="I296" s="266"/>
      <c r="J296" s="266"/>
      <c r="K296" s="266"/>
      <c r="L296" s="266"/>
      <c r="M296" s="266"/>
      <c r="N296" s="266"/>
      <c r="O296" s="266"/>
      <c r="P296" s="266"/>
      <c r="Q296" s="266"/>
      <c r="R296" s="266"/>
      <c r="S296" s="266"/>
      <c r="T296" s="266"/>
      <c r="U296" s="266"/>
      <c r="V296" s="266"/>
      <c r="W296" s="266"/>
      <c r="X296" s="266"/>
      <c r="Y296" s="266"/>
      <c r="Z296" s="266"/>
      <c r="AA296" s="266"/>
      <c r="AB296" s="266"/>
      <c r="AC296" s="266"/>
      <c r="AD296" s="266"/>
      <c r="AE296" s="266"/>
      <c r="AF296" s="266"/>
      <c r="AG296" s="266"/>
      <c r="AH296" s="266"/>
      <c r="AI296" s="266"/>
      <c r="AJ296" s="266"/>
      <c r="AK296" s="266"/>
      <c r="AL296" s="266"/>
      <c r="AM296" s="266"/>
      <c r="AN296" s="266"/>
      <c r="AO296" s="266"/>
      <c r="AP296" s="266"/>
      <c r="AQ296" s="266"/>
      <c r="AR296" s="266"/>
      <c r="AS296" s="266"/>
      <c r="AT296" s="266"/>
      <c r="AU296" s="280"/>
    </row>
    <row r="297" spans="1:47" ht="60" customHeight="1" x14ac:dyDescent="0.35">
      <c r="A297" s="276" t="s">
        <v>6587</v>
      </c>
      <c r="B297" s="254" t="s">
        <v>6588</v>
      </c>
      <c r="C297" s="255" t="s">
        <v>6634</v>
      </c>
      <c r="D297" s="258" t="s">
        <v>6635</v>
      </c>
      <c r="E297" s="259" t="s">
        <v>6036</v>
      </c>
      <c r="F297" s="262" t="s">
        <v>6606</v>
      </c>
      <c r="G297" s="265">
        <f>IF(COUNTIF(H297:AU297,"&lt;&gt;")=0,"",SUMPRODUCT(((Recommendations[ImplStatus]="Implemented")+(Recommendations[ImplStatus]="Compensated"))*ISNUMBER(MATCH(Recommendations[Id],H297:AU297,0)))/COUNTIF(H297:AU297,"&lt;&gt;"))</f>
        <v>0</v>
      </c>
      <c r="H297" s="266" t="s">
        <v>38</v>
      </c>
      <c r="I297" s="266" t="s">
        <v>42</v>
      </c>
      <c r="J297" s="266" t="s">
        <v>89</v>
      </c>
      <c r="K297" s="266" t="s">
        <v>94</v>
      </c>
      <c r="L297" s="266"/>
      <c r="M297" s="266"/>
      <c r="N297" s="266"/>
      <c r="O297" s="266"/>
      <c r="P297" s="266"/>
      <c r="Q297" s="266"/>
      <c r="R297" s="266"/>
      <c r="S297" s="266"/>
      <c r="T297" s="266"/>
      <c r="U297" s="266"/>
      <c r="V297" s="266"/>
      <c r="W297" s="266"/>
      <c r="X297" s="266"/>
      <c r="Y297" s="266"/>
      <c r="Z297" s="266"/>
      <c r="AA297" s="266"/>
      <c r="AB297" s="266"/>
      <c r="AC297" s="266"/>
      <c r="AD297" s="266"/>
      <c r="AE297" s="266"/>
      <c r="AF297" s="266"/>
      <c r="AG297" s="266"/>
      <c r="AH297" s="266"/>
      <c r="AI297" s="266"/>
      <c r="AJ297" s="266"/>
      <c r="AK297" s="266"/>
      <c r="AL297" s="266"/>
      <c r="AM297" s="266"/>
      <c r="AN297" s="266"/>
      <c r="AO297" s="266"/>
      <c r="AP297" s="266"/>
      <c r="AQ297" s="266"/>
      <c r="AR297" s="266"/>
      <c r="AS297" s="266"/>
      <c r="AT297" s="266"/>
      <c r="AU297" s="280"/>
    </row>
    <row r="298" spans="1:47" ht="60" customHeight="1" x14ac:dyDescent="0.35">
      <c r="A298" s="276" t="s">
        <v>6587</v>
      </c>
      <c r="B298" s="254" t="s">
        <v>6588</v>
      </c>
      <c r="C298" s="255" t="s">
        <v>6636</v>
      </c>
      <c r="D298" s="258" t="s">
        <v>6637</v>
      </c>
      <c r="E298" s="259" t="s">
        <v>6132</v>
      </c>
      <c r="F298" s="262" t="s">
        <v>6606</v>
      </c>
      <c r="G298" s="265">
        <f>IF(COUNTIF(H298:AU298,"&lt;&gt;")=0,"",SUMPRODUCT(((Recommendations[ImplStatus]="Implemented")+(Recommendations[ImplStatus]="Compensated"))*ISNUMBER(MATCH(Recommendations[Id],H298:AU298,0)))/COUNTIF(H298:AU298,"&lt;&gt;"))</f>
        <v>0</v>
      </c>
      <c r="H298" s="266" t="s">
        <v>573</v>
      </c>
      <c r="I298" s="266"/>
      <c r="J298" s="266"/>
      <c r="K298" s="266"/>
      <c r="L298" s="266"/>
      <c r="M298" s="266"/>
      <c r="N298" s="266"/>
      <c r="O298" s="266"/>
      <c r="P298" s="266"/>
      <c r="Q298" s="266"/>
      <c r="R298" s="266"/>
      <c r="S298" s="266"/>
      <c r="T298" s="266"/>
      <c r="U298" s="266"/>
      <c r="V298" s="266"/>
      <c r="W298" s="266"/>
      <c r="X298" s="266"/>
      <c r="Y298" s="266"/>
      <c r="Z298" s="266"/>
      <c r="AA298" s="266"/>
      <c r="AB298" s="266"/>
      <c r="AC298" s="266"/>
      <c r="AD298" s="266"/>
      <c r="AE298" s="266"/>
      <c r="AF298" s="266"/>
      <c r="AG298" s="266"/>
      <c r="AH298" s="266"/>
      <c r="AI298" s="266"/>
      <c r="AJ298" s="266"/>
      <c r="AK298" s="266"/>
      <c r="AL298" s="266"/>
      <c r="AM298" s="266"/>
      <c r="AN298" s="266"/>
      <c r="AO298" s="266"/>
      <c r="AP298" s="266"/>
      <c r="AQ298" s="266"/>
      <c r="AR298" s="266"/>
      <c r="AS298" s="266"/>
      <c r="AT298" s="266"/>
      <c r="AU298" s="280"/>
    </row>
    <row r="299" spans="1:47" ht="60" customHeight="1" x14ac:dyDescent="0.35">
      <c r="A299" s="276" t="s">
        <v>6587</v>
      </c>
      <c r="B299" s="254" t="s">
        <v>6588</v>
      </c>
      <c r="C299" s="255" t="s">
        <v>6638</v>
      </c>
      <c r="D299" s="258" t="s">
        <v>6639</v>
      </c>
      <c r="E299" s="259" t="s">
        <v>6065</v>
      </c>
      <c r="F299" s="262" t="s">
        <v>6606</v>
      </c>
      <c r="G299" s="265">
        <f>IF(COUNTIF(H299:AU299,"&lt;&gt;")=0,"",SUMPRODUCT(((Recommendations[ImplStatus]="Implemented")+(Recommendations[ImplStatus]="Compensated"))*ISNUMBER(MATCH(Recommendations[Id],H299:AU299,0)))/COUNTIF(H299:AU299,"&lt;&gt;"))</f>
        <v>0</v>
      </c>
      <c r="H299" s="266" t="s">
        <v>59</v>
      </c>
      <c r="I299" s="266"/>
      <c r="J299" s="266"/>
      <c r="K299" s="266"/>
      <c r="L299" s="266"/>
      <c r="M299" s="266"/>
      <c r="N299" s="266"/>
      <c r="O299" s="266"/>
      <c r="P299" s="266"/>
      <c r="Q299" s="266"/>
      <c r="R299" s="266"/>
      <c r="S299" s="266"/>
      <c r="T299" s="266"/>
      <c r="U299" s="266"/>
      <c r="V299" s="266"/>
      <c r="W299" s="266"/>
      <c r="X299" s="266"/>
      <c r="Y299" s="266"/>
      <c r="Z299" s="266"/>
      <c r="AA299" s="266"/>
      <c r="AB299" s="266"/>
      <c r="AC299" s="266"/>
      <c r="AD299" s="266"/>
      <c r="AE299" s="266"/>
      <c r="AF299" s="266"/>
      <c r="AG299" s="266"/>
      <c r="AH299" s="266"/>
      <c r="AI299" s="266"/>
      <c r="AJ299" s="266"/>
      <c r="AK299" s="266"/>
      <c r="AL299" s="266"/>
      <c r="AM299" s="266"/>
      <c r="AN299" s="266"/>
      <c r="AO299" s="266"/>
      <c r="AP299" s="266"/>
      <c r="AQ299" s="266"/>
      <c r="AR299" s="266"/>
      <c r="AS299" s="266"/>
      <c r="AT299" s="266"/>
      <c r="AU299" s="280"/>
    </row>
    <row r="300" spans="1:47" ht="60" customHeight="1" x14ac:dyDescent="0.35">
      <c r="A300" s="276" t="s">
        <v>6587</v>
      </c>
      <c r="B300" s="254" t="s">
        <v>6588</v>
      </c>
      <c r="C300" s="255" t="s">
        <v>6640</v>
      </c>
      <c r="D300" s="258" t="s">
        <v>6641</v>
      </c>
      <c r="E300" s="259" t="s">
        <v>6132</v>
      </c>
      <c r="F300" s="262" t="s">
        <v>6606</v>
      </c>
      <c r="G300" s="265">
        <f>IF(COUNTIF(H300:AU300,"&lt;&gt;")=0,"",SUMPRODUCT(((Recommendations[ImplStatus]="Implemented")+(Recommendations[ImplStatus]="Compensated"))*ISNUMBER(MATCH(Recommendations[Id],H300:AU300,0)))/COUNTIF(H300:AU300,"&lt;&gt;"))</f>
        <v>0</v>
      </c>
      <c r="H300" s="266" t="s">
        <v>318</v>
      </c>
      <c r="I300" s="266" t="s">
        <v>336</v>
      </c>
      <c r="J300" s="266" t="s">
        <v>342</v>
      </c>
      <c r="K300" s="266" t="s">
        <v>345</v>
      </c>
      <c r="L300" s="266"/>
      <c r="M300" s="266"/>
      <c r="N300" s="266"/>
      <c r="O300" s="266"/>
      <c r="P300" s="266"/>
      <c r="Q300" s="266"/>
      <c r="R300" s="266"/>
      <c r="S300" s="266"/>
      <c r="T300" s="266"/>
      <c r="U300" s="266"/>
      <c r="V300" s="266"/>
      <c r="W300" s="266"/>
      <c r="X300" s="266"/>
      <c r="Y300" s="266"/>
      <c r="Z300" s="266"/>
      <c r="AA300" s="266"/>
      <c r="AB300" s="266"/>
      <c r="AC300" s="266"/>
      <c r="AD300" s="266"/>
      <c r="AE300" s="266"/>
      <c r="AF300" s="266"/>
      <c r="AG300" s="266"/>
      <c r="AH300" s="266"/>
      <c r="AI300" s="266"/>
      <c r="AJ300" s="266"/>
      <c r="AK300" s="266"/>
      <c r="AL300" s="266"/>
      <c r="AM300" s="266"/>
      <c r="AN300" s="266"/>
      <c r="AO300" s="266"/>
      <c r="AP300" s="266"/>
      <c r="AQ300" s="266"/>
      <c r="AR300" s="266"/>
      <c r="AS300" s="266"/>
      <c r="AT300" s="266"/>
      <c r="AU300" s="280"/>
    </row>
    <row r="301" spans="1:47" ht="60" customHeight="1" x14ac:dyDescent="0.35">
      <c r="A301" s="276" t="s">
        <v>6587</v>
      </c>
      <c r="B301" s="254" t="s">
        <v>6588</v>
      </c>
      <c r="C301" s="255" t="s">
        <v>6642</v>
      </c>
      <c r="D301" s="258" t="s">
        <v>6643</v>
      </c>
      <c r="E301" s="259" t="s">
        <v>6180</v>
      </c>
      <c r="F301" s="262" t="s">
        <v>6606</v>
      </c>
      <c r="G301" s="265" t="str">
        <f>IF(COUNTIF(H301:AU301,"&lt;&gt;")=0,"",SUMPRODUCT(((Recommendations[ImplStatus]="Implemented")+(Recommendations[ImplStatus]="Compensated"))*ISNUMBER(MATCH(Recommendations[Id],H301:AU301,0)))/COUNTIF(H301:AU301,"&lt;&gt;"))</f>
        <v/>
      </c>
      <c r="H301" s="266"/>
      <c r="I301" s="266"/>
      <c r="J301" s="266"/>
      <c r="K301" s="266"/>
      <c r="L301" s="266"/>
      <c r="M301" s="266"/>
      <c r="N301" s="266"/>
      <c r="O301" s="266"/>
      <c r="P301" s="266"/>
      <c r="Q301" s="266"/>
      <c r="R301" s="266"/>
      <c r="S301" s="266"/>
      <c r="T301" s="266"/>
      <c r="U301" s="266"/>
      <c r="V301" s="266"/>
      <c r="W301" s="266"/>
      <c r="X301" s="266"/>
      <c r="Y301" s="266"/>
      <c r="Z301" s="266"/>
      <c r="AA301" s="266"/>
      <c r="AB301" s="266"/>
      <c r="AC301" s="266"/>
      <c r="AD301" s="266"/>
      <c r="AE301" s="266"/>
      <c r="AF301" s="266"/>
      <c r="AG301" s="266"/>
      <c r="AH301" s="266"/>
      <c r="AI301" s="266"/>
      <c r="AJ301" s="266"/>
      <c r="AK301" s="266"/>
      <c r="AL301" s="266"/>
      <c r="AM301" s="266"/>
      <c r="AN301" s="266"/>
      <c r="AO301" s="266"/>
      <c r="AP301" s="266"/>
      <c r="AQ301" s="266"/>
      <c r="AR301" s="266"/>
      <c r="AS301" s="266"/>
      <c r="AT301" s="266"/>
      <c r="AU301" s="280"/>
    </row>
    <row r="302" spans="1:47" ht="60" customHeight="1" x14ac:dyDescent="0.35">
      <c r="A302" s="276" t="s">
        <v>6587</v>
      </c>
      <c r="B302" s="254" t="s">
        <v>6588</v>
      </c>
      <c r="C302" s="255" t="s">
        <v>6644</v>
      </c>
      <c r="D302" s="258" t="s">
        <v>6645</v>
      </c>
      <c r="E302" s="259" t="s">
        <v>6180</v>
      </c>
      <c r="F302" s="262" t="s">
        <v>6606</v>
      </c>
      <c r="G302" s="265" t="str">
        <f>IF(COUNTIF(H302:AU302,"&lt;&gt;")=0,"",SUMPRODUCT(((Recommendations[ImplStatus]="Implemented")+(Recommendations[ImplStatus]="Compensated"))*ISNUMBER(MATCH(Recommendations[Id],H302:AU302,0)))/COUNTIF(H302:AU302,"&lt;&gt;"))</f>
        <v/>
      </c>
      <c r="H302" s="266"/>
      <c r="I302" s="266"/>
      <c r="J302" s="266"/>
      <c r="K302" s="266"/>
      <c r="L302" s="266"/>
      <c r="M302" s="266"/>
      <c r="N302" s="266"/>
      <c r="O302" s="266"/>
      <c r="P302" s="266"/>
      <c r="Q302" s="266"/>
      <c r="R302" s="266"/>
      <c r="S302" s="266"/>
      <c r="T302" s="266"/>
      <c r="U302" s="266"/>
      <c r="V302" s="266"/>
      <c r="W302" s="266"/>
      <c r="X302" s="266"/>
      <c r="Y302" s="266"/>
      <c r="Z302" s="266"/>
      <c r="AA302" s="266"/>
      <c r="AB302" s="266"/>
      <c r="AC302" s="266"/>
      <c r="AD302" s="266"/>
      <c r="AE302" s="266"/>
      <c r="AF302" s="266"/>
      <c r="AG302" s="266"/>
      <c r="AH302" s="266"/>
      <c r="AI302" s="266"/>
      <c r="AJ302" s="266"/>
      <c r="AK302" s="266"/>
      <c r="AL302" s="266"/>
      <c r="AM302" s="266"/>
      <c r="AN302" s="266"/>
      <c r="AO302" s="266"/>
      <c r="AP302" s="266"/>
      <c r="AQ302" s="266"/>
      <c r="AR302" s="266"/>
      <c r="AS302" s="266"/>
      <c r="AT302" s="266"/>
      <c r="AU302" s="280"/>
    </row>
    <row r="303" spans="1:47" ht="60" customHeight="1" outlineLevel="2" x14ac:dyDescent="0.35">
      <c r="A303" s="275" t="s">
        <v>6587</v>
      </c>
      <c r="B303" s="253" t="s">
        <v>2402</v>
      </c>
      <c r="C303" s="253"/>
      <c r="D303" s="257"/>
      <c r="E303" s="253"/>
      <c r="F303" s="261"/>
      <c r="G303" s="264" t="str">
        <f>IF(COUNTIF(H303:AU303,"&lt;&gt;")=0,"",SUMPRODUCT(((Recommendations[ImplStatus]="Implemented")+(Recommendations[ImplStatus]="Compensated"))*ISNUMBER(MATCH(Recommendations[Id],H303:AU303,0)))/COUNTIF(H303:AU303,"&lt;&gt;"))</f>
        <v/>
      </c>
      <c r="H303" s="261"/>
      <c r="I303" s="261"/>
      <c r="J303" s="261"/>
      <c r="K303" s="261"/>
      <c r="L303" s="261"/>
      <c r="M303" s="261"/>
      <c r="N303" s="261"/>
      <c r="O303" s="261"/>
      <c r="P303" s="261"/>
      <c r="Q303" s="261"/>
      <c r="R303" s="261"/>
      <c r="S303" s="261"/>
      <c r="T303" s="261"/>
      <c r="U303" s="261"/>
      <c r="V303" s="261"/>
      <c r="W303" s="261"/>
      <c r="X303" s="261"/>
      <c r="Y303" s="261"/>
      <c r="Z303" s="261"/>
      <c r="AA303" s="261"/>
      <c r="AB303" s="261"/>
      <c r="AC303" s="261"/>
      <c r="AD303" s="261"/>
      <c r="AE303" s="261"/>
      <c r="AF303" s="261"/>
      <c r="AG303" s="261"/>
      <c r="AH303" s="261"/>
      <c r="AI303" s="261"/>
      <c r="AJ303" s="261"/>
      <c r="AK303" s="261"/>
      <c r="AL303" s="261"/>
      <c r="AM303" s="261"/>
      <c r="AN303" s="261"/>
      <c r="AO303" s="261"/>
      <c r="AP303" s="261"/>
      <c r="AQ303" s="261"/>
      <c r="AR303" s="261"/>
      <c r="AS303" s="261"/>
      <c r="AT303" s="261"/>
      <c r="AU303" s="279"/>
    </row>
    <row r="304" spans="1:47" ht="60" customHeight="1" x14ac:dyDescent="0.35">
      <c r="A304" s="276" t="s">
        <v>6587</v>
      </c>
      <c r="B304" s="254" t="s">
        <v>2402</v>
      </c>
      <c r="C304" s="255" t="s">
        <v>6646</v>
      </c>
      <c r="D304" s="258" t="s">
        <v>6647</v>
      </c>
      <c r="E304" s="259" t="s">
        <v>6036</v>
      </c>
      <c r="F304" s="262" t="s">
        <v>6648</v>
      </c>
      <c r="G304" s="265" t="str">
        <f>IF(COUNTIF(H304:AU304,"&lt;&gt;")=0,"",SUMPRODUCT(((Recommendations[ImplStatus]="Implemented")+(Recommendations[ImplStatus]="Compensated"))*ISNUMBER(MATCH(Recommendations[Id],H304:AU304,0)))/COUNTIF(H304:AU304,"&lt;&gt;"))</f>
        <v/>
      </c>
      <c r="H304" s="266"/>
      <c r="I304" s="266"/>
      <c r="J304" s="266"/>
      <c r="K304" s="266"/>
      <c r="L304" s="266"/>
      <c r="M304" s="266"/>
      <c r="N304" s="266"/>
      <c r="O304" s="266"/>
      <c r="P304" s="266"/>
      <c r="Q304" s="266"/>
      <c r="R304" s="266"/>
      <c r="S304" s="266"/>
      <c r="T304" s="266"/>
      <c r="U304" s="266"/>
      <c r="V304" s="266"/>
      <c r="W304" s="266"/>
      <c r="X304" s="266"/>
      <c r="Y304" s="266"/>
      <c r="Z304" s="266"/>
      <c r="AA304" s="266"/>
      <c r="AB304" s="266"/>
      <c r="AC304" s="266"/>
      <c r="AD304" s="266"/>
      <c r="AE304" s="266"/>
      <c r="AF304" s="266"/>
      <c r="AG304" s="266"/>
      <c r="AH304" s="266"/>
      <c r="AI304" s="266"/>
      <c r="AJ304" s="266"/>
      <c r="AK304" s="266"/>
      <c r="AL304" s="266"/>
      <c r="AM304" s="266"/>
      <c r="AN304" s="266"/>
      <c r="AO304" s="266"/>
      <c r="AP304" s="266"/>
      <c r="AQ304" s="266"/>
      <c r="AR304" s="266"/>
      <c r="AS304" s="266"/>
      <c r="AT304" s="266"/>
      <c r="AU304" s="280"/>
    </row>
    <row r="305" spans="1:47" ht="60" customHeight="1" x14ac:dyDescent="0.35">
      <c r="A305" s="276" t="s">
        <v>6587</v>
      </c>
      <c r="B305" s="254" t="s">
        <v>2402</v>
      </c>
      <c r="C305" s="255" t="s">
        <v>6649</v>
      </c>
      <c r="D305" s="258" t="s">
        <v>6650</v>
      </c>
      <c r="E305" s="259" t="s">
        <v>6036</v>
      </c>
      <c r="F305" s="262" t="s">
        <v>6648</v>
      </c>
      <c r="G305" s="265" t="str">
        <f>IF(COUNTIF(H305:AU305,"&lt;&gt;")=0,"",SUMPRODUCT(((Recommendations[ImplStatus]="Implemented")+(Recommendations[ImplStatus]="Compensated"))*ISNUMBER(MATCH(Recommendations[Id],H305:AU305,0)))/COUNTIF(H305:AU305,"&lt;&gt;"))</f>
        <v/>
      </c>
      <c r="H305" s="266"/>
      <c r="I305" s="266"/>
      <c r="J305" s="266"/>
      <c r="K305" s="266"/>
      <c r="L305" s="266"/>
      <c r="M305" s="266"/>
      <c r="N305" s="266"/>
      <c r="O305" s="266"/>
      <c r="P305" s="266"/>
      <c r="Q305" s="266"/>
      <c r="R305" s="266"/>
      <c r="S305" s="266"/>
      <c r="T305" s="266"/>
      <c r="U305" s="266"/>
      <c r="V305" s="266"/>
      <c r="W305" s="266"/>
      <c r="X305" s="266"/>
      <c r="Y305" s="266"/>
      <c r="Z305" s="266"/>
      <c r="AA305" s="266"/>
      <c r="AB305" s="266"/>
      <c r="AC305" s="266"/>
      <c r="AD305" s="266"/>
      <c r="AE305" s="266"/>
      <c r="AF305" s="266"/>
      <c r="AG305" s="266"/>
      <c r="AH305" s="266"/>
      <c r="AI305" s="266"/>
      <c r="AJ305" s="266"/>
      <c r="AK305" s="266"/>
      <c r="AL305" s="266"/>
      <c r="AM305" s="266"/>
      <c r="AN305" s="266"/>
      <c r="AO305" s="266"/>
      <c r="AP305" s="266"/>
      <c r="AQ305" s="266"/>
      <c r="AR305" s="266"/>
      <c r="AS305" s="266"/>
      <c r="AT305" s="266"/>
      <c r="AU305" s="280"/>
    </row>
    <row r="306" spans="1:47" ht="60" customHeight="1" x14ac:dyDescent="0.35">
      <c r="A306" s="276" t="s">
        <v>6587</v>
      </c>
      <c r="B306" s="254" t="s">
        <v>2402</v>
      </c>
      <c r="C306" s="255" t="s">
        <v>6651</v>
      </c>
      <c r="D306" s="258" t="s">
        <v>6652</v>
      </c>
      <c r="E306" s="259" t="s">
        <v>6036</v>
      </c>
      <c r="F306" s="262" t="s">
        <v>6648</v>
      </c>
      <c r="G306" s="265" t="str">
        <f>IF(COUNTIF(H306:AU306,"&lt;&gt;")=0,"",SUMPRODUCT(((Recommendations[ImplStatus]="Implemented")+(Recommendations[ImplStatus]="Compensated"))*ISNUMBER(MATCH(Recommendations[Id],H306:AU306,0)))/COUNTIF(H306:AU306,"&lt;&gt;"))</f>
        <v/>
      </c>
      <c r="H306" s="266"/>
      <c r="I306" s="266"/>
      <c r="J306" s="266"/>
      <c r="K306" s="266"/>
      <c r="L306" s="266"/>
      <c r="M306" s="266"/>
      <c r="N306" s="266"/>
      <c r="O306" s="266"/>
      <c r="P306" s="266"/>
      <c r="Q306" s="266"/>
      <c r="R306" s="266"/>
      <c r="S306" s="266"/>
      <c r="T306" s="266"/>
      <c r="U306" s="266"/>
      <c r="V306" s="266"/>
      <c r="W306" s="266"/>
      <c r="X306" s="266"/>
      <c r="Y306" s="266"/>
      <c r="Z306" s="266"/>
      <c r="AA306" s="266"/>
      <c r="AB306" s="266"/>
      <c r="AC306" s="266"/>
      <c r="AD306" s="266"/>
      <c r="AE306" s="266"/>
      <c r="AF306" s="266"/>
      <c r="AG306" s="266"/>
      <c r="AH306" s="266"/>
      <c r="AI306" s="266"/>
      <c r="AJ306" s="266"/>
      <c r="AK306" s="266"/>
      <c r="AL306" s="266"/>
      <c r="AM306" s="266"/>
      <c r="AN306" s="266"/>
      <c r="AO306" s="266"/>
      <c r="AP306" s="266"/>
      <c r="AQ306" s="266"/>
      <c r="AR306" s="266"/>
      <c r="AS306" s="266"/>
      <c r="AT306" s="266"/>
      <c r="AU306" s="280"/>
    </row>
    <row r="307" spans="1:47" ht="60" customHeight="1" x14ac:dyDescent="0.35">
      <c r="A307" s="276" t="s">
        <v>6587</v>
      </c>
      <c r="B307" s="254" t="s">
        <v>2402</v>
      </c>
      <c r="C307" s="255" t="s">
        <v>6653</v>
      </c>
      <c r="D307" s="258" t="s">
        <v>6654</v>
      </c>
      <c r="E307" s="259" t="s">
        <v>6036</v>
      </c>
      <c r="F307" s="262" t="s">
        <v>6648</v>
      </c>
      <c r="G307" s="265" t="str">
        <f>IF(COUNTIF(H307:AU307,"&lt;&gt;")=0,"",SUMPRODUCT(((Recommendations[ImplStatus]="Implemented")+(Recommendations[ImplStatus]="Compensated"))*ISNUMBER(MATCH(Recommendations[Id],H307:AU307,0)))/COUNTIF(H307:AU307,"&lt;&gt;"))</f>
        <v/>
      </c>
      <c r="H307" s="266"/>
      <c r="I307" s="266"/>
      <c r="J307" s="266"/>
      <c r="K307" s="266"/>
      <c r="L307" s="266"/>
      <c r="M307" s="266"/>
      <c r="N307" s="266"/>
      <c r="O307" s="266"/>
      <c r="P307" s="266"/>
      <c r="Q307" s="266"/>
      <c r="R307" s="266"/>
      <c r="S307" s="266"/>
      <c r="T307" s="266"/>
      <c r="U307" s="266"/>
      <c r="V307" s="266"/>
      <c r="W307" s="266"/>
      <c r="X307" s="266"/>
      <c r="Y307" s="266"/>
      <c r="Z307" s="266"/>
      <c r="AA307" s="266"/>
      <c r="AB307" s="266"/>
      <c r="AC307" s="266"/>
      <c r="AD307" s="266"/>
      <c r="AE307" s="266"/>
      <c r="AF307" s="266"/>
      <c r="AG307" s="266"/>
      <c r="AH307" s="266"/>
      <c r="AI307" s="266"/>
      <c r="AJ307" s="266"/>
      <c r="AK307" s="266"/>
      <c r="AL307" s="266"/>
      <c r="AM307" s="266"/>
      <c r="AN307" s="266"/>
      <c r="AO307" s="266"/>
      <c r="AP307" s="266"/>
      <c r="AQ307" s="266"/>
      <c r="AR307" s="266"/>
      <c r="AS307" s="266"/>
      <c r="AT307" s="266"/>
      <c r="AU307" s="280"/>
    </row>
    <row r="308" spans="1:47" ht="60" customHeight="1" x14ac:dyDescent="0.35">
      <c r="A308" s="276" t="s">
        <v>6587</v>
      </c>
      <c r="B308" s="254" t="s">
        <v>2402</v>
      </c>
      <c r="C308" s="255" t="s">
        <v>6655</v>
      </c>
      <c r="D308" s="258" t="s">
        <v>6656</v>
      </c>
      <c r="E308" s="259" t="s">
        <v>6132</v>
      </c>
      <c r="F308" s="262" t="s">
        <v>6648</v>
      </c>
      <c r="G308" s="265" t="str">
        <f>IF(COUNTIF(H308:AU308,"&lt;&gt;")=0,"",SUMPRODUCT(((Recommendations[ImplStatus]="Implemented")+(Recommendations[ImplStatus]="Compensated"))*ISNUMBER(MATCH(Recommendations[Id],H308:AU308,0)))/COUNTIF(H308:AU308,"&lt;&gt;"))</f>
        <v/>
      </c>
      <c r="H308" s="266"/>
      <c r="I308" s="266"/>
      <c r="J308" s="266"/>
      <c r="K308" s="266"/>
      <c r="L308" s="266"/>
      <c r="M308" s="266"/>
      <c r="N308" s="266"/>
      <c r="O308" s="266"/>
      <c r="P308" s="266"/>
      <c r="Q308" s="266"/>
      <c r="R308" s="266"/>
      <c r="S308" s="266"/>
      <c r="T308" s="266"/>
      <c r="U308" s="266"/>
      <c r="V308" s="266"/>
      <c r="W308" s="266"/>
      <c r="X308" s="266"/>
      <c r="Y308" s="266"/>
      <c r="Z308" s="266"/>
      <c r="AA308" s="266"/>
      <c r="AB308" s="266"/>
      <c r="AC308" s="266"/>
      <c r="AD308" s="266"/>
      <c r="AE308" s="266"/>
      <c r="AF308" s="266"/>
      <c r="AG308" s="266"/>
      <c r="AH308" s="266"/>
      <c r="AI308" s="266"/>
      <c r="AJ308" s="266"/>
      <c r="AK308" s="266"/>
      <c r="AL308" s="266"/>
      <c r="AM308" s="266"/>
      <c r="AN308" s="266"/>
      <c r="AO308" s="266"/>
      <c r="AP308" s="266"/>
      <c r="AQ308" s="266"/>
      <c r="AR308" s="266"/>
      <c r="AS308" s="266"/>
      <c r="AT308" s="266"/>
      <c r="AU308" s="280"/>
    </row>
    <row r="309" spans="1:47" ht="60" customHeight="1" x14ac:dyDescent="0.35">
      <c r="A309" s="276" t="s">
        <v>6587</v>
      </c>
      <c r="B309" s="254" t="s">
        <v>2402</v>
      </c>
      <c r="C309" s="255" t="s">
        <v>6657</v>
      </c>
      <c r="D309" s="258" t="s">
        <v>6658</v>
      </c>
      <c r="E309" s="259" t="s">
        <v>6132</v>
      </c>
      <c r="F309" s="262" t="s">
        <v>6648</v>
      </c>
      <c r="G309" s="265">
        <f>IF(COUNTIF(H309:AU309,"&lt;&gt;")=0,"",SUMPRODUCT(((Recommendations[ImplStatus]="Implemented")+(Recommendations[ImplStatus]="Compensated"))*ISNUMBER(MATCH(Recommendations[Id],H309:AU309,0)))/COUNTIF(H309:AU309,"&lt;&gt;"))</f>
        <v>0</v>
      </c>
      <c r="H309" s="266" t="s">
        <v>188</v>
      </c>
      <c r="I309" s="266" t="s">
        <v>193</v>
      </c>
      <c r="J309" s="266" t="s">
        <v>198</v>
      </c>
      <c r="K309" s="266" t="s">
        <v>203</v>
      </c>
      <c r="L309" s="266" t="s">
        <v>213</v>
      </c>
      <c r="M309" s="266" t="s">
        <v>224</v>
      </c>
      <c r="N309" s="266" t="s">
        <v>233</v>
      </c>
      <c r="O309" s="266" t="s">
        <v>237</v>
      </c>
      <c r="P309" s="266" t="s">
        <v>241</v>
      </c>
      <c r="Q309" s="266" t="s">
        <v>245</v>
      </c>
      <c r="R309" s="266" t="s">
        <v>249</v>
      </c>
      <c r="S309" s="266" t="s">
        <v>253</v>
      </c>
      <c r="T309" s="266" t="s">
        <v>257</v>
      </c>
      <c r="U309" s="266" t="s">
        <v>261</v>
      </c>
      <c r="V309" s="266" t="s">
        <v>265</v>
      </c>
      <c r="W309" s="266" t="s">
        <v>269</v>
      </c>
      <c r="X309" s="266" t="s">
        <v>273</v>
      </c>
      <c r="Y309" s="266" t="s">
        <v>277</v>
      </c>
      <c r="Z309" s="266" t="s">
        <v>281</v>
      </c>
      <c r="AA309" s="266" t="s">
        <v>285</v>
      </c>
      <c r="AB309" s="266" t="s">
        <v>289</v>
      </c>
      <c r="AC309" s="266" t="s">
        <v>297</v>
      </c>
      <c r="AD309" s="266" t="s">
        <v>301</v>
      </c>
      <c r="AE309" s="266" t="s">
        <v>305</v>
      </c>
      <c r="AF309" s="266" t="s">
        <v>309</v>
      </c>
      <c r="AG309" s="266" t="s">
        <v>313</v>
      </c>
      <c r="AH309" s="266" t="s">
        <v>444</v>
      </c>
      <c r="AI309" s="266" t="s">
        <v>1252</v>
      </c>
      <c r="AJ309" s="266" t="s">
        <v>1295</v>
      </c>
      <c r="AK309" s="266"/>
      <c r="AL309" s="266"/>
      <c r="AM309" s="266"/>
      <c r="AN309" s="266"/>
      <c r="AO309" s="266"/>
      <c r="AP309" s="266"/>
      <c r="AQ309" s="266"/>
      <c r="AR309" s="266"/>
      <c r="AS309" s="266"/>
      <c r="AT309" s="266"/>
      <c r="AU309" s="280"/>
    </row>
    <row r="310" spans="1:47" ht="60" customHeight="1" x14ac:dyDescent="0.35">
      <c r="A310" s="276" t="s">
        <v>6587</v>
      </c>
      <c r="B310" s="254" t="s">
        <v>2402</v>
      </c>
      <c r="C310" s="255" t="s">
        <v>6659</v>
      </c>
      <c r="D310" s="258" t="s">
        <v>6660</v>
      </c>
      <c r="E310" s="259" t="s">
        <v>6132</v>
      </c>
      <c r="F310" s="262" t="s">
        <v>6648</v>
      </c>
      <c r="G310" s="265" t="str">
        <f>IF(COUNTIF(H310:AU310,"&lt;&gt;")=0,"",SUMPRODUCT(((Recommendations[ImplStatus]="Implemented")+(Recommendations[ImplStatus]="Compensated"))*ISNUMBER(MATCH(Recommendations[Id],H310:AU310,0)))/COUNTIF(H310:AU310,"&lt;&gt;"))</f>
        <v/>
      </c>
      <c r="H310" s="266"/>
      <c r="I310" s="266"/>
      <c r="J310" s="266"/>
      <c r="K310" s="266"/>
      <c r="L310" s="266"/>
      <c r="M310" s="266"/>
      <c r="N310" s="266"/>
      <c r="O310" s="266"/>
      <c r="P310" s="266"/>
      <c r="Q310" s="266"/>
      <c r="R310" s="266"/>
      <c r="S310" s="266"/>
      <c r="T310" s="266"/>
      <c r="U310" s="266"/>
      <c r="V310" s="266"/>
      <c r="W310" s="266"/>
      <c r="X310" s="266"/>
      <c r="Y310" s="266"/>
      <c r="Z310" s="266"/>
      <c r="AA310" s="266"/>
      <c r="AB310" s="266"/>
      <c r="AC310" s="266"/>
      <c r="AD310" s="266"/>
      <c r="AE310" s="266"/>
      <c r="AF310" s="266"/>
      <c r="AG310" s="266"/>
      <c r="AH310" s="266"/>
      <c r="AI310" s="266"/>
      <c r="AJ310" s="266"/>
      <c r="AK310" s="266"/>
      <c r="AL310" s="266"/>
      <c r="AM310" s="266"/>
      <c r="AN310" s="266"/>
      <c r="AO310" s="266"/>
      <c r="AP310" s="266"/>
      <c r="AQ310" s="266"/>
      <c r="AR310" s="266"/>
      <c r="AS310" s="266"/>
      <c r="AT310" s="266"/>
      <c r="AU310" s="280"/>
    </row>
    <row r="311" spans="1:47" ht="60" customHeight="1" x14ac:dyDescent="0.35">
      <c r="A311" s="276" t="s">
        <v>6587</v>
      </c>
      <c r="B311" s="254" t="s">
        <v>2402</v>
      </c>
      <c r="C311" s="255" t="s">
        <v>6661</v>
      </c>
      <c r="D311" s="258" t="s">
        <v>6662</v>
      </c>
      <c r="E311" s="259" t="s">
        <v>6132</v>
      </c>
      <c r="F311" s="262" t="s">
        <v>6648</v>
      </c>
      <c r="G311" s="265" t="str">
        <f>IF(COUNTIF(H311:AU311,"&lt;&gt;")=0,"",SUMPRODUCT(((Recommendations[ImplStatus]="Implemented")+(Recommendations[ImplStatus]="Compensated"))*ISNUMBER(MATCH(Recommendations[Id],H311:AU311,0)))/COUNTIF(H311:AU311,"&lt;&gt;"))</f>
        <v/>
      </c>
      <c r="H311" s="266"/>
      <c r="I311" s="266"/>
      <c r="J311" s="266"/>
      <c r="K311" s="266"/>
      <c r="L311" s="266"/>
      <c r="M311" s="266"/>
      <c r="N311" s="266"/>
      <c r="O311" s="266"/>
      <c r="P311" s="266"/>
      <c r="Q311" s="266"/>
      <c r="R311" s="266"/>
      <c r="S311" s="266"/>
      <c r="T311" s="266"/>
      <c r="U311" s="266"/>
      <c r="V311" s="266"/>
      <c r="W311" s="266"/>
      <c r="X311" s="266"/>
      <c r="Y311" s="266"/>
      <c r="Z311" s="266"/>
      <c r="AA311" s="266"/>
      <c r="AB311" s="266"/>
      <c r="AC311" s="266"/>
      <c r="AD311" s="266"/>
      <c r="AE311" s="266"/>
      <c r="AF311" s="266"/>
      <c r="AG311" s="266"/>
      <c r="AH311" s="266"/>
      <c r="AI311" s="266"/>
      <c r="AJ311" s="266"/>
      <c r="AK311" s="266"/>
      <c r="AL311" s="266"/>
      <c r="AM311" s="266"/>
      <c r="AN311" s="266"/>
      <c r="AO311" s="266"/>
      <c r="AP311" s="266"/>
      <c r="AQ311" s="266"/>
      <c r="AR311" s="266"/>
      <c r="AS311" s="266"/>
      <c r="AT311" s="266"/>
      <c r="AU311" s="280"/>
    </row>
    <row r="312" spans="1:47" ht="60" customHeight="1" x14ac:dyDescent="0.35">
      <c r="A312" s="276" t="s">
        <v>6587</v>
      </c>
      <c r="B312" s="254" t="s">
        <v>2402</v>
      </c>
      <c r="C312" s="255" t="s">
        <v>6663</v>
      </c>
      <c r="D312" s="258" t="s">
        <v>6664</v>
      </c>
      <c r="E312" s="259" t="s">
        <v>6132</v>
      </c>
      <c r="F312" s="262" t="s">
        <v>6648</v>
      </c>
      <c r="G312" s="265" t="str">
        <f>IF(COUNTIF(H312:AU312,"&lt;&gt;")=0,"",SUMPRODUCT(((Recommendations[ImplStatus]="Implemented")+(Recommendations[ImplStatus]="Compensated"))*ISNUMBER(MATCH(Recommendations[Id],H312:AU312,0)))/COUNTIF(H312:AU312,"&lt;&gt;"))</f>
        <v/>
      </c>
      <c r="H312" s="266"/>
      <c r="I312" s="266"/>
      <c r="J312" s="266"/>
      <c r="K312" s="266"/>
      <c r="L312" s="266"/>
      <c r="M312" s="266"/>
      <c r="N312" s="266"/>
      <c r="O312" s="266"/>
      <c r="P312" s="266"/>
      <c r="Q312" s="266"/>
      <c r="R312" s="266"/>
      <c r="S312" s="266"/>
      <c r="T312" s="266"/>
      <c r="U312" s="266"/>
      <c r="V312" s="266"/>
      <c r="W312" s="266"/>
      <c r="X312" s="266"/>
      <c r="Y312" s="266"/>
      <c r="Z312" s="266"/>
      <c r="AA312" s="266"/>
      <c r="AB312" s="266"/>
      <c r="AC312" s="266"/>
      <c r="AD312" s="266"/>
      <c r="AE312" s="266"/>
      <c r="AF312" s="266"/>
      <c r="AG312" s="266"/>
      <c r="AH312" s="266"/>
      <c r="AI312" s="266"/>
      <c r="AJ312" s="266"/>
      <c r="AK312" s="266"/>
      <c r="AL312" s="266"/>
      <c r="AM312" s="266"/>
      <c r="AN312" s="266"/>
      <c r="AO312" s="266"/>
      <c r="AP312" s="266"/>
      <c r="AQ312" s="266"/>
      <c r="AR312" s="266"/>
      <c r="AS312" s="266"/>
      <c r="AT312" s="266"/>
      <c r="AU312" s="280"/>
    </row>
    <row r="313" spans="1:47" ht="60" customHeight="1" x14ac:dyDescent="0.35">
      <c r="A313" s="276" t="s">
        <v>6587</v>
      </c>
      <c r="B313" s="254" t="s">
        <v>2402</v>
      </c>
      <c r="C313" s="255" t="s">
        <v>6665</v>
      </c>
      <c r="D313" s="258" t="s">
        <v>6666</v>
      </c>
      <c r="E313" s="259" t="s">
        <v>6065</v>
      </c>
      <c r="F313" s="262" t="s">
        <v>6648</v>
      </c>
      <c r="G313" s="265" t="str">
        <f>IF(COUNTIF(H313:AU313,"&lt;&gt;")=0,"",SUMPRODUCT(((Recommendations[ImplStatus]="Implemented")+(Recommendations[ImplStatus]="Compensated"))*ISNUMBER(MATCH(Recommendations[Id],H313:AU313,0)))/COUNTIF(H313:AU313,"&lt;&gt;"))</f>
        <v/>
      </c>
      <c r="H313" s="266"/>
      <c r="I313" s="266"/>
      <c r="J313" s="266"/>
      <c r="K313" s="266"/>
      <c r="L313" s="266"/>
      <c r="M313" s="266"/>
      <c r="N313" s="266"/>
      <c r="O313" s="266"/>
      <c r="P313" s="266"/>
      <c r="Q313" s="266"/>
      <c r="R313" s="266"/>
      <c r="S313" s="266"/>
      <c r="T313" s="266"/>
      <c r="U313" s="266"/>
      <c r="V313" s="266"/>
      <c r="W313" s="266"/>
      <c r="X313" s="266"/>
      <c r="Y313" s="266"/>
      <c r="Z313" s="266"/>
      <c r="AA313" s="266"/>
      <c r="AB313" s="266"/>
      <c r="AC313" s="266"/>
      <c r="AD313" s="266"/>
      <c r="AE313" s="266"/>
      <c r="AF313" s="266"/>
      <c r="AG313" s="266"/>
      <c r="AH313" s="266"/>
      <c r="AI313" s="266"/>
      <c r="AJ313" s="266"/>
      <c r="AK313" s="266"/>
      <c r="AL313" s="266"/>
      <c r="AM313" s="266"/>
      <c r="AN313" s="266"/>
      <c r="AO313" s="266"/>
      <c r="AP313" s="266"/>
      <c r="AQ313" s="266"/>
      <c r="AR313" s="266"/>
      <c r="AS313" s="266"/>
      <c r="AT313" s="266"/>
      <c r="AU313" s="280"/>
    </row>
    <row r="314" spans="1:47" ht="60" customHeight="1" x14ac:dyDescent="0.35">
      <c r="A314" s="276" t="s">
        <v>6587</v>
      </c>
      <c r="B314" s="254" t="s">
        <v>2402</v>
      </c>
      <c r="C314" s="255" t="s">
        <v>6667</v>
      </c>
      <c r="D314" s="258" t="s">
        <v>6668</v>
      </c>
      <c r="E314" s="259" t="s">
        <v>6065</v>
      </c>
      <c r="F314" s="262" t="s">
        <v>6648</v>
      </c>
      <c r="G314" s="265" t="str">
        <f>IF(COUNTIF(H314:AU314,"&lt;&gt;")=0,"",SUMPRODUCT(((Recommendations[ImplStatus]="Implemented")+(Recommendations[ImplStatus]="Compensated"))*ISNUMBER(MATCH(Recommendations[Id],H314:AU314,0)))/COUNTIF(H314:AU314,"&lt;&gt;"))</f>
        <v/>
      </c>
      <c r="H314" s="266"/>
      <c r="I314" s="266"/>
      <c r="J314" s="266"/>
      <c r="K314" s="266"/>
      <c r="L314" s="266"/>
      <c r="M314" s="266"/>
      <c r="N314" s="266"/>
      <c r="O314" s="266"/>
      <c r="P314" s="266"/>
      <c r="Q314" s="266"/>
      <c r="R314" s="266"/>
      <c r="S314" s="266"/>
      <c r="T314" s="266"/>
      <c r="U314" s="266"/>
      <c r="V314" s="266"/>
      <c r="W314" s="266"/>
      <c r="X314" s="266"/>
      <c r="Y314" s="266"/>
      <c r="Z314" s="266"/>
      <c r="AA314" s="266"/>
      <c r="AB314" s="266"/>
      <c r="AC314" s="266"/>
      <c r="AD314" s="266"/>
      <c r="AE314" s="266"/>
      <c r="AF314" s="266"/>
      <c r="AG314" s="266"/>
      <c r="AH314" s="266"/>
      <c r="AI314" s="266"/>
      <c r="AJ314" s="266"/>
      <c r="AK314" s="266"/>
      <c r="AL314" s="266"/>
      <c r="AM314" s="266"/>
      <c r="AN314" s="266"/>
      <c r="AO314" s="266"/>
      <c r="AP314" s="266"/>
      <c r="AQ314" s="266"/>
      <c r="AR314" s="266"/>
      <c r="AS314" s="266"/>
      <c r="AT314" s="266"/>
      <c r="AU314" s="280"/>
    </row>
    <row r="315" spans="1:47" ht="60" customHeight="1" x14ac:dyDescent="0.35">
      <c r="A315" s="276" t="s">
        <v>6587</v>
      </c>
      <c r="B315" s="254" t="s">
        <v>2402</v>
      </c>
      <c r="C315" s="255" t="s">
        <v>6669</v>
      </c>
      <c r="D315" s="258" t="s">
        <v>6670</v>
      </c>
      <c r="E315" s="259" t="s">
        <v>6065</v>
      </c>
      <c r="F315" s="262" t="s">
        <v>6648</v>
      </c>
      <c r="G315" s="265">
        <f>IF(COUNTIF(H315:AU315,"&lt;&gt;")=0,"",SUMPRODUCT(((Recommendations[ImplStatus]="Implemented")+(Recommendations[ImplStatus]="Compensated"))*ISNUMBER(MATCH(Recommendations[Id],H315:AU315,0)))/COUNTIF(H315:AU315,"&lt;&gt;"))</f>
        <v>0</v>
      </c>
      <c r="H315" s="266" t="s">
        <v>437</v>
      </c>
      <c r="I315" s="266"/>
      <c r="J315" s="266"/>
      <c r="K315" s="266"/>
      <c r="L315" s="266"/>
      <c r="M315" s="266"/>
      <c r="N315" s="266"/>
      <c r="O315" s="266"/>
      <c r="P315" s="266"/>
      <c r="Q315" s="266"/>
      <c r="R315" s="266"/>
      <c r="S315" s="266"/>
      <c r="T315" s="266"/>
      <c r="U315" s="266"/>
      <c r="V315" s="266"/>
      <c r="W315" s="266"/>
      <c r="X315" s="266"/>
      <c r="Y315" s="266"/>
      <c r="Z315" s="266"/>
      <c r="AA315" s="266"/>
      <c r="AB315" s="266"/>
      <c r="AC315" s="266"/>
      <c r="AD315" s="266"/>
      <c r="AE315" s="266"/>
      <c r="AF315" s="266"/>
      <c r="AG315" s="266"/>
      <c r="AH315" s="266"/>
      <c r="AI315" s="266"/>
      <c r="AJ315" s="266"/>
      <c r="AK315" s="266"/>
      <c r="AL315" s="266"/>
      <c r="AM315" s="266"/>
      <c r="AN315" s="266"/>
      <c r="AO315" s="266"/>
      <c r="AP315" s="266"/>
      <c r="AQ315" s="266"/>
      <c r="AR315" s="266"/>
      <c r="AS315" s="266"/>
      <c r="AT315" s="266"/>
      <c r="AU315" s="280"/>
    </row>
    <row r="316" spans="1:47" ht="60" customHeight="1" x14ac:dyDescent="0.35">
      <c r="A316" s="276" t="s">
        <v>6587</v>
      </c>
      <c r="B316" s="254" t="s">
        <v>2402</v>
      </c>
      <c r="C316" s="255" t="s">
        <v>6671</v>
      </c>
      <c r="D316" s="258" t="s">
        <v>6672</v>
      </c>
      <c r="E316" s="259" t="s">
        <v>6065</v>
      </c>
      <c r="F316" s="262" t="s">
        <v>6648</v>
      </c>
      <c r="G316" s="265" t="str">
        <f>IF(COUNTIF(H316:AU316,"&lt;&gt;")=0,"",SUMPRODUCT(((Recommendations[ImplStatus]="Implemented")+(Recommendations[ImplStatus]="Compensated"))*ISNUMBER(MATCH(Recommendations[Id],H316:AU316,0)))/COUNTIF(H316:AU316,"&lt;&gt;"))</f>
        <v/>
      </c>
      <c r="H316" s="266"/>
      <c r="I316" s="266"/>
      <c r="J316" s="266"/>
      <c r="K316" s="266"/>
      <c r="L316" s="266"/>
      <c r="M316" s="266"/>
      <c r="N316" s="266"/>
      <c r="O316" s="266"/>
      <c r="P316" s="266"/>
      <c r="Q316" s="266"/>
      <c r="R316" s="266"/>
      <c r="S316" s="266"/>
      <c r="T316" s="266"/>
      <c r="U316" s="266"/>
      <c r="V316" s="266"/>
      <c r="W316" s="266"/>
      <c r="X316" s="266"/>
      <c r="Y316" s="266"/>
      <c r="Z316" s="266"/>
      <c r="AA316" s="266"/>
      <c r="AB316" s="266"/>
      <c r="AC316" s="266"/>
      <c r="AD316" s="266"/>
      <c r="AE316" s="266"/>
      <c r="AF316" s="266"/>
      <c r="AG316" s="266"/>
      <c r="AH316" s="266"/>
      <c r="AI316" s="266"/>
      <c r="AJ316" s="266"/>
      <c r="AK316" s="266"/>
      <c r="AL316" s="266"/>
      <c r="AM316" s="266"/>
      <c r="AN316" s="266"/>
      <c r="AO316" s="266"/>
      <c r="AP316" s="266"/>
      <c r="AQ316" s="266"/>
      <c r="AR316" s="266"/>
      <c r="AS316" s="266"/>
      <c r="AT316" s="266"/>
      <c r="AU316" s="280"/>
    </row>
    <row r="317" spans="1:47" ht="60" customHeight="1" x14ac:dyDescent="0.35">
      <c r="A317" s="276" t="s">
        <v>6587</v>
      </c>
      <c r="B317" s="254" t="s">
        <v>2402</v>
      </c>
      <c r="C317" s="255" t="s">
        <v>6673</v>
      </c>
      <c r="D317" s="258" t="s">
        <v>6674</v>
      </c>
      <c r="E317" s="259" t="s">
        <v>6132</v>
      </c>
      <c r="F317" s="262" t="s">
        <v>6606</v>
      </c>
      <c r="G317" s="265" t="str">
        <f>IF(COUNTIF(H317:AU317,"&lt;&gt;")=0,"",SUMPRODUCT(((Recommendations[ImplStatus]="Implemented")+(Recommendations[ImplStatus]="Compensated"))*ISNUMBER(MATCH(Recommendations[Id],H317:AU317,0)))/COUNTIF(H317:AU317,"&lt;&gt;"))</f>
        <v/>
      </c>
      <c r="H317" s="266"/>
      <c r="I317" s="266"/>
      <c r="J317" s="266"/>
      <c r="K317" s="266"/>
      <c r="L317" s="266"/>
      <c r="M317" s="266"/>
      <c r="N317" s="266"/>
      <c r="O317" s="266"/>
      <c r="P317" s="266"/>
      <c r="Q317" s="266"/>
      <c r="R317" s="266"/>
      <c r="S317" s="266"/>
      <c r="T317" s="266"/>
      <c r="U317" s="266"/>
      <c r="V317" s="266"/>
      <c r="W317" s="266"/>
      <c r="X317" s="266"/>
      <c r="Y317" s="266"/>
      <c r="Z317" s="266"/>
      <c r="AA317" s="266"/>
      <c r="AB317" s="266"/>
      <c r="AC317" s="266"/>
      <c r="AD317" s="266"/>
      <c r="AE317" s="266"/>
      <c r="AF317" s="266"/>
      <c r="AG317" s="266"/>
      <c r="AH317" s="266"/>
      <c r="AI317" s="266"/>
      <c r="AJ317" s="266"/>
      <c r="AK317" s="266"/>
      <c r="AL317" s="266"/>
      <c r="AM317" s="266"/>
      <c r="AN317" s="266"/>
      <c r="AO317" s="266"/>
      <c r="AP317" s="266"/>
      <c r="AQ317" s="266"/>
      <c r="AR317" s="266"/>
      <c r="AS317" s="266"/>
      <c r="AT317" s="266"/>
      <c r="AU317" s="280"/>
    </row>
    <row r="318" spans="1:47" ht="60" customHeight="1" x14ac:dyDescent="0.35">
      <c r="A318" s="276" t="s">
        <v>6587</v>
      </c>
      <c r="B318" s="254" t="s">
        <v>2402</v>
      </c>
      <c r="C318" s="255" t="s">
        <v>6675</v>
      </c>
      <c r="D318" s="258" t="s">
        <v>6676</v>
      </c>
      <c r="E318" s="259" t="s">
        <v>6180</v>
      </c>
      <c r="F318" s="262" t="s">
        <v>6606</v>
      </c>
      <c r="G318" s="265" t="str">
        <f>IF(COUNTIF(H318:AU318,"&lt;&gt;")=0,"",SUMPRODUCT(((Recommendations[ImplStatus]="Implemented")+(Recommendations[ImplStatus]="Compensated"))*ISNUMBER(MATCH(Recommendations[Id],H318:AU318,0)))/COUNTIF(H318:AU318,"&lt;&gt;"))</f>
        <v/>
      </c>
      <c r="H318" s="266"/>
      <c r="I318" s="266"/>
      <c r="J318" s="266"/>
      <c r="K318" s="266"/>
      <c r="L318" s="266"/>
      <c r="M318" s="266"/>
      <c r="N318" s="266"/>
      <c r="O318" s="266"/>
      <c r="P318" s="266"/>
      <c r="Q318" s="266"/>
      <c r="R318" s="266"/>
      <c r="S318" s="266"/>
      <c r="T318" s="266"/>
      <c r="U318" s="266"/>
      <c r="V318" s="266"/>
      <c r="W318" s="266"/>
      <c r="X318" s="266"/>
      <c r="Y318" s="266"/>
      <c r="Z318" s="266"/>
      <c r="AA318" s="266"/>
      <c r="AB318" s="266"/>
      <c r="AC318" s="266"/>
      <c r="AD318" s="266"/>
      <c r="AE318" s="266"/>
      <c r="AF318" s="266"/>
      <c r="AG318" s="266"/>
      <c r="AH318" s="266"/>
      <c r="AI318" s="266"/>
      <c r="AJ318" s="266"/>
      <c r="AK318" s="266"/>
      <c r="AL318" s="266"/>
      <c r="AM318" s="266"/>
      <c r="AN318" s="266"/>
      <c r="AO318" s="266"/>
      <c r="AP318" s="266"/>
      <c r="AQ318" s="266"/>
      <c r="AR318" s="266"/>
      <c r="AS318" s="266"/>
      <c r="AT318" s="266"/>
      <c r="AU318" s="280"/>
    </row>
    <row r="319" spans="1:47" ht="60" customHeight="1" x14ac:dyDescent="0.35">
      <c r="A319" s="276" t="s">
        <v>6587</v>
      </c>
      <c r="B319" s="254" t="s">
        <v>2402</v>
      </c>
      <c r="C319" s="255" t="s">
        <v>6677</v>
      </c>
      <c r="D319" s="258" t="s">
        <v>6678</v>
      </c>
      <c r="E319" s="259" t="s">
        <v>6180</v>
      </c>
      <c r="F319" s="262" t="s">
        <v>6606</v>
      </c>
      <c r="G319" s="265">
        <f>IF(COUNTIF(H319:AU319,"&lt;&gt;")=0,"",SUMPRODUCT(((Recommendations[ImplStatus]="Implemented")+(Recommendations[ImplStatus]="Compensated"))*ISNUMBER(MATCH(Recommendations[Id],H319:AU319,0)))/COUNTIF(H319:AU319,"&lt;&gt;"))</f>
        <v>0</v>
      </c>
      <c r="H319" s="266" t="s">
        <v>348</v>
      </c>
      <c r="I319" s="266" t="s">
        <v>378</v>
      </c>
      <c r="J319" s="266"/>
      <c r="K319" s="266"/>
      <c r="L319" s="266"/>
      <c r="M319" s="266"/>
      <c r="N319" s="266"/>
      <c r="O319" s="266"/>
      <c r="P319" s="266"/>
      <c r="Q319" s="266"/>
      <c r="R319" s="266"/>
      <c r="S319" s="266"/>
      <c r="T319" s="266"/>
      <c r="U319" s="266"/>
      <c r="V319" s="266"/>
      <c r="W319" s="266"/>
      <c r="X319" s="266"/>
      <c r="Y319" s="266"/>
      <c r="Z319" s="266"/>
      <c r="AA319" s="266"/>
      <c r="AB319" s="266"/>
      <c r="AC319" s="266"/>
      <c r="AD319" s="266"/>
      <c r="AE319" s="266"/>
      <c r="AF319" s="266"/>
      <c r="AG319" s="266"/>
      <c r="AH319" s="266"/>
      <c r="AI319" s="266"/>
      <c r="AJ319" s="266"/>
      <c r="AK319" s="266"/>
      <c r="AL319" s="266"/>
      <c r="AM319" s="266"/>
      <c r="AN319" s="266"/>
      <c r="AO319" s="266"/>
      <c r="AP319" s="266"/>
      <c r="AQ319" s="266"/>
      <c r="AR319" s="266"/>
      <c r="AS319" s="266"/>
      <c r="AT319" s="266"/>
      <c r="AU319" s="280"/>
    </row>
    <row r="320" spans="1:47" ht="60" customHeight="1" outlineLevel="2" x14ac:dyDescent="0.35">
      <c r="A320" s="275" t="s">
        <v>6587</v>
      </c>
      <c r="B320" s="253" t="s">
        <v>6679</v>
      </c>
      <c r="C320" s="253"/>
      <c r="D320" s="257"/>
      <c r="E320" s="253"/>
      <c r="F320" s="261"/>
      <c r="G320" s="264" t="str">
        <f>IF(COUNTIF(H320:AU320,"&lt;&gt;")=0,"",SUMPRODUCT(((Recommendations[ImplStatus]="Implemented")+(Recommendations[ImplStatus]="Compensated"))*ISNUMBER(MATCH(Recommendations[Id],H320:AU320,0)))/COUNTIF(H320:AU320,"&lt;&gt;"))</f>
        <v/>
      </c>
      <c r="H320" s="261"/>
      <c r="I320" s="261"/>
      <c r="J320" s="261"/>
      <c r="K320" s="261"/>
      <c r="L320" s="261"/>
      <c r="M320" s="261"/>
      <c r="N320" s="261"/>
      <c r="O320" s="261"/>
      <c r="P320" s="261"/>
      <c r="Q320" s="261"/>
      <c r="R320" s="261"/>
      <c r="S320" s="261"/>
      <c r="T320" s="261"/>
      <c r="U320" s="261"/>
      <c r="V320" s="261"/>
      <c r="W320" s="261"/>
      <c r="X320" s="261"/>
      <c r="Y320" s="261"/>
      <c r="Z320" s="261"/>
      <c r="AA320" s="261"/>
      <c r="AB320" s="261"/>
      <c r="AC320" s="261"/>
      <c r="AD320" s="261"/>
      <c r="AE320" s="261"/>
      <c r="AF320" s="261"/>
      <c r="AG320" s="261"/>
      <c r="AH320" s="261"/>
      <c r="AI320" s="261"/>
      <c r="AJ320" s="261"/>
      <c r="AK320" s="261"/>
      <c r="AL320" s="261"/>
      <c r="AM320" s="261"/>
      <c r="AN320" s="261"/>
      <c r="AO320" s="261"/>
      <c r="AP320" s="261"/>
      <c r="AQ320" s="261"/>
      <c r="AR320" s="261"/>
      <c r="AS320" s="261"/>
      <c r="AT320" s="261"/>
      <c r="AU320" s="279"/>
    </row>
    <row r="321" spans="1:47" ht="60" customHeight="1" x14ac:dyDescent="0.35">
      <c r="A321" s="276" t="s">
        <v>6587</v>
      </c>
      <c r="B321" s="254" t="s">
        <v>6679</v>
      </c>
      <c r="C321" s="255" t="s">
        <v>6680</v>
      </c>
      <c r="D321" s="258" t="s">
        <v>6681</v>
      </c>
      <c r="E321" s="259" t="s">
        <v>6065</v>
      </c>
      <c r="F321" s="262" t="s">
        <v>6682</v>
      </c>
      <c r="G321" s="265" t="str">
        <f>IF(COUNTIF(H321:AU321,"&lt;&gt;")=0,"",SUMPRODUCT(((Recommendations[ImplStatus]="Implemented")+(Recommendations[ImplStatus]="Compensated"))*ISNUMBER(MATCH(Recommendations[Id],H321:AU321,0)))/COUNTIF(H321:AU321,"&lt;&gt;"))</f>
        <v/>
      </c>
      <c r="H321" s="266"/>
      <c r="I321" s="266"/>
      <c r="J321" s="266"/>
      <c r="K321" s="266"/>
      <c r="L321" s="266"/>
      <c r="M321" s="266"/>
      <c r="N321" s="266"/>
      <c r="O321" s="266"/>
      <c r="P321" s="266"/>
      <c r="Q321" s="266"/>
      <c r="R321" s="266"/>
      <c r="S321" s="266"/>
      <c r="T321" s="266"/>
      <c r="U321" s="266"/>
      <c r="V321" s="266"/>
      <c r="W321" s="266"/>
      <c r="X321" s="266"/>
      <c r="Y321" s="266"/>
      <c r="Z321" s="266"/>
      <c r="AA321" s="266"/>
      <c r="AB321" s="266"/>
      <c r="AC321" s="266"/>
      <c r="AD321" s="266"/>
      <c r="AE321" s="266"/>
      <c r="AF321" s="266"/>
      <c r="AG321" s="266"/>
      <c r="AH321" s="266"/>
      <c r="AI321" s="266"/>
      <c r="AJ321" s="266"/>
      <c r="AK321" s="266"/>
      <c r="AL321" s="266"/>
      <c r="AM321" s="266"/>
      <c r="AN321" s="266"/>
      <c r="AO321" s="266"/>
      <c r="AP321" s="266"/>
      <c r="AQ321" s="266"/>
      <c r="AR321" s="266"/>
      <c r="AS321" s="266"/>
      <c r="AT321" s="266"/>
      <c r="AU321" s="280"/>
    </row>
    <row r="322" spans="1:47" ht="60" customHeight="1" x14ac:dyDescent="0.35">
      <c r="A322" s="276" t="s">
        <v>6587</v>
      </c>
      <c r="B322" s="254" t="s">
        <v>6679</v>
      </c>
      <c r="C322" s="255" t="s">
        <v>6683</v>
      </c>
      <c r="D322" s="258" t="s">
        <v>6684</v>
      </c>
      <c r="E322" s="259" t="s">
        <v>6065</v>
      </c>
      <c r="F322" s="262" t="s">
        <v>6682</v>
      </c>
      <c r="G322" s="265" t="str">
        <f>IF(COUNTIF(H322:AU322,"&lt;&gt;")=0,"",SUMPRODUCT(((Recommendations[ImplStatus]="Implemented")+(Recommendations[ImplStatus]="Compensated"))*ISNUMBER(MATCH(Recommendations[Id],H322:AU322,0)))/COUNTIF(H322:AU322,"&lt;&gt;"))</f>
        <v/>
      </c>
      <c r="H322" s="266"/>
      <c r="I322" s="266"/>
      <c r="J322" s="266"/>
      <c r="K322" s="266"/>
      <c r="L322" s="266"/>
      <c r="M322" s="266"/>
      <c r="N322" s="266"/>
      <c r="O322" s="266"/>
      <c r="P322" s="266"/>
      <c r="Q322" s="266"/>
      <c r="R322" s="266"/>
      <c r="S322" s="266"/>
      <c r="T322" s="266"/>
      <c r="U322" s="266"/>
      <c r="V322" s="266"/>
      <c r="W322" s="266"/>
      <c r="X322" s="266"/>
      <c r="Y322" s="266"/>
      <c r="Z322" s="266"/>
      <c r="AA322" s="266"/>
      <c r="AB322" s="266"/>
      <c r="AC322" s="266"/>
      <c r="AD322" s="266"/>
      <c r="AE322" s="266"/>
      <c r="AF322" s="266"/>
      <c r="AG322" s="266"/>
      <c r="AH322" s="266"/>
      <c r="AI322" s="266"/>
      <c r="AJ322" s="266"/>
      <c r="AK322" s="266"/>
      <c r="AL322" s="266"/>
      <c r="AM322" s="266"/>
      <c r="AN322" s="266"/>
      <c r="AO322" s="266"/>
      <c r="AP322" s="266"/>
      <c r="AQ322" s="266"/>
      <c r="AR322" s="266"/>
      <c r="AS322" s="266"/>
      <c r="AT322" s="266"/>
      <c r="AU322" s="280"/>
    </row>
    <row r="323" spans="1:47" ht="60" customHeight="1" x14ac:dyDescent="0.35">
      <c r="A323" s="276" t="s">
        <v>6587</v>
      </c>
      <c r="B323" s="254" t="s">
        <v>6679</v>
      </c>
      <c r="C323" s="255" t="s">
        <v>6685</v>
      </c>
      <c r="D323" s="258" t="s">
        <v>6686</v>
      </c>
      <c r="E323" s="259" t="s">
        <v>6065</v>
      </c>
      <c r="F323" s="262" t="s">
        <v>6682</v>
      </c>
      <c r="G323" s="265" t="str">
        <f>IF(COUNTIF(H323:AU323,"&lt;&gt;")=0,"",SUMPRODUCT(((Recommendations[ImplStatus]="Implemented")+(Recommendations[ImplStatus]="Compensated"))*ISNUMBER(MATCH(Recommendations[Id],H323:AU323,0)))/COUNTIF(H323:AU323,"&lt;&gt;"))</f>
        <v/>
      </c>
      <c r="H323" s="266"/>
      <c r="I323" s="266"/>
      <c r="J323" s="266"/>
      <c r="K323" s="266"/>
      <c r="L323" s="266"/>
      <c r="M323" s="266"/>
      <c r="N323" s="266"/>
      <c r="O323" s="266"/>
      <c r="P323" s="266"/>
      <c r="Q323" s="266"/>
      <c r="R323" s="266"/>
      <c r="S323" s="266"/>
      <c r="T323" s="266"/>
      <c r="U323" s="266"/>
      <c r="V323" s="266"/>
      <c r="W323" s="266"/>
      <c r="X323" s="266"/>
      <c r="Y323" s="266"/>
      <c r="Z323" s="266"/>
      <c r="AA323" s="266"/>
      <c r="AB323" s="266"/>
      <c r="AC323" s="266"/>
      <c r="AD323" s="266"/>
      <c r="AE323" s="266"/>
      <c r="AF323" s="266"/>
      <c r="AG323" s="266"/>
      <c r="AH323" s="266"/>
      <c r="AI323" s="266"/>
      <c r="AJ323" s="266"/>
      <c r="AK323" s="266"/>
      <c r="AL323" s="266"/>
      <c r="AM323" s="266"/>
      <c r="AN323" s="266"/>
      <c r="AO323" s="266"/>
      <c r="AP323" s="266"/>
      <c r="AQ323" s="266"/>
      <c r="AR323" s="266"/>
      <c r="AS323" s="266"/>
      <c r="AT323" s="266"/>
      <c r="AU323" s="280"/>
    </row>
    <row r="324" spans="1:47" ht="60" customHeight="1" x14ac:dyDescent="0.35">
      <c r="A324" s="276" t="s">
        <v>6587</v>
      </c>
      <c r="B324" s="254" t="s">
        <v>6679</v>
      </c>
      <c r="C324" s="255" t="s">
        <v>6687</v>
      </c>
      <c r="D324" s="258" t="s">
        <v>6688</v>
      </c>
      <c r="E324" s="259" t="s">
        <v>6065</v>
      </c>
      <c r="F324" s="262" t="s">
        <v>6682</v>
      </c>
      <c r="G324" s="265" t="str">
        <f>IF(COUNTIF(H324:AU324,"&lt;&gt;")=0,"",SUMPRODUCT(((Recommendations[ImplStatus]="Implemented")+(Recommendations[ImplStatus]="Compensated"))*ISNUMBER(MATCH(Recommendations[Id],H324:AU324,0)))/COUNTIF(H324:AU324,"&lt;&gt;"))</f>
        <v/>
      </c>
      <c r="H324" s="266"/>
      <c r="I324" s="266"/>
      <c r="J324" s="266"/>
      <c r="K324" s="266"/>
      <c r="L324" s="266"/>
      <c r="M324" s="266"/>
      <c r="N324" s="266"/>
      <c r="O324" s="266"/>
      <c r="P324" s="266"/>
      <c r="Q324" s="266"/>
      <c r="R324" s="266"/>
      <c r="S324" s="266"/>
      <c r="T324" s="266"/>
      <c r="U324" s="266"/>
      <c r="V324" s="266"/>
      <c r="W324" s="266"/>
      <c r="X324" s="266"/>
      <c r="Y324" s="266"/>
      <c r="Z324" s="266"/>
      <c r="AA324" s="266"/>
      <c r="AB324" s="266"/>
      <c r="AC324" s="266"/>
      <c r="AD324" s="266"/>
      <c r="AE324" s="266"/>
      <c r="AF324" s="266"/>
      <c r="AG324" s="266"/>
      <c r="AH324" s="266"/>
      <c r="AI324" s="266"/>
      <c r="AJ324" s="266"/>
      <c r="AK324" s="266"/>
      <c r="AL324" s="266"/>
      <c r="AM324" s="266"/>
      <c r="AN324" s="266"/>
      <c r="AO324" s="266"/>
      <c r="AP324" s="266"/>
      <c r="AQ324" s="266"/>
      <c r="AR324" s="266"/>
      <c r="AS324" s="266"/>
      <c r="AT324" s="266"/>
      <c r="AU324" s="280"/>
    </row>
    <row r="325" spans="1:47" ht="60" customHeight="1" x14ac:dyDescent="0.35">
      <c r="A325" s="276" t="s">
        <v>6587</v>
      </c>
      <c r="B325" s="254" t="s">
        <v>6679</v>
      </c>
      <c r="C325" s="255" t="s">
        <v>6689</v>
      </c>
      <c r="D325" s="258" t="s">
        <v>6690</v>
      </c>
      <c r="E325" s="259" t="s">
        <v>6065</v>
      </c>
      <c r="F325" s="262" t="s">
        <v>6682</v>
      </c>
      <c r="G325" s="265" t="str">
        <f>IF(COUNTIF(H325:AU325,"&lt;&gt;")=0,"",SUMPRODUCT(((Recommendations[ImplStatus]="Implemented")+(Recommendations[ImplStatus]="Compensated"))*ISNUMBER(MATCH(Recommendations[Id],H325:AU325,0)))/COUNTIF(H325:AU325,"&lt;&gt;"))</f>
        <v/>
      </c>
      <c r="H325" s="266"/>
      <c r="I325" s="266"/>
      <c r="J325" s="266"/>
      <c r="K325" s="266"/>
      <c r="L325" s="266"/>
      <c r="M325" s="266"/>
      <c r="N325" s="266"/>
      <c r="O325" s="266"/>
      <c r="P325" s="266"/>
      <c r="Q325" s="266"/>
      <c r="R325" s="266"/>
      <c r="S325" s="266"/>
      <c r="T325" s="266"/>
      <c r="U325" s="266"/>
      <c r="V325" s="266"/>
      <c r="W325" s="266"/>
      <c r="X325" s="266"/>
      <c r="Y325" s="266"/>
      <c r="Z325" s="266"/>
      <c r="AA325" s="266"/>
      <c r="AB325" s="266"/>
      <c r="AC325" s="266"/>
      <c r="AD325" s="266"/>
      <c r="AE325" s="266"/>
      <c r="AF325" s="266"/>
      <c r="AG325" s="266"/>
      <c r="AH325" s="266"/>
      <c r="AI325" s="266"/>
      <c r="AJ325" s="266"/>
      <c r="AK325" s="266"/>
      <c r="AL325" s="266"/>
      <c r="AM325" s="266"/>
      <c r="AN325" s="266"/>
      <c r="AO325" s="266"/>
      <c r="AP325" s="266"/>
      <c r="AQ325" s="266"/>
      <c r="AR325" s="266"/>
      <c r="AS325" s="266"/>
      <c r="AT325" s="266"/>
      <c r="AU325" s="280"/>
    </row>
    <row r="326" spans="1:47" ht="60" customHeight="1" x14ac:dyDescent="0.35">
      <c r="A326" s="276" t="s">
        <v>6587</v>
      </c>
      <c r="B326" s="254" t="s">
        <v>6679</v>
      </c>
      <c r="C326" s="255" t="s">
        <v>6691</v>
      </c>
      <c r="D326" s="258" t="s">
        <v>6692</v>
      </c>
      <c r="E326" s="259" t="s">
        <v>6065</v>
      </c>
      <c r="F326" s="262" t="s">
        <v>6682</v>
      </c>
      <c r="G326" s="265" t="str">
        <f>IF(COUNTIF(H326:AU326,"&lt;&gt;")=0,"",SUMPRODUCT(((Recommendations[ImplStatus]="Implemented")+(Recommendations[ImplStatus]="Compensated"))*ISNUMBER(MATCH(Recommendations[Id],H326:AU326,0)))/COUNTIF(H326:AU326,"&lt;&gt;"))</f>
        <v/>
      </c>
      <c r="H326" s="266"/>
      <c r="I326" s="266"/>
      <c r="J326" s="266"/>
      <c r="K326" s="266"/>
      <c r="L326" s="266"/>
      <c r="M326" s="266"/>
      <c r="N326" s="266"/>
      <c r="O326" s="266"/>
      <c r="P326" s="266"/>
      <c r="Q326" s="266"/>
      <c r="R326" s="266"/>
      <c r="S326" s="266"/>
      <c r="T326" s="266"/>
      <c r="U326" s="266"/>
      <c r="V326" s="266"/>
      <c r="W326" s="266"/>
      <c r="X326" s="266"/>
      <c r="Y326" s="266"/>
      <c r="Z326" s="266"/>
      <c r="AA326" s="266"/>
      <c r="AB326" s="266"/>
      <c r="AC326" s="266"/>
      <c r="AD326" s="266"/>
      <c r="AE326" s="266"/>
      <c r="AF326" s="266"/>
      <c r="AG326" s="266"/>
      <c r="AH326" s="266"/>
      <c r="AI326" s="266"/>
      <c r="AJ326" s="266"/>
      <c r="AK326" s="266"/>
      <c r="AL326" s="266"/>
      <c r="AM326" s="266"/>
      <c r="AN326" s="266"/>
      <c r="AO326" s="266"/>
      <c r="AP326" s="266"/>
      <c r="AQ326" s="266"/>
      <c r="AR326" s="266"/>
      <c r="AS326" s="266"/>
      <c r="AT326" s="266"/>
      <c r="AU326" s="280"/>
    </row>
    <row r="327" spans="1:47" ht="60" customHeight="1" x14ac:dyDescent="0.35">
      <c r="A327" s="276" t="s">
        <v>6587</v>
      </c>
      <c r="B327" s="254" t="s">
        <v>6679</v>
      </c>
      <c r="C327" s="255" t="s">
        <v>6693</v>
      </c>
      <c r="D327" s="258" t="s">
        <v>6694</v>
      </c>
      <c r="E327" s="259" t="s">
        <v>6065</v>
      </c>
      <c r="F327" s="262" t="s">
        <v>6682</v>
      </c>
      <c r="G327" s="265" t="str">
        <f>IF(COUNTIF(H327:AU327,"&lt;&gt;")=0,"",SUMPRODUCT(((Recommendations[ImplStatus]="Implemented")+(Recommendations[ImplStatus]="Compensated"))*ISNUMBER(MATCH(Recommendations[Id],H327:AU327,0)))/COUNTIF(H327:AU327,"&lt;&gt;"))</f>
        <v/>
      </c>
      <c r="H327" s="266"/>
      <c r="I327" s="266"/>
      <c r="J327" s="266"/>
      <c r="K327" s="266"/>
      <c r="L327" s="266"/>
      <c r="M327" s="266"/>
      <c r="N327" s="266"/>
      <c r="O327" s="266"/>
      <c r="P327" s="266"/>
      <c r="Q327" s="266"/>
      <c r="R327" s="266"/>
      <c r="S327" s="266"/>
      <c r="T327" s="266"/>
      <c r="U327" s="266"/>
      <c r="V327" s="266"/>
      <c r="W327" s="266"/>
      <c r="X327" s="266"/>
      <c r="Y327" s="266"/>
      <c r="Z327" s="266"/>
      <c r="AA327" s="266"/>
      <c r="AB327" s="266"/>
      <c r="AC327" s="266"/>
      <c r="AD327" s="266"/>
      <c r="AE327" s="266"/>
      <c r="AF327" s="266"/>
      <c r="AG327" s="266"/>
      <c r="AH327" s="266"/>
      <c r="AI327" s="266"/>
      <c r="AJ327" s="266"/>
      <c r="AK327" s="266"/>
      <c r="AL327" s="266"/>
      <c r="AM327" s="266"/>
      <c r="AN327" s="266"/>
      <c r="AO327" s="266"/>
      <c r="AP327" s="266"/>
      <c r="AQ327" s="266"/>
      <c r="AR327" s="266"/>
      <c r="AS327" s="266"/>
      <c r="AT327" s="266"/>
      <c r="AU327" s="280"/>
    </row>
    <row r="328" spans="1:47" ht="60" customHeight="1" x14ac:dyDescent="0.35">
      <c r="A328" s="276" t="s">
        <v>6587</v>
      </c>
      <c r="B328" s="254" t="s">
        <v>6679</v>
      </c>
      <c r="C328" s="255" t="s">
        <v>6695</v>
      </c>
      <c r="D328" s="258" t="s">
        <v>6696</v>
      </c>
      <c r="E328" s="259" t="s">
        <v>6065</v>
      </c>
      <c r="F328" s="262" t="s">
        <v>6682</v>
      </c>
      <c r="G328" s="265" t="str">
        <f>IF(COUNTIF(H328:AU328,"&lt;&gt;")=0,"",SUMPRODUCT(((Recommendations[ImplStatus]="Implemented")+(Recommendations[ImplStatus]="Compensated"))*ISNUMBER(MATCH(Recommendations[Id],H328:AU328,0)))/COUNTIF(H328:AU328,"&lt;&gt;"))</f>
        <v/>
      </c>
      <c r="H328" s="266"/>
      <c r="I328" s="266"/>
      <c r="J328" s="266"/>
      <c r="K328" s="266"/>
      <c r="L328" s="266"/>
      <c r="M328" s="266"/>
      <c r="N328" s="266"/>
      <c r="O328" s="266"/>
      <c r="P328" s="266"/>
      <c r="Q328" s="266"/>
      <c r="R328" s="266"/>
      <c r="S328" s="266"/>
      <c r="T328" s="266"/>
      <c r="U328" s="266"/>
      <c r="V328" s="266"/>
      <c r="W328" s="266"/>
      <c r="X328" s="266"/>
      <c r="Y328" s="266"/>
      <c r="Z328" s="266"/>
      <c r="AA328" s="266"/>
      <c r="AB328" s="266"/>
      <c r="AC328" s="266"/>
      <c r="AD328" s="266"/>
      <c r="AE328" s="266"/>
      <c r="AF328" s="266"/>
      <c r="AG328" s="266"/>
      <c r="AH328" s="266"/>
      <c r="AI328" s="266"/>
      <c r="AJ328" s="266"/>
      <c r="AK328" s="266"/>
      <c r="AL328" s="266"/>
      <c r="AM328" s="266"/>
      <c r="AN328" s="266"/>
      <c r="AO328" s="266"/>
      <c r="AP328" s="266"/>
      <c r="AQ328" s="266"/>
      <c r="AR328" s="266"/>
      <c r="AS328" s="266"/>
      <c r="AT328" s="266"/>
      <c r="AU328" s="280"/>
    </row>
    <row r="329" spans="1:47" ht="60" customHeight="1" x14ac:dyDescent="0.35">
      <c r="A329" s="276" t="s">
        <v>6587</v>
      </c>
      <c r="B329" s="254" t="s">
        <v>6679</v>
      </c>
      <c r="C329" s="255" t="s">
        <v>6697</v>
      </c>
      <c r="D329" s="258" t="s">
        <v>6698</v>
      </c>
      <c r="E329" s="259" t="s">
        <v>6065</v>
      </c>
      <c r="F329" s="262" t="s">
        <v>6682</v>
      </c>
      <c r="G329" s="265" t="str">
        <f>IF(COUNTIF(H329:AU329,"&lt;&gt;")=0,"",SUMPRODUCT(((Recommendations[ImplStatus]="Implemented")+(Recommendations[ImplStatus]="Compensated"))*ISNUMBER(MATCH(Recommendations[Id],H329:AU329,0)))/COUNTIF(H329:AU329,"&lt;&gt;"))</f>
        <v/>
      </c>
      <c r="H329" s="266"/>
      <c r="I329" s="266"/>
      <c r="J329" s="266"/>
      <c r="K329" s="266"/>
      <c r="L329" s="266"/>
      <c r="M329" s="266"/>
      <c r="N329" s="266"/>
      <c r="O329" s="266"/>
      <c r="P329" s="266"/>
      <c r="Q329" s="266"/>
      <c r="R329" s="266"/>
      <c r="S329" s="266"/>
      <c r="T329" s="266"/>
      <c r="U329" s="266"/>
      <c r="V329" s="266"/>
      <c r="W329" s="266"/>
      <c r="X329" s="266"/>
      <c r="Y329" s="266"/>
      <c r="Z329" s="266"/>
      <c r="AA329" s="266"/>
      <c r="AB329" s="266"/>
      <c r="AC329" s="266"/>
      <c r="AD329" s="266"/>
      <c r="AE329" s="266"/>
      <c r="AF329" s="266"/>
      <c r="AG329" s="266"/>
      <c r="AH329" s="266"/>
      <c r="AI329" s="266"/>
      <c r="AJ329" s="266"/>
      <c r="AK329" s="266"/>
      <c r="AL329" s="266"/>
      <c r="AM329" s="266"/>
      <c r="AN329" s="266"/>
      <c r="AO329" s="266"/>
      <c r="AP329" s="266"/>
      <c r="AQ329" s="266"/>
      <c r="AR329" s="266"/>
      <c r="AS329" s="266"/>
      <c r="AT329" s="266"/>
      <c r="AU329" s="280"/>
    </row>
    <row r="330" spans="1:47" ht="60" customHeight="1" x14ac:dyDescent="0.35">
      <c r="A330" s="276" t="s">
        <v>6587</v>
      </c>
      <c r="B330" s="254" t="s">
        <v>6679</v>
      </c>
      <c r="C330" s="255" t="s">
        <v>6699</v>
      </c>
      <c r="D330" s="258" t="s">
        <v>6700</v>
      </c>
      <c r="E330" s="259" t="s">
        <v>6065</v>
      </c>
      <c r="F330" s="262" t="s">
        <v>6682</v>
      </c>
      <c r="G330" s="265" t="str">
        <f>IF(COUNTIF(H330:AU330,"&lt;&gt;")=0,"",SUMPRODUCT(((Recommendations[ImplStatus]="Implemented")+(Recommendations[ImplStatus]="Compensated"))*ISNUMBER(MATCH(Recommendations[Id],H330:AU330,0)))/COUNTIF(H330:AU330,"&lt;&gt;"))</f>
        <v/>
      </c>
      <c r="H330" s="266"/>
      <c r="I330" s="266"/>
      <c r="J330" s="266"/>
      <c r="K330" s="266"/>
      <c r="L330" s="266"/>
      <c r="M330" s="266"/>
      <c r="N330" s="266"/>
      <c r="O330" s="266"/>
      <c r="P330" s="266"/>
      <c r="Q330" s="266"/>
      <c r="R330" s="266"/>
      <c r="S330" s="266"/>
      <c r="T330" s="266"/>
      <c r="U330" s="266"/>
      <c r="V330" s="266"/>
      <c r="W330" s="266"/>
      <c r="X330" s="266"/>
      <c r="Y330" s="266"/>
      <c r="Z330" s="266"/>
      <c r="AA330" s="266"/>
      <c r="AB330" s="266"/>
      <c r="AC330" s="266"/>
      <c r="AD330" s="266"/>
      <c r="AE330" s="266"/>
      <c r="AF330" s="266"/>
      <c r="AG330" s="266"/>
      <c r="AH330" s="266"/>
      <c r="AI330" s="266"/>
      <c r="AJ330" s="266"/>
      <c r="AK330" s="266"/>
      <c r="AL330" s="266"/>
      <c r="AM330" s="266"/>
      <c r="AN330" s="266"/>
      <c r="AO330" s="266"/>
      <c r="AP330" s="266"/>
      <c r="AQ330" s="266"/>
      <c r="AR330" s="266"/>
      <c r="AS330" s="266"/>
      <c r="AT330" s="266"/>
      <c r="AU330" s="280"/>
    </row>
    <row r="331" spans="1:47" ht="60" customHeight="1" x14ac:dyDescent="0.35">
      <c r="A331" s="276" t="s">
        <v>6587</v>
      </c>
      <c r="B331" s="254" t="s">
        <v>6679</v>
      </c>
      <c r="C331" s="255" t="s">
        <v>6701</v>
      </c>
      <c r="D331" s="258" t="s">
        <v>6702</v>
      </c>
      <c r="E331" s="259" t="s">
        <v>6065</v>
      </c>
      <c r="F331" s="262" t="s">
        <v>6682</v>
      </c>
      <c r="G331" s="265" t="str">
        <f>IF(COUNTIF(H331:AU331,"&lt;&gt;")=0,"",SUMPRODUCT(((Recommendations[ImplStatus]="Implemented")+(Recommendations[ImplStatus]="Compensated"))*ISNUMBER(MATCH(Recommendations[Id],H331:AU331,0)))/COUNTIF(H331:AU331,"&lt;&gt;"))</f>
        <v/>
      </c>
      <c r="H331" s="266"/>
      <c r="I331" s="266"/>
      <c r="J331" s="266"/>
      <c r="K331" s="266"/>
      <c r="L331" s="266"/>
      <c r="M331" s="266"/>
      <c r="N331" s="266"/>
      <c r="O331" s="266"/>
      <c r="P331" s="266"/>
      <c r="Q331" s="266"/>
      <c r="R331" s="266"/>
      <c r="S331" s="266"/>
      <c r="T331" s="266"/>
      <c r="U331" s="266"/>
      <c r="V331" s="266"/>
      <c r="W331" s="266"/>
      <c r="X331" s="266"/>
      <c r="Y331" s="266"/>
      <c r="Z331" s="266"/>
      <c r="AA331" s="266"/>
      <c r="AB331" s="266"/>
      <c r="AC331" s="266"/>
      <c r="AD331" s="266"/>
      <c r="AE331" s="266"/>
      <c r="AF331" s="266"/>
      <c r="AG331" s="266"/>
      <c r="AH331" s="266"/>
      <c r="AI331" s="266"/>
      <c r="AJ331" s="266"/>
      <c r="AK331" s="266"/>
      <c r="AL331" s="266"/>
      <c r="AM331" s="266"/>
      <c r="AN331" s="266"/>
      <c r="AO331" s="266"/>
      <c r="AP331" s="266"/>
      <c r="AQ331" s="266"/>
      <c r="AR331" s="266"/>
      <c r="AS331" s="266"/>
      <c r="AT331" s="266"/>
      <c r="AU331" s="280"/>
    </row>
    <row r="332" spans="1:47" ht="60" customHeight="1" x14ac:dyDescent="0.35">
      <c r="A332" s="276" t="s">
        <v>6587</v>
      </c>
      <c r="B332" s="254" t="s">
        <v>6679</v>
      </c>
      <c r="C332" s="255" t="s">
        <v>6703</v>
      </c>
      <c r="D332" s="258" t="s">
        <v>6704</v>
      </c>
      <c r="E332" s="259" t="s">
        <v>6065</v>
      </c>
      <c r="F332" s="262" t="s">
        <v>6682</v>
      </c>
      <c r="G332" s="265" t="str">
        <f>IF(COUNTIF(H332:AU332,"&lt;&gt;")=0,"",SUMPRODUCT(((Recommendations[ImplStatus]="Implemented")+(Recommendations[ImplStatus]="Compensated"))*ISNUMBER(MATCH(Recommendations[Id],H332:AU332,0)))/COUNTIF(H332:AU332,"&lt;&gt;"))</f>
        <v/>
      </c>
      <c r="H332" s="266"/>
      <c r="I332" s="266"/>
      <c r="J332" s="266"/>
      <c r="K332" s="266"/>
      <c r="L332" s="266"/>
      <c r="M332" s="266"/>
      <c r="N332" s="266"/>
      <c r="O332" s="266"/>
      <c r="P332" s="266"/>
      <c r="Q332" s="266"/>
      <c r="R332" s="266"/>
      <c r="S332" s="266"/>
      <c r="T332" s="266"/>
      <c r="U332" s="266"/>
      <c r="V332" s="266"/>
      <c r="W332" s="266"/>
      <c r="X332" s="266"/>
      <c r="Y332" s="266"/>
      <c r="Z332" s="266"/>
      <c r="AA332" s="266"/>
      <c r="AB332" s="266"/>
      <c r="AC332" s="266"/>
      <c r="AD332" s="266"/>
      <c r="AE332" s="266"/>
      <c r="AF332" s="266"/>
      <c r="AG332" s="266"/>
      <c r="AH332" s="266"/>
      <c r="AI332" s="266"/>
      <c r="AJ332" s="266"/>
      <c r="AK332" s="266"/>
      <c r="AL332" s="266"/>
      <c r="AM332" s="266"/>
      <c r="AN332" s="266"/>
      <c r="AO332" s="266"/>
      <c r="AP332" s="266"/>
      <c r="AQ332" s="266"/>
      <c r="AR332" s="266"/>
      <c r="AS332" s="266"/>
      <c r="AT332" s="266"/>
      <c r="AU332" s="280"/>
    </row>
    <row r="333" spans="1:47" ht="60" customHeight="1" x14ac:dyDescent="0.35">
      <c r="A333" s="276" t="s">
        <v>6587</v>
      </c>
      <c r="B333" s="254" t="s">
        <v>6679</v>
      </c>
      <c r="C333" s="255" t="s">
        <v>6705</v>
      </c>
      <c r="D333" s="258" t="s">
        <v>6706</v>
      </c>
      <c r="E333" s="259" t="s">
        <v>6065</v>
      </c>
      <c r="F333" s="262" t="s">
        <v>6682</v>
      </c>
      <c r="G333" s="265" t="str">
        <f>IF(COUNTIF(H333:AU333,"&lt;&gt;")=0,"",SUMPRODUCT(((Recommendations[ImplStatus]="Implemented")+(Recommendations[ImplStatus]="Compensated"))*ISNUMBER(MATCH(Recommendations[Id],H333:AU333,0)))/COUNTIF(H333:AU333,"&lt;&gt;"))</f>
        <v/>
      </c>
      <c r="H333" s="266"/>
      <c r="I333" s="266"/>
      <c r="J333" s="266"/>
      <c r="K333" s="266"/>
      <c r="L333" s="266"/>
      <c r="M333" s="266"/>
      <c r="N333" s="266"/>
      <c r="O333" s="266"/>
      <c r="P333" s="266"/>
      <c r="Q333" s="266"/>
      <c r="R333" s="266"/>
      <c r="S333" s="266"/>
      <c r="T333" s="266"/>
      <c r="U333" s="266"/>
      <c r="V333" s="266"/>
      <c r="W333" s="266"/>
      <c r="X333" s="266"/>
      <c r="Y333" s="266"/>
      <c r="Z333" s="266"/>
      <c r="AA333" s="266"/>
      <c r="AB333" s="266"/>
      <c r="AC333" s="266"/>
      <c r="AD333" s="266"/>
      <c r="AE333" s="266"/>
      <c r="AF333" s="266"/>
      <c r="AG333" s="266"/>
      <c r="AH333" s="266"/>
      <c r="AI333" s="266"/>
      <c r="AJ333" s="266"/>
      <c r="AK333" s="266"/>
      <c r="AL333" s="266"/>
      <c r="AM333" s="266"/>
      <c r="AN333" s="266"/>
      <c r="AO333" s="266"/>
      <c r="AP333" s="266"/>
      <c r="AQ333" s="266"/>
      <c r="AR333" s="266"/>
      <c r="AS333" s="266"/>
      <c r="AT333" s="266"/>
      <c r="AU333" s="280"/>
    </row>
    <row r="334" spans="1:47" ht="60" customHeight="1" x14ac:dyDescent="0.35">
      <c r="A334" s="276" t="s">
        <v>6587</v>
      </c>
      <c r="B334" s="254" t="s">
        <v>6679</v>
      </c>
      <c r="C334" s="255" t="s">
        <v>6707</v>
      </c>
      <c r="D334" s="258" t="s">
        <v>6708</v>
      </c>
      <c r="E334" s="259" t="s">
        <v>6065</v>
      </c>
      <c r="F334" s="262" t="s">
        <v>6682</v>
      </c>
      <c r="G334" s="265" t="str">
        <f>IF(COUNTIF(H334:AU334,"&lt;&gt;")=0,"",SUMPRODUCT(((Recommendations[ImplStatus]="Implemented")+(Recommendations[ImplStatus]="Compensated"))*ISNUMBER(MATCH(Recommendations[Id],H334:AU334,0)))/COUNTIF(H334:AU334,"&lt;&gt;"))</f>
        <v/>
      </c>
      <c r="H334" s="266"/>
      <c r="I334" s="266"/>
      <c r="J334" s="266"/>
      <c r="K334" s="266"/>
      <c r="L334" s="266"/>
      <c r="M334" s="266"/>
      <c r="N334" s="266"/>
      <c r="O334" s="266"/>
      <c r="P334" s="266"/>
      <c r="Q334" s="266"/>
      <c r="R334" s="266"/>
      <c r="S334" s="266"/>
      <c r="T334" s="266"/>
      <c r="U334" s="266"/>
      <c r="V334" s="266"/>
      <c r="W334" s="266"/>
      <c r="X334" s="266"/>
      <c r="Y334" s="266"/>
      <c r="Z334" s="266"/>
      <c r="AA334" s="266"/>
      <c r="AB334" s="266"/>
      <c r="AC334" s="266"/>
      <c r="AD334" s="266"/>
      <c r="AE334" s="266"/>
      <c r="AF334" s="266"/>
      <c r="AG334" s="266"/>
      <c r="AH334" s="266"/>
      <c r="AI334" s="266"/>
      <c r="AJ334" s="266"/>
      <c r="AK334" s="266"/>
      <c r="AL334" s="266"/>
      <c r="AM334" s="266"/>
      <c r="AN334" s="266"/>
      <c r="AO334" s="266"/>
      <c r="AP334" s="266"/>
      <c r="AQ334" s="266"/>
      <c r="AR334" s="266"/>
      <c r="AS334" s="266"/>
      <c r="AT334" s="266"/>
      <c r="AU334" s="280"/>
    </row>
    <row r="335" spans="1:47" ht="60" customHeight="1" x14ac:dyDescent="0.35">
      <c r="A335" s="276" t="s">
        <v>6587</v>
      </c>
      <c r="B335" s="254" t="s">
        <v>6679</v>
      </c>
      <c r="C335" s="255" t="s">
        <v>6709</v>
      </c>
      <c r="D335" s="258" t="s">
        <v>6710</v>
      </c>
      <c r="E335" s="259" t="s">
        <v>6065</v>
      </c>
      <c r="F335" s="262" t="s">
        <v>6682</v>
      </c>
      <c r="G335" s="265" t="str">
        <f>IF(COUNTIF(H335:AU335,"&lt;&gt;")=0,"",SUMPRODUCT(((Recommendations[ImplStatus]="Implemented")+(Recommendations[ImplStatus]="Compensated"))*ISNUMBER(MATCH(Recommendations[Id],H335:AU335,0)))/COUNTIF(H335:AU335,"&lt;&gt;"))</f>
        <v/>
      </c>
      <c r="H335" s="266"/>
      <c r="I335" s="266"/>
      <c r="J335" s="266"/>
      <c r="K335" s="266"/>
      <c r="L335" s="266"/>
      <c r="M335" s="266"/>
      <c r="N335" s="266"/>
      <c r="O335" s="266"/>
      <c r="P335" s="266"/>
      <c r="Q335" s="266"/>
      <c r="R335" s="266"/>
      <c r="S335" s="266"/>
      <c r="T335" s="266"/>
      <c r="U335" s="266"/>
      <c r="V335" s="266"/>
      <c r="W335" s="266"/>
      <c r="X335" s="266"/>
      <c r="Y335" s="266"/>
      <c r="Z335" s="266"/>
      <c r="AA335" s="266"/>
      <c r="AB335" s="266"/>
      <c r="AC335" s="266"/>
      <c r="AD335" s="266"/>
      <c r="AE335" s="266"/>
      <c r="AF335" s="266"/>
      <c r="AG335" s="266"/>
      <c r="AH335" s="266"/>
      <c r="AI335" s="266"/>
      <c r="AJ335" s="266"/>
      <c r="AK335" s="266"/>
      <c r="AL335" s="266"/>
      <c r="AM335" s="266"/>
      <c r="AN335" s="266"/>
      <c r="AO335" s="266"/>
      <c r="AP335" s="266"/>
      <c r="AQ335" s="266"/>
      <c r="AR335" s="266"/>
      <c r="AS335" s="266"/>
      <c r="AT335" s="266"/>
      <c r="AU335" s="280"/>
    </row>
    <row r="336" spans="1:47" ht="60" customHeight="1" x14ac:dyDescent="0.35">
      <c r="A336" s="276" t="s">
        <v>6587</v>
      </c>
      <c r="B336" s="254" t="s">
        <v>6679</v>
      </c>
      <c r="C336" s="255" t="s">
        <v>6711</v>
      </c>
      <c r="D336" s="258" t="s">
        <v>6712</v>
      </c>
      <c r="E336" s="259" t="s">
        <v>6180</v>
      </c>
      <c r="F336" s="262" t="s">
        <v>6682</v>
      </c>
      <c r="G336" s="265" t="str">
        <f>IF(COUNTIF(H336:AU336,"&lt;&gt;")=0,"",SUMPRODUCT(((Recommendations[ImplStatus]="Implemented")+(Recommendations[ImplStatus]="Compensated"))*ISNUMBER(MATCH(Recommendations[Id],H336:AU336,0)))/COUNTIF(H336:AU336,"&lt;&gt;"))</f>
        <v/>
      </c>
      <c r="H336" s="266"/>
      <c r="I336" s="266"/>
      <c r="J336" s="266"/>
      <c r="K336" s="266"/>
      <c r="L336" s="266"/>
      <c r="M336" s="266"/>
      <c r="N336" s="266"/>
      <c r="O336" s="266"/>
      <c r="P336" s="266"/>
      <c r="Q336" s="266"/>
      <c r="R336" s="266"/>
      <c r="S336" s="266"/>
      <c r="T336" s="266"/>
      <c r="U336" s="266"/>
      <c r="V336" s="266"/>
      <c r="W336" s="266"/>
      <c r="X336" s="266"/>
      <c r="Y336" s="266"/>
      <c r="Z336" s="266"/>
      <c r="AA336" s="266"/>
      <c r="AB336" s="266"/>
      <c r="AC336" s="266"/>
      <c r="AD336" s="266"/>
      <c r="AE336" s="266"/>
      <c r="AF336" s="266"/>
      <c r="AG336" s="266"/>
      <c r="AH336" s="266"/>
      <c r="AI336" s="266"/>
      <c r="AJ336" s="266"/>
      <c r="AK336" s="266"/>
      <c r="AL336" s="266"/>
      <c r="AM336" s="266"/>
      <c r="AN336" s="266"/>
      <c r="AO336" s="266"/>
      <c r="AP336" s="266"/>
      <c r="AQ336" s="266"/>
      <c r="AR336" s="266"/>
      <c r="AS336" s="266"/>
      <c r="AT336" s="266"/>
      <c r="AU336" s="280"/>
    </row>
    <row r="337" spans="1:47" ht="60" customHeight="1" x14ac:dyDescent="0.35">
      <c r="A337" s="276" t="s">
        <v>6587</v>
      </c>
      <c r="B337" s="254" t="s">
        <v>6679</v>
      </c>
      <c r="C337" s="255" t="s">
        <v>6713</v>
      </c>
      <c r="D337" s="258" t="s">
        <v>6714</v>
      </c>
      <c r="E337" s="259" t="s">
        <v>6180</v>
      </c>
      <c r="F337" s="262" t="s">
        <v>6682</v>
      </c>
      <c r="G337" s="265" t="str">
        <f>IF(COUNTIF(H337:AU337,"&lt;&gt;")=0,"",SUMPRODUCT(((Recommendations[ImplStatus]="Implemented")+(Recommendations[ImplStatus]="Compensated"))*ISNUMBER(MATCH(Recommendations[Id],H337:AU337,0)))/COUNTIF(H337:AU337,"&lt;&gt;"))</f>
        <v/>
      </c>
      <c r="H337" s="266"/>
      <c r="I337" s="266"/>
      <c r="J337" s="266"/>
      <c r="K337" s="266"/>
      <c r="L337" s="266"/>
      <c r="M337" s="266"/>
      <c r="N337" s="266"/>
      <c r="O337" s="266"/>
      <c r="P337" s="266"/>
      <c r="Q337" s="266"/>
      <c r="R337" s="266"/>
      <c r="S337" s="266"/>
      <c r="T337" s="266"/>
      <c r="U337" s="266"/>
      <c r="V337" s="266"/>
      <c r="W337" s="266"/>
      <c r="X337" s="266"/>
      <c r="Y337" s="266"/>
      <c r="Z337" s="266"/>
      <c r="AA337" s="266"/>
      <c r="AB337" s="266"/>
      <c r="AC337" s="266"/>
      <c r="AD337" s="266"/>
      <c r="AE337" s="266"/>
      <c r="AF337" s="266"/>
      <c r="AG337" s="266"/>
      <c r="AH337" s="266"/>
      <c r="AI337" s="266"/>
      <c r="AJ337" s="266"/>
      <c r="AK337" s="266"/>
      <c r="AL337" s="266"/>
      <c r="AM337" s="266"/>
      <c r="AN337" s="266"/>
      <c r="AO337" s="266"/>
      <c r="AP337" s="266"/>
      <c r="AQ337" s="266"/>
      <c r="AR337" s="266"/>
      <c r="AS337" s="266"/>
      <c r="AT337" s="266"/>
      <c r="AU337" s="280"/>
    </row>
    <row r="338" spans="1:47" ht="60" customHeight="1" x14ac:dyDescent="0.35">
      <c r="A338" s="276" t="s">
        <v>6587</v>
      </c>
      <c r="B338" s="254" t="s">
        <v>6679</v>
      </c>
      <c r="C338" s="255" t="s">
        <v>6715</v>
      </c>
      <c r="D338" s="258" t="s">
        <v>6716</v>
      </c>
      <c r="E338" s="259" t="s">
        <v>6065</v>
      </c>
      <c r="F338" s="262" t="s">
        <v>6682</v>
      </c>
      <c r="G338" s="265" t="str">
        <f>IF(COUNTIF(H338:AU338,"&lt;&gt;")=0,"",SUMPRODUCT(((Recommendations[ImplStatus]="Implemented")+(Recommendations[ImplStatus]="Compensated"))*ISNUMBER(MATCH(Recommendations[Id],H338:AU338,0)))/COUNTIF(H338:AU338,"&lt;&gt;"))</f>
        <v/>
      </c>
      <c r="H338" s="266"/>
      <c r="I338" s="266"/>
      <c r="J338" s="266"/>
      <c r="K338" s="266"/>
      <c r="L338" s="266"/>
      <c r="M338" s="266"/>
      <c r="N338" s="266"/>
      <c r="O338" s="266"/>
      <c r="P338" s="266"/>
      <c r="Q338" s="266"/>
      <c r="R338" s="266"/>
      <c r="S338" s="266"/>
      <c r="T338" s="266"/>
      <c r="U338" s="266"/>
      <c r="V338" s="266"/>
      <c r="W338" s="266"/>
      <c r="X338" s="266"/>
      <c r="Y338" s="266"/>
      <c r="Z338" s="266"/>
      <c r="AA338" s="266"/>
      <c r="AB338" s="266"/>
      <c r="AC338" s="266"/>
      <c r="AD338" s="266"/>
      <c r="AE338" s="266"/>
      <c r="AF338" s="266"/>
      <c r="AG338" s="266"/>
      <c r="AH338" s="266"/>
      <c r="AI338" s="266"/>
      <c r="AJ338" s="266"/>
      <c r="AK338" s="266"/>
      <c r="AL338" s="266"/>
      <c r="AM338" s="266"/>
      <c r="AN338" s="266"/>
      <c r="AO338" s="266"/>
      <c r="AP338" s="266"/>
      <c r="AQ338" s="266"/>
      <c r="AR338" s="266"/>
      <c r="AS338" s="266"/>
      <c r="AT338" s="266"/>
      <c r="AU338" s="280"/>
    </row>
    <row r="339" spans="1:47" ht="60" customHeight="1" x14ac:dyDescent="0.35">
      <c r="A339" s="276" t="s">
        <v>6587</v>
      </c>
      <c r="B339" s="254" t="s">
        <v>6679</v>
      </c>
      <c r="C339" s="255" t="s">
        <v>6717</v>
      </c>
      <c r="D339" s="258" t="s">
        <v>6718</v>
      </c>
      <c r="E339" s="259" t="s">
        <v>6065</v>
      </c>
      <c r="F339" s="262" t="s">
        <v>6682</v>
      </c>
      <c r="G339" s="265" t="str">
        <f>IF(COUNTIF(H339:AU339,"&lt;&gt;")=0,"",SUMPRODUCT(((Recommendations[ImplStatus]="Implemented")+(Recommendations[ImplStatus]="Compensated"))*ISNUMBER(MATCH(Recommendations[Id],H339:AU339,0)))/COUNTIF(H339:AU339,"&lt;&gt;"))</f>
        <v/>
      </c>
      <c r="H339" s="266"/>
      <c r="I339" s="266"/>
      <c r="J339" s="266"/>
      <c r="K339" s="266"/>
      <c r="L339" s="266"/>
      <c r="M339" s="266"/>
      <c r="N339" s="266"/>
      <c r="O339" s="266"/>
      <c r="P339" s="266"/>
      <c r="Q339" s="266"/>
      <c r="R339" s="266"/>
      <c r="S339" s="266"/>
      <c r="T339" s="266"/>
      <c r="U339" s="266"/>
      <c r="V339" s="266"/>
      <c r="W339" s="266"/>
      <c r="X339" s="266"/>
      <c r="Y339" s="266"/>
      <c r="Z339" s="266"/>
      <c r="AA339" s="266"/>
      <c r="AB339" s="266"/>
      <c r="AC339" s="266"/>
      <c r="AD339" s="266"/>
      <c r="AE339" s="266"/>
      <c r="AF339" s="266"/>
      <c r="AG339" s="266"/>
      <c r="AH339" s="266"/>
      <c r="AI339" s="266"/>
      <c r="AJ339" s="266"/>
      <c r="AK339" s="266"/>
      <c r="AL339" s="266"/>
      <c r="AM339" s="266"/>
      <c r="AN339" s="266"/>
      <c r="AO339" s="266"/>
      <c r="AP339" s="266"/>
      <c r="AQ339" s="266"/>
      <c r="AR339" s="266"/>
      <c r="AS339" s="266"/>
      <c r="AT339" s="266"/>
      <c r="AU339" s="280"/>
    </row>
    <row r="340" spans="1:47" ht="60" customHeight="1" outlineLevel="2" x14ac:dyDescent="0.35">
      <c r="A340" s="275" t="s">
        <v>6587</v>
      </c>
      <c r="B340" s="253" t="s">
        <v>6719</v>
      </c>
      <c r="C340" s="253"/>
      <c r="D340" s="257"/>
      <c r="E340" s="253"/>
      <c r="F340" s="261"/>
      <c r="G340" s="264" t="str">
        <f>IF(COUNTIF(H340:AU340,"&lt;&gt;")=0,"",SUMPRODUCT(((Recommendations[ImplStatus]="Implemented")+(Recommendations[ImplStatus]="Compensated"))*ISNUMBER(MATCH(Recommendations[Id],H340:AU340,0)))/COUNTIF(H340:AU340,"&lt;&gt;"))</f>
        <v/>
      </c>
      <c r="H340" s="261"/>
      <c r="I340" s="261"/>
      <c r="J340" s="261"/>
      <c r="K340" s="261"/>
      <c r="L340" s="261"/>
      <c r="M340" s="261"/>
      <c r="N340" s="261"/>
      <c r="O340" s="261"/>
      <c r="P340" s="261"/>
      <c r="Q340" s="261"/>
      <c r="R340" s="261"/>
      <c r="S340" s="261"/>
      <c r="T340" s="261"/>
      <c r="U340" s="261"/>
      <c r="V340" s="261"/>
      <c r="W340" s="261"/>
      <c r="X340" s="261"/>
      <c r="Y340" s="261"/>
      <c r="Z340" s="261"/>
      <c r="AA340" s="261"/>
      <c r="AB340" s="261"/>
      <c r="AC340" s="261"/>
      <c r="AD340" s="261"/>
      <c r="AE340" s="261"/>
      <c r="AF340" s="261"/>
      <c r="AG340" s="261"/>
      <c r="AH340" s="261"/>
      <c r="AI340" s="261"/>
      <c r="AJ340" s="261"/>
      <c r="AK340" s="261"/>
      <c r="AL340" s="261"/>
      <c r="AM340" s="261"/>
      <c r="AN340" s="261"/>
      <c r="AO340" s="261"/>
      <c r="AP340" s="261"/>
      <c r="AQ340" s="261"/>
      <c r="AR340" s="261"/>
      <c r="AS340" s="261"/>
      <c r="AT340" s="261"/>
      <c r="AU340" s="279"/>
    </row>
    <row r="341" spans="1:47" ht="60" customHeight="1" x14ac:dyDescent="0.35">
      <c r="A341" s="276" t="s">
        <v>6587</v>
      </c>
      <c r="B341" s="254" t="s">
        <v>6719</v>
      </c>
      <c r="C341" s="255" t="s">
        <v>6720</v>
      </c>
      <c r="D341" s="258" t="s">
        <v>6721</v>
      </c>
      <c r="E341" s="259" t="s">
        <v>6036</v>
      </c>
      <c r="F341" s="262" t="s">
        <v>6606</v>
      </c>
      <c r="G341" s="265" t="str">
        <f>IF(COUNTIF(H341:AU341,"&lt;&gt;")=0,"",SUMPRODUCT(((Recommendations[ImplStatus]="Implemented")+(Recommendations[ImplStatus]="Compensated"))*ISNUMBER(MATCH(Recommendations[Id],H341:AU341,0)))/COUNTIF(H341:AU341,"&lt;&gt;"))</f>
        <v/>
      </c>
      <c r="H341" s="266"/>
      <c r="I341" s="266"/>
      <c r="J341" s="266"/>
      <c r="K341" s="266"/>
      <c r="L341" s="266"/>
      <c r="M341" s="266"/>
      <c r="N341" s="266"/>
      <c r="O341" s="266"/>
      <c r="P341" s="266"/>
      <c r="Q341" s="266"/>
      <c r="R341" s="266"/>
      <c r="S341" s="266"/>
      <c r="T341" s="266"/>
      <c r="U341" s="266"/>
      <c r="V341" s="266"/>
      <c r="W341" s="266"/>
      <c r="X341" s="266"/>
      <c r="Y341" s="266"/>
      <c r="Z341" s="266"/>
      <c r="AA341" s="266"/>
      <c r="AB341" s="266"/>
      <c r="AC341" s="266"/>
      <c r="AD341" s="266"/>
      <c r="AE341" s="266"/>
      <c r="AF341" s="266"/>
      <c r="AG341" s="266"/>
      <c r="AH341" s="266"/>
      <c r="AI341" s="266"/>
      <c r="AJ341" s="266"/>
      <c r="AK341" s="266"/>
      <c r="AL341" s="266"/>
      <c r="AM341" s="266"/>
      <c r="AN341" s="266"/>
      <c r="AO341" s="266"/>
      <c r="AP341" s="266"/>
      <c r="AQ341" s="266"/>
      <c r="AR341" s="266"/>
      <c r="AS341" s="266"/>
      <c r="AT341" s="266"/>
      <c r="AU341" s="280"/>
    </row>
    <row r="342" spans="1:47" ht="60" customHeight="1" x14ac:dyDescent="0.35">
      <c r="A342" s="276" t="s">
        <v>6587</v>
      </c>
      <c r="B342" s="254" t="s">
        <v>6719</v>
      </c>
      <c r="C342" s="255" t="s">
        <v>6722</v>
      </c>
      <c r="D342" s="258" t="s">
        <v>6723</v>
      </c>
      <c r="E342" s="259" t="s">
        <v>6036</v>
      </c>
      <c r="F342" s="262" t="s">
        <v>6606</v>
      </c>
      <c r="G342" s="265" t="str">
        <f>IF(COUNTIF(H342:AU342,"&lt;&gt;")=0,"",SUMPRODUCT(((Recommendations[ImplStatus]="Implemented")+(Recommendations[ImplStatus]="Compensated"))*ISNUMBER(MATCH(Recommendations[Id],H342:AU342,0)))/COUNTIF(H342:AU342,"&lt;&gt;"))</f>
        <v/>
      </c>
      <c r="H342" s="266"/>
      <c r="I342" s="266"/>
      <c r="J342" s="266"/>
      <c r="K342" s="266"/>
      <c r="L342" s="266"/>
      <c r="M342" s="266"/>
      <c r="N342" s="266"/>
      <c r="O342" s="266"/>
      <c r="P342" s="266"/>
      <c r="Q342" s="266"/>
      <c r="R342" s="266"/>
      <c r="S342" s="266"/>
      <c r="T342" s="266"/>
      <c r="U342" s="266"/>
      <c r="V342" s="266"/>
      <c r="W342" s="266"/>
      <c r="X342" s="266"/>
      <c r="Y342" s="266"/>
      <c r="Z342" s="266"/>
      <c r="AA342" s="266"/>
      <c r="AB342" s="266"/>
      <c r="AC342" s="266"/>
      <c r="AD342" s="266"/>
      <c r="AE342" s="266"/>
      <c r="AF342" s="266"/>
      <c r="AG342" s="266"/>
      <c r="AH342" s="266"/>
      <c r="AI342" s="266"/>
      <c r="AJ342" s="266"/>
      <c r="AK342" s="266"/>
      <c r="AL342" s="266"/>
      <c r="AM342" s="266"/>
      <c r="AN342" s="266"/>
      <c r="AO342" s="266"/>
      <c r="AP342" s="266"/>
      <c r="AQ342" s="266"/>
      <c r="AR342" s="266"/>
      <c r="AS342" s="266"/>
      <c r="AT342" s="266"/>
      <c r="AU342" s="280"/>
    </row>
    <row r="343" spans="1:47" ht="60" customHeight="1" x14ac:dyDescent="0.35">
      <c r="A343" s="276" t="s">
        <v>6587</v>
      </c>
      <c r="B343" s="254" t="s">
        <v>6719</v>
      </c>
      <c r="C343" s="255" t="s">
        <v>6724</v>
      </c>
      <c r="D343" s="258" t="s">
        <v>6725</v>
      </c>
      <c r="E343" s="259" t="s">
        <v>6132</v>
      </c>
      <c r="F343" s="262" t="s">
        <v>6726</v>
      </c>
      <c r="G343" s="265" t="str">
        <f>IF(COUNTIF(H343:AU343,"&lt;&gt;")=0,"",SUMPRODUCT(((Recommendations[ImplStatus]="Implemented")+(Recommendations[ImplStatus]="Compensated"))*ISNUMBER(MATCH(Recommendations[Id],H343:AU343,0)))/COUNTIF(H343:AU343,"&lt;&gt;"))</f>
        <v/>
      </c>
      <c r="H343" s="266"/>
      <c r="I343" s="266"/>
      <c r="J343" s="266"/>
      <c r="K343" s="266"/>
      <c r="L343" s="266"/>
      <c r="M343" s="266"/>
      <c r="N343" s="266"/>
      <c r="O343" s="266"/>
      <c r="P343" s="266"/>
      <c r="Q343" s="266"/>
      <c r="R343" s="266"/>
      <c r="S343" s="266"/>
      <c r="T343" s="266"/>
      <c r="U343" s="266"/>
      <c r="V343" s="266"/>
      <c r="W343" s="266"/>
      <c r="X343" s="266"/>
      <c r="Y343" s="266"/>
      <c r="Z343" s="266"/>
      <c r="AA343" s="266"/>
      <c r="AB343" s="266"/>
      <c r="AC343" s="266"/>
      <c r="AD343" s="266"/>
      <c r="AE343" s="266"/>
      <c r="AF343" s="266"/>
      <c r="AG343" s="266"/>
      <c r="AH343" s="266"/>
      <c r="AI343" s="266"/>
      <c r="AJ343" s="266"/>
      <c r="AK343" s="266"/>
      <c r="AL343" s="266"/>
      <c r="AM343" s="266"/>
      <c r="AN343" s="266"/>
      <c r="AO343" s="266"/>
      <c r="AP343" s="266"/>
      <c r="AQ343" s="266"/>
      <c r="AR343" s="266"/>
      <c r="AS343" s="266"/>
      <c r="AT343" s="266"/>
      <c r="AU343" s="280"/>
    </row>
    <row r="344" spans="1:47" ht="60" customHeight="1" x14ac:dyDescent="0.35">
      <c r="A344" s="276" t="s">
        <v>6587</v>
      </c>
      <c r="B344" s="254" t="s">
        <v>6719</v>
      </c>
      <c r="C344" s="255" t="s">
        <v>6727</v>
      </c>
      <c r="D344" s="258" t="s">
        <v>6728</v>
      </c>
      <c r="E344" s="259" t="s">
        <v>6065</v>
      </c>
      <c r="F344" s="262" t="s">
        <v>6726</v>
      </c>
      <c r="G344" s="265" t="str">
        <f>IF(COUNTIF(H344:AU344,"&lt;&gt;")=0,"",SUMPRODUCT(((Recommendations[ImplStatus]="Implemented")+(Recommendations[ImplStatus]="Compensated"))*ISNUMBER(MATCH(Recommendations[Id],H344:AU344,0)))/COUNTIF(H344:AU344,"&lt;&gt;"))</f>
        <v/>
      </c>
      <c r="H344" s="266"/>
      <c r="I344" s="266"/>
      <c r="J344" s="266"/>
      <c r="K344" s="266"/>
      <c r="L344" s="266"/>
      <c r="M344" s="266"/>
      <c r="N344" s="266"/>
      <c r="O344" s="266"/>
      <c r="P344" s="266"/>
      <c r="Q344" s="266"/>
      <c r="R344" s="266"/>
      <c r="S344" s="266"/>
      <c r="T344" s="266"/>
      <c r="U344" s="266"/>
      <c r="V344" s="266"/>
      <c r="W344" s="266"/>
      <c r="X344" s="266"/>
      <c r="Y344" s="266"/>
      <c r="Z344" s="266"/>
      <c r="AA344" s="266"/>
      <c r="AB344" s="266"/>
      <c r="AC344" s="266"/>
      <c r="AD344" s="266"/>
      <c r="AE344" s="266"/>
      <c r="AF344" s="266"/>
      <c r="AG344" s="266"/>
      <c r="AH344" s="266"/>
      <c r="AI344" s="266"/>
      <c r="AJ344" s="266"/>
      <c r="AK344" s="266"/>
      <c r="AL344" s="266"/>
      <c r="AM344" s="266"/>
      <c r="AN344" s="266"/>
      <c r="AO344" s="266"/>
      <c r="AP344" s="266"/>
      <c r="AQ344" s="266"/>
      <c r="AR344" s="266"/>
      <c r="AS344" s="266"/>
      <c r="AT344" s="266"/>
      <c r="AU344" s="280"/>
    </row>
    <row r="345" spans="1:47" ht="60" customHeight="1" x14ac:dyDescent="0.35">
      <c r="A345" s="276" t="s">
        <v>6587</v>
      </c>
      <c r="B345" s="254" t="s">
        <v>6719</v>
      </c>
      <c r="C345" s="255" t="s">
        <v>6729</v>
      </c>
      <c r="D345" s="258" t="s">
        <v>6730</v>
      </c>
      <c r="E345" s="259" t="s">
        <v>6065</v>
      </c>
      <c r="F345" s="262" t="s">
        <v>6726</v>
      </c>
      <c r="G345" s="265">
        <f>IF(COUNTIF(H345:AU345,"&lt;&gt;")=0,"",SUMPRODUCT(((Recommendations[ImplStatus]="Implemented")+(Recommendations[ImplStatus]="Compensated"))*ISNUMBER(MATCH(Recommendations[Id],H345:AU345,0)))/COUNTIF(H345:AU345,"&lt;&gt;"))</f>
        <v>0</v>
      </c>
      <c r="H345" s="266" t="s">
        <v>148</v>
      </c>
      <c r="I345" s="266" t="s">
        <v>229</v>
      </c>
      <c r="J345" s="266"/>
      <c r="K345" s="266"/>
      <c r="L345" s="266"/>
      <c r="M345" s="266"/>
      <c r="N345" s="266"/>
      <c r="O345" s="266"/>
      <c r="P345" s="266"/>
      <c r="Q345" s="266"/>
      <c r="R345" s="266"/>
      <c r="S345" s="266"/>
      <c r="T345" s="266"/>
      <c r="U345" s="266"/>
      <c r="V345" s="266"/>
      <c r="W345" s="266"/>
      <c r="X345" s="266"/>
      <c r="Y345" s="266"/>
      <c r="Z345" s="266"/>
      <c r="AA345" s="266"/>
      <c r="AB345" s="266"/>
      <c r="AC345" s="266"/>
      <c r="AD345" s="266"/>
      <c r="AE345" s="266"/>
      <c r="AF345" s="266"/>
      <c r="AG345" s="266"/>
      <c r="AH345" s="266"/>
      <c r="AI345" s="266"/>
      <c r="AJ345" s="266"/>
      <c r="AK345" s="266"/>
      <c r="AL345" s="266"/>
      <c r="AM345" s="266"/>
      <c r="AN345" s="266"/>
      <c r="AO345" s="266"/>
      <c r="AP345" s="266"/>
      <c r="AQ345" s="266"/>
      <c r="AR345" s="266"/>
      <c r="AS345" s="266"/>
      <c r="AT345" s="266"/>
      <c r="AU345" s="280"/>
    </row>
    <row r="346" spans="1:47" ht="60" customHeight="1" x14ac:dyDescent="0.35">
      <c r="A346" s="276" t="s">
        <v>6587</v>
      </c>
      <c r="B346" s="254" t="s">
        <v>6719</v>
      </c>
      <c r="C346" s="255" t="s">
        <v>6731</v>
      </c>
      <c r="D346" s="258" t="s">
        <v>6732</v>
      </c>
      <c r="E346" s="259" t="s">
        <v>6065</v>
      </c>
      <c r="F346" s="262" t="s">
        <v>6726</v>
      </c>
      <c r="G346" s="265" t="str">
        <f>IF(COUNTIF(H346:AU346,"&lt;&gt;")=0,"",SUMPRODUCT(((Recommendations[ImplStatus]="Implemented")+(Recommendations[ImplStatus]="Compensated"))*ISNUMBER(MATCH(Recommendations[Id],H346:AU346,0)))/COUNTIF(H346:AU346,"&lt;&gt;"))</f>
        <v/>
      </c>
      <c r="H346" s="266"/>
      <c r="I346" s="266"/>
      <c r="J346" s="266"/>
      <c r="K346" s="266"/>
      <c r="L346" s="266"/>
      <c r="M346" s="266"/>
      <c r="N346" s="266"/>
      <c r="O346" s="266"/>
      <c r="P346" s="266"/>
      <c r="Q346" s="266"/>
      <c r="R346" s="266"/>
      <c r="S346" s="266"/>
      <c r="T346" s="266"/>
      <c r="U346" s="266"/>
      <c r="V346" s="266"/>
      <c r="W346" s="266"/>
      <c r="X346" s="266"/>
      <c r="Y346" s="266"/>
      <c r="Z346" s="266"/>
      <c r="AA346" s="266"/>
      <c r="AB346" s="266"/>
      <c r="AC346" s="266"/>
      <c r="AD346" s="266"/>
      <c r="AE346" s="266"/>
      <c r="AF346" s="266"/>
      <c r="AG346" s="266"/>
      <c r="AH346" s="266"/>
      <c r="AI346" s="266"/>
      <c r="AJ346" s="266"/>
      <c r="AK346" s="266"/>
      <c r="AL346" s="266"/>
      <c r="AM346" s="266"/>
      <c r="AN346" s="266"/>
      <c r="AO346" s="266"/>
      <c r="AP346" s="266"/>
      <c r="AQ346" s="266"/>
      <c r="AR346" s="266"/>
      <c r="AS346" s="266"/>
      <c r="AT346" s="266"/>
      <c r="AU346" s="280"/>
    </row>
    <row r="347" spans="1:47" ht="60" customHeight="1" x14ac:dyDescent="0.35">
      <c r="A347" s="276" t="s">
        <v>6587</v>
      </c>
      <c r="B347" s="254" t="s">
        <v>6719</v>
      </c>
      <c r="C347" s="255" t="s">
        <v>6733</v>
      </c>
      <c r="D347" s="258" t="s">
        <v>6734</v>
      </c>
      <c r="E347" s="259" t="s">
        <v>6065</v>
      </c>
      <c r="F347" s="262" t="s">
        <v>6726</v>
      </c>
      <c r="G347" s="265" t="str">
        <f>IF(COUNTIF(H347:AU347,"&lt;&gt;")=0,"",SUMPRODUCT(((Recommendations[ImplStatus]="Implemented")+(Recommendations[ImplStatus]="Compensated"))*ISNUMBER(MATCH(Recommendations[Id],H347:AU347,0)))/COUNTIF(H347:AU347,"&lt;&gt;"))</f>
        <v/>
      </c>
      <c r="H347" s="266"/>
      <c r="I347" s="266"/>
      <c r="J347" s="266"/>
      <c r="K347" s="266"/>
      <c r="L347" s="266"/>
      <c r="M347" s="266"/>
      <c r="N347" s="266"/>
      <c r="O347" s="266"/>
      <c r="P347" s="266"/>
      <c r="Q347" s="266"/>
      <c r="R347" s="266"/>
      <c r="S347" s="266"/>
      <c r="T347" s="266"/>
      <c r="U347" s="266"/>
      <c r="V347" s="266"/>
      <c r="W347" s="266"/>
      <c r="X347" s="266"/>
      <c r="Y347" s="266"/>
      <c r="Z347" s="266"/>
      <c r="AA347" s="266"/>
      <c r="AB347" s="266"/>
      <c r="AC347" s="266"/>
      <c r="AD347" s="266"/>
      <c r="AE347" s="266"/>
      <c r="AF347" s="266"/>
      <c r="AG347" s="266"/>
      <c r="AH347" s="266"/>
      <c r="AI347" s="266"/>
      <c r="AJ347" s="266"/>
      <c r="AK347" s="266"/>
      <c r="AL347" s="266"/>
      <c r="AM347" s="266"/>
      <c r="AN347" s="266"/>
      <c r="AO347" s="266"/>
      <c r="AP347" s="266"/>
      <c r="AQ347" s="266"/>
      <c r="AR347" s="266"/>
      <c r="AS347" s="266"/>
      <c r="AT347" s="266"/>
      <c r="AU347" s="280"/>
    </row>
    <row r="348" spans="1:47" ht="60" customHeight="1" x14ac:dyDescent="0.35">
      <c r="A348" s="276" t="s">
        <v>6587</v>
      </c>
      <c r="B348" s="254" t="s">
        <v>6719</v>
      </c>
      <c r="C348" s="255" t="s">
        <v>6735</v>
      </c>
      <c r="D348" s="258" t="s">
        <v>6736</v>
      </c>
      <c r="E348" s="259" t="s">
        <v>6065</v>
      </c>
      <c r="F348" s="262" t="s">
        <v>6726</v>
      </c>
      <c r="G348" s="265">
        <f>IF(COUNTIF(H348:AU348,"&lt;&gt;")=0,"",SUMPRODUCT(((Recommendations[ImplStatus]="Implemented")+(Recommendations[ImplStatus]="Compensated"))*ISNUMBER(MATCH(Recommendations[Id],H348:AU348,0)))/COUNTIF(H348:AU348,"&lt;&gt;"))</f>
        <v>0</v>
      </c>
      <c r="H348" s="266" t="s">
        <v>1182</v>
      </c>
      <c r="I348" s="266"/>
      <c r="J348" s="266"/>
      <c r="K348" s="266"/>
      <c r="L348" s="266"/>
      <c r="M348" s="266"/>
      <c r="N348" s="266"/>
      <c r="O348" s="266"/>
      <c r="P348" s="266"/>
      <c r="Q348" s="266"/>
      <c r="R348" s="266"/>
      <c r="S348" s="266"/>
      <c r="T348" s="266"/>
      <c r="U348" s="266"/>
      <c r="V348" s="266"/>
      <c r="W348" s="266"/>
      <c r="X348" s="266"/>
      <c r="Y348" s="266"/>
      <c r="Z348" s="266"/>
      <c r="AA348" s="266"/>
      <c r="AB348" s="266"/>
      <c r="AC348" s="266"/>
      <c r="AD348" s="266"/>
      <c r="AE348" s="266"/>
      <c r="AF348" s="266"/>
      <c r="AG348" s="266"/>
      <c r="AH348" s="266"/>
      <c r="AI348" s="266"/>
      <c r="AJ348" s="266"/>
      <c r="AK348" s="266"/>
      <c r="AL348" s="266"/>
      <c r="AM348" s="266"/>
      <c r="AN348" s="266"/>
      <c r="AO348" s="266"/>
      <c r="AP348" s="266"/>
      <c r="AQ348" s="266"/>
      <c r="AR348" s="266"/>
      <c r="AS348" s="266"/>
      <c r="AT348" s="266"/>
      <c r="AU348" s="280"/>
    </row>
    <row r="349" spans="1:47" ht="60" customHeight="1" x14ac:dyDescent="0.35">
      <c r="A349" s="276" t="s">
        <v>6587</v>
      </c>
      <c r="B349" s="254" t="s">
        <v>6719</v>
      </c>
      <c r="C349" s="255" t="s">
        <v>6737</v>
      </c>
      <c r="D349" s="258" t="s">
        <v>6738</v>
      </c>
      <c r="E349" s="259" t="s">
        <v>6065</v>
      </c>
      <c r="F349" s="262" t="s">
        <v>6726</v>
      </c>
      <c r="G349" s="265">
        <f>IF(COUNTIF(H349:AU349,"&lt;&gt;")=0,"",SUMPRODUCT(((Recommendations[ImplStatus]="Implemented")+(Recommendations[ImplStatus]="Compensated"))*ISNUMBER(MATCH(Recommendations[Id],H349:AU349,0)))/COUNTIF(H349:AU349,"&lt;&gt;"))</f>
        <v>0</v>
      </c>
      <c r="H349" s="266" t="s">
        <v>74</v>
      </c>
      <c r="I349" s="266" t="s">
        <v>79</v>
      </c>
      <c r="J349" s="266" t="s">
        <v>84</v>
      </c>
      <c r="K349" s="266" t="s">
        <v>99</v>
      </c>
      <c r="L349" s="266" t="s">
        <v>114</v>
      </c>
      <c r="M349" s="266" t="s">
        <v>119</v>
      </c>
      <c r="N349" s="266" t="s">
        <v>124</v>
      </c>
      <c r="O349" s="266" t="s">
        <v>168</v>
      </c>
      <c r="P349" s="266" t="s">
        <v>173</v>
      </c>
      <c r="Q349" s="266" t="s">
        <v>178</v>
      </c>
      <c r="R349" s="266" t="s">
        <v>500</v>
      </c>
      <c r="S349" s="266" t="s">
        <v>506</v>
      </c>
      <c r="T349" s="266" t="s">
        <v>668</v>
      </c>
      <c r="U349" s="266" t="s">
        <v>679</v>
      </c>
      <c r="V349" s="266" t="s">
        <v>696</v>
      </c>
      <c r="W349" s="266" t="s">
        <v>718</v>
      </c>
      <c r="X349" s="266" t="s">
        <v>1087</v>
      </c>
      <c r="Y349" s="266" t="s">
        <v>1164</v>
      </c>
      <c r="Z349" s="266" t="s">
        <v>1170</v>
      </c>
      <c r="AA349" s="266" t="s">
        <v>1276</v>
      </c>
      <c r="AB349" s="266" t="s">
        <v>1291</v>
      </c>
      <c r="AC349" s="266"/>
      <c r="AD349" s="266"/>
      <c r="AE349" s="266"/>
      <c r="AF349" s="266"/>
      <c r="AG349" s="266"/>
      <c r="AH349" s="266"/>
      <c r="AI349" s="266"/>
      <c r="AJ349" s="266"/>
      <c r="AK349" s="266"/>
      <c r="AL349" s="266"/>
      <c r="AM349" s="266"/>
      <c r="AN349" s="266"/>
      <c r="AO349" s="266"/>
      <c r="AP349" s="266"/>
      <c r="AQ349" s="266"/>
      <c r="AR349" s="266"/>
      <c r="AS349" s="266"/>
      <c r="AT349" s="266"/>
      <c r="AU349" s="280"/>
    </row>
    <row r="350" spans="1:47" ht="60" customHeight="1" x14ac:dyDescent="0.35">
      <c r="A350" s="276" t="s">
        <v>6587</v>
      </c>
      <c r="B350" s="254" t="s">
        <v>6719</v>
      </c>
      <c r="C350" s="255" t="s">
        <v>6739</v>
      </c>
      <c r="D350" s="258" t="s">
        <v>6740</v>
      </c>
      <c r="E350" s="259" t="s">
        <v>6036</v>
      </c>
      <c r="F350" s="262" t="s">
        <v>6726</v>
      </c>
      <c r="G350" s="265" t="str">
        <f>IF(COUNTIF(H350:AU350,"&lt;&gt;")=0,"",SUMPRODUCT(((Recommendations[ImplStatus]="Implemented")+(Recommendations[ImplStatus]="Compensated"))*ISNUMBER(MATCH(Recommendations[Id],H350:AU350,0)))/COUNTIF(H350:AU350,"&lt;&gt;"))</f>
        <v/>
      </c>
      <c r="H350" s="266"/>
      <c r="I350" s="266"/>
      <c r="J350" s="266"/>
      <c r="K350" s="266"/>
      <c r="L350" s="266"/>
      <c r="M350" s="266"/>
      <c r="N350" s="266"/>
      <c r="O350" s="266"/>
      <c r="P350" s="266"/>
      <c r="Q350" s="266"/>
      <c r="R350" s="266"/>
      <c r="S350" s="266"/>
      <c r="T350" s="266"/>
      <c r="U350" s="266"/>
      <c r="V350" s="266"/>
      <c r="W350" s="266"/>
      <c r="X350" s="266"/>
      <c r="Y350" s="266"/>
      <c r="Z350" s="266"/>
      <c r="AA350" s="266"/>
      <c r="AB350" s="266"/>
      <c r="AC350" s="266"/>
      <c r="AD350" s="266"/>
      <c r="AE350" s="266"/>
      <c r="AF350" s="266"/>
      <c r="AG350" s="266"/>
      <c r="AH350" s="266"/>
      <c r="AI350" s="266"/>
      <c r="AJ350" s="266"/>
      <c r="AK350" s="266"/>
      <c r="AL350" s="266"/>
      <c r="AM350" s="266"/>
      <c r="AN350" s="266"/>
      <c r="AO350" s="266"/>
      <c r="AP350" s="266"/>
      <c r="AQ350" s="266"/>
      <c r="AR350" s="266"/>
      <c r="AS350" s="266"/>
      <c r="AT350" s="266"/>
      <c r="AU350" s="280"/>
    </row>
    <row r="351" spans="1:47" ht="60" customHeight="1" x14ac:dyDescent="0.35">
      <c r="A351" s="276" t="s">
        <v>6587</v>
      </c>
      <c r="B351" s="254" t="s">
        <v>6719</v>
      </c>
      <c r="C351" s="255" t="s">
        <v>6741</v>
      </c>
      <c r="D351" s="258" t="s">
        <v>6742</v>
      </c>
      <c r="E351" s="259" t="s">
        <v>6036</v>
      </c>
      <c r="F351" s="262" t="s">
        <v>6726</v>
      </c>
      <c r="G351" s="265" t="str">
        <f>IF(COUNTIF(H351:AU351,"&lt;&gt;")=0,"",SUMPRODUCT(((Recommendations[ImplStatus]="Implemented")+(Recommendations[ImplStatus]="Compensated"))*ISNUMBER(MATCH(Recommendations[Id],H351:AU351,0)))/COUNTIF(H351:AU351,"&lt;&gt;"))</f>
        <v/>
      </c>
      <c r="H351" s="266"/>
      <c r="I351" s="266"/>
      <c r="J351" s="266"/>
      <c r="K351" s="266"/>
      <c r="L351" s="266"/>
      <c r="M351" s="266"/>
      <c r="N351" s="266"/>
      <c r="O351" s="266"/>
      <c r="P351" s="266"/>
      <c r="Q351" s="266"/>
      <c r="R351" s="266"/>
      <c r="S351" s="266"/>
      <c r="T351" s="266"/>
      <c r="U351" s="266"/>
      <c r="V351" s="266"/>
      <c r="W351" s="266"/>
      <c r="X351" s="266"/>
      <c r="Y351" s="266"/>
      <c r="Z351" s="266"/>
      <c r="AA351" s="266"/>
      <c r="AB351" s="266"/>
      <c r="AC351" s="266"/>
      <c r="AD351" s="266"/>
      <c r="AE351" s="266"/>
      <c r="AF351" s="266"/>
      <c r="AG351" s="266"/>
      <c r="AH351" s="266"/>
      <c r="AI351" s="266"/>
      <c r="AJ351" s="266"/>
      <c r="AK351" s="266"/>
      <c r="AL351" s="266"/>
      <c r="AM351" s="266"/>
      <c r="AN351" s="266"/>
      <c r="AO351" s="266"/>
      <c r="AP351" s="266"/>
      <c r="AQ351" s="266"/>
      <c r="AR351" s="266"/>
      <c r="AS351" s="266"/>
      <c r="AT351" s="266"/>
      <c r="AU351" s="280"/>
    </row>
    <row r="352" spans="1:47" ht="60" customHeight="1" x14ac:dyDescent="0.35">
      <c r="A352" s="276" t="s">
        <v>6587</v>
      </c>
      <c r="B352" s="254" t="s">
        <v>6719</v>
      </c>
      <c r="C352" s="255" t="s">
        <v>6743</v>
      </c>
      <c r="D352" s="258" t="s">
        <v>6744</v>
      </c>
      <c r="E352" s="259" t="s">
        <v>6036</v>
      </c>
      <c r="F352" s="262" t="s">
        <v>6726</v>
      </c>
      <c r="G352" s="265" t="str">
        <f>IF(COUNTIF(H352:AU352,"&lt;&gt;")=0,"",SUMPRODUCT(((Recommendations[ImplStatus]="Implemented")+(Recommendations[ImplStatus]="Compensated"))*ISNUMBER(MATCH(Recommendations[Id],H352:AU352,0)))/COUNTIF(H352:AU352,"&lt;&gt;"))</f>
        <v/>
      </c>
      <c r="H352" s="266"/>
      <c r="I352" s="266"/>
      <c r="J352" s="266"/>
      <c r="K352" s="266"/>
      <c r="L352" s="266"/>
      <c r="M352" s="266"/>
      <c r="N352" s="266"/>
      <c r="O352" s="266"/>
      <c r="P352" s="266"/>
      <c r="Q352" s="266"/>
      <c r="R352" s="266"/>
      <c r="S352" s="266"/>
      <c r="T352" s="266"/>
      <c r="U352" s="266"/>
      <c r="V352" s="266"/>
      <c r="W352" s="266"/>
      <c r="X352" s="266"/>
      <c r="Y352" s="266"/>
      <c r="Z352" s="266"/>
      <c r="AA352" s="266"/>
      <c r="AB352" s="266"/>
      <c r="AC352" s="266"/>
      <c r="AD352" s="266"/>
      <c r="AE352" s="266"/>
      <c r="AF352" s="266"/>
      <c r="AG352" s="266"/>
      <c r="AH352" s="266"/>
      <c r="AI352" s="266"/>
      <c r="AJ352" s="266"/>
      <c r="AK352" s="266"/>
      <c r="AL352" s="266"/>
      <c r="AM352" s="266"/>
      <c r="AN352" s="266"/>
      <c r="AO352" s="266"/>
      <c r="AP352" s="266"/>
      <c r="AQ352" s="266"/>
      <c r="AR352" s="266"/>
      <c r="AS352" s="266"/>
      <c r="AT352" s="266"/>
      <c r="AU352" s="280"/>
    </row>
    <row r="353" spans="1:47" ht="60" customHeight="1" x14ac:dyDescent="0.35">
      <c r="A353" s="276" t="s">
        <v>6587</v>
      </c>
      <c r="B353" s="254" t="s">
        <v>6719</v>
      </c>
      <c r="C353" s="255" t="s">
        <v>6745</v>
      </c>
      <c r="D353" s="258" t="s">
        <v>6746</v>
      </c>
      <c r="E353" s="259" t="s">
        <v>6132</v>
      </c>
      <c r="F353" s="262" t="s">
        <v>6606</v>
      </c>
      <c r="G353" s="265">
        <f>IF(COUNTIF(H353:AU353,"&lt;&gt;")=0,"",SUMPRODUCT(((Recommendations[ImplStatus]="Implemented")+(Recommendations[ImplStatus]="Compensated"))*ISNUMBER(MATCH(Recommendations[Id],H353:AU353,0)))/COUNTIF(H353:AU353,"&lt;&gt;"))</f>
        <v>0</v>
      </c>
      <c r="H353" s="266" t="s">
        <v>322</v>
      </c>
      <c r="I353" s="266" t="s">
        <v>339</v>
      </c>
      <c r="J353" s="266"/>
      <c r="K353" s="266"/>
      <c r="L353" s="266"/>
      <c r="M353" s="266"/>
      <c r="N353" s="266"/>
      <c r="O353" s="266"/>
      <c r="P353" s="266"/>
      <c r="Q353" s="266"/>
      <c r="R353" s="266"/>
      <c r="S353" s="266"/>
      <c r="T353" s="266"/>
      <c r="U353" s="266"/>
      <c r="V353" s="266"/>
      <c r="W353" s="266"/>
      <c r="X353" s="266"/>
      <c r="Y353" s="266"/>
      <c r="Z353" s="266"/>
      <c r="AA353" s="266"/>
      <c r="AB353" s="266"/>
      <c r="AC353" s="266"/>
      <c r="AD353" s="266"/>
      <c r="AE353" s="266"/>
      <c r="AF353" s="266"/>
      <c r="AG353" s="266"/>
      <c r="AH353" s="266"/>
      <c r="AI353" s="266"/>
      <c r="AJ353" s="266"/>
      <c r="AK353" s="266"/>
      <c r="AL353" s="266"/>
      <c r="AM353" s="266"/>
      <c r="AN353" s="266"/>
      <c r="AO353" s="266"/>
      <c r="AP353" s="266"/>
      <c r="AQ353" s="266"/>
      <c r="AR353" s="266"/>
      <c r="AS353" s="266"/>
      <c r="AT353" s="266"/>
      <c r="AU353" s="280"/>
    </row>
    <row r="354" spans="1:47" ht="60" customHeight="1" outlineLevel="2" x14ac:dyDescent="0.35">
      <c r="A354" s="275" t="s">
        <v>6587</v>
      </c>
      <c r="B354" s="253" t="s">
        <v>6747</v>
      </c>
      <c r="C354" s="253"/>
      <c r="D354" s="257"/>
      <c r="E354" s="253"/>
      <c r="F354" s="261"/>
      <c r="G354" s="264" t="str">
        <f>IF(COUNTIF(H354:AU354,"&lt;&gt;")=0,"",SUMPRODUCT(((Recommendations[ImplStatus]="Implemented")+(Recommendations[ImplStatus]="Compensated"))*ISNUMBER(MATCH(Recommendations[Id],H354:AU354,0)))/COUNTIF(H354:AU354,"&lt;&gt;"))</f>
        <v/>
      </c>
      <c r="H354" s="261"/>
      <c r="I354" s="261"/>
      <c r="J354" s="261"/>
      <c r="K354" s="261"/>
      <c r="L354" s="261"/>
      <c r="M354" s="261"/>
      <c r="N354" s="261"/>
      <c r="O354" s="261"/>
      <c r="P354" s="261"/>
      <c r="Q354" s="261"/>
      <c r="R354" s="261"/>
      <c r="S354" s="261"/>
      <c r="T354" s="261"/>
      <c r="U354" s="261"/>
      <c r="V354" s="261"/>
      <c r="W354" s="261"/>
      <c r="X354" s="261"/>
      <c r="Y354" s="261"/>
      <c r="Z354" s="261"/>
      <c r="AA354" s="261"/>
      <c r="AB354" s="261"/>
      <c r="AC354" s="261"/>
      <c r="AD354" s="261"/>
      <c r="AE354" s="261"/>
      <c r="AF354" s="261"/>
      <c r="AG354" s="261"/>
      <c r="AH354" s="261"/>
      <c r="AI354" s="261"/>
      <c r="AJ354" s="261"/>
      <c r="AK354" s="261"/>
      <c r="AL354" s="261"/>
      <c r="AM354" s="261"/>
      <c r="AN354" s="261"/>
      <c r="AO354" s="261"/>
      <c r="AP354" s="261"/>
      <c r="AQ354" s="261"/>
      <c r="AR354" s="261"/>
      <c r="AS354" s="261"/>
      <c r="AT354" s="261"/>
      <c r="AU354" s="279"/>
    </row>
    <row r="355" spans="1:47" ht="60" customHeight="1" x14ac:dyDescent="0.35">
      <c r="A355" s="276" t="s">
        <v>6587</v>
      </c>
      <c r="B355" s="254" t="s">
        <v>6747</v>
      </c>
      <c r="C355" s="255" t="s">
        <v>6748</v>
      </c>
      <c r="D355" s="258" t="s">
        <v>6749</v>
      </c>
      <c r="E355" s="259" t="s">
        <v>6132</v>
      </c>
      <c r="F355" s="262" t="s">
        <v>6750</v>
      </c>
      <c r="G355" s="265" t="str">
        <f>IF(COUNTIF(H355:AU355,"&lt;&gt;")=0,"",SUMPRODUCT(((Recommendations[ImplStatus]="Implemented")+(Recommendations[ImplStatus]="Compensated"))*ISNUMBER(MATCH(Recommendations[Id],H355:AU355,0)))/COUNTIF(H355:AU355,"&lt;&gt;"))</f>
        <v/>
      </c>
      <c r="H355" s="266"/>
      <c r="I355" s="266"/>
      <c r="J355" s="266"/>
      <c r="K355" s="266"/>
      <c r="L355" s="266"/>
      <c r="M355" s="266"/>
      <c r="N355" s="266"/>
      <c r="O355" s="266"/>
      <c r="P355" s="266"/>
      <c r="Q355" s="266"/>
      <c r="R355" s="266"/>
      <c r="S355" s="266"/>
      <c r="T355" s="266"/>
      <c r="U355" s="266"/>
      <c r="V355" s="266"/>
      <c r="W355" s="266"/>
      <c r="X355" s="266"/>
      <c r="Y355" s="266"/>
      <c r="Z355" s="266"/>
      <c r="AA355" s="266"/>
      <c r="AB355" s="266"/>
      <c r="AC355" s="266"/>
      <c r="AD355" s="266"/>
      <c r="AE355" s="266"/>
      <c r="AF355" s="266"/>
      <c r="AG355" s="266"/>
      <c r="AH355" s="266"/>
      <c r="AI355" s="266"/>
      <c r="AJ355" s="266"/>
      <c r="AK355" s="266"/>
      <c r="AL355" s="266"/>
      <c r="AM355" s="266"/>
      <c r="AN355" s="266"/>
      <c r="AO355" s="266"/>
      <c r="AP355" s="266"/>
      <c r="AQ355" s="266"/>
      <c r="AR355" s="266"/>
      <c r="AS355" s="266"/>
      <c r="AT355" s="266"/>
      <c r="AU355" s="280"/>
    </row>
    <row r="356" spans="1:47" ht="60" customHeight="1" x14ac:dyDescent="0.35">
      <c r="A356" s="276" t="s">
        <v>6587</v>
      </c>
      <c r="B356" s="254" t="s">
        <v>6747</v>
      </c>
      <c r="C356" s="255" t="s">
        <v>6751</v>
      </c>
      <c r="D356" s="258" t="s">
        <v>6752</v>
      </c>
      <c r="E356" s="259" t="s">
        <v>6132</v>
      </c>
      <c r="F356" s="262" t="s">
        <v>6750</v>
      </c>
      <c r="G356" s="265">
        <f>IF(COUNTIF(H356:AU356,"&lt;&gt;")=0,"",SUMPRODUCT(((Recommendations[ImplStatus]="Implemented")+(Recommendations[ImplStatus]="Compensated"))*ISNUMBER(MATCH(Recommendations[Id],H356:AU356,0)))/COUNTIF(H356:AU356,"&lt;&gt;"))</f>
        <v>0</v>
      </c>
      <c r="H356" s="266" t="s">
        <v>69</v>
      </c>
      <c r="I356" s="266" t="s">
        <v>325</v>
      </c>
      <c r="J356" s="266" t="s">
        <v>329</v>
      </c>
      <c r="K356" s="266" t="s">
        <v>332</v>
      </c>
      <c r="L356" s="266" t="s">
        <v>352</v>
      </c>
      <c r="M356" s="266" t="s">
        <v>355</v>
      </c>
      <c r="N356" s="266" t="s">
        <v>358</v>
      </c>
      <c r="O356" s="266" t="s">
        <v>361</v>
      </c>
      <c r="P356" s="266" t="s">
        <v>365</v>
      </c>
      <c r="Q356" s="266" t="s">
        <v>368</v>
      </c>
      <c r="R356" s="266" t="s">
        <v>371</v>
      </c>
      <c r="S356" s="266" t="s">
        <v>374</v>
      </c>
      <c r="T356" s="266" t="s">
        <v>382</v>
      </c>
      <c r="U356" s="266" t="s">
        <v>385</v>
      </c>
      <c r="V356" s="266" t="s">
        <v>388</v>
      </c>
      <c r="W356" s="266" t="s">
        <v>391</v>
      </c>
      <c r="X356" s="266" t="s">
        <v>1264</v>
      </c>
      <c r="Y356" s="266"/>
      <c r="Z356" s="266"/>
      <c r="AA356" s="266"/>
      <c r="AB356" s="266"/>
      <c r="AC356" s="266"/>
      <c r="AD356" s="266"/>
      <c r="AE356" s="266"/>
      <c r="AF356" s="266"/>
      <c r="AG356" s="266"/>
      <c r="AH356" s="266"/>
      <c r="AI356" s="266"/>
      <c r="AJ356" s="266"/>
      <c r="AK356" s="266"/>
      <c r="AL356" s="266"/>
      <c r="AM356" s="266"/>
      <c r="AN356" s="266"/>
      <c r="AO356" s="266"/>
      <c r="AP356" s="266"/>
      <c r="AQ356" s="266"/>
      <c r="AR356" s="266"/>
      <c r="AS356" s="266"/>
      <c r="AT356" s="266"/>
      <c r="AU356" s="280"/>
    </row>
    <row r="357" spans="1:47" ht="60" customHeight="1" x14ac:dyDescent="0.35">
      <c r="A357" s="276" t="s">
        <v>6587</v>
      </c>
      <c r="B357" s="254" t="s">
        <v>6747</v>
      </c>
      <c r="C357" s="255" t="s">
        <v>6753</v>
      </c>
      <c r="D357" s="258" t="s">
        <v>6754</v>
      </c>
      <c r="E357" s="259" t="s">
        <v>6180</v>
      </c>
      <c r="F357" s="262" t="s">
        <v>6750</v>
      </c>
      <c r="G357" s="265" t="str">
        <f>IF(COUNTIF(H357:AU357,"&lt;&gt;")=0,"",SUMPRODUCT(((Recommendations[ImplStatus]="Implemented")+(Recommendations[ImplStatus]="Compensated"))*ISNUMBER(MATCH(Recommendations[Id],H357:AU357,0)))/COUNTIF(H357:AU357,"&lt;&gt;"))</f>
        <v/>
      </c>
      <c r="H357" s="266"/>
      <c r="I357" s="266"/>
      <c r="J357" s="266"/>
      <c r="K357" s="266"/>
      <c r="L357" s="266"/>
      <c r="M357" s="266"/>
      <c r="N357" s="266"/>
      <c r="O357" s="266"/>
      <c r="P357" s="266"/>
      <c r="Q357" s="266"/>
      <c r="R357" s="266"/>
      <c r="S357" s="266"/>
      <c r="T357" s="266"/>
      <c r="U357" s="266"/>
      <c r="V357" s="266"/>
      <c r="W357" s="266"/>
      <c r="X357" s="266"/>
      <c r="Y357" s="266"/>
      <c r="Z357" s="266"/>
      <c r="AA357" s="266"/>
      <c r="AB357" s="266"/>
      <c r="AC357" s="266"/>
      <c r="AD357" s="266"/>
      <c r="AE357" s="266"/>
      <c r="AF357" s="266"/>
      <c r="AG357" s="266"/>
      <c r="AH357" s="266"/>
      <c r="AI357" s="266"/>
      <c r="AJ357" s="266"/>
      <c r="AK357" s="266"/>
      <c r="AL357" s="266"/>
      <c r="AM357" s="266"/>
      <c r="AN357" s="266"/>
      <c r="AO357" s="266"/>
      <c r="AP357" s="266"/>
      <c r="AQ357" s="266"/>
      <c r="AR357" s="266"/>
      <c r="AS357" s="266"/>
      <c r="AT357" s="266"/>
      <c r="AU357" s="280"/>
    </row>
    <row r="358" spans="1:47" ht="60" customHeight="1" x14ac:dyDescent="0.35">
      <c r="A358" s="276" t="s">
        <v>6587</v>
      </c>
      <c r="B358" s="254" t="s">
        <v>6747</v>
      </c>
      <c r="C358" s="255" t="s">
        <v>6755</v>
      </c>
      <c r="D358" s="258" t="s">
        <v>6756</v>
      </c>
      <c r="E358" s="259" t="s">
        <v>6180</v>
      </c>
      <c r="F358" s="262" t="s">
        <v>6750</v>
      </c>
      <c r="G358" s="265" t="str">
        <f>IF(COUNTIF(H358:AU358,"&lt;&gt;")=0,"",SUMPRODUCT(((Recommendations[ImplStatus]="Implemented")+(Recommendations[ImplStatus]="Compensated"))*ISNUMBER(MATCH(Recommendations[Id],H358:AU358,0)))/COUNTIF(H358:AU358,"&lt;&gt;"))</f>
        <v/>
      </c>
      <c r="H358" s="266"/>
      <c r="I358" s="266"/>
      <c r="J358" s="266"/>
      <c r="K358" s="266"/>
      <c r="L358" s="266"/>
      <c r="M358" s="266"/>
      <c r="N358" s="266"/>
      <c r="O358" s="266"/>
      <c r="P358" s="266"/>
      <c r="Q358" s="266"/>
      <c r="R358" s="266"/>
      <c r="S358" s="266"/>
      <c r="T358" s="266"/>
      <c r="U358" s="266"/>
      <c r="V358" s="266"/>
      <c r="W358" s="266"/>
      <c r="X358" s="266"/>
      <c r="Y358" s="266"/>
      <c r="Z358" s="266"/>
      <c r="AA358" s="266"/>
      <c r="AB358" s="266"/>
      <c r="AC358" s="266"/>
      <c r="AD358" s="266"/>
      <c r="AE358" s="266"/>
      <c r="AF358" s="266"/>
      <c r="AG358" s="266"/>
      <c r="AH358" s="266"/>
      <c r="AI358" s="266"/>
      <c r="AJ358" s="266"/>
      <c r="AK358" s="266"/>
      <c r="AL358" s="266"/>
      <c r="AM358" s="266"/>
      <c r="AN358" s="266"/>
      <c r="AO358" s="266"/>
      <c r="AP358" s="266"/>
      <c r="AQ358" s="266"/>
      <c r="AR358" s="266"/>
      <c r="AS358" s="266"/>
      <c r="AT358" s="266"/>
      <c r="AU358" s="280"/>
    </row>
    <row r="359" spans="1:47" ht="60" customHeight="1" x14ac:dyDescent="0.35">
      <c r="A359" s="276" t="s">
        <v>6587</v>
      </c>
      <c r="B359" s="254" t="s">
        <v>6747</v>
      </c>
      <c r="C359" s="255" t="s">
        <v>6757</v>
      </c>
      <c r="D359" s="258" t="s">
        <v>6758</v>
      </c>
      <c r="E359" s="259" t="s">
        <v>6180</v>
      </c>
      <c r="F359" s="262" t="s">
        <v>6750</v>
      </c>
      <c r="G359" s="265" t="str">
        <f>IF(COUNTIF(H359:AU359,"&lt;&gt;")=0,"",SUMPRODUCT(((Recommendations[ImplStatus]="Implemented")+(Recommendations[ImplStatus]="Compensated"))*ISNUMBER(MATCH(Recommendations[Id],H359:AU359,0)))/COUNTIF(H359:AU359,"&lt;&gt;"))</f>
        <v/>
      </c>
      <c r="H359" s="266"/>
      <c r="I359" s="266"/>
      <c r="J359" s="266"/>
      <c r="K359" s="266"/>
      <c r="L359" s="266"/>
      <c r="M359" s="266"/>
      <c r="N359" s="266"/>
      <c r="O359" s="266"/>
      <c r="P359" s="266"/>
      <c r="Q359" s="266"/>
      <c r="R359" s="266"/>
      <c r="S359" s="266"/>
      <c r="T359" s="266"/>
      <c r="U359" s="266"/>
      <c r="V359" s="266"/>
      <c r="W359" s="266"/>
      <c r="X359" s="266"/>
      <c r="Y359" s="266"/>
      <c r="Z359" s="266"/>
      <c r="AA359" s="266"/>
      <c r="AB359" s="266"/>
      <c r="AC359" s="266"/>
      <c r="AD359" s="266"/>
      <c r="AE359" s="266"/>
      <c r="AF359" s="266"/>
      <c r="AG359" s="266"/>
      <c r="AH359" s="266"/>
      <c r="AI359" s="266"/>
      <c r="AJ359" s="266"/>
      <c r="AK359" s="266"/>
      <c r="AL359" s="266"/>
      <c r="AM359" s="266"/>
      <c r="AN359" s="266"/>
      <c r="AO359" s="266"/>
      <c r="AP359" s="266"/>
      <c r="AQ359" s="266"/>
      <c r="AR359" s="266"/>
      <c r="AS359" s="266"/>
      <c r="AT359" s="266"/>
      <c r="AU359" s="280"/>
    </row>
    <row r="360" spans="1:47" ht="60" customHeight="1" x14ac:dyDescent="0.35">
      <c r="A360" s="276" t="s">
        <v>6587</v>
      </c>
      <c r="B360" s="254" t="s">
        <v>6747</v>
      </c>
      <c r="C360" s="255" t="s">
        <v>6759</v>
      </c>
      <c r="D360" s="258" t="s">
        <v>6760</v>
      </c>
      <c r="E360" s="259" t="s">
        <v>6132</v>
      </c>
      <c r="F360" s="262" t="s">
        <v>6750</v>
      </c>
      <c r="G360" s="265" t="str">
        <f>IF(COUNTIF(H360:AU360,"&lt;&gt;")=0,"",SUMPRODUCT(((Recommendations[ImplStatus]="Implemented")+(Recommendations[ImplStatus]="Compensated"))*ISNUMBER(MATCH(Recommendations[Id],H360:AU360,0)))/COUNTIF(H360:AU360,"&lt;&gt;"))</f>
        <v/>
      </c>
      <c r="H360" s="266"/>
      <c r="I360" s="266"/>
      <c r="J360" s="266"/>
      <c r="K360" s="266"/>
      <c r="L360" s="266"/>
      <c r="M360" s="266"/>
      <c r="N360" s="266"/>
      <c r="O360" s="266"/>
      <c r="P360" s="266"/>
      <c r="Q360" s="266"/>
      <c r="R360" s="266"/>
      <c r="S360" s="266"/>
      <c r="T360" s="266"/>
      <c r="U360" s="266"/>
      <c r="V360" s="266"/>
      <c r="W360" s="266"/>
      <c r="X360" s="266"/>
      <c r="Y360" s="266"/>
      <c r="Z360" s="266"/>
      <c r="AA360" s="266"/>
      <c r="AB360" s="266"/>
      <c r="AC360" s="266"/>
      <c r="AD360" s="266"/>
      <c r="AE360" s="266"/>
      <c r="AF360" s="266"/>
      <c r="AG360" s="266"/>
      <c r="AH360" s="266"/>
      <c r="AI360" s="266"/>
      <c r="AJ360" s="266"/>
      <c r="AK360" s="266"/>
      <c r="AL360" s="266"/>
      <c r="AM360" s="266"/>
      <c r="AN360" s="266"/>
      <c r="AO360" s="266"/>
      <c r="AP360" s="266"/>
      <c r="AQ360" s="266"/>
      <c r="AR360" s="266"/>
      <c r="AS360" s="266"/>
      <c r="AT360" s="266"/>
      <c r="AU360" s="280"/>
    </row>
    <row r="361" spans="1:47" ht="60" customHeight="1" x14ac:dyDescent="0.35">
      <c r="A361" s="276" t="s">
        <v>6587</v>
      </c>
      <c r="B361" s="254" t="s">
        <v>6747</v>
      </c>
      <c r="C361" s="255" t="s">
        <v>6761</v>
      </c>
      <c r="D361" s="258" t="s">
        <v>6762</v>
      </c>
      <c r="E361" s="259" t="s">
        <v>6065</v>
      </c>
      <c r="F361" s="262" t="s">
        <v>6750</v>
      </c>
      <c r="G361" s="265">
        <f>IF(COUNTIF(H361:AU361,"&lt;&gt;")=0,"",SUMPRODUCT(((Recommendations[ImplStatus]="Implemented")+(Recommendations[ImplStatus]="Compensated"))*ISNUMBER(MATCH(Recommendations[Id],H361:AU361,0)))/COUNTIF(H361:AU361,"&lt;&gt;"))</f>
        <v>0</v>
      </c>
      <c r="H361" s="266" t="s">
        <v>293</v>
      </c>
      <c r="I361" s="266"/>
      <c r="J361" s="266"/>
      <c r="K361" s="266"/>
      <c r="L361" s="266"/>
      <c r="M361" s="266"/>
      <c r="N361" s="266"/>
      <c r="O361" s="266"/>
      <c r="P361" s="266"/>
      <c r="Q361" s="266"/>
      <c r="R361" s="266"/>
      <c r="S361" s="266"/>
      <c r="T361" s="266"/>
      <c r="U361" s="266"/>
      <c r="V361" s="266"/>
      <c r="W361" s="266"/>
      <c r="X361" s="266"/>
      <c r="Y361" s="266"/>
      <c r="Z361" s="266"/>
      <c r="AA361" s="266"/>
      <c r="AB361" s="266"/>
      <c r="AC361" s="266"/>
      <c r="AD361" s="266"/>
      <c r="AE361" s="266"/>
      <c r="AF361" s="266"/>
      <c r="AG361" s="266"/>
      <c r="AH361" s="266"/>
      <c r="AI361" s="266"/>
      <c r="AJ361" s="266"/>
      <c r="AK361" s="266"/>
      <c r="AL361" s="266"/>
      <c r="AM361" s="266"/>
      <c r="AN361" s="266"/>
      <c r="AO361" s="266"/>
      <c r="AP361" s="266"/>
      <c r="AQ361" s="266"/>
      <c r="AR361" s="266"/>
      <c r="AS361" s="266"/>
      <c r="AT361" s="266"/>
      <c r="AU361" s="280"/>
    </row>
    <row r="362" spans="1:47" ht="60" customHeight="1" x14ac:dyDescent="0.35">
      <c r="A362" s="276" t="s">
        <v>6587</v>
      </c>
      <c r="B362" s="254" t="s">
        <v>6747</v>
      </c>
      <c r="C362" s="255" t="s">
        <v>6763</v>
      </c>
      <c r="D362" s="258" t="s">
        <v>6764</v>
      </c>
      <c r="E362" s="259" t="s">
        <v>6180</v>
      </c>
      <c r="F362" s="262" t="s">
        <v>6750</v>
      </c>
      <c r="G362" s="265" t="str">
        <f>IF(COUNTIF(H362:AU362,"&lt;&gt;")=0,"",SUMPRODUCT(((Recommendations[ImplStatus]="Implemented")+(Recommendations[ImplStatus]="Compensated"))*ISNUMBER(MATCH(Recommendations[Id],H362:AU362,0)))/COUNTIF(H362:AU362,"&lt;&gt;"))</f>
        <v/>
      </c>
      <c r="H362" s="266"/>
      <c r="I362" s="266"/>
      <c r="J362" s="266"/>
      <c r="K362" s="266"/>
      <c r="L362" s="266"/>
      <c r="M362" s="266"/>
      <c r="N362" s="266"/>
      <c r="O362" s="266"/>
      <c r="P362" s="266"/>
      <c r="Q362" s="266"/>
      <c r="R362" s="266"/>
      <c r="S362" s="266"/>
      <c r="T362" s="266"/>
      <c r="U362" s="266"/>
      <c r="V362" s="266"/>
      <c r="W362" s="266"/>
      <c r="X362" s="266"/>
      <c r="Y362" s="266"/>
      <c r="Z362" s="266"/>
      <c r="AA362" s="266"/>
      <c r="AB362" s="266"/>
      <c r="AC362" s="266"/>
      <c r="AD362" s="266"/>
      <c r="AE362" s="266"/>
      <c r="AF362" s="266"/>
      <c r="AG362" s="266"/>
      <c r="AH362" s="266"/>
      <c r="AI362" s="266"/>
      <c r="AJ362" s="266"/>
      <c r="AK362" s="266"/>
      <c r="AL362" s="266"/>
      <c r="AM362" s="266"/>
      <c r="AN362" s="266"/>
      <c r="AO362" s="266"/>
      <c r="AP362" s="266"/>
      <c r="AQ362" s="266"/>
      <c r="AR362" s="266"/>
      <c r="AS362" s="266"/>
      <c r="AT362" s="266"/>
      <c r="AU362" s="280"/>
    </row>
    <row r="363" spans="1:47" ht="60" customHeight="1" x14ac:dyDescent="0.35">
      <c r="A363" s="276" t="s">
        <v>6587</v>
      </c>
      <c r="B363" s="254" t="s">
        <v>6747</v>
      </c>
      <c r="C363" s="255" t="s">
        <v>6765</v>
      </c>
      <c r="D363" s="258" t="s">
        <v>6766</v>
      </c>
      <c r="E363" s="259" t="s">
        <v>6180</v>
      </c>
      <c r="F363" s="262" t="s">
        <v>6750</v>
      </c>
      <c r="G363" s="265" t="str">
        <f>IF(COUNTIF(H363:AU363,"&lt;&gt;")=0,"",SUMPRODUCT(((Recommendations[ImplStatus]="Implemented")+(Recommendations[ImplStatus]="Compensated"))*ISNUMBER(MATCH(Recommendations[Id],H363:AU363,0)))/COUNTIF(H363:AU363,"&lt;&gt;"))</f>
        <v/>
      </c>
      <c r="H363" s="266"/>
      <c r="I363" s="266"/>
      <c r="J363" s="266"/>
      <c r="K363" s="266"/>
      <c r="L363" s="266"/>
      <c r="M363" s="266"/>
      <c r="N363" s="266"/>
      <c r="O363" s="266"/>
      <c r="P363" s="266"/>
      <c r="Q363" s="266"/>
      <c r="R363" s="266"/>
      <c r="S363" s="266"/>
      <c r="T363" s="266"/>
      <c r="U363" s="266"/>
      <c r="V363" s="266"/>
      <c r="W363" s="266"/>
      <c r="X363" s="266"/>
      <c r="Y363" s="266"/>
      <c r="Z363" s="266"/>
      <c r="AA363" s="266"/>
      <c r="AB363" s="266"/>
      <c r="AC363" s="266"/>
      <c r="AD363" s="266"/>
      <c r="AE363" s="266"/>
      <c r="AF363" s="266"/>
      <c r="AG363" s="266"/>
      <c r="AH363" s="266"/>
      <c r="AI363" s="266"/>
      <c r="AJ363" s="266"/>
      <c r="AK363" s="266"/>
      <c r="AL363" s="266"/>
      <c r="AM363" s="266"/>
      <c r="AN363" s="266"/>
      <c r="AO363" s="266"/>
      <c r="AP363" s="266"/>
      <c r="AQ363" s="266"/>
      <c r="AR363" s="266"/>
      <c r="AS363" s="266"/>
      <c r="AT363" s="266"/>
      <c r="AU363" s="280"/>
    </row>
    <row r="364" spans="1:47" ht="60" customHeight="1" x14ac:dyDescent="0.35">
      <c r="A364" s="276" t="s">
        <v>6587</v>
      </c>
      <c r="B364" s="254" t="s">
        <v>6747</v>
      </c>
      <c r="C364" s="255" t="s">
        <v>6767</v>
      </c>
      <c r="D364" s="258" t="s">
        <v>6768</v>
      </c>
      <c r="E364" s="259" t="s">
        <v>6180</v>
      </c>
      <c r="F364" s="262" t="s">
        <v>6750</v>
      </c>
      <c r="G364" s="265" t="str">
        <f>IF(COUNTIF(H364:AU364,"&lt;&gt;")=0,"",SUMPRODUCT(((Recommendations[ImplStatus]="Implemented")+(Recommendations[ImplStatus]="Compensated"))*ISNUMBER(MATCH(Recommendations[Id],H364:AU364,0)))/COUNTIF(H364:AU364,"&lt;&gt;"))</f>
        <v/>
      </c>
      <c r="H364" s="266"/>
      <c r="I364" s="266"/>
      <c r="J364" s="266"/>
      <c r="K364" s="266"/>
      <c r="L364" s="266"/>
      <c r="M364" s="266"/>
      <c r="N364" s="266"/>
      <c r="O364" s="266"/>
      <c r="P364" s="266"/>
      <c r="Q364" s="266"/>
      <c r="R364" s="266"/>
      <c r="S364" s="266"/>
      <c r="T364" s="266"/>
      <c r="U364" s="266"/>
      <c r="V364" s="266"/>
      <c r="W364" s="266"/>
      <c r="X364" s="266"/>
      <c r="Y364" s="266"/>
      <c r="Z364" s="266"/>
      <c r="AA364" s="266"/>
      <c r="AB364" s="266"/>
      <c r="AC364" s="266"/>
      <c r="AD364" s="266"/>
      <c r="AE364" s="266"/>
      <c r="AF364" s="266"/>
      <c r="AG364" s="266"/>
      <c r="AH364" s="266"/>
      <c r="AI364" s="266"/>
      <c r="AJ364" s="266"/>
      <c r="AK364" s="266"/>
      <c r="AL364" s="266"/>
      <c r="AM364" s="266"/>
      <c r="AN364" s="266"/>
      <c r="AO364" s="266"/>
      <c r="AP364" s="266"/>
      <c r="AQ364" s="266"/>
      <c r="AR364" s="266"/>
      <c r="AS364" s="266"/>
      <c r="AT364" s="266"/>
      <c r="AU364" s="280"/>
    </row>
    <row r="365" spans="1:47" ht="60" customHeight="1" x14ac:dyDescent="0.35">
      <c r="A365" s="276" t="s">
        <v>6587</v>
      </c>
      <c r="B365" s="254" t="s">
        <v>6747</v>
      </c>
      <c r="C365" s="255" t="s">
        <v>6769</v>
      </c>
      <c r="D365" s="258" t="s">
        <v>6770</v>
      </c>
      <c r="E365" s="259" t="s">
        <v>6180</v>
      </c>
      <c r="F365" s="262" t="s">
        <v>6750</v>
      </c>
      <c r="G365" s="265" t="str">
        <f>IF(COUNTIF(H365:AU365,"&lt;&gt;")=0,"",SUMPRODUCT(((Recommendations[ImplStatus]="Implemented")+(Recommendations[ImplStatus]="Compensated"))*ISNUMBER(MATCH(Recommendations[Id],H365:AU365,0)))/COUNTIF(H365:AU365,"&lt;&gt;"))</f>
        <v/>
      </c>
      <c r="H365" s="266"/>
      <c r="I365" s="266"/>
      <c r="J365" s="266"/>
      <c r="K365" s="266"/>
      <c r="L365" s="266"/>
      <c r="M365" s="266"/>
      <c r="N365" s="266"/>
      <c r="O365" s="266"/>
      <c r="P365" s="266"/>
      <c r="Q365" s="266"/>
      <c r="R365" s="266"/>
      <c r="S365" s="266"/>
      <c r="T365" s="266"/>
      <c r="U365" s="266"/>
      <c r="V365" s="266"/>
      <c r="W365" s="266"/>
      <c r="X365" s="266"/>
      <c r="Y365" s="266"/>
      <c r="Z365" s="266"/>
      <c r="AA365" s="266"/>
      <c r="AB365" s="266"/>
      <c r="AC365" s="266"/>
      <c r="AD365" s="266"/>
      <c r="AE365" s="266"/>
      <c r="AF365" s="266"/>
      <c r="AG365" s="266"/>
      <c r="AH365" s="266"/>
      <c r="AI365" s="266"/>
      <c r="AJ365" s="266"/>
      <c r="AK365" s="266"/>
      <c r="AL365" s="266"/>
      <c r="AM365" s="266"/>
      <c r="AN365" s="266"/>
      <c r="AO365" s="266"/>
      <c r="AP365" s="266"/>
      <c r="AQ365" s="266"/>
      <c r="AR365" s="266"/>
      <c r="AS365" s="266"/>
      <c r="AT365" s="266"/>
      <c r="AU365" s="280"/>
    </row>
    <row r="366" spans="1:47" ht="60" customHeight="1" x14ac:dyDescent="0.35">
      <c r="A366" s="276" t="s">
        <v>6587</v>
      </c>
      <c r="B366" s="254" t="s">
        <v>6747</v>
      </c>
      <c r="C366" s="255" t="s">
        <v>6771</v>
      </c>
      <c r="D366" s="258" t="s">
        <v>6772</v>
      </c>
      <c r="E366" s="259" t="s">
        <v>6180</v>
      </c>
      <c r="F366" s="262" t="s">
        <v>6750</v>
      </c>
      <c r="G366" s="265" t="str">
        <f>IF(COUNTIF(H366:AU366,"&lt;&gt;")=0,"",SUMPRODUCT(((Recommendations[ImplStatus]="Implemented")+(Recommendations[ImplStatus]="Compensated"))*ISNUMBER(MATCH(Recommendations[Id],H366:AU366,0)))/COUNTIF(H366:AU366,"&lt;&gt;"))</f>
        <v/>
      </c>
      <c r="H366" s="266"/>
      <c r="I366" s="266"/>
      <c r="J366" s="266"/>
      <c r="K366" s="266"/>
      <c r="L366" s="266"/>
      <c r="M366" s="266"/>
      <c r="N366" s="266"/>
      <c r="O366" s="266"/>
      <c r="P366" s="266"/>
      <c r="Q366" s="266"/>
      <c r="R366" s="266"/>
      <c r="S366" s="266"/>
      <c r="T366" s="266"/>
      <c r="U366" s="266"/>
      <c r="V366" s="266"/>
      <c r="W366" s="266"/>
      <c r="X366" s="266"/>
      <c r="Y366" s="266"/>
      <c r="Z366" s="266"/>
      <c r="AA366" s="266"/>
      <c r="AB366" s="266"/>
      <c r="AC366" s="266"/>
      <c r="AD366" s="266"/>
      <c r="AE366" s="266"/>
      <c r="AF366" s="266"/>
      <c r="AG366" s="266"/>
      <c r="AH366" s="266"/>
      <c r="AI366" s="266"/>
      <c r="AJ366" s="266"/>
      <c r="AK366" s="266"/>
      <c r="AL366" s="266"/>
      <c r="AM366" s="266"/>
      <c r="AN366" s="266"/>
      <c r="AO366" s="266"/>
      <c r="AP366" s="266"/>
      <c r="AQ366" s="266"/>
      <c r="AR366" s="266"/>
      <c r="AS366" s="266"/>
      <c r="AT366" s="266"/>
      <c r="AU366" s="280"/>
    </row>
    <row r="367" spans="1:47" ht="60" customHeight="1" x14ac:dyDescent="0.35">
      <c r="A367" s="276" t="s">
        <v>6587</v>
      </c>
      <c r="B367" s="254" t="s">
        <v>6747</v>
      </c>
      <c r="C367" s="255" t="s">
        <v>6773</v>
      </c>
      <c r="D367" s="258" t="s">
        <v>6774</v>
      </c>
      <c r="E367" s="259" t="s">
        <v>6180</v>
      </c>
      <c r="F367" s="262" t="s">
        <v>6750</v>
      </c>
      <c r="G367" s="265" t="str">
        <f>IF(COUNTIF(H367:AU367,"&lt;&gt;")=0,"",SUMPRODUCT(((Recommendations[ImplStatus]="Implemented")+(Recommendations[ImplStatus]="Compensated"))*ISNUMBER(MATCH(Recommendations[Id],H367:AU367,0)))/COUNTIF(H367:AU367,"&lt;&gt;"))</f>
        <v/>
      </c>
      <c r="H367" s="266"/>
      <c r="I367" s="266"/>
      <c r="J367" s="266"/>
      <c r="K367" s="266"/>
      <c r="L367" s="266"/>
      <c r="M367" s="266"/>
      <c r="N367" s="266"/>
      <c r="O367" s="266"/>
      <c r="P367" s="266"/>
      <c r="Q367" s="266"/>
      <c r="R367" s="266"/>
      <c r="S367" s="266"/>
      <c r="T367" s="266"/>
      <c r="U367" s="266"/>
      <c r="V367" s="266"/>
      <c r="W367" s="266"/>
      <c r="X367" s="266"/>
      <c r="Y367" s="266"/>
      <c r="Z367" s="266"/>
      <c r="AA367" s="266"/>
      <c r="AB367" s="266"/>
      <c r="AC367" s="266"/>
      <c r="AD367" s="266"/>
      <c r="AE367" s="266"/>
      <c r="AF367" s="266"/>
      <c r="AG367" s="266"/>
      <c r="AH367" s="266"/>
      <c r="AI367" s="266"/>
      <c r="AJ367" s="266"/>
      <c r="AK367" s="266"/>
      <c r="AL367" s="266"/>
      <c r="AM367" s="266"/>
      <c r="AN367" s="266"/>
      <c r="AO367" s="266"/>
      <c r="AP367" s="266"/>
      <c r="AQ367" s="266"/>
      <c r="AR367" s="266"/>
      <c r="AS367" s="266"/>
      <c r="AT367" s="266"/>
      <c r="AU367" s="280"/>
    </row>
    <row r="368" spans="1:47" ht="60" customHeight="1" x14ac:dyDescent="0.35">
      <c r="A368" s="276" t="s">
        <v>6587</v>
      </c>
      <c r="B368" s="254" t="s">
        <v>6747</v>
      </c>
      <c r="C368" s="255" t="s">
        <v>6775</v>
      </c>
      <c r="D368" s="258" t="s">
        <v>6776</v>
      </c>
      <c r="E368" s="259" t="s">
        <v>6180</v>
      </c>
      <c r="F368" s="262" t="s">
        <v>6750</v>
      </c>
      <c r="G368" s="265">
        <f>IF(COUNTIF(H368:AU368,"&lt;&gt;")=0,"",SUMPRODUCT(((Recommendations[ImplStatus]="Implemented")+(Recommendations[ImplStatus]="Compensated"))*ISNUMBER(MATCH(Recommendations[Id],H368:AU368,0)))/COUNTIF(H368:AU368,"&lt;&gt;"))</f>
        <v>0</v>
      </c>
      <c r="H368" s="266" t="s">
        <v>580</v>
      </c>
      <c r="I368" s="266" t="s">
        <v>586</v>
      </c>
      <c r="J368" s="266" t="s">
        <v>592</v>
      </c>
      <c r="K368" s="266"/>
      <c r="L368" s="266"/>
      <c r="M368" s="266"/>
      <c r="N368" s="266"/>
      <c r="O368" s="266"/>
      <c r="P368" s="266"/>
      <c r="Q368" s="266"/>
      <c r="R368" s="266"/>
      <c r="S368" s="266"/>
      <c r="T368" s="266"/>
      <c r="U368" s="266"/>
      <c r="V368" s="266"/>
      <c r="W368" s="266"/>
      <c r="X368" s="266"/>
      <c r="Y368" s="266"/>
      <c r="Z368" s="266"/>
      <c r="AA368" s="266"/>
      <c r="AB368" s="266"/>
      <c r="AC368" s="266"/>
      <c r="AD368" s="266"/>
      <c r="AE368" s="266"/>
      <c r="AF368" s="266"/>
      <c r="AG368" s="266"/>
      <c r="AH368" s="266"/>
      <c r="AI368" s="266"/>
      <c r="AJ368" s="266"/>
      <c r="AK368" s="266"/>
      <c r="AL368" s="266"/>
      <c r="AM368" s="266"/>
      <c r="AN368" s="266"/>
      <c r="AO368" s="266"/>
      <c r="AP368" s="266"/>
      <c r="AQ368" s="266"/>
      <c r="AR368" s="266"/>
      <c r="AS368" s="266"/>
      <c r="AT368" s="266"/>
      <c r="AU368" s="280"/>
    </row>
    <row r="369" spans="1:47" ht="60" customHeight="1" x14ac:dyDescent="0.35">
      <c r="A369" s="276" t="s">
        <v>6587</v>
      </c>
      <c r="B369" s="254" t="s">
        <v>6747</v>
      </c>
      <c r="C369" s="255" t="s">
        <v>6777</v>
      </c>
      <c r="D369" s="258" t="s">
        <v>6778</v>
      </c>
      <c r="E369" s="259" t="s">
        <v>6180</v>
      </c>
      <c r="F369" s="262" t="s">
        <v>6750</v>
      </c>
      <c r="G369" s="265" t="str">
        <f>IF(COUNTIF(H369:AU369,"&lt;&gt;")=0,"",SUMPRODUCT(((Recommendations[ImplStatus]="Implemented")+(Recommendations[ImplStatus]="Compensated"))*ISNUMBER(MATCH(Recommendations[Id],H369:AU369,0)))/COUNTIF(H369:AU369,"&lt;&gt;"))</f>
        <v/>
      </c>
      <c r="H369" s="266"/>
      <c r="I369" s="266"/>
      <c r="J369" s="266"/>
      <c r="K369" s="266"/>
      <c r="L369" s="266"/>
      <c r="M369" s="266"/>
      <c r="N369" s="266"/>
      <c r="O369" s="266"/>
      <c r="P369" s="266"/>
      <c r="Q369" s="266"/>
      <c r="R369" s="266"/>
      <c r="S369" s="266"/>
      <c r="T369" s="266"/>
      <c r="U369" s="266"/>
      <c r="V369" s="266"/>
      <c r="W369" s="266"/>
      <c r="X369" s="266"/>
      <c r="Y369" s="266"/>
      <c r="Z369" s="266"/>
      <c r="AA369" s="266"/>
      <c r="AB369" s="266"/>
      <c r="AC369" s="266"/>
      <c r="AD369" s="266"/>
      <c r="AE369" s="266"/>
      <c r="AF369" s="266"/>
      <c r="AG369" s="266"/>
      <c r="AH369" s="266"/>
      <c r="AI369" s="266"/>
      <c r="AJ369" s="266"/>
      <c r="AK369" s="266"/>
      <c r="AL369" s="266"/>
      <c r="AM369" s="266"/>
      <c r="AN369" s="266"/>
      <c r="AO369" s="266"/>
      <c r="AP369" s="266"/>
      <c r="AQ369" s="266"/>
      <c r="AR369" s="266"/>
      <c r="AS369" s="266"/>
      <c r="AT369" s="266"/>
      <c r="AU369" s="280"/>
    </row>
    <row r="370" spans="1:47" ht="60" customHeight="1" outlineLevel="1" x14ac:dyDescent="0.35">
      <c r="A370" s="274" t="s">
        <v>6779</v>
      </c>
      <c r="B370" s="252"/>
      <c r="C370" s="252"/>
      <c r="D370" s="256"/>
      <c r="E370" s="252"/>
      <c r="F370" s="260"/>
      <c r="G370" s="263" t="str">
        <f>IF(COUNTIF(H370:AU370,"&lt;&gt;")=0,"",SUMPRODUCT(((Recommendations[ImplStatus]="Implemented")+(Recommendations[ImplStatus]="Compensated"))*ISNUMBER(MATCH(Recommendations[Id],H370:AU370,0)))/COUNTIF(H370:AU370,"&lt;&gt;"))</f>
        <v/>
      </c>
      <c r="H370" s="260"/>
      <c r="I370" s="260"/>
      <c r="J370" s="260"/>
      <c r="K370" s="260"/>
      <c r="L370" s="260"/>
      <c r="M370" s="260"/>
      <c r="N370" s="260"/>
      <c r="O370" s="260"/>
      <c r="P370" s="260"/>
      <c r="Q370" s="260"/>
      <c r="R370" s="260"/>
      <c r="S370" s="260"/>
      <c r="T370" s="260"/>
      <c r="U370" s="260"/>
      <c r="V370" s="260"/>
      <c r="W370" s="260"/>
      <c r="X370" s="260"/>
      <c r="Y370" s="260"/>
      <c r="Z370" s="260"/>
      <c r="AA370" s="260"/>
      <c r="AB370" s="260"/>
      <c r="AC370" s="260"/>
      <c r="AD370" s="260"/>
      <c r="AE370" s="260"/>
      <c r="AF370" s="260"/>
      <c r="AG370" s="260"/>
      <c r="AH370" s="260"/>
      <c r="AI370" s="260"/>
      <c r="AJ370" s="260"/>
      <c r="AK370" s="260"/>
      <c r="AL370" s="260"/>
      <c r="AM370" s="260"/>
      <c r="AN370" s="260"/>
      <c r="AO370" s="260"/>
      <c r="AP370" s="260"/>
      <c r="AQ370" s="260"/>
      <c r="AR370" s="260"/>
      <c r="AS370" s="260"/>
      <c r="AT370" s="260"/>
      <c r="AU370" s="278"/>
    </row>
    <row r="371" spans="1:47" ht="60" customHeight="1" outlineLevel="2" x14ac:dyDescent="0.35">
      <c r="A371" s="275" t="s">
        <v>6779</v>
      </c>
      <c r="B371" s="253" t="s">
        <v>6780</v>
      </c>
      <c r="C371" s="253"/>
      <c r="D371" s="257"/>
      <c r="E371" s="253"/>
      <c r="F371" s="261"/>
      <c r="G371" s="264" t="str">
        <f>IF(COUNTIF(H371:AU371,"&lt;&gt;")=0,"",SUMPRODUCT(((Recommendations[ImplStatus]="Implemented")+(Recommendations[ImplStatus]="Compensated"))*ISNUMBER(MATCH(Recommendations[Id],H371:AU371,0)))/COUNTIF(H371:AU371,"&lt;&gt;"))</f>
        <v/>
      </c>
      <c r="H371" s="261"/>
      <c r="I371" s="261"/>
      <c r="J371" s="261"/>
      <c r="K371" s="261"/>
      <c r="L371" s="261"/>
      <c r="M371" s="261"/>
      <c r="N371" s="261"/>
      <c r="O371" s="261"/>
      <c r="P371" s="261"/>
      <c r="Q371" s="261"/>
      <c r="R371" s="261"/>
      <c r="S371" s="261"/>
      <c r="T371" s="261"/>
      <c r="U371" s="261"/>
      <c r="V371" s="261"/>
      <c r="W371" s="261"/>
      <c r="X371" s="261"/>
      <c r="Y371" s="261"/>
      <c r="Z371" s="261"/>
      <c r="AA371" s="261"/>
      <c r="AB371" s="261"/>
      <c r="AC371" s="261"/>
      <c r="AD371" s="261"/>
      <c r="AE371" s="261"/>
      <c r="AF371" s="261"/>
      <c r="AG371" s="261"/>
      <c r="AH371" s="261"/>
      <c r="AI371" s="261"/>
      <c r="AJ371" s="261"/>
      <c r="AK371" s="261"/>
      <c r="AL371" s="261"/>
      <c r="AM371" s="261"/>
      <c r="AN371" s="261"/>
      <c r="AO371" s="261"/>
      <c r="AP371" s="261"/>
      <c r="AQ371" s="261"/>
      <c r="AR371" s="261"/>
      <c r="AS371" s="261"/>
      <c r="AT371" s="261"/>
      <c r="AU371" s="279"/>
    </row>
    <row r="372" spans="1:47" ht="60" customHeight="1" x14ac:dyDescent="0.35">
      <c r="A372" s="276" t="s">
        <v>6779</v>
      </c>
      <c r="B372" s="254" t="s">
        <v>6780</v>
      </c>
      <c r="C372" s="255" t="s">
        <v>6781</v>
      </c>
      <c r="D372" s="258" t="s">
        <v>6782</v>
      </c>
      <c r="E372" s="259" t="s">
        <v>6036</v>
      </c>
      <c r="F372" s="262" t="s">
        <v>6783</v>
      </c>
      <c r="G372" s="265" t="str">
        <f>IF(COUNTIF(H372:AU372,"&lt;&gt;")=0,"",SUMPRODUCT(((Recommendations[ImplStatus]="Implemented")+(Recommendations[ImplStatus]="Compensated"))*ISNUMBER(MATCH(Recommendations[Id],H372:AU372,0)))/COUNTIF(H372:AU372,"&lt;&gt;"))</f>
        <v/>
      </c>
      <c r="H372" s="266"/>
      <c r="I372" s="266"/>
      <c r="J372" s="266"/>
      <c r="K372" s="266"/>
      <c r="L372" s="266"/>
      <c r="M372" s="266"/>
      <c r="N372" s="266"/>
      <c r="O372" s="266"/>
      <c r="P372" s="266"/>
      <c r="Q372" s="266"/>
      <c r="R372" s="266"/>
      <c r="S372" s="266"/>
      <c r="T372" s="266"/>
      <c r="U372" s="266"/>
      <c r="V372" s="266"/>
      <c r="W372" s="266"/>
      <c r="X372" s="266"/>
      <c r="Y372" s="266"/>
      <c r="Z372" s="266"/>
      <c r="AA372" s="266"/>
      <c r="AB372" s="266"/>
      <c r="AC372" s="266"/>
      <c r="AD372" s="266"/>
      <c r="AE372" s="266"/>
      <c r="AF372" s="266"/>
      <c r="AG372" s="266"/>
      <c r="AH372" s="266"/>
      <c r="AI372" s="266"/>
      <c r="AJ372" s="266"/>
      <c r="AK372" s="266"/>
      <c r="AL372" s="266"/>
      <c r="AM372" s="266"/>
      <c r="AN372" s="266"/>
      <c r="AO372" s="266"/>
      <c r="AP372" s="266"/>
      <c r="AQ372" s="266"/>
      <c r="AR372" s="266"/>
      <c r="AS372" s="266"/>
      <c r="AT372" s="266"/>
      <c r="AU372" s="280"/>
    </row>
    <row r="373" spans="1:47" ht="60" customHeight="1" x14ac:dyDescent="0.35">
      <c r="A373" s="276" t="s">
        <v>6779</v>
      </c>
      <c r="B373" s="254" t="s">
        <v>6780</v>
      </c>
      <c r="C373" s="255" t="s">
        <v>6784</v>
      </c>
      <c r="D373" s="258" t="s">
        <v>6785</v>
      </c>
      <c r="E373" s="259" t="s">
        <v>6036</v>
      </c>
      <c r="F373" s="262" t="s">
        <v>6786</v>
      </c>
      <c r="G373" s="265" t="str">
        <f>IF(COUNTIF(H373:AU373,"&lt;&gt;")=0,"",SUMPRODUCT(((Recommendations[ImplStatus]="Implemented")+(Recommendations[ImplStatus]="Compensated"))*ISNUMBER(MATCH(Recommendations[Id],H373:AU373,0)))/COUNTIF(H373:AU373,"&lt;&gt;"))</f>
        <v/>
      </c>
      <c r="H373" s="266"/>
      <c r="I373" s="266"/>
      <c r="J373" s="266"/>
      <c r="K373" s="266"/>
      <c r="L373" s="266"/>
      <c r="M373" s="266"/>
      <c r="N373" s="266"/>
      <c r="O373" s="266"/>
      <c r="P373" s="266"/>
      <c r="Q373" s="266"/>
      <c r="R373" s="266"/>
      <c r="S373" s="266"/>
      <c r="T373" s="266"/>
      <c r="U373" s="266"/>
      <c r="V373" s="266"/>
      <c r="W373" s="266"/>
      <c r="X373" s="266"/>
      <c r="Y373" s="266"/>
      <c r="Z373" s="266"/>
      <c r="AA373" s="266"/>
      <c r="AB373" s="266"/>
      <c r="AC373" s="266"/>
      <c r="AD373" s="266"/>
      <c r="AE373" s="266"/>
      <c r="AF373" s="266"/>
      <c r="AG373" s="266"/>
      <c r="AH373" s="266"/>
      <c r="AI373" s="266"/>
      <c r="AJ373" s="266"/>
      <c r="AK373" s="266"/>
      <c r="AL373" s="266"/>
      <c r="AM373" s="266"/>
      <c r="AN373" s="266"/>
      <c r="AO373" s="266"/>
      <c r="AP373" s="266"/>
      <c r="AQ373" s="266"/>
      <c r="AR373" s="266"/>
      <c r="AS373" s="266"/>
      <c r="AT373" s="266"/>
      <c r="AU373" s="280"/>
    </row>
    <row r="374" spans="1:47" ht="60" customHeight="1" x14ac:dyDescent="0.35">
      <c r="A374" s="276" t="s">
        <v>6779</v>
      </c>
      <c r="B374" s="254" t="s">
        <v>6780</v>
      </c>
      <c r="C374" s="255" t="s">
        <v>6787</v>
      </c>
      <c r="D374" s="258" t="s">
        <v>6788</v>
      </c>
      <c r="E374" s="259" t="s">
        <v>6065</v>
      </c>
      <c r="F374" s="262" t="s">
        <v>6786</v>
      </c>
      <c r="G374" s="265" t="str">
        <f>IF(COUNTIF(H374:AU374,"&lt;&gt;")=0,"",SUMPRODUCT(((Recommendations[ImplStatus]="Implemented")+(Recommendations[ImplStatus]="Compensated"))*ISNUMBER(MATCH(Recommendations[Id],H374:AU374,0)))/COUNTIF(H374:AU374,"&lt;&gt;"))</f>
        <v/>
      </c>
      <c r="H374" s="266"/>
      <c r="I374" s="266"/>
      <c r="J374" s="266"/>
      <c r="K374" s="266"/>
      <c r="L374" s="266"/>
      <c r="M374" s="266"/>
      <c r="N374" s="266"/>
      <c r="O374" s="266"/>
      <c r="P374" s="266"/>
      <c r="Q374" s="266"/>
      <c r="R374" s="266"/>
      <c r="S374" s="266"/>
      <c r="T374" s="266"/>
      <c r="U374" s="266"/>
      <c r="V374" s="266"/>
      <c r="W374" s="266"/>
      <c r="X374" s="266"/>
      <c r="Y374" s="266"/>
      <c r="Z374" s="266"/>
      <c r="AA374" s="266"/>
      <c r="AB374" s="266"/>
      <c r="AC374" s="266"/>
      <c r="AD374" s="266"/>
      <c r="AE374" s="266"/>
      <c r="AF374" s="266"/>
      <c r="AG374" s="266"/>
      <c r="AH374" s="266"/>
      <c r="AI374" s="266"/>
      <c r="AJ374" s="266"/>
      <c r="AK374" s="266"/>
      <c r="AL374" s="266"/>
      <c r="AM374" s="266"/>
      <c r="AN374" s="266"/>
      <c r="AO374" s="266"/>
      <c r="AP374" s="266"/>
      <c r="AQ374" s="266"/>
      <c r="AR374" s="266"/>
      <c r="AS374" s="266"/>
      <c r="AT374" s="266"/>
      <c r="AU374" s="280"/>
    </row>
    <row r="375" spans="1:47" ht="60" customHeight="1" x14ac:dyDescent="0.35">
      <c r="A375" s="276" t="s">
        <v>6779</v>
      </c>
      <c r="B375" s="254" t="s">
        <v>6780</v>
      </c>
      <c r="C375" s="255" t="s">
        <v>6789</v>
      </c>
      <c r="D375" s="258" t="s">
        <v>6790</v>
      </c>
      <c r="E375" s="259" t="s">
        <v>6065</v>
      </c>
      <c r="F375" s="262" t="s">
        <v>6786</v>
      </c>
      <c r="G375" s="265" t="str">
        <f>IF(COUNTIF(H375:AU375,"&lt;&gt;")=0,"",SUMPRODUCT(((Recommendations[ImplStatus]="Implemented")+(Recommendations[ImplStatus]="Compensated"))*ISNUMBER(MATCH(Recommendations[Id],H375:AU375,0)))/COUNTIF(H375:AU375,"&lt;&gt;"))</f>
        <v/>
      </c>
      <c r="H375" s="266"/>
      <c r="I375" s="266"/>
      <c r="J375" s="266"/>
      <c r="K375" s="266"/>
      <c r="L375" s="266"/>
      <c r="M375" s="266"/>
      <c r="N375" s="266"/>
      <c r="O375" s="266"/>
      <c r="P375" s="266"/>
      <c r="Q375" s="266"/>
      <c r="R375" s="266"/>
      <c r="S375" s="266"/>
      <c r="T375" s="266"/>
      <c r="U375" s="266"/>
      <c r="V375" s="266"/>
      <c r="W375" s="266"/>
      <c r="X375" s="266"/>
      <c r="Y375" s="266"/>
      <c r="Z375" s="266"/>
      <c r="AA375" s="266"/>
      <c r="AB375" s="266"/>
      <c r="AC375" s="266"/>
      <c r="AD375" s="266"/>
      <c r="AE375" s="266"/>
      <c r="AF375" s="266"/>
      <c r="AG375" s="266"/>
      <c r="AH375" s="266"/>
      <c r="AI375" s="266"/>
      <c r="AJ375" s="266"/>
      <c r="AK375" s="266"/>
      <c r="AL375" s="266"/>
      <c r="AM375" s="266"/>
      <c r="AN375" s="266"/>
      <c r="AO375" s="266"/>
      <c r="AP375" s="266"/>
      <c r="AQ375" s="266"/>
      <c r="AR375" s="266"/>
      <c r="AS375" s="266"/>
      <c r="AT375" s="266"/>
      <c r="AU375" s="280"/>
    </row>
    <row r="376" spans="1:47" ht="60" customHeight="1" x14ac:dyDescent="0.35">
      <c r="A376" s="276" t="s">
        <v>6779</v>
      </c>
      <c r="B376" s="254" t="s">
        <v>6780</v>
      </c>
      <c r="C376" s="255" t="s">
        <v>6791</v>
      </c>
      <c r="D376" s="258" t="s">
        <v>6792</v>
      </c>
      <c r="E376" s="259" t="s">
        <v>6065</v>
      </c>
      <c r="F376" s="262" t="s">
        <v>6648</v>
      </c>
      <c r="G376" s="265" t="str">
        <f>IF(COUNTIF(H376:AU376,"&lt;&gt;")=0,"",SUMPRODUCT(((Recommendations[ImplStatus]="Implemented")+(Recommendations[ImplStatus]="Compensated"))*ISNUMBER(MATCH(Recommendations[Id],H376:AU376,0)))/COUNTIF(H376:AU376,"&lt;&gt;"))</f>
        <v/>
      </c>
      <c r="H376" s="266"/>
      <c r="I376" s="266"/>
      <c r="J376" s="266"/>
      <c r="K376" s="266"/>
      <c r="L376" s="266"/>
      <c r="M376" s="266"/>
      <c r="N376" s="266"/>
      <c r="O376" s="266"/>
      <c r="P376" s="266"/>
      <c r="Q376" s="266"/>
      <c r="R376" s="266"/>
      <c r="S376" s="266"/>
      <c r="T376" s="266"/>
      <c r="U376" s="266"/>
      <c r="V376" s="266"/>
      <c r="W376" s="266"/>
      <c r="X376" s="266"/>
      <c r="Y376" s="266"/>
      <c r="Z376" s="266"/>
      <c r="AA376" s="266"/>
      <c r="AB376" s="266"/>
      <c r="AC376" s="266"/>
      <c r="AD376" s="266"/>
      <c r="AE376" s="266"/>
      <c r="AF376" s="266"/>
      <c r="AG376" s="266"/>
      <c r="AH376" s="266"/>
      <c r="AI376" s="266"/>
      <c r="AJ376" s="266"/>
      <c r="AK376" s="266"/>
      <c r="AL376" s="266"/>
      <c r="AM376" s="266"/>
      <c r="AN376" s="266"/>
      <c r="AO376" s="266"/>
      <c r="AP376" s="266"/>
      <c r="AQ376" s="266"/>
      <c r="AR376" s="266"/>
      <c r="AS376" s="266"/>
      <c r="AT376" s="266"/>
      <c r="AU376" s="280"/>
    </row>
    <row r="377" spans="1:47" ht="60" customHeight="1" x14ac:dyDescent="0.35">
      <c r="A377" s="276" t="s">
        <v>6779</v>
      </c>
      <c r="B377" s="254" t="s">
        <v>6780</v>
      </c>
      <c r="C377" s="255" t="s">
        <v>6793</v>
      </c>
      <c r="D377" s="258" t="s">
        <v>6794</v>
      </c>
      <c r="E377" s="259" t="s">
        <v>6132</v>
      </c>
      <c r="F377" s="262" t="s">
        <v>6606</v>
      </c>
      <c r="G377" s="265" t="str">
        <f>IF(COUNTIF(H377:AU377,"&lt;&gt;")=0,"",SUMPRODUCT(((Recommendations[ImplStatus]="Implemented")+(Recommendations[ImplStatus]="Compensated"))*ISNUMBER(MATCH(Recommendations[Id],H377:AU377,0)))/COUNTIF(H377:AU377,"&lt;&gt;"))</f>
        <v/>
      </c>
      <c r="H377" s="266"/>
      <c r="I377" s="266"/>
      <c r="J377" s="266"/>
      <c r="K377" s="266"/>
      <c r="L377" s="266"/>
      <c r="M377" s="266"/>
      <c r="N377" s="266"/>
      <c r="O377" s="266"/>
      <c r="P377" s="266"/>
      <c r="Q377" s="266"/>
      <c r="R377" s="266"/>
      <c r="S377" s="266"/>
      <c r="T377" s="266"/>
      <c r="U377" s="266"/>
      <c r="V377" s="266"/>
      <c r="W377" s="266"/>
      <c r="X377" s="266"/>
      <c r="Y377" s="266"/>
      <c r="Z377" s="266"/>
      <c r="AA377" s="266"/>
      <c r="AB377" s="266"/>
      <c r="AC377" s="266"/>
      <c r="AD377" s="266"/>
      <c r="AE377" s="266"/>
      <c r="AF377" s="266"/>
      <c r="AG377" s="266"/>
      <c r="AH377" s="266"/>
      <c r="AI377" s="266"/>
      <c r="AJ377" s="266"/>
      <c r="AK377" s="266"/>
      <c r="AL377" s="266"/>
      <c r="AM377" s="266"/>
      <c r="AN377" s="266"/>
      <c r="AO377" s="266"/>
      <c r="AP377" s="266"/>
      <c r="AQ377" s="266"/>
      <c r="AR377" s="266"/>
      <c r="AS377" s="266"/>
      <c r="AT377" s="266"/>
      <c r="AU377" s="280"/>
    </row>
    <row r="378" spans="1:47" ht="60" customHeight="1" x14ac:dyDescent="0.35">
      <c r="A378" s="276" t="s">
        <v>6779</v>
      </c>
      <c r="B378" s="254" t="s">
        <v>6780</v>
      </c>
      <c r="C378" s="255" t="s">
        <v>6795</v>
      </c>
      <c r="D378" s="258" t="s">
        <v>6796</v>
      </c>
      <c r="E378" s="259" t="s">
        <v>6132</v>
      </c>
      <c r="F378" s="262" t="s">
        <v>6786</v>
      </c>
      <c r="G378" s="265" t="str">
        <f>IF(COUNTIF(H378:AU378,"&lt;&gt;")=0,"",SUMPRODUCT(((Recommendations[ImplStatus]="Implemented")+(Recommendations[ImplStatus]="Compensated"))*ISNUMBER(MATCH(Recommendations[Id],H378:AU378,0)))/COUNTIF(H378:AU378,"&lt;&gt;"))</f>
        <v/>
      </c>
      <c r="H378" s="266"/>
      <c r="I378" s="266"/>
      <c r="J378" s="266"/>
      <c r="K378" s="266"/>
      <c r="L378" s="266"/>
      <c r="M378" s="266"/>
      <c r="N378" s="266"/>
      <c r="O378" s="266"/>
      <c r="P378" s="266"/>
      <c r="Q378" s="266"/>
      <c r="R378" s="266"/>
      <c r="S378" s="266"/>
      <c r="T378" s="266"/>
      <c r="U378" s="266"/>
      <c r="V378" s="266"/>
      <c r="W378" s="266"/>
      <c r="X378" s="266"/>
      <c r="Y378" s="266"/>
      <c r="Z378" s="266"/>
      <c r="AA378" s="266"/>
      <c r="AB378" s="266"/>
      <c r="AC378" s="266"/>
      <c r="AD378" s="266"/>
      <c r="AE378" s="266"/>
      <c r="AF378" s="266"/>
      <c r="AG378" s="266"/>
      <c r="AH378" s="266"/>
      <c r="AI378" s="266"/>
      <c r="AJ378" s="266"/>
      <c r="AK378" s="266"/>
      <c r="AL378" s="266"/>
      <c r="AM378" s="266"/>
      <c r="AN378" s="266"/>
      <c r="AO378" s="266"/>
      <c r="AP378" s="266"/>
      <c r="AQ378" s="266"/>
      <c r="AR378" s="266"/>
      <c r="AS378" s="266"/>
      <c r="AT378" s="266"/>
      <c r="AU378" s="280"/>
    </row>
    <row r="379" spans="1:47" ht="60" customHeight="1" x14ac:dyDescent="0.35">
      <c r="A379" s="276" t="s">
        <v>6779</v>
      </c>
      <c r="B379" s="254" t="s">
        <v>6780</v>
      </c>
      <c r="C379" s="255" t="s">
        <v>6797</v>
      </c>
      <c r="D379" s="258" t="s">
        <v>6798</v>
      </c>
      <c r="E379" s="259" t="s">
        <v>6132</v>
      </c>
      <c r="F379" s="262" t="s">
        <v>6783</v>
      </c>
      <c r="G379" s="265" t="str">
        <f>IF(COUNTIF(H379:AU379,"&lt;&gt;")=0,"",SUMPRODUCT(((Recommendations[ImplStatus]="Implemented")+(Recommendations[ImplStatus]="Compensated"))*ISNUMBER(MATCH(Recommendations[Id],H379:AU379,0)))/COUNTIF(H379:AU379,"&lt;&gt;"))</f>
        <v/>
      </c>
      <c r="H379" s="266"/>
      <c r="I379" s="266"/>
      <c r="J379" s="266"/>
      <c r="K379" s="266"/>
      <c r="L379" s="266"/>
      <c r="M379" s="266"/>
      <c r="N379" s="266"/>
      <c r="O379" s="266"/>
      <c r="P379" s="266"/>
      <c r="Q379" s="266"/>
      <c r="R379" s="266"/>
      <c r="S379" s="266"/>
      <c r="T379" s="266"/>
      <c r="U379" s="266"/>
      <c r="V379" s="266"/>
      <c r="W379" s="266"/>
      <c r="X379" s="266"/>
      <c r="Y379" s="266"/>
      <c r="Z379" s="266"/>
      <c r="AA379" s="266"/>
      <c r="AB379" s="266"/>
      <c r="AC379" s="266"/>
      <c r="AD379" s="266"/>
      <c r="AE379" s="266"/>
      <c r="AF379" s="266"/>
      <c r="AG379" s="266"/>
      <c r="AH379" s="266"/>
      <c r="AI379" s="266"/>
      <c r="AJ379" s="266"/>
      <c r="AK379" s="266"/>
      <c r="AL379" s="266"/>
      <c r="AM379" s="266"/>
      <c r="AN379" s="266"/>
      <c r="AO379" s="266"/>
      <c r="AP379" s="266"/>
      <c r="AQ379" s="266"/>
      <c r="AR379" s="266"/>
      <c r="AS379" s="266"/>
      <c r="AT379" s="266"/>
      <c r="AU379" s="280"/>
    </row>
    <row r="380" spans="1:47" ht="60" customHeight="1" x14ac:dyDescent="0.35">
      <c r="A380" s="276" t="s">
        <v>6779</v>
      </c>
      <c r="B380" s="254" t="s">
        <v>6780</v>
      </c>
      <c r="C380" s="255" t="s">
        <v>6799</v>
      </c>
      <c r="D380" s="258" t="s">
        <v>6800</v>
      </c>
      <c r="E380" s="259" t="s">
        <v>6132</v>
      </c>
      <c r="F380" s="262" t="s">
        <v>6783</v>
      </c>
      <c r="G380" s="265" t="str">
        <f>IF(COUNTIF(H380:AU380,"&lt;&gt;")=0,"",SUMPRODUCT(((Recommendations[ImplStatus]="Implemented")+(Recommendations[ImplStatus]="Compensated"))*ISNUMBER(MATCH(Recommendations[Id],H380:AU380,0)))/COUNTIF(H380:AU380,"&lt;&gt;"))</f>
        <v/>
      </c>
      <c r="H380" s="266"/>
      <c r="I380" s="266"/>
      <c r="J380" s="266"/>
      <c r="K380" s="266"/>
      <c r="L380" s="266"/>
      <c r="M380" s="266"/>
      <c r="N380" s="266"/>
      <c r="O380" s="266"/>
      <c r="P380" s="266"/>
      <c r="Q380" s="266"/>
      <c r="R380" s="266"/>
      <c r="S380" s="266"/>
      <c r="T380" s="266"/>
      <c r="U380" s="266"/>
      <c r="V380" s="266"/>
      <c r="W380" s="266"/>
      <c r="X380" s="266"/>
      <c r="Y380" s="266"/>
      <c r="Z380" s="266"/>
      <c r="AA380" s="266"/>
      <c r="AB380" s="266"/>
      <c r="AC380" s="266"/>
      <c r="AD380" s="266"/>
      <c r="AE380" s="266"/>
      <c r="AF380" s="266"/>
      <c r="AG380" s="266"/>
      <c r="AH380" s="266"/>
      <c r="AI380" s="266"/>
      <c r="AJ380" s="266"/>
      <c r="AK380" s="266"/>
      <c r="AL380" s="266"/>
      <c r="AM380" s="266"/>
      <c r="AN380" s="266"/>
      <c r="AO380" s="266"/>
      <c r="AP380" s="266"/>
      <c r="AQ380" s="266"/>
      <c r="AR380" s="266"/>
      <c r="AS380" s="266"/>
      <c r="AT380" s="266"/>
      <c r="AU380" s="280"/>
    </row>
    <row r="381" spans="1:47" ht="60" customHeight="1" x14ac:dyDescent="0.35">
      <c r="A381" s="276" t="s">
        <v>6779</v>
      </c>
      <c r="B381" s="254" t="s">
        <v>6780</v>
      </c>
      <c r="C381" s="255" t="s">
        <v>6801</v>
      </c>
      <c r="D381" s="258" t="s">
        <v>6802</v>
      </c>
      <c r="E381" s="259" t="s">
        <v>6132</v>
      </c>
      <c r="F381" s="262" t="s">
        <v>6783</v>
      </c>
      <c r="G381" s="265" t="str">
        <f>IF(COUNTIF(H381:AU381,"&lt;&gt;")=0,"",SUMPRODUCT(((Recommendations[ImplStatus]="Implemented")+(Recommendations[ImplStatus]="Compensated"))*ISNUMBER(MATCH(Recommendations[Id],H381:AU381,0)))/COUNTIF(H381:AU381,"&lt;&gt;"))</f>
        <v/>
      </c>
      <c r="H381" s="266"/>
      <c r="I381" s="266"/>
      <c r="J381" s="266"/>
      <c r="K381" s="266"/>
      <c r="L381" s="266"/>
      <c r="M381" s="266"/>
      <c r="N381" s="266"/>
      <c r="O381" s="266"/>
      <c r="P381" s="266"/>
      <c r="Q381" s="266"/>
      <c r="R381" s="266"/>
      <c r="S381" s="266"/>
      <c r="T381" s="266"/>
      <c r="U381" s="266"/>
      <c r="V381" s="266"/>
      <c r="W381" s="266"/>
      <c r="X381" s="266"/>
      <c r="Y381" s="266"/>
      <c r="Z381" s="266"/>
      <c r="AA381" s="266"/>
      <c r="AB381" s="266"/>
      <c r="AC381" s="266"/>
      <c r="AD381" s="266"/>
      <c r="AE381" s="266"/>
      <c r="AF381" s="266"/>
      <c r="AG381" s="266"/>
      <c r="AH381" s="266"/>
      <c r="AI381" s="266"/>
      <c r="AJ381" s="266"/>
      <c r="AK381" s="266"/>
      <c r="AL381" s="266"/>
      <c r="AM381" s="266"/>
      <c r="AN381" s="266"/>
      <c r="AO381" s="266"/>
      <c r="AP381" s="266"/>
      <c r="AQ381" s="266"/>
      <c r="AR381" s="266"/>
      <c r="AS381" s="266"/>
      <c r="AT381" s="266"/>
      <c r="AU381" s="280"/>
    </row>
    <row r="382" spans="1:47" ht="60" customHeight="1" x14ac:dyDescent="0.35">
      <c r="A382" s="276" t="s">
        <v>6779</v>
      </c>
      <c r="B382" s="254" t="s">
        <v>6780</v>
      </c>
      <c r="C382" s="255" t="s">
        <v>6803</v>
      </c>
      <c r="D382" s="258" t="s">
        <v>6804</v>
      </c>
      <c r="E382" s="259" t="s">
        <v>6180</v>
      </c>
      <c r="F382" s="262" t="s">
        <v>6783</v>
      </c>
      <c r="G382" s="265" t="str">
        <f>IF(COUNTIF(H382:AU382,"&lt;&gt;")=0,"",SUMPRODUCT(((Recommendations[ImplStatus]="Implemented")+(Recommendations[ImplStatus]="Compensated"))*ISNUMBER(MATCH(Recommendations[Id],H382:AU382,0)))/COUNTIF(H382:AU382,"&lt;&gt;"))</f>
        <v/>
      </c>
      <c r="H382" s="266"/>
      <c r="I382" s="266"/>
      <c r="J382" s="266"/>
      <c r="K382" s="266"/>
      <c r="L382" s="266"/>
      <c r="M382" s="266"/>
      <c r="N382" s="266"/>
      <c r="O382" s="266"/>
      <c r="P382" s="266"/>
      <c r="Q382" s="266"/>
      <c r="R382" s="266"/>
      <c r="S382" s="266"/>
      <c r="T382" s="266"/>
      <c r="U382" s="266"/>
      <c r="V382" s="266"/>
      <c r="W382" s="266"/>
      <c r="X382" s="266"/>
      <c r="Y382" s="266"/>
      <c r="Z382" s="266"/>
      <c r="AA382" s="266"/>
      <c r="AB382" s="266"/>
      <c r="AC382" s="266"/>
      <c r="AD382" s="266"/>
      <c r="AE382" s="266"/>
      <c r="AF382" s="266"/>
      <c r="AG382" s="266"/>
      <c r="AH382" s="266"/>
      <c r="AI382" s="266"/>
      <c r="AJ382" s="266"/>
      <c r="AK382" s="266"/>
      <c r="AL382" s="266"/>
      <c r="AM382" s="266"/>
      <c r="AN382" s="266"/>
      <c r="AO382" s="266"/>
      <c r="AP382" s="266"/>
      <c r="AQ382" s="266"/>
      <c r="AR382" s="266"/>
      <c r="AS382" s="266"/>
      <c r="AT382" s="266"/>
      <c r="AU382" s="280"/>
    </row>
    <row r="383" spans="1:47" ht="60" customHeight="1" x14ac:dyDescent="0.35">
      <c r="A383" s="276" t="s">
        <v>6779</v>
      </c>
      <c r="B383" s="254" t="s">
        <v>6780</v>
      </c>
      <c r="C383" s="255" t="s">
        <v>6805</v>
      </c>
      <c r="D383" s="258" t="s">
        <v>6806</v>
      </c>
      <c r="E383" s="259" t="s">
        <v>6180</v>
      </c>
      <c r="F383" s="262" t="s">
        <v>6783</v>
      </c>
      <c r="G383" s="265" t="str">
        <f>IF(COUNTIF(H383:AU383,"&lt;&gt;")=0,"",SUMPRODUCT(((Recommendations[ImplStatus]="Implemented")+(Recommendations[ImplStatus]="Compensated"))*ISNUMBER(MATCH(Recommendations[Id],H383:AU383,0)))/COUNTIF(H383:AU383,"&lt;&gt;"))</f>
        <v/>
      </c>
      <c r="H383" s="266"/>
      <c r="I383" s="266"/>
      <c r="J383" s="266"/>
      <c r="K383" s="266"/>
      <c r="L383" s="266"/>
      <c r="M383" s="266"/>
      <c r="N383" s="266"/>
      <c r="O383" s="266"/>
      <c r="P383" s="266"/>
      <c r="Q383" s="266"/>
      <c r="R383" s="266"/>
      <c r="S383" s="266"/>
      <c r="T383" s="266"/>
      <c r="U383" s="266"/>
      <c r="V383" s="266"/>
      <c r="W383" s="266"/>
      <c r="X383" s="266"/>
      <c r="Y383" s="266"/>
      <c r="Z383" s="266"/>
      <c r="AA383" s="266"/>
      <c r="AB383" s="266"/>
      <c r="AC383" s="266"/>
      <c r="AD383" s="266"/>
      <c r="AE383" s="266"/>
      <c r="AF383" s="266"/>
      <c r="AG383" s="266"/>
      <c r="AH383" s="266"/>
      <c r="AI383" s="266"/>
      <c r="AJ383" s="266"/>
      <c r="AK383" s="266"/>
      <c r="AL383" s="266"/>
      <c r="AM383" s="266"/>
      <c r="AN383" s="266"/>
      <c r="AO383" s="266"/>
      <c r="AP383" s="266"/>
      <c r="AQ383" s="266"/>
      <c r="AR383" s="266"/>
      <c r="AS383" s="266"/>
      <c r="AT383" s="266"/>
      <c r="AU383" s="280"/>
    </row>
    <row r="384" spans="1:47" ht="60" customHeight="1" x14ac:dyDescent="0.35">
      <c r="A384" s="276" t="s">
        <v>6779</v>
      </c>
      <c r="B384" s="254" t="s">
        <v>6780</v>
      </c>
      <c r="C384" s="255" t="s">
        <v>6807</v>
      </c>
      <c r="D384" s="258" t="s">
        <v>6808</v>
      </c>
      <c r="E384" s="259" t="s">
        <v>6180</v>
      </c>
      <c r="F384" s="262" t="s">
        <v>6783</v>
      </c>
      <c r="G384" s="265" t="str">
        <f>IF(COUNTIF(H384:AU384,"&lt;&gt;")=0,"",SUMPRODUCT(((Recommendations[ImplStatus]="Implemented")+(Recommendations[ImplStatus]="Compensated"))*ISNUMBER(MATCH(Recommendations[Id],H384:AU384,0)))/COUNTIF(H384:AU384,"&lt;&gt;"))</f>
        <v/>
      </c>
      <c r="H384" s="266"/>
      <c r="I384" s="266"/>
      <c r="J384" s="266"/>
      <c r="K384" s="266"/>
      <c r="L384" s="266"/>
      <c r="M384" s="266"/>
      <c r="N384" s="266"/>
      <c r="O384" s="266"/>
      <c r="P384" s="266"/>
      <c r="Q384" s="266"/>
      <c r="R384" s="266"/>
      <c r="S384" s="266"/>
      <c r="T384" s="266"/>
      <c r="U384" s="266"/>
      <c r="V384" s="266"/>
      <c r="W384" s="266"/>
      <c r="X384" s="266"/>
      <c r="Y384" s="266"/>
      <c r="Z384" s="266"/>
      <c r="AA384" s="266"/>
      <c r="AB384" s="266"/>
      <c r="AC384" s="266"/>
      <c r="AD384" s="266"/>
      <c r="AE384" s="266"/>
      <c r="AF384" s="266"/>
      <c r="AG384" s="266"/>
      <c r="AH384" s="266"/>
      <c r="AI384" s="266"/>
      <c r="AJ384" s="266"/>
      <c r="AK384" s="266"/>
      <c r="AL384" s="266"/>
      <c r="AM384" s="266"/>
      <c r="AN384" s="266"/>
      <c r="AO384" s="266"/>
      <c r="AP384" s="266"/>
      <c r="AQ384" s="266"/>
      <c r="AR384" s="266"/>
      <c r="AS384" s="266"/>
      <c r="AT384" s="266"/>
      <c r="AU384" s="280"/>
    </row>
    <row r="385" spans="1:47" ht="60" customHeight="1" x14ac:dyDescent="0.35">
      <c r="A385" s="276" t="s">
        <v>6779</v>
      </c>
      <c r="B385" s="254" t="s">
        <v>6780</v>
      </c>
      <c r="C385" s="255" t="s">
        <v>6809</v>
      </c>
      <c r="D385" s="258" t="s">
        <v>6810</v>
      </c>
      <c r="E385" s="259" t="s">
        <v>6132</v>
      </c>
      <c r="F385" s="262" t="s">
        <v>6783</v>
      </c>
      <c r="G385" s="265" t="str">
        <f>IF(COUNTIF(H385:AU385,"&lt;&gt;")=0,"",SUMPRODUCT(((Recommendations[ImplStatus]="Implemented")+(Recommendations[ImplStatus]="Compensated"))*ISNUMBER(MATCH(Recommendations[Id],H385:AU385,0)))/COUNTIF(H385:AU385,"&lt;&gt;"))</f>
        <v/>
      </c>
      <c r="H385" s="266"/>
      <c r="I385" s="266"/>
      <c r="J385" s="266"/>
      <c r="K385" s="266"/>
      <c r="L385" s="266"/>
      <c r="M385" s="266"/>
      <c r="N385" s="266"/>
      <c r="O385" s="266"/>
      <c r="P385" s="266"/>
      <c r="Q385" s="266"/>
      <c r="R385" s="266"/>
      <c r="S385" s="266"/>
      <c r="T385" s="266"/>
      <c r="U385" s="266"/>
      <c r="V385" s="266"/>
      <c r="W385" s="266"/>
      <c r="X385" s="266"/>
      <c r="Y385" s="266"/>
      <c r="Z385" s="266"/>
      <c r="AA385" s="266"/>
      <c r="AB385" s="266"/>
      <c r="AC385" s="266"/>
      <c r="AD385" s="266"/>
      <c r="AE385" s="266"/>
      <c r="AF385" s="266"/>
      <c r="AG385" s="266"/>
      <c r="AH385" s="266"/>
      <c r="AI385" s="266"/>
      <c r="AJ385" s="266"/>
      <c r="AK385" s="266"/>
      <c r="AL385" s="266"/>
      <c r="AM385" s="266"/>
      <c r="AN385" s="266"/>
      <c r="AO385" s="266"/>
      <c r="AP385" s="266"/>
      <c r="AQ385" s="266"/>
      <c r="AR385" s="266"/>
      <c r="AS385" s="266"/>
      <c r="AT385" s="266"/>
      <c r="AU385" s="280"/>
    </row>
    <row r="386" spans="1:47" ht="60" customHeight="1" outlineLevel="2" x14ac:dyDescent="0.35">
      <c r="A386" s="275" t="s">
        <v>6779</v>
      </c>
      <c r="B386" s="253" t="s">
        <v>6811</v>
      </c>
      <c r="C386" s="253"/>
      <c r="D386" s="257"/>
      <c r="E386" s="253"/>
      <c r="F386" s="261"/>
      <c r="G386" s="264" t="str">
        <f>IF(COUNTIF(H386:AU386,"&lt;&gt;")=0,"",SUMPRODUCT(((Recommendations[ImplStatus]="Implemented")+(Recommendations[ImplStatus]="Compensated"))*ISNUMBER(MATCH(Recommendations[Id],H386:AU386,0)))/COUNTIF(H386:AU386,"&lt;&gt;"))</f>
        <v/>
      </c>
      <c r="H386" s="261"/>
      <c r="I386" s="261"/>
      <c r="J386" s="261"/>
      <c r="K386" s="261"/>
      <c r="L386" s="261"/>
      <c r="M386" s="261"/>
      <c r="N386" s="261"/>
      <c r="O386" s="261"/>
      <c r="P386" s="261"/>
      <c r="Q386" s="261"/>
      <c r="R386" s="261"/>
      <c r="S386" s="261"/>
      <c r="T386" s="261"/>
      <c r="U386" s="261"/>
      <c r="V386" s="261"/>
      <c r="W386" s="261"/>
      <c r="X386" s="261"/>
      <c r="Y386" s="261"/>
      <c r="Z386" s="261"/>
      <c r="AA386" s="261"/>
      <c r="AB386" s="261"/>
      <c r="AC386" s="261"/>
      <c r="AD386" s="261"/>
      <c r="AE386" s="261"/>
      <c r="AF386" s="261"/>
      <c r="AG386" s="261"/>
      <c r="AH386" s="261"/>
      <c r="AI386" s="261"/>
      <c r="AJ386" s="261"/>
      <c r="AK386" s="261"/>
      <c r="AL386" s="261"/>
      <c r="AM386" s="261"/>
      <c r="AN386" s="261"/>
      <c r="AO386" s="261"/>
      <c r="AP386" s="261"/>
      <c r="AQ386" s="261"/>
      <c r="AR386" s="261"/>
      <c r="AS386" s="261"/>
      <c r="AT386" s="261"/>
      <c r="AU386" s="279"/>
    </row>
    <row r="387" spans="1:47" ht="60" customHeight="1" x14ac:dyDescent="0.35">
      <c r="A387" s="276" t="s">
        <v>6779</v>
      </c>
      <c r="B387" s="254" t="s">
        <v>6811</v>
      </c>
      <c r="C387" s="255" t="s">
        <v>6812</v>
      </c>
      <c r="D387" s="258" t="s">
        <v>6813</v>
      </c>
      <c r="E387" s="259" t="s">
        <v>6036</v>
      </c>
      <c r="F387" s="262" t="s">
        <v>6814</v>
      </c>
      <c r="G387" s="265" t="str">
        <f>IF(COUNTIF(H387:AU387,"&lt;&gt;")=0,"",SUMPRODUCT(((Recommendations[ImplStatus]="Implemented")+(Recommendations[ImplStatus]="Compensated"))*ISNUMBER(MATCH(Recommendations[Id],H387:AU387,0)))/COUNTIF(H387:AU387,"&lt;&gt;"))</f>
        <v/>
      </c>
      <c r="H387" s="266"/>
      <c r="I387" s="266"/>
      <c r="J387" s="266"/>
      <c r="K387" s="266"/>
      <c r="L387" s="266"/>
      <c r="M387" s="266"/>
      <c r="N387" s="266"/>
      <c r="O387" s="266"/>
      <c r="P387" s="266"/>
      <c r="Q387" s="266"/>
      <c r="R387" s="266"/>
      <c r="S387" s="266"/>
      <c r="T387" s="266"/>
      <c r="U387" s="266"/>
      <c r="V387" s="266"/>
      <c r="W387" s="266"/>
      <c r="X387" s="266"/>
      <c r="Y387" s="266"/>
      <c r="Z387" s="266"/>
      <c r="AA387" s="266"/>
      <c r="AB387" s="266"/>
      <c r="AC387" s="266"/>
      <c r="AD387" s="266"/>
      <c r="AE387" s="266"/>
      <c r="AF387" s="266"/>
      <c r="AG387" s="266"/>
      <c r="AH387" s="266"/>
      <c r="AI387" s="266"/>
      <c r="AJ387" s="266"/>
      <c r="AK387" s="266"/>
      <c r="AL387" s="266"/>
      <c r="AM387" s="266"/>
      <c r="AN387" s="266"/>
      <c r="AO387" s="266"/>
      <c r="AP387" s="266"/>
      <c r="AQ387" s="266"/>
      <c r="AR387" s="266"/>
      <c r="AS387" s="266"/>
      <c r="AT387" s="266"/>
      <c r="AU387" s="280"/>
    </row>
    <row r="388" spans="1:47" ht="60" customHeight="1" x14ac:dyDescent="0.35">
      <c r="A388" s="276" t="s">
        <v>6779</v>
      </c>
      <c r="B388" s="254" t="s">
        <v>6811</v>
      </c>
      <c r="C388" s="255" t="s">
        <v>6815</v>
      </c>
      <c r="D388" s="258" t="s">
        <v>6816</v>
      </c>
      <c r="E388" s="259" t="s">
        <v>6036</v>
      </c>
      <c r="F388" s="262" t="s">
        <v>6814</v>
      </c>
      <c r="G388" s="265" t="str">
        <f>IF(COUNTIF(H388:AU388,"&lt;&gt;")=0,"",SUMPRODUCT(((Recommendations[ImplStatus]="Implemented")+(Recommendations[ImplStatus]="Compensated"))*ISNUMBER(MATCH(Recommendations[Id],H388:AU388,0)))/COUNTIF(H388:AU388,"&lt;&gt;"))</f>
        <v/>
      </c>
      <c r="H388" s="266"/>
      <c r="I388" s="266"/>
      <c r="J388" s="266"/>
      <c r="K388" s="266"/>
      <c r="L388" s="266"/>
      <c r="M388" s="266"/>
      <c r="N388" s="266"/>
      <c r="O388" s="266"/>
      <c r="P388" s="266"/>
      <c r="Q388" s="266"/>
      <c r="R388" s="266"/>
      <c r="S388" s="266"/>
      <c r="T388" s="266"/>
      <c r="U388" s="266"/>
      <c r="V388" s="266"/>
      <c r="W388" s="266"/>
      <c r="X388" s="266"/>
      <c r="Y388" s="266"/>
      <c r="Z388" s="266"/>
      <c r="AA388" s="266"/>
      <c r="AB388" s="266"/>
      <c r="AC388" s="266"/>
      <c r="AD388" s="266"/>
      <c r="AE388" s="266"/>
      <c r="AF388" s="266"/>
      <c r="AG388" s="266"/>
      <c r="AH388" s="266"/>
      <c r="AI388" s="266"/>
      <c r="AJ388" s="266"/>
      <c r="AK388" s="266"/>
      <c r="AL388" s="266"/>
      <c r="AM388" s="266"/>
      <c r="AN388" s="266"/>
      <c r="AO388" s="266"/>
      <c r="AP388" s="266"/>
      <c r="AQ388" s="266"/>
      <c r="AR388" s="266"/>
      <c r="AS388" s="266"/>
      <c r="AT388" s="266"/>
      <c r="AU388" s="280"/>
    </row>
    <row r="389" spans="1:47" ht="60" customHeight="1" x14ac:dyDescent="0.35">
      <c r="A389" s="276" t="s">
        <v>6779</v>
      </c>
      <c r="B389" s="254" t="s">
        <v>6811</v>
      </c>
      <c r="C389" s="255" t="s">
        <v>6817</v>
      </c>
      <c r="D389" s="258" t="s">
        <v>6818</v>
      </c>
      <c r="E389" s="259" t="s">
        <v>6315</v>
      </c>
      <c r="F389" s="262" t="s">
        <v>6814</v>
      </c>
      <c r="G389" s="265" t="str">
        <f>IF(COUNTIF(H389:AU389,"&lt;&gt;")=0,"",SUMPRODUCT(((Recommendations[ImplStatus]="Implemented")+(Recommendations[ImplStatus]="Compensated"))*ISNUMBER(MATCH(Recommendations[Id],H389:AU389,0)))/COUNTIF(H389:AU389,"&lt;&gt;"))</f>
        <v/>
      </c>
      <c r="H389" s="266"/>
      <c r="I389" s="266"/>
      <c r="J389" s="266"/>
      <c r="K389" s="266"/>
      <c r="L389" s="266"/>
      <c r="M389" s="266"/>
      <c r="N389" s="266"/>
      <c r="O389" s="266"/>
      <c r="P389" s="266"/>
      <c r="Q389" s="266"/>
      <c r="R389" s="266"/>
      <c r="S389" s="266"/>
      <c r="T389" s="266"/>
      <c r="U389" s="266"/>
      <c r="V389" s="266"/>
      <c r="W389" s="266"/>
      <c r="X389" s="266"/>
      <c r="Y389" s="266"/>
      <c r="Z389" s="266"/>
      <c r="AA389" s="266"/>
      <c r="AB389" s="266"/>
      <c r="AC389" s="266"/>
      <c r="AD389" s="266"/>
      <c r="AE389" s="266"/>
      <c r="AF389" s="266"/>
      <c r="AG389" s="266"/>
      <c r="AH389" s="266"/>
      <c r="AI389" s="266"/>
      <c r="AJ389" s="266"/>
      <c r="AK389" s="266"/>
      <c r="AL389" s="266"/>
      <c r="AM389" s="266"/>
      <c r="AN389" s="266"/>
      <c r="AO389" s="266"/>
      <c r="AP389" s="266"/>
      <c r="AQ389" s="266"/>
      <c r="AR389" s="266"/>
      <c r="AS389" s="266"/>
      <c r="AT389" s="266"/>
      <c r="AU389" s="280"/>
    </row>
    <row r="390" spans="1:47" ht="60" customHeight="1" x14ac:dyDescent="0.35">
      <c r="A390" s="276" t="s">
        <v>6779</v>
      </c>
      <c r="B390" s="254" t="s">
        <v>6811</v>
      </c>
      <c r="C390" s="255" t="s">
        <v>6819</v>
      </c>
      <c r="D390" s="258" t="s">
        <v>6820</v>
      </c>
      <c r="E390" s="259" t="s">
        <v>6132</v>
      </c>
      <c r="F390" s="262" t="s">
        <v>6814</v>
      </c>
      <c r="G390" s="265" t="str">
        <f>IF(COUNTIF(H390:AU390,"&lt;&gt;")=0,"",SUMPRODUCT(((Recommendations[ImplStatus]="Implemented")+(Recommendations[ImplStatus]="Compensated"))*ISNUMBER(MATCH(Recommendations[Id],H390:AU390,0)))/COUNTIF(H390:AU390,"&lt;&gt;"))</f>
        <v/>
      </c>
      <c r="H390" s="266"/>
      <c r="I390" s="266"/>
      <c r="J390" s="266"/>
      <c r="K390" s="266"/>
      <c r="L390" s="266"/>
      <c r="M390" s="266"/>
      <c r="N390" s="266"/>
      <c r="O390" s="266"/>
      <c r="P390" s="266"/>
      <c r="Q390" s="266"/>
      <c r="R390" s="266"/>
      <c r="S390" s="266"/>
      <c r="T390" s="266"/>
      <c r="U390" s="266"/>
      <c r="V390" s="266"/>
      <c r="W390" s="266"/>
      <c r="X390" s="266"/>
      <c r="Y390" s="266"/>
      <c r="Z390" s="266"/>
      <c r="AA390" s="266"/>
      <c r="AB390" s="266"/>
      <c r="AC390" s="266"/>
      <c r="AD390" s="266"/>
      <c r="AE390" s="266"/>
      <c r="AF390" s="266"/>
      <c r="AG390" s="266"/>
      <c r="AH390" s="266"/>
      <c r="AI390" s="266"/>
      <c r="AJ390" s="266"/>
      <c r="AK390" s="266"/>
      <c r="AL390" s="266"/>
      <c r="AM390" s="266"/>
      <c r="AN390" s="266"/>
      <c r="AO390" s="266"/>
      <c r="AP390" s="266"/>
      <c r="AQ390" s="266"/>
      <c r="AR390" s="266"/>
      <c r="AS390" s="266"/>
      <c r="AT390" s="266"/>
      <c r="AU390" s="280"/>
    </row>
    <row r="391" spans="1:47" ht="60" customHeight="1" x14ac:dyDescent="0.35">
      <c r="A391" s="276" t="s">
        <v>6779</v>
      </c>
      <c r="B391" s="254" t="s">
        <v>6811</v>
      </c>
      <c r="C391" s="255" t="s">
        <v>6821</v>
      </c>
      <c r="D391" s="258" t="s">
        <v>6822</v>
      </c>
      <c r="E391" s="259" t="s">
        <v>6315</v>
      </c>
      <c r="F391" s="262" t="s">
        <v>6814</v>
      </c>
      <c r="G391" s="265" t="str">
        <f>IF(COUNTIF(H391:AU391,"&lt;&gt;")=0,"",SUMPRODUCT(((Recommendations[ImplStatus]="Implemented")+(Recommendations[ImplStatus]="Compensated"))*ISNUMBER(MATCH(Recommendations[Id],H391:AU391,0)))/COUNTIF(H391:AU391,"&lt;&gt;"))</f>
        <v/>
      </c>
      <c r="H391" s="266"/>
      <c r="I391" s="266"/>
      <c r="J391" s="266"/>
      <c r="K391" s="266"/>
      <c r="L391" s="266"/>
      <c r="M391" s="266"/>
      <c r="N391" s="266"/>
      <c r="O391" s="266"/>
      <c r="P391" s="266"/>
      <c r="Q391" s="266"/>
      <c r="R391" s="266"/>
      <c r="S391" s="266"/>
      <c r="T391" s="266"/>
      <c r="U391" s="266"/>
      <c r="V391" s="266"/>
      <c r="W391" s="266"/>
      <c r="X391" s="266"/>
      <c r="Y391" s="266"/>
      <c r="Z391" s="266"/>
      <c r="AA391" s="266"/>
      <c r="AB391" s="266"/>
      <c r="AC391" s="266"/>
      <c r="AD391" s="266"/>
      <c r="AE391" s="266"/>
      <c r="AF391" s="266"/>
      <c r="AG391" s="266"/>
      <c r="AH391" s="266"/>
      <c r="AI391" s="266"/>
      <c r="AJ391" s="266"/>
      <c r="AK391" s="266"/>
      <c r="AL391" s="266"/>
      <c r="AM391" s="266"/>
      <c r="AN391" s="266"/>
      <c r="AO391" s="266"/>
      <c r="AP391" s="266"/>
      <c r="AQ391" s="266"/>
      <c r="AR391" s="266"/>
      <c r="AS391" s="266"/>
      <c r="AT391" s="266"/>
      <c r="AU391" s="280"/>
    </row>
    <row r="392" spans="1:47" ht="60" customHeight="1" x14ac:dyDescent="0.35">
      <c r="A392" s="276" t="s">
        <v>6779</v>
      </c>
      <c r="B392" s="254" t="s">
        <v>6811</v>
      </c>
      <c r="C392" s="255" t="s">
        <v>6823</v>
      </c>
      <c r="D392" s="258" t="s">
        <v>6824</v>
      </c>
      <c r="E392" s="259" t="s">
        <v>6065</v>
      </c>
      <c r="F392" s="262" t="s">
        <v>6814</v>
      </c>
      <c r="G392" s="265" t="str">
        <f>IF(COUNTIF(H392:AU392,"&lt;&gt;")=0,"",SUMPRODUCT(((Recommendations[ImplStatus]="Implemented")+(Recommendations[ImplStatus]="Compensated"))*ISNUMBER(MATCH(Recommendations[Id],H392:AU392,0)))/COUNTIF(H392:AU392,"&lt;&gt;"))</f>
        <v/>
      </c>
      <c r="H392" s="266"/>
      <c r="I392" s="266"/>
      <c r="J392" s="266"/>
      <c r="K392" s="266"/>
      <c r="L392" s="266"/>
      <c r="M392" s="266"/>
      <c r="N392" s="266"/>
      <c r="O392" s="266"/>
      <c r="P392" s="266"/>
      <c r="Q392" s="266"/>
      <c r="R392" s="266"/>
      <c r="S392" s="266"/>
      <c r="T392" s="266"/>
      <c r="U392" s="266"/>
      <c r="V392" s="266"/>
      <c r="W392" s="266"/>
      <c r="X392" s="266"/>
      <c r="Y392" s="266"/>
      <c r="Z392" s="266"/>
      <c r="AA392" s="266"/>
      <c r="AB392" s="266"/>
      <c r="AC392" s="266"/>
      <c r="AD392" s="266"/>
      <c r="AE392" s="266"/>
      <c r="AF392" s="266"/>
      <c r="AG392" s="266"/>
      <c r="AH392" s="266"/>
      <c r="AI392" s="266"/>
      <c r="AJ392" s="266"/>
      <c r="AK392" s="266"/>
      <c r="AL392" s="266"/>
      <c r="AM392" s="266"/>
      <c r="AN392" s="266"/>
      <c r="AO392" s="266"/>
      <c r="AP392" s="266"/>
      <c r="AQ392" s="266"/>
      <c r="AR392" s="266"/>
      <c r="AS392" s="266"/>
      <c r="AT392" s="266"/>
      <c r="AU392" s="280"/>
    </row>
    <row r="393" spans="1:47" ht="60" customHeight="1" x14ac:dyDescent="0.35">
      <c r="A393" s="276" t="s">
        <v>6779</v>
      </c>
      <c r="B393" s="254" t="s">
        <v>6811</v>
      </c>
      <c r="C393" s="255" t="s">
        <v>6825</v>
      </c>
      <c r="D393" s="258" t="s">
        <v>6826</v>
      </c>
      <c r="E393" s="259" t="s">
        <v>6065</v>
      </c>
      <c r="F393" s="262" t="s">
        <v>6814</v>
      </c>
      <c r="G393" s="265" t="str">
        <f>IF(COUNTIF(H393:AU393,"&lt;&gt;")=0,"",SUMPRODUCT(((Recommendations[ImplStatus]="Implemented")+(Recommendations[ImplStatus]="Compensated"))*ISNUMBER(MATCH(Recommendations[Id],H393:AU393,0)))/COUNTIF(H393:AU393,"&lt;&gt;"))</f>
        <v/>
      </c>
      <c r="H393" s="266"/>
      <c r="I393" s="266"/>
      <c r="J393" s="266"/>
      <c r="K393" s="266"/>
      <c r="L393" s="266"/>
      <c r="M393" s="266"/>
      <c r="N393" s="266"/>
      <c r="O393" s="266"/>
      <c r="P393" s="266"/>
      <c r="Q393" s="266"/>
      <c r="R393" s="266"/>
      <c r="S393" s="266"/>
      <c r="T393" s="266"/>
      <c r="U393" s="266"/>
      <c r="V393" s="266"/>
      <c r="W393" s="266"/>
      <c r="X393" s="266"/>
      <c r="Y393" s="266"/>
      <c r="Z393" s="266"/>
      <c r="AA393" s="266"/>
      <c r="AB393" s="266"/>
      <c r="AC393" s="266"/>
      <c r="AD393" s="266"/>
      <c r="AE393" s="266"/>
      <c r="AF393" s="266"/>
      <c r="AG393" s="266"/>
      <c r="AH393" s="266"/>
      <c r="AI393" s="266"/>
      <c r="AJ393" s="266"/>
      <c r="AK393" s="266"/>
      <c r="AL393" s="266"/>
      <c r="AM393" s="266"/>
      <c r="AN393" s="266"/>
      <c r="AO393" s="266"/>
      <c r="AP393" s="266"/>
      <c r="AQ393" s="266"/>
      <c r="AR393" s="266"/>
      <c r="AS393" s="266"/>
      <c r="AT393" s="266"/>
      <c r="AU393" s="280"/>
    </row>
    <row r="394" spans="1:47" ht="60" customHeight="1" x14ac:dyDescent="0.35">
      <c r="A394" s="276" t="s">
        <v>6779</v>
      </c>
      <c r="B394" s="254" t="s">
        <v>6811</v>
      </c>
      <c r="C394" s="255" t="s">
        <v>6827</v>
      </c>
      <c r="D394" s="258" t="s">
        <v>6828</v>
      </c>
      <c r="E394" s="259" t="s">
        <v>6315</v>
      </c>
      <c r="F394" s="262" t="s">
        <v>6814</v>
      </c>
      <c r="G394" s="265" t="str">
        <f>IF(COUNTIF(H394:AU394,"&lt;&gt;")=0,"",SUMPRODUCT(((Recommendations[ImplStatus]="Implemented")+(Recommendations[ImplStatus]="Compensated"))*ISNUMBER(MATCH(Recommendations[Id],H394:AU394,0)))/COUNTIF(H394:AU394,"&lt;&gt;"))</f>
        <v/>
      </c>
      <c r="H394" s="266"/>
      <c r="I394" s="266"/>
      <c r="J394" s="266"/>
      <c r="K394" s="266"/>
      <c r="L394" s="266"/>
      <c r="M394" s="266"/>
      <c r="N394" s="266"/>
      <c r="O394" s="266"/>
      <c r="P394" s="266"/>
      <c r="Q394" s="266"/>
      <c r="R394" s="266"/>
      <c r="S394" s="266"/>
      <c r="T394" s="266"/>
      <c r="U394" s="266"/>
      <c r="V394" s="266"/>
      <c r="W394" s="266"/>
      <c r="X394" s="266"/>
      <c r="Y394" s="266"/>
      <c r="Z394" s="266"/>
      <c r="AA394" s="266"/>
      <c r="AB394" s="266"/>
      <c r="AC394" s="266"/>
      <c r="AD394" s="266"/>
      <c r="AE394" s="266"/>
      <c r="AF394" s="266"/>
      <c r="AG394" s="266"/>
      <c r="AH394" s="266"/>
      <c r="AI394" s="266"/>
      <c r="AJ394" s="266"/>
      <c r="AK394" s="266"/>
      <c r="AL394" s="266"/>
      <c r="AM394" s="266"/>
      <c r="AN394" s="266"/>
      <c r="AO394" s="266"/>
      <c r="AP394" s="266"/>
      <c r="AQ394" s="266"/>
      <c r="AR394" s="266"/>
      <c r="AS394" s="266"/>
      <c r="AT394" s="266"/>
      <c r="AU394" s="280"/>
    </row>
    <row r="395" spans="1:47" ht="60" customHeight="1" x14ac:dyDescent="0.35">
      <c r="A395" s="276" t="s">
        <v>6779</v>
      </c>
      <c r="B395" s="254" t="s">
        <v>6811</v>
      </c>
      <c r="C395" s="255" t="s">
        <v>6829</v>
      </c>
      <c r="D395" s="258" t="s">
        <v>6830</v>
      </c>
      <c r="E395" s="259" t="s">
        <v>6132</v>
      </c>
      <c r="F395" s="262" t="s">
        <v>6814</v>
      </c>
      <c r="G395" s="265" t="str">
        <f>IF(COUNTIF(H395:AU395,"&lt;&gt;")=0,"",SUMPRODUCT(((Recommendations[ImplStatus]="Implemented")+(Recommendations[ImplStatus]="Compensated"))*ISNUMBER(MATCH(Recommendations[Id],H395:AU395,0)))/COUNTIF(H395:AU395,"&lt;&gt;"))</f>
        <v/>
      </c>
      <c r="H395" s="266"/>
      <c r="I395" s="266"/>
      <c r="J395" s="266"/>
      <c r="K395" s="266"/>
      <c r="L395" s="266"/>
      <c r="M395" s="266"/>
      <c r="N395" s="266"/>
      <c r="O395" s="266"/>
      <c r="P395" s="266"/>
      <c r="Q395" s="266"/>
      <c r="R395" s="266"/>
      <c r="S395" s="266"/>
      <c r="T395" s="266"/>
      <c r="U395" s="266"/>
      <c r="V395" s="266"/>
      <c r="W395" s="266"/>
      <c r="X395" s="266"/>
      <c r="Y395" s="266"/>
      <c r="Z395" s="266"/>
      <c r="AA395" s="266"/>
      <c r="AB395" s="266"/>
      <c r="AC395" s="266"/>
      <c r="AD395" s="266"/>
      <c r="AE395" s="266"/>
      <c r="AF395" s="266"/>
      <c r="AG395" s="266"/>
      <c r="AH395" s="266"/>
      <c r="AI395" s="266"/>
      <c r="AJ395" s="266"/>
      <c r="AK395" s="266"/>
      <c r="AL395" s="266"/>
      <c r="AM395" s="266"/>
      <c r="AN395" s="266"/>
      <c r="AO395" s="266"/>
      <c r="AP395" s="266"/>
      <c r="AQ395" s="266"/>
      <c r="AR395" s="266"/>
      <c r="AS395" s="266"/>
      <c r="AT395" s="266"/>
      <c r="AU395" s="280"/>
    </row>
    <row r="396" spans="1:47" ht="60" customHeight="1" x14ac:dyDescent="0.35">
      <c r="A396" s="276" t="s">
        <v>6779</v>
      </c>
      <c r="B396" s="254" t="s">
        <v>6811</v>
      </c>
      <c r="C396" s="255" t="s">
        <v>6831</v>
      </c>
      <c r="D396" s="258" t="s">
        <v>6832</v>
      </c>
      <c r="E396" s="259" t="s">
        <v>6315</v>
      </c>
      <c r="F396" s="262" t="s">
        <v>6814</v>
      </c>
      <c r="G396" s="265" t="str">
        <f>IF(COUNTIF(H396:AU396,"&lt;&gt;")=0,"",SUMPRODUCT(((Recommendations[ImplStatus]="Implemented")+(Recommendations[ImplStatus]="Compensated"))*ISNUMBER(MATCH(Recommendations[Id],H396:AU396,0)))/COUNTIF(H396:AU396,"&lt;&gt;"))</f>
        <v/>
      </c>
      <c r="H396" s="266"/>
      <c r="I396" s="266"/>
      <c r="J396" s="266"/>
      <c r="K396" s="266"/>
      <c r="L396" s="266"/>
      <c r="M396" s="266"/>
      <c r="N396" s="266"/>
      <c r="O396" s="266"/>
      <c r="P396" s="266"/>
      <c r="Q396" s="266"/>
      <c r="R396" s="266"/>
      <c r="S396" s="266"/>
      <c r="T396" s="266"/>
      <c r="U396" s="266"/>
      <c r="V396" s="266"/>
      <c r="W396" s="266"/>
      <c r="X396" s="266"/>
      <c r="Y396" s="266"/>
      <c r="Z396" s="266"/>
      <c r="AA396" s="266"/>
      <c r="AB396" s="266"/>
      <c r="AC396" s="266"/>
      <c r="AD396" s="266"/>
      <c r="AE396" s="266"/>
      <c r="AF396" s="266"/>
      <c r="AG396" s="266"/>
      <c r="AH396" s="266"/>
      <c r="AI396" s="266"/>
      <c r="AJ396" s="266"/>
      <c r="AK396" s="266"/>
      <c r="AL396" s="266"/>
      <c r="AM396" s="266"/>
      <c r="AN396" s="266"/>
      <c r="AO396" s="266"/>
      <c r="AP396" s="266"/>
      <c r="AQ396" s="266"/>
      <c r="AR396" s="266"/>
      <c r="AS396" s="266"/>
      <c r="AT396" s="266"/>
      <c r="AU396" s="280"/>
    </row>
    <row r="397" spans="1:47" ht="60" customHeight="1" x14ac:dyDescent="0.35">
      <c r="A397" s="276" t="s">
        <v>6779</v>
      </c>
      <c r="B397" s="254" t="s">
        <v>6811</v>
      </c>
      <c r="C397" s="255" t="s">
        <v>6833</v>
      </c>
      <c r="D397" s="258" t="s">
        <v>6834</v>
      </c>
      <c r="E397" s="259" t="s">
        <v>6065</v>
      </c>
      <c r="F397" s="262" t="s">
        <v>6814</v>
      </c>
      <c r="G397" s="265" t="str">
        <f>IF(COUNTIF(H397:AU397,"&lt;&gt;")=0,"",SUMPRODUCT(((Recommendations[ImplStatus]="Implemented")+(Recommendations[ImplStatus]="Compensated"))*ISNUMBER(MATCH(Recommendations[Id],H397:AU397,0)))/COUNTIF(H397:AU397,"&lt;&gt;"))</f>
        <v/>
      </c>
      <c r="H397" s="266"/>
      <c r="I397" s="266"/>
      <c r="J397" s="266"/>
      <c r="K397" s="266"/>
      <c r="L397" s="266"/>
      <c r="M397" s="266"/>
      <c r="N397" s="266"/>
      <c r="O397" s="266"/>
      <c r="P397" s="266"/>
      <c r="Q397" s="266"/>
      <c r="R397" s="266"/>
      <c r="S397" s="266"/>
      <c r="T397" s="266"/>
      <c r="U397" s="266"/>
      <c r="V397" s="266"/>
      <c r="W397" s="266"/>
      <c r="X397" s="266"/>
      <c r="Y397" s="266"/>
      <c r="Z397" s="266"/>
      <c r="AA397" s="266"/>
      <c r="AB397" s="266"/>
      <c r="AC397" s="266"/>
      <c r="AD397" s="266"/>
      <c r="AE397" s="266"/>
      <c r="AF397" s="266"/>
      <c r="AG397" s="266"/>
      <c r="AH397" s="266"/>
      <c r="AI397" s="266"/>
      <c r="AJ397" s="266"/>
      <c r="AK397" s="266"/>
      <c r="AL397" s="266"/>
      <c r="AM397" s="266"/>
      <c r="AN397" s="266"/>
      <c r="AO397" s="266"/>
      <c r="AP397" s="266"/>
      <c r="AQ397" s="266"/>
      <c r="AR397" s="266"/>
      <c r="AS397" s="266"/>
      <c r="AT397" s="266"/>
      <c r="AU397" s="280"/>
    </row>
    <row r="398" spans="1:47" ht="60" customHeight="1" x14ac:dyDescent="0.35">
      <c r="A398" s="276" t="s">
        <v>6779</v>
      </c>
      <c r="B398" s="254" t="s">
        <v>6811</v>
      </c>
      <c r="C398" s="255" t="s">
        <v>6835</v>
      </c>
      <c r="D398" s="258" t="s">
        <v>6836</v>
      </c>
      <c r="E398" s="259" t="s">
        <v>6180</v>
      </c>
      <c r="F398" s="262" t="s">
        <v>6814</v>
      </c>
      <c r="G398" s="265" t="str">
        <f>IF(COUNTIF(H398:AU398,"&lt;&gt;")=0,"",SUMPRODUCT(((Recommendations[ImplStatus]="Implemented")+(Recommendations[ImplStatus]="Compensated"))*ISNUMBER(MATCH(Recommendations[Id],H398:AU398,0)))/COUNTIF(H398:AU398,"&lt;&gt;"))</f>
        <v/>
      </c>
      <c r="H398" s="266"/>
      <c r="I398" s="266"/>
      <c r="J398" s="266"/>
      <c r="K398" s="266"/>
      <c r="L398" s="266"/>
      <c r="M398" s="266"/>
      <c r="N398" s="266"/>
      <c r="O398" s="266"/>
      <c r="P398" s="266"/>
      <c r="Q398" s="266"/>
      <c r="R398" s="266"/>
      <c r="S398" s="266"/>
      <c r="T398" s="266"/>
      <c r="U398" s="266"/>
      <c r="V398" s="266"/>
      <c r="W398" s="266"/>
      <c r="X398" s="266"/>
      <c r="Y398" s="266"/>
      <c r="Z398" s="266"/>
      <c r="AA398" s="266"/>
      <c r="AB398" s="266"/>
      <c r="AC398" s="266"/>
      <c r="AD398" s="266"/>
      <c r="AE398" s="266"/>
      <c r="AF398" s="266"/>
      <c r="AG398" s="266"/>
      <c r="AH398" s="266"/>
      <c r="AI398" s="266"/>
      <c r="AJ398" s="266"/>
      <c r="AK398" s="266"/>
      <c r="AL398" s="266"/>
      <c r="AM398" s="266"/>
      <c r="AN398" s="266"/>
      <c r="AO398" s="266"/>
      <c r="AP398" s="266"/>
      <c r="AQ398" s="266"/>
      <c r="AR398" s="266"/>
      <c r="AS398" s="266"/>
      <c r="AT398" s="266"/>
      <c r="AU398" s="280"/>
    </row>
    <row r="399" spans="1:47" ht="60" customHeight="1" x14ac:dyDescent="0.35">
      <c r="A399" s="276" t="s">
        <v>6779</v>
      </c>
      <c r="B399" s="254" t="s">
        <v>6811</v>
      </c>
      <c r="C399" s="255" t="s">
        <v>6837</v>
      </c>
      <c r="D399" s="258" t="s">
        <v>6838</v>
      </c>
      <c r="E399" s="259" t="s">
        <v>6315</v>
      </c>
      <c r="F399" s="262" t="s">
        <v>6814</v>
      </c>
      <c r="G399" s="265" t="str">
        <f>IF(COUNTIF(H399:AU399,"&lt;&gt;")=0,"",SUMPRODUCT(((Recommendations[ImplStatus]="Implemented")+(Recommendations[ImplStatus]="Compensated"))*ISNUMBER(MATCH(Recommendations[Id],H399:AU399,0)))/COUNTIF(H399:AU399,"&lt;&gt;"))</f>
        <v/>
      </c>
      <c r="H399" s="266"/>
      <c r="I399" s="266"/>
      <c r="J399" s="266"/>
      <c r="K399" s="266"/>
      <c r="L399" s="266"/>
      <c r="M399" s="266"/>
      <c r="N399" s="266"/>
      <c r="O399" s="266"/>
      <c r="P399" s="266"/>
      <c r="Q399" s="266"/>
      <c r="R399" s="266"/>
      <c r="S399" s="266"/>
      <c r="T399" s="266"/>
      <c r="U399" s="266"/>
      <c r="V399" s="266"/>
      <c r="W399" s="266"/>
      <c r="X399" s="266"/>
      <c r="Y399" s="266"/>
      <c r="Z399" s="266"/>
      <c r="AA399" s="266"/>
      <c r="AB399" s="266"/>
      <c r="AC399" s="266"/>
      <c r="AD399" s="266"/>
      <c r="AE399" s="266"/>
      <c r="AF399" s="266"/>
      <c r="AG399" s="266"/>
      <c r="AH399" s="266"/>
      <c r="AI399" s="266"/>
      <c r="AJ399" s="266"/>
      <c r="AK399" s="266"/>
      <c r="AL399" s="266"/>
      <c r="AM399" s="266"/>
      <c r="AN399" s="266"/>
      <c r="AO399" s="266"/>
      <c r="AP399" s="266"/>
      <c r="AQ399" s="266"/>
      <c r="AR399" s="266"/>
      <c r="AS399" s="266"/>
      <c r="AT399" s="266"/>
      <c r="AU399" s="280"/>
    </row>
    <row r="400" spans="1:47" ht="60" customHeight="1" x14ac:dyDescent="0.35">
      <c r="A400" s="276" t="s">
        <v>6779</v>
      </c>
      <c r="B400" s="254" t="s">
        <v>6811</v>
      </c>
      <c r="C400" s="255" t="s">
        <v>6839</v>
      </c>
      <c r="D400" s="258" t="s">
        <v>6840</v>
      </c>
      <c r="E400" s="259" t="s">
        <v>6315</v>
      </c>
      <c r="F400" s="262" t="s">
        <v>6814</v>
      </c>
      <c r="G400" s="265" t="str">
        <f>IF(COUNTIF(H400:AU400,"&lt;&gt;")=0,"",SUMPRODUCT(((Recommendations[ImplStatus]="Implemented")+(Recommendations[ImplStatus]="Compensated"))*ISNUMBER(MATCH(Recommendations[Id],H400:AU400,0)))/COUNTIF(H400:AU400,"&lt;&gt;"))</f>
        <v/>
      </c>
      <c r="H400" s="266"/>
      <c r="I400" s="266"/>
      <c r="J400" s="266"/>
      <c r="K400" s="266"/>
      <c r="L400" s="266"/>
      <c r="M400" s="266"/>
      <c r="N400" s="266"/>
      <c r="O400" s="266"/>
      <c r="P400" s="266"/>
      <c r="Q400" s="266"/>
      <c r="R400" s="266"/>
      <c r="S400" s="266"/>
      <c r="T400" s="266"/>
      <c r="U400" s="266"/>
      <c r="V400" s="266"/>
      <c r="W400" s="266"/>
      <c r="X400" s="266"/>
      <c r="Y400" s="266"/>
      <c r="Z400" s="266"/>
      <c r="AA400" s="266"/>
      <c r="AB400" s="266"/>
      <c r="AC400" s="266"/>
      <c r="AD400" s="266"/>
      <c r="AE400" s="266"/>
      <c r="AF400" s="266"/>
      <c r="AG400" s="266"/>
      <c r="AH400" s="266"/>
      <c r="AI400" s="266"/>
      <c r="AJ400" s="266"/>
      <c r="AK400" s="266"/>
      <c r="AL400" s="266"/>
      <c r="AM400" s="266"/>
      <c r="AN400" s="266"/>
      <c r="AO400" s="266"/>
      <c r="AP400" s="266"/>
      <c r="AQ400" s="266"/>
      <c r="AR400" s="266"/>
      <c r="AS400" s="266"/>
      <c r="AT400" s="266"/>
      <c r="AU400" s="280"/>
    </row>
    <row r="401" spans="1:47" ht="60" customHeight="1" x14ac:dyDescent="0.35">
      <c r="A401" s="276" t="s">
        <v>6779</v>
      </c>
      <c r="B401" s="254" t="s">
        <v>6811</v>
      </c>
      <c r="C401" s="255" t="s">
        <v>6841</v>
      </c>
      <c r="D401" s="258" t="s">
        <v>6842</v>
      </c>
      <c r="E401" s="259" t="s">
        <v>6065</v>
      </c>
      <c r="F401" s="262" t="s">
        <v>6814</v>
      </c>
      <c r="G401" s="265" t="str">
        <f>IF(COUNTIF(H401:AU401,"&lt;&gt;")=0,"",SUMPRODUCT(((Recommendations[ImplStatus]="Implemented")+(Recommendations[ImplStatus]="Compensated"))*ISNUMBER(MATCH(Recommendations[Id],H401:AU401,0)))/COUNTIF(H401:AU401,"&lt;&gt;"))</f>
        <v/>
      </c>
      <c r="H401" s="266"/>
      <c r="I401" s="266"/>
      <c r="J401" s="266"/>
      <c r="K401" s="266"/>
      <c r="L401" s="266"/>
      <c r="M401" s="266"/>
      <c r="N401" s="266"/>
      <c r="O401" s="266"/>
      <c r="P401" s="266"/>
      <c r="Q401" s="266"/>
      <c r="R401" s="266"/>
      <c r="S401" s="266"/>
      <c r="T401" s="266"/>
      <c r="U401" s="266"/>
      <c r="V401" s="266"/>
      <c r="W401" s="266"/>
      <c r="X401" s="266"/>
      <c r="Y401" s="266"/>
      <c r="Z401" s="266"/>
      <c r="AA401" s="266"/>
      <c r="AB401" s="266"/>
      <c r="AC401" s="266"/>
      <c r="AD401" s="266"/>
      <c r="AE401" s="266"/>
      <c r="AF401" s="266"/>
      <c r="AG401" s="266"/>
      <c r="AH401" s="266"/>
      <c r="AI401" s="266"/>
      <c r="AJ401" s="266"/>
      <c r="AK401" s="266"/>
      <c r="AL401" s="266"/>
      <c r="AM401" s="266"/>
      <c r="AN401" s="266"/>
      <c r="AO401" s="266"/>
      <c r="AP401" s="266"/>
      <c r="AQ401" s="266"/>
      <c r="AR401" s="266"/>
      <c r="AS401" s="266"/>
      <c r="AT401" s="266"/>
      <c r="AU401" s="280"/>
    </row>
    <row r="402" spans="1:47" ht="60" customHeight="1" x14ac:dyDescent="0.35">
      <c r="A402" s="276" t="s">
        <v>6779</v>
      </c>
      <c r="B402" s="254" t="s">
        <v>6811</v>
      </c>
      <c r="C402" s="255" t="s">
        <v>6843</v>
      </c>
      <c r="D402" s="258" t="s">
        <v>6844</v>
      </c>
      <c r="E402" s="259" t="s">
        <v>6065</v>
      </c>
      <c r="F402" s="262" t="s">
        <v>6814</v>
      </c>
      <c r="G402" s="265" t="str">
        <f>IF(COUNTIF(H402:AU402,"&lt;&gt;")=0,"",SUMPRODUCT(((Recommendations[ImplStatus]="Implemented")+(Recommendations[ImplStatus]="Compensated"))*ISNUMBER(MATCH(Recommendations[Id],H402:AU402,0)))/COUNTIF(H402:AU402,"&lt;&gt;"))</f>
        <v/>
      </c>
      <c r="H402" s="266"/>
      <c r="I402" s="266"/>
      <c r="J402" s="266"/>
      <c r="K402" s="266"/>
      <c r="L402" s="266"/>
      <c r="M402" s="266"/>
      <c r="N402" s="266"/>
      <c r="O402" s="266"/>
      <c r="P402" s="266"/>
      <c r="Q402" s="266"/>
      <c r="R402" s="266"/>
      <c r="S402" s="266"/>
      <c r="T402" s="266"/>
      <c r="U402" s="266"/>
      <c r="V402" s="266"/>
      <c r="W402" s="266"/>
      <c r="X402" s="266"/>
      <c r="Y402" s="266"/>
      <c r="Z402" s="266"/>
      <c r="AA402" s="266"/>
      <c r="AB402" s="266"/>
      <c r="AC402" s="266"/>
      <c r="AD402" s="266"/>
      <c r="AE402" s="266"/>
      <c r="AF402" s="266"/>
      <c r="AG402" s="266"/>
      <c r="AH402" s="266"/>
      <c r="AI402" s="266"/>
      <c r="AJ402" s="266"/>
      <c r="AK402" s="266"/>
      <c r="AL402" s="266"/>
      <c r="AM402" s="266"/>
      <c r="AN402" s="266"/>
      <c r="AO402" s="266"/>
      <c r="AP402" s="266"/>
      <c r="AQ402" s="266"/>
      <c r="AR402" s="266"/>
      <c r="AS402" s="266"/>
      <c r="AT402" s="266"/>
      <c r="AU402" s="280"/>
    </row>
    <row r="403" spans="1:47" ht="60" customHeight="1" x14ac:dyDescent="0.35">
      <c r="A403" s="276" t="s">
        <v>6779</v>
      </c>
      <c r="B403" s="254" t="s">
        <v>6811</v>
      </c>
      <c r="C403" s="255" t="s">
        <v>6845</v>
      </c>
      <c r="D403" s="258" t="s">
        <v>6846</v>
      </c>
      <c r="E403" s="259" t="s">
        <v>6065</v>
      </c>
      <c r="F403" s="262" t="s">
        <v>6814</v>
      </c>
      <c r="G403" s="265" t="str">
        <f>IF(COUNTIF(H403:AU403,"&lt;&gt;")=0,"",SUMPRODUCT(((Recommendations[ImplStatus]="Implemented")+(Recommendations[ImplStatus]="Compensated"))*ISNUMBER(MATCH(Recommendations[Id],H403:AU403,0)))/COUNTIF(H403:AU403,"&lt;&gt;"))</f>
        <v/>
      </c>
      <c r="H403" s="266"/>
      <c r="I403" s="266"/>
      <c r="J403" s="266"/>
      <c r="K403" s="266"/>
      <c r="L403" s="266"/>
      <c r="M403" s="266"/>
      <c r="N403" s="266"/>
      <c r="O403" s="266"/>
      <c r="P403" s="266"/>
      <c r="Q403" s="266"/>
      <c r="R403" s="266"/>
      <c r="S403" s="266"/>
      <c r="T403" s="266"/>
      <c r="U403" s="266"/>
      <c r="V403" s="266"/>
      <c r="W403" s="266"/>
      <c r="X403" s="266"/>
      <c r="Y403" s="266"/>
      <c r="Z403" s="266"/>
      <c r="AA403" s="266"/>
      <c r="AB403" s="266"/>
      <c r="AC403" s="266"/>
      <c r="AD403" s="266"/>
      <c r="AE403" s="266"/>
      <c r="AF403" s="266"/>
      <c r="AG403" s="266"/>
      <c r="AH403" s="266"/>
      <c r="AI403" s="266"/>
      <c r="AJ403" s="266"/>
      <c r="AK403" s="266"/>
      <c r="AL403" s="266"/>
      <c r="AM403" s="266"/>
      <c r="AN403" s="266"/>
      <c r="AO403" s="266"/>
      <c r="AP403" s="266"/>
      <c r="AQ403" s="266"/>
      <c r="AR403" s="266"/>
      <c r="AS403" s="266"/>
      <c r="AT403" s="266"/>
      <c r="AU403" s="280"/>
    </row>
    <row r="404" spans="1:47" ht="60" customHeight="1" x14ac:dyDescent="0.35">
      <c r="A404" s="276" t="s">
        <v>6779</v>
      </c>
      <c r="B404" s="254" t="s">
        <v>6811</v>
      </c>
      <c r="C404" s="255" t="s">
        <v>6847</v>
      </c>
      <c r="D404" s="258" t="s">
        <v>6848</v>
      </c>
      <c r="E404" s="259" t="s">
        <v>6180</v>
      </c>
      <c r="F404" s="262" t="s">
        <v>6814</v>
      </c>
      <c r="G404" s="265" t="str">
        <f>IF(COUNTIF(H404:AU404,"&lt;&gt;")=0,"",SUMPRODUCT(((Recommendations[ImplStatus]="Implemented")+(Recommendations[ImplStatus]="Compensated"))*ISNUMBER(MATCH(Recommendations[Id],H404:AU404,0)))/COUNTIF(H404:AU404,"&lt;&gt;"))</f>
        <v/>
      </c>
      <c r="H404" s="266"/>
      <c r="I404" s="266"/>
      <c r="J404" s="266"/>
      <c r="K404" s="266"/>
      <c r="L404" s="266"/>
      <c r="M404" s="266"/>
      <c r="N404" s="266"/>
      <c r="O404" s="266"/>
      <c r="P404" s="266"/>
      <c r="Q404" s="266"/>
      <c r="R404" s="266"/>
      <c r="S404" s="266"/>
      <c r="T404" s="266"/>
      <c r="U404" s="266"/>
      <c r="V404" s="266"/>
      <c r="W404" s="266"/>
      <c r="X404" s="266"/>
      <c r="Y404" s="266"/>
      <c r="Z404" s="266"/>
      <c r="AA404" s="266"/>
      <c r="AB404" s="266"/>
      <c r="AC404" s="266"/>
      <c r="AD404" s="266"/>
      <c r="AE404" s="266"/>
      <c r="AF404" s="266"/>
      <c r="AG404" s="266"/>
      <c r="AH404" s="266"/>
      <c r="AI404" s="266"/>
      <c r="AJ404" s="266"/>
      <c r="AK404" s="266"/>
      <c r="AL404" s="266"/>
      <c r="AM404" s="266"/>
      <c r="AN404" s="266"/>
      <c r="AO404" s="266"/>
      <c r="AP404" s="266"/>
      <c r="AQ404" s="266"/>
      <c r="AR404" s="266"/>
      <c r="AS404" s="266"/>
      <c r="AT404" s="266"/>
      <c r="AU404" s="280"/>
    </row>
    <row r="405" spans="1:47" ht="60" customHeight="1" x14ac:dyDescent="0.35">
      <c r="A405" s="276" t="s">
        <v>6779</v>
      </c>
      <c r="B405" s="254" t="s">
        <v>6811</v>
      </c>
      <c r="C405" s="255" t="s">
        <v>6849</v>
      </c>
      <c r="D405" s="258" t="s">
        <v>6850</v>
      </c>
      <c r="E405" s="259" t="s">
        <v>6180</v>
      </c>
      <c r="F405" s="262" t="s">
        <v>6814</v>
      </c>
      <c r="G405" s="265" t="str">
        <f>IF(COUNTIF(H405:AU405,"&lt;&gt;")=0,"",SUMPRODUCT(((Recommendations[ImplStatus]="Implemented")+(Recommendations[ImplStatus]="Compensated"))*ISNUMBER(MATCH(Recommendations[Id],H405:AU405,0)))/COUNTIF(H405:AU405,"&lt;&gt;"))</f>
        <v/>
      </c>
      <c r="H405" s="266"/>
      <c r="I405" s="266"/>
      <c r="J405" s="266"/>
      <c r="K405" s="266"/>
      <c r="L405" s="266"/>
      <c r="M405" s="266"/>
      <c r="N405" s="266"/>
      <c r="O405" s="266"/>
      <c r="P405" s="266"/>
      <c r="Q405" s="266"/>
      <c r="R405" s="266"/>
      <c r="S405" s="266"/>
      <c r="T405" s="266"/>
      <c r="U405" s="266"/>
      <c r="V405" s="266"/>
      <c r="W405" s="266"/>
      <c r="X405" s="266"/>
      <c r="Y405" s="266"/>
      <c r="Z405" s="266"/>
      <c r="AA405" s="266"/>
      <c r="AB405" s="266"/>
      <c r="AC405" s="266"/>
      <c r="AD405" s="266"/>
      <c r="AE405" s="266"/>
      <c r="AF405" s="266"/>
      <c r="AG405" s="266"/>
      <c r="AH405" s="266"/>
      <c r="AI405" s="266"/>
      <c r="AJ405" s="266"/>
      <c r="AK405" s="266"/>
      <c r="AL405" s="266"/>
      <c r="AM405" s="266"/>
      <c r="AN405" s="266"/>
      <c r="AO405" s="266"/>
      <c r="AP405" s="266"/>
      <c r="AQ405" s="266"/>
      <c r="AR405" s="266"/>
      <c r="AS405" s="266"/>
      <c r="AT405" s="266"/>
      <c r="AU405" s="280"/>
    </row>
    <row r="406" spans="1:47" ht="60" customHeight="1" x14ac:dyDescent="0.35">
      <c r="A406" s="276" t="s">
        <v>6779</v>
      </c>
      <c r="B406" s="254" t="s">
        <v>6811</v>
      </c>
      <c r="C406" s="255" t="s">
        <v>6851</v>
      </c>
      <c r="D406" s="258" t="s">
        <v>6852</v>
      </c>
      <c r="E406" s="259" t="s">
        <v>6180</v>
      </c>
      <c r="F406" s="262" t="s">
        <v>6853</v>
      </c>
      <c r="G406" s="265" t="str">
        <f>IF(COUNTIF(H406:AU406,"&lt;&gt;")=0,"",SUMPRODUCT(((Recommendations[ImplStatus]="Implemented")+(Recommendations[ImplStatus]="Compensated"))*ISNUMBER(MATCH(Recommendations[Id],H406:AU406,0)))/COUNTIF(H406:AU406,"&lt;&gt;"))</f>
        <v/>
      </c>
      <c r="H406" s="266"/>
      <c r="I406" s="266"/>
      <c r="J406" s="266"/>
      <c r="K406" s="266"/>
      <c r="L406" s="266"/>
      <c r="M406" s="266"/>
      <c r="N406" s="266"/>
      <c r="O406" s="266"/>
      <c r="P406" s="266"/>
      <c r="Q406" s="266"/>
      <c r="R406" s="266"/>
      <c r="S406" s="266"/>
      <c r="T406" s="266"/>
      <c r="U406" s="266"/>
      <c r="V406" s="266"/>
      <c r="W406" s="266"/>
      <c r="X406" s="266"/>
      <c r="Y406" s="266"/>
      <c r="Z406" s="266"/>
      <c r="AA406" s="266"/>
      <c r="AB406" s="266"/>
      <c r="AC406" s="266"/>
      <c r="AD406" s="266"/>
      <c r="AE406" s="266"/>
      <c r="AF406" s="266"/>
      <c r="AG406" s="266"/>
      <c r="AH406" s="266"/>
      <c r="AI406" s="266"/>
      <c r="AJ406" s="266"/>
      <c r="AK406" s="266"/>
      <c r="AL406" s="266"/>
      <c r="AM406" s="266"/>
      <c r="AN406" s="266"/>
      <c r="AO406" s="266"/>
      <c r="AP406" s="266"/>
      <c r="AQ406" s="266"/>
      <c r="AR406" s="266"/>
      <c r="AS406" s="266"/>
      <c r="AT406" s="266"/>
      <c r="AU406" s="280"/>
    </row>
    <row r="407" spans="1:47" ht="60" customHeight="1" x14ac:dyDescent="0.35">
      <c r="A407" s="276" t="s">
        <v>6779</v>
      </c>
      <c r="B407" s="254" t="s">
        <v>6811</v>
      </c>
      <c r="C407" s="255" t="s">
        <v>6854</v>
      </c>
      <c r="D407" s="258" t="s">
        <v>6855</v>
      </c>
      <c r="E407" s="259" t="s">
        <v>6180</v>
      </c>
      <c r="F407" s="262" t="s">
        <v>6814</v>
      </c>
      <c r="G407" s="265" t="str">
        <f>IF(COUNTIF(H407:AU407,"&lt;&gt;")=0,"",SUMPRODUCT(((Recommendations[ImplStatus]="Implemented")+(Recommendations[ImplStatus]="Compensated"))*ISNUMBER(MATCH(Recommendations[Id],H407:AU407,0)))/COUNTIF(H407:AU407,"&lt;&gt;"))</f>
        <v/>
      </c>
      <c r="H407" s="266"/>
      <c r="I407" s="266"/>
      <c r="J407" s="266"/>
      <c r="K407" s="266"/>
      <c r="L407" s="266"/>
      <c r="M407" s="266"/>
      <c r="N407" s="266"/>
      <c r="O407" s="266"/>
      <c r="P407" s="266"/>
      <c r="Q407" s="266"/>
      <c r="R407" s="266"/>
      <c r="S407" s="266"/>
      <c r="T407" s="266"/>
      <c r="U407" s="266"/>
      <c r="V407" s="266"/>
      <c r="W407" s="266"/>
      <c r="X407" s="266"/>
      <c r="Y407" s="266"/>
      <c r="Z407" s="266"/>
      <c r="AA407" s="266"/>
      <c r="AB407" s="266"/>
      <c r="AC407" s="266"/>
      <c r="AD407" s="266"/>
      <c r="AE407" s="266"/>
      <c r="AF407" s="266"/>
      <c r="AG407" s="266"/>
      <c r="AH407" s="266"/>
      <c r="AI407" s="266"/>
      <c r="AJ407" s="266"/>
      <c r="AK407" s="266"/>
      <c r="AL407" s="266"/>
      <c r="AM407" s="266"/>
      <c r="AN407" s="266"/>
      <c r="AO407" s="266"/>
      <c r="AP407" s="266"/>
      <c r="AQ407" s="266"/>
      <c r="AR407" s="266"/>
      <c r="AS407" s="266"/>
      <c r="AT407" s="266"/>
      <c r="AU407" s="280"/>
    </row>
    <row r="408" spans="1:47" ht="60" customHeight="1" x14ac:dyDescent="0.35">
      <c r="A408" s="276" t="s">
        <v>6779</v>
      </c>
      <c r="B408" s="254" t="s">
        <v>6811</v>
      </c>
      <c r="C408" s="255" t="s">
        <v>6856</v>
      </c>
      <c r="D408" s="258" t="s">
        <v>6857</v>
      </c>
      <c r="E408" s="259" t="s">
        <v>6180</v>
      </c>
      <c r="F408" s="262" t="s">
        <v>6814</v>
      </c>
      <c r="G408" s="265" t="str">
        <f>IF(COUNTIF(H408:AU408,"&lt;&gt;")=0,"",SUMPRODUCT(((Recommendations[ImplStatus]="Implemented")+(Recommendations[ImplStatus]="Compensated"))*ISNUMBER(MATCH(Recommendations[Id],H408:AU408,0)))/COUNTIF(H408:AU408,"&lt;&gt;"))</f>
        <v/>
      </c>
      <c r="H408" s="266"/>
      <c r="I408" s="266"/>
      <c r="J408" s="266"/>
      <c r="K408" s="266"/>
      <c r="L408" s="266"/>
      <c r="M408" s="266"/>
      <c r="N408" s="266"/>
      <c r="O408" s="266"/>
      <c r="P408" s="266"/>
      <c r="Q408" s="266"/>
      <c r="R408" s="266"/>
      <c r="S408" s="266"/>
      <c r="T408" s="266"/>
      <c r="U408" s="266"/>
      <c r="V408" s="266"/>
      <c r="W408" s="266"/>
      <c r="X408" s="266"/>
      <c r="Y408" s="266"/>
      <c r="Z408" s="266"/>
      <c r="AA408" s="266"/>
      <c r="AB408" s="266"/>
      <c r="AC408" s="266"/>
      <c r="AD408" s="266"/>
      <c r="AE408" s="266"/>
      <c r="AF408" s="266"/>
      <c r="AG408" s="266"/>
      <c r="AH408" s="266"/>
      <c r="AI408" s="266"/>
      <c r="AJ408" s="266"/>
      <c r="AK408" s="266"/>
      <c r="AL408" s="266"/>
      <c r="AM408" s="266"/>
      <c r="AN408" s="266"/>
      <c r="AO408" s="266"/>
      <c r="AP408" s="266"/>
      <c r="AQ408" s="266"/>
      <c r="AR408" s="266"/>
      <c r="AS408" s="266"/>
      <c r="AT408" s="266"/>
      <c r="AU408" s="280"/>
    </row>
    <row r="409" spans="1:47" ht="60" customHeight="1" x14ac:dyDescent="0.35">
      <c r="A409" s="276" t="s">
        <v>6779</v>
      </c>
      <c r="B409" s="254" t="s">
        <v>6811</v>
      </c>
      <c r="C409" s="255" t="s">
        <v>6858</v>
      </c>
      <c r="D409" s="258" t="s">
        <v>6859</v>
      </c>
      <c r="E409" s="259" t="s">
        <v>6180</v>
      </c>
      <c r="F409" s="262" t="s">
        <v>6860</v>
      </c>
      <c r="G409" s="265" t="str">
        <f>IF(COUNTIF(H409:AU409,"&lt;&gt;")=0,"",SUMPRODUCT(((Recommendations[ImplStatus]="Implemented")+(Recommendations[ImplStatus]="Compensated"))*ISNUMBER(MATCH(Recommendations[Id],H409:AU409,0)))/COUNTIF(H409:AU409,"&lt;&gt;"))</f>
        <v/>
      </c>
      <c r="H409" s="266"/>
      <c r="I409" s="266"/>
      <c r="J409" s="266"/>
      <c r="K409" s="266"/>
      <c r="L409" s="266"/>
      <c r="M409" s="266"/>
      <c r="N409" s="266"/>
      <c r="O409" s="266"/>
      <c r="P409" s="266"/>
      <c r="Q409" s="266"/>
      <c r="R409" s="266"/>
      <c r="S409" s="266"/>
      <c r="T409" s="266"/>
      <c r="U409" s="266"/>
      <c r="V409" s="266"/>
      <c r="W409" s="266"/>
      <c r="X409" s="266"/>
      <c r="Y409" s="266"/>
      <c r="Z409" s="266"/>
      <c r="AA409" s="266"/>
      <c r="AB409" s="266"/>
      <c r="AC409" s="266"/>
      <c r="AD409" s="266"/>
      <c r="AE409" s="266"/>
      <c r="AF409" s="266"/>
      <c r="AG409" s="266"/>
      <c r="AH409" s="266"/>
      <c r="AI409" s="266"/>
      <c r="AJ409" s="266"/>
      <c r="AK409" s="266"/>
      <c r="AL409" s="266"/>
      <c r="AM409" s="266"/>
      <c r="AN409" s="266"/>
      <c r="AO409" s="266"/>
      <c r="AP409" s="266"/>
      <c r="AQ409" s="266"/>
      <c r="AR409" s="266"/>
      <c r="AS409" s="266"/>
      <c r="AT409" s="266"/>
      <c r="AU409" s="280"/>
    </row>
    <row r="410" spans="1:47" ht="60" customHeight="1" outlineLevel="2" x14ac:dyDescent="0.35">
      <c r="A410" s="275" t="s">
        <v>6779</v>
      </c>
      <c r="B410" s="253" t="s">
        <v>6861</v>
      </c>
      <c r="C410" s="253"/>
      <c r="D410" s="257"/>
      <c r="E410" s="253"/>
      <c r="F410" s="261"/>
      <c r="G410" s="264" t="str">
        <f>IF(COUNTIF(H410:AU410,"&lt;&gt;")=0,"",SUMPRODUCT(((Recommendations[ImplStatus]="Implemented")+(Recommendations[ImplStatus]="Compensated"))*ISNUMBER(MATCH(Recommendations[Id],H410:AU410,0)))/COUNTIF(H410:AU410,"&lt;&gt;"))</f>
        <v/>
      </c>
      <c r="H410" s="261"/>
      <c r="I410" s="261"/>
      <c r="J410" s="261"/>
      <c r="K410" s="261"/>
      <c r="L410" s="261"/>
      <c r="M410" s="261"/>
      <c r="N410" s="261"/>
      <c r="O410" s="261"/>
      <c r="P410" s="261"/>
      <c r="Q410" s="261"/>
      <c r="R410" s="261"/>
      <c r="S410" s="261"/>
      <c r="T410" s="261"/>
      <c r="U410" s="261"/>
      <c r="V410" s="261"/>
      <c r="W410" s="261"/>
      <c r="X410" s="261"/>
      <c r="Y410" s="261"/>
      <c r="Z410" s="261"/>
      <c r="AA410" s="261"/>
      <c r="AB410" s="261"/>
      <c r="AC410" s="261"/>
      <c r="AD410" s="261"/>
      <c r="AE410" s="261"/>
      <c r="AF410" s="261"/>
      <c r="AG410" s="261"/>
      <c r="AH410" s="261"/>
      <c r="AI410" s="261"/>
      <c r="AJ410" s="261"/>
      <c r="AK410" s="261"/>
      <c r="AL410" s="261"/>
      <c r="AM410" s="261"/>
      <c r="AN410" s="261"/>
      <c r="AO410" s="261"/>
      <c r="AP410" s="261"/>
      <c r="AQ410" s="261"/>
      <c r="AR410" s="261"/>
      <c r="AS410" s="261"/>
      <c r="AT410" s="261"/>
      <c r="AU410" s="279"/>
    </row>
    <row r="411" spans="1:47" ht="60" customHeight="1" x14ac:dyDescent="0.35">
      <c r="A411" s="276" t="s">
        <v>6779</v>
      </c>
      <c r="B411" s="254" t="s">
        <v>6861</v>
      </c>
      <c r="C411" s="255" t="s">
        <v>6862</v>
      </c>
      <c r="D411" s="258" t="s">
        <v>6863</v>
      </c>
      <c r="E411" s="259" t="s">
        <v>6036</v>
      </c>
      <c r="F411" s="262" t="s">
        <v>6786</v>
      </c>
      <c r="G411" s="265" t="str">
        <f>IF(COUNTIF(H411:AU411,"&lt;&gt;")=0,"",SUMPRODUCT(((Recommendations[ImplStatus]="Implemented")+(Recommendations[ImplStatus]="Compensated"))*ISNUMBER(MATCH(Recommendations[Id],H411:AU411,0)))/COUNTIF(H411:AU411,"&lt;&gt;"))</f>
        <v/>
      </c>
      <c r="H411" s="266"/>
      <c r="I411" s="266"/>
      <c r="J411" s="266"/>
      <c r="K411" s="266"/>
      <c r="L411" s="266"/>
      <c r="M411" s="266"/>
      <c r="N411" s="266"/>
      <c r="O411" s="266"/>
      <c r="P411" s="266"/>
      <c r="Q411" s="266"/>
      <c r="R411" s="266"/>
      <c r="S411" s="266"/>
      <c r="T411" s="266"/>
      <c r="U411" s="266"/>
      <c r="V411" s="266"/>
      <c r="W411" s="266"/>
      <c r="X411" s="266"/>
      <c r="Y411" s="266"/>
      <c r="Z411" s="266"/>
      <c r="AA411" s="266"/>
      <c r="AB411" s="266"/>
      <c r="AC411" s="266"/>
      <c r="AD411" s="266"/>
      <c r="AE411" s="266"/>
      <c r="AF411" s="266"/>
      <c r="AG411" s="266"/>
      <c r="AH411" s="266"/>
      <c r="AI411" s="266"/>
      <c r="AJ411" s="266"/>
      <c r="AK411" s="266"/>
      <c r="AL411" s="266"/>
      <c r="AM411" s="266"/>
      <c r="AN411" s="266"/>
      <c r="AO411" s="266"/>
      <c r="AP411" s="266"/>
      <c r="AQ411" s="266"/>
      <c r="AR411" s="266"/>
      <c r="AS411" s="266"/>
      <c r="AT411" s="266"/>
      <c r="AU411" s="280"/>
    </row>
    <row r="412" spans="1:47" ht="60" customHeight="1" x14ac:dyDescent="0.35">
      <c r="A412" s="276" t="s">
        <v>6779</v>
      </c>
      <c r="B412" s="254" t="s">
        <v>6861</v>
      </c>
      <c r="C412" s="255" t="s">
        <v>6864</v>
      </c>
      <c r="D412" s="258" t="s">
        <v>6865</v>
      </c>
      <c r="E412" s="259" t="s">
        <v>6036</v>
      </c>
      <c r="F412" s="262" t="s">
        <v>6786</v>
      </c>
      <c r="G412" s="265" t="str">
        <f>IF(COUNTIF(H412:AU412,"&lt;&gt;")=0,"",SUMPRODUCT(((Recommendations[ImplStatus]="Implemented")+(Recommendations[ImplStatus]="Compensated"))*ISNUMBER(MATCH(Recommendations[Id],H412:AU412,0)))/COUNTIF(H412:AU412,"&lt;&gt;"))</f>
        <v/>
      </c>
      <c r="H412" s="266"/>
      <c r="I412" s="266"/>
      <c r="J412" s="266"/>
      <c r="K412" s="266"/>
      <c r="L412" s="266"/>
      <c r="M412" s="266"/>
      <c r="N412" s="266"/>
      <c r="O412" s="266"/>
      <c r="P412" s="266"/>
      <c r="Q412" s="266"/>
      <c r="R412" s="266"/>
      <c r="S412" s="266"/>
      <c r="T412" s="266"/>
      <c r="U412" s="266"/>
      <c r="V412" s="266"/>
      <c r="W412" s="266"/>
      <c r="X412" s="266"/>
      <c r="Y412" s="266"/>
      <c r="Z412" s="266"/>
      <c r="AA412" s="266"/>
      <c r="AB412" s="266"/>
      <c r="AC412" s="266"/>
      <c r="AD412" s="266"/>
      <c r="AE412" s="266"/>
      <c r="AF412" s="266"/>
      <c r="AG412" s="266"/>
      <c r="AH412" s="266"/>
      <c r="AI412" s="266"/>
      <c r="AJ412" s="266"/>
      <c r="AK412" s="266"/>
      <c r="AL412" s="266"/>
      <c r="AM412" s="266"/>
      <c r="AN412" s="266"/>
      <c r="AO412" s="266"/>
      <c r="AP412" s="266"/>
      <c r="AQ412" s="266"/>
      <c r="AR412" s="266"/>
      <c r="AS412" s="266"/>
      <c r="AT412" s="266"/>
      <c r="AU412" s="280"/>
    </row>
    <row r="413" spans="1:47" ht="60" customHeight="1" x14ac:dyDescent="0.35">
      <c r="A413" s="276" t="s">
        <v>6779</v>
      </c>
      <c r="B413" s="254" t="s">
        <v>6861</v>
      </c>
      <c r="C413" s="255" t="s">
        <v>6866</v>
      </c>
      <c r="D413" s="258" t="s">
        <v>6867</v>
      </c>
      <c r="E413" s="259" t="s">
        <v>6036</v>
      </c>
      <c r="F413" s="262" t="s">
        <v>6786</v>
      </c>
      <c r="G413" s="265" t="str">
        <f>IF(COUNTIF(H413:AU413,"&lt;&gt;")=0,"",SUMPRODUCT(((Recommendations[ImplStatus]="Implemented")+(Recommendations[ImplStatus]="Compensated"))*ISNUMBER(MATCH(Recommendations[Id],H413:AU413,0)))/COUNTIF(H413:AU413,"&lt;&gt;"))</f>
        <v/>
      </c>
      <c r="H413" s="266"/>
      <c r="I413" s="266"/>
      <c r="J413" s="266"/>
      <c r="K413" s="266"/>
      <c r="L413" s="266"/>
      <c r="M413" s="266"/>
      <c r="N413" s="266"/>
      <c r="O413" s="266"/>
      <c r="P413" s="266"/>
      <c r="Q413" s="266"/>
      <c r="R413" s="266"/>
      <c r="S413" s="266"/>
      <c r="T413" s="266"/>
      <c r="U413" s="266"/>
      <c r="V413" s="266"/>
      <c r="W413" s="266"/>
      <c r="X413" s="266"/>
      <c r="Y413" s="266"/>
      <c r="Z413" s="266"/>
      <c r="AA413" s="266"/>
      <c r="AB413" s="266"/>
      <c r="AC413" s="266"/>
      <c r="AD413" s="266"/>
      <c r="AE413" s="266"/>
      <c r="AF413" s="266"/>
      <c r="AG413" s="266"/>
      <c r="AH413" s="266"/>
      <c r="AI413" s="266"/>
      <c r="AJ413" s="266"/>
      <c r="AK413" s="266"/>
      <c r="AL413" s="266"/>
      <c r="AM413" s="266"/>
      <c r="AN413" s="266"/>
      <c r="AO413" s="266"/>
      <c r="AP413" s="266"/>
      <c r="AQ413" s="266"/>
      <c r="AR413" s="266"/>
      <c r="AS413" s="266"/>
      <c r="AT413" s="266"/>
      <c r="AU413" s="280"/>
    </row>
    <row r="414" spans="1:47" ht="60" customHeight="1" x14ac:dyDescent="0.35">
      <c r="A414" s="276" t="s">
        <v>6779</v>
      </c>
      <c r="B414" s="254" t="s">
        <v>6861</v>
      </c>
      <c r="C414" s="255" t="s">
        <v>6868</v>
      </c>
      <c r="D414" s="258" t="s">
        <v>6869</v>
      </c>
      <c r="E414" s="259" t="s">
        <v>6036</v>
      </c>
      <c r="F414" s="262" t="s">
        <v>6786</v>
      </c>
      <c r="G414" s="265" t="str">
        <f>IF(COUNTIF(H414:AU414,"&lt;&gt;")=0,"",SUMPRODUCT(((Recommendations[ImplStatus]="Implemented")+(Recommendations[ImplStatus]="Compensated"))*ISNUMBER(MATCH(Recommendations[Id],H414:AU414,0)))/COUNTIF(H414:AU414,"&lt;&gt;"))</f>
        <v/>
      </c>
      <c r="H414" s="266"/>
      <c r="I414" s="266"/>
      <c r="J414" s="266"/>
      <c r="K414" s="266"/>
      <c r="L414" s="266"/>
      <c r="M414" s="266"/>
      <c r="N414" s="266"/>
      <c r="O414" s="266"/>
      <c r="P414" s="266"/>
      <c r="Q414" s="266"/>
      <c r="R414" s="266"/>
      <c r="S414" s="266"/>
      <c r="T414" s="266"/>
      <c r="U414" s="266"/>
      <c r="V414" s="266"/>
      <c r="W414" s="266"/>
      <c r="X414" s="266"/>
      <c r="Y414" s="266"/>
      <c r="Z414" s="266"/>
      <c r="AA414" s="266"/>
      <c r="AB414" s="266"/>
      <c r="AC414" s="266"/>
      <c r="AD414" s="266"/>
      <c r="AE414" s="266"/>
      <c r="AF414" s="266"/>
      <c r="AG414" s="266"/>
      <c r="AH414" s="266"/>
      <c r="AI414" s="266"/>
      <c r="AJ414" s="266"/>
      <c r="AK414" s="266"/>
      <c r="AL414" s="266"/>
      <c r="AM414" s="266"/>
      <c r="AN414" s="266"/>
      <c r="AO414" s="266"/>
      <c r="AP414" s="266"/>
      <c r="AQ414" s="266"/>
      <c r="AR414" s="266"/>
      <c r="AS414" s="266"/>
      <c r="AT414" s="266"/>
      <c r="AU414" s="280"/>
    </row>
    <row r="415" spans="1:47" ht="60" customHeight="1" x14ac:dyDescent="0.35">
      <c r="A415" s="276" t="s">
        <v>6779</v>
      </c>
      <c r="B415" s="254" t="s">
        <v>6861</v>
      </c>
      <c r="C415" s="255" t="s">
        <v>6870</v>
      </c>
      <c r="D415" s="258" t="s">
        <v>6871</v>
      </c>
      <c r="E415" s="259" t="s">
        <v>6065</v>
      </c>
      <c r="F415" s="262" t="s">
        <v>6786</v>
      </c>
      <c r="G415" s="265" t="str">
        <f>IF(COUNTIF(H415:AU415,"&lt;&gt;")=0,"",SUMPRODUCT(((Recommendations[ImplStatus]="Implemented")+(Recommendations[ImplStatus]="Compensated"))*ISNUMBER(MATCH(Recommendations[Id],H415:AU415,0)))/COUNTIF(H415:AU415,"&lt;&gt;"))</f>
        <v/>
      </c>
      <c r="H415" s="266"/>
      <c r="I415" s="266"/>
      <c r="J415" s="266"/>
      <c r="K415" s="266"/>
      <c r="L415" s="266"/>
      <c r="M415" s="266"/>
      <c r="N415" s="266"/>
      <c r="O415" s="266"/>
      <c r="P415" s="266"/>
      <c r="Q415" s="266"/>
      <c r="R415" s="266"/>
      <c r="S415" s="266"/>
      <c r="T415" s="266"/>
      <c r="U415" s="266"/>
      <c r="V415" s="266"/>
      <c r="W415" s="266"/>
      <c r="X415" s="266"/>
      <c r="Y415" s="266"/>
      <c r="Z415" s="266"/>
      <c r="AA415" s="266"/>
      <c r="AB415" s="266"/>
      <c r="AC415" s="266"/>
      <c r="AD415" s="266"/>
      <c r="AE415" s="266"/>
      <c r="AF415" s="266"/>
      <c r="AG415" s="266"/>
      <c r="AH415" s="266"/>
      <c r="AI415" s="266"/>
      <c r="AJ415" s="266"/>
      <c r="AK415" s="266"/>
      <c r="AL415" s="266"/>
      <c r="AM415" s="266"/>
      <c r="AN415" s="266"/>
      <c r="AO415" s="266"/>
      <c r="AP415" s="266"/>
      <c r="AQ415" s="266"/>
      <c r="AR415" s="266"/>
      <c r="AS415" s="266"/>
      <c r="AT415" s="266"/>
      <c r="AU415" s="280"/>
    </row>
    <row r="416" spans="1:47" ht="60" customHeight="1" x14ac:dyDescent="0.35">
      <c r="A416" s="276" t="s">
        <v>6779</v>
      </c>
      <c r="B416" s="254" t="s">
        <v>6861</v>
      </c>
      <c r="C416" s="255" t="s">
        <v>6872</v>
      </c>
      <c r="D416" s="258" t="s">
        <v>6873</v>
      </c>
      <c r="E416" s="259" t="s">
        <v>6065</v>
      </c>
      <c r="F416" s="262" t="s">
        <v>6874</v>
      </c>
      <c r="G416" s="265" t="str">
        <f>IF(COUNTIF(H416:AU416,"&lt;&gt;")=0,"",SUMPRODUCT(((Recommendations[ImplStatus]="Implemented")+(Recommendations[ImplStatus]="Compensated"))*ISNUMBER(MATCH(Recommendations[Id],H416:AU416,0)))/COUNTIF(H416:AU416,"&lt;&gt;"))</f>
        <v/>
      </c>
      <c r="H416" s="266"/>
      <c r="I416" s="266"/>
      <c r="J416" s="266"/>
      <c r="K416" s="266"/>
      <c r="L416" s="266"/>
      <c r="M416" s="266"/>
      <c r="N416" s="266"/>
      <c r="O416" s="266"/>
      <c r="P416" s="266"/>
      <c r="Q416" s="266"/>
      <c r="R416" s="266"/>
      <c r="S416" s="266"/>
      <c r="T416" s="266"/>
      <c r="U416" s="266"/>
      <c r="V416" s="266"/>
      <c r="W416" s="266"/>
      <c r="X416" s="266"/>
      <c r="Y416" s="266"/>
      <c r="Z416" s="266"/>
      <c r="AA416" s="266"/>
      <c r="AB416" s="266"/>
      <c r="AC416" s="266"/>
      <c r="AD416" s="266"/>
      <c r="AE416" s="266"/>
      <c r="AF416" s="266"/>
      <c r="AG416" s="266"/>
      <c r="AH416" s="266"/>
      <c r="AI416" s="266"/>
      <c r="AJ416" s="266"/>
      <c r="AK416" s="266"/>
      <c r="AL416" s="266"/>
      <c r="AM416" s="266"/>
      <c r="AN416" s="266"/>
      <c r="AO416" s="266"/>
      <c r="AP416" s="266"/>
      <c r="AQ416" s="266"/>
      <c r="AR416" s="266"/>
      <c r="AS416" s="266"/>
      <c r="AT416" s="266"/>
      <c r="AU416" s="280"/>
    </row>
    <row r="417" spans="1:47" ht="60" customHeight="1" x14ac:dyDescent="0.35">
      <c r="A417" s="276" t="s">
        <v>6779</v>
      </c>
      <c r="B417" s="254" t="s">
        <v>6861</v>
      </c>
      <c r="C417" s="255" t="s">
        <v>6875</v>
      </c>
      <c r="D417" s="258" t="s">
        <v>6876</v>
      </c>
      <c r="E417" s="259" t="s">
        <v>6065</v>
      </c>
      <c r="F417" s="262" t="s">
        <v>6874</v>
      </c>
      <c r="G417" s="265" t="str">
        <f>IF(COUNTIF(H417:AU417,"&lt;&gt;")=0,"",SUMPRODUCT(((Recommendations[ImplStatus]="Implemented")+(Recommendations[ImplStatus]="Compensated"))*ISNUMBER(MATCH(Recommendations[Id],H417:AU417,0)))/COUNTIF(H417:AU417,"&lt;&gt;"))</f>
        <v/>
      </c>
      <c r="H417" s="266"/>
      <c r="I417" s="266"/>
      <c r="J417" s="266"/>
      <c r="K417" s="266"/>
      <c r="L417" s="266"/>
      <c r="M417" s="266"/>
      <c r="N417" s="266"/>
      <c r="O417" s="266"/>
      <c r="P417" s="266"/>
      <c r="Q417" s="266"/>
      <c r="R417" s="266"/>
      <c r="S417" s="266"/>
      <c r="T417" s="266"/>
      <c r="U417" s="266"/>
      <c r="V417" s="266"/>
      <c r="W417" s="266"/>
      <c r="X417" s="266"/>
      <c r="Y417" s="266"/>
      <c r="Z417" s="266"/>
      <c r="AA417" s="266"/>
      <c r="AB417" s="266"/>
      <c r="AC417" s="266"/>
      <c r="AD417" s="266"/>
      <c r="AE417" s="266"/>
      <c r="AF417" s="266"/>
      <c r="AG417" s="266"/>
      <c r="AH417" s="266"/>
      <c r="AI417" s="266"/>
      <c r="AJ417" s="266"/>
      <c r="AK417" s="266"/>
      <c r="AL417" s="266"/>
      <c r="AM417" s="266"/>
      <c r="AN417" s="266"/>
      <c r="AO417" s="266"/>
      <c r="AP417" s="266"/>
      <c r="AQ417" s="266"/>
      <c r="AR417" s="266"/>
      <c r="AS417" s="266"/>
      <c r="AT417" s="266"/>
      <c r="AU417" s="280"/>
    </row>
    <row r="418" spans="1:47" ht="60" customHeight="1" x14ac:dyDescent="0.35">
      <c r="A418" s="276" t="s">
        <v>6779</v>
      </c>
      <c r="B418" s="254" t="s">
        <v>6861</v>
      </c>
      <c r="C418" s="255" t="s">
        <v>6877</v>
      </c>
      <c r="D418" s="258" t="s">
        <v>6878</v>
      </c>
      <c r="E418" s="259" t="s">
        <v>6315</v>
      </c>
      <c r="F418" s="262" t="s">
        <v>6874</v>
      </c>
      <c r="G418" s="265" t="str">
        <f>IF(COUNTIF(H418:AU418,"&lt;&gt;")=0,"",SUMPRODUCT(((Recommendations[ImplStatus]="Implemented")+(Recommendations[ImplStatus]="Compensated"))*ISNUMBER(MATCH(Recommendations[Id],H418:AU418,0)))/COUNTIF(H418:AU418,"&lt;&gt;"))</f>
        <v/>
      </c>
      <c r="H418" s="266"/>
      <c r="I418" s="266"/>
      <c r="J418" s="266"/>
      <c r="K418" s="266"/>
      <c r="L418" s="266"/>
      <c r="M418" s="266"/>
      <c r="N418" s="266"/>
      <c r="O418" s="266"/>
      <c r="P418" s="266"/>
      <c r="Q418" s="266"/>
      <c r="R418" s="266"/>
      <c r="S418" s="266"/>
      <c r="T418" s="266"/>
      <c r="U418" s="266"/>
      <c r="V418" s="266"/>
      <c r="W418" s="266"/>
      <c r="X418" s="266"/>
      <c r="Y418" s="266"/>
      <c r="Z418" s="266"/>
      <c r="AA418" s="266"/>
      <c r="AB418" s="266"/>
      <c r="AC418" s="266"/>
      <c r="AD418" s="266"/>
      <c r="AE418" s="266"/>
      <c r="AF418" s="266"/>
      <c r="AG418" s="266"/>
      <c r="AH418" s="266"/>
      <c r="AI418" s="266"/>
      <c r="AJ418" s="266"/>
      <c r="AK418" s="266"/>
      <c r="AL418" s="266"/>
      <c r="AM418" s="266"/>
      <c r="AN418" s="266"/>
      <c r="AO418" s="266"/>
      <c r="AP418" s="266"/>
      <c r="AQ418" s="266"/>
      <c r="AR418" s="266"/>
      <c r="AS418" s="266"/>
      <c r="AT418" s="266"/>
      <c r="AU418" s="280"/>
    </row>
    <row r="419" spans="1:47" ht="60" customHeight="1" x14ac:dyDescent="0.35">
      <c r="A419" s="276" t="s">
        <v>6779</v>
      </c>
      <c r="B419" s="254" t="s">
        <v>6861</v>
      </c>
      <c r="C419" s="255" t="s">
        <v>6879</v>
      </c>
      <c r="D419" s="258" t="s">
        <v>6880</v>
      </c>
      <c r="E419" s="259" t="s">
        <v>6065</v>
      </c>
      <c r="F419" s="262" t="s">
        <v>6874</v>
      </c>
      <c r="G419" s="265" t="str">
        <f>IF(COUNTIF(H419:AU419,"&lt;&gt;")=0,"",SUMPRODUCT(((Recommendations[ImplStatus]="Implemented")+(Recommendations[ImplStatus]="Compensated"))*ISNUMBER(MATCH(Recommendations[Id],H419:AU419,0)))/COUNTIF(H419:AU419,"&lt;&gt;"))</f>
        <v/>
      </c>
      <c r="H419" s="266"/>
      <c r="I419" s="266"/>
      <c r="J419" s="266"/>
      <c r="K419" s="266"/>
      <c r="L419" s="266"/>
      <c r="M419" s="266"/>
      <c r="N419" s="266"/>
      <c r="O419" s="266"/>
      <c r="P419" s="266"/>
      <c r="Q419" s="266"/>
      <c r="R419" s="266"/>
      <c r="S419" s="266"/>
      <c r="T419" s="266"/>
      <c r="U419" s="266"/>
      <c r="V419" s="266"/>
      <c r="W419" s="266"/>
      <c r="X419" s="266"/>
      <c r="Y419" s="266"/>
      <c r="Z419" s="266"/>
      <c r="AA419" s="266"/>
      <c r="AB419" s="266"/>
      <c r="AC419" s="266"/>
      <c r="AD419" s="266"/>
      <c r="AE419" s="266"/>
      <c r="AF419" s="266"/>
      <c r="AG419" s="266"/>
      <c r="AH419" s="266"/>
      <c r="AI419" s="266"/>
      <c r="AJ419" s="266"/>
      <c r="AK419" s="266"/>
      <c r="AL419" s="266"/>
      <c r="AM419" s="266"/>
      <c r="AN419" s="266"/>
      <c r="AO419" s="266"/>
      <c r="AP419" s="266"/>
      <c r="AQ419" s="266"/>
      <c r="AR419" s="266"/>
      <c r="AS419" s="266"/>
      <c r="AT419" s="266"/>
      <c r="AU419" s="280"/>
    </row>
    <row r="420" spans="1:47" ht="60" customHeight="1" x14ac:dyDescent="0.35">
      <c r="A420" s="276" t="s">
        <v>6779</v>
      </c>
      <c r="B420" s="254" t="s">
        <v>6861</v>
      </c>
      <c r="C420" s="255" t="s">
        <v>6881</v>
      </c>
      <c r="D420" s="258" t="s">
        <v>6882</v>
      </c>
      <c r="E420" s="259" t="s">
        <v>6315</v>
      </c>
      <c r="F420" s="262" t="s">
        <v>6874</v>
      </c>
      <c r="G420" s="265" t="str">
        <f>IF(COUNTIF(H420:AU420,"&lt;&gt;")=0,"",SUMPRODUCT(((Recommendations[ImplStatus]="Implemented")+(Recommendations[ImplStatus]="Compensated"))*ISNUMBER(MATCH(Recommendations[Id],H420:AU420,0)))/COUNTIF(H420:AU420,"&lt;&gt;"))</f>
        <v/>
      </c>
      <c r="H420" s="266"/>
      <c r="I420" s="266"/>
      <c r="J420" s="266"/>
      <c r="K420" s="266"/>
      <c r="L420" s="266"/>
      <c r="M420" s="266"/>
      <c r="N420" s="266"/>
      <c r="O420" s="266"/>
      <c r="P420" s="266"/>
      <c r="Q420" s="266"/>
      <c r="R420" s="266"/>
      <c r="S420" s="266"/>
      <c r="T420" s="266"/>
      <c r="U420" s="266"/>
      <c r="V420" s="266"/>
      <c r="W420" s="266"/>
      <c r="X420" s="266"/>
      <c r="Y420" s="266"/>
      <c r="Z420" s="266"/>
      <c r="AA420" s="266"/>
      <c r="AB420" s="266"/>
      <c r="AC420" s="266"/>
      <c r="AD420" s="266"/>
      <c r="AE420" s="266"/>
      <c r="AF420" s="266"/>
      <c r="AG420" s="266"/>
      <c r="AH420" s="266"/>
      <c r="AI420" s="266"/>
      <c r="AJ420" s="266"/>
      <c r="AK420" s="266"/>
      <c r="AL420" s="266"/>
      <c r="AM420" s="266"/>
      <c r="AN420" s="266"/>
      <c r="AO420" s="266"/>
      <c r="AP420" s="266"/>
      <c r="AQ420" s="266"/>
      <c r="AR420" s="266"/>
      <c r="AS420" s="266"/>
      <c r="AT420" s="266"/>
      <c r="AU420" s="280"/>
    </row>
    <row r="421" spans="1:47" ht="60" customHeight="1" x14ac:dyDescent="0.35">
      <c r="A421" s="276" t="s">
        <v>6779</v>
      </c>
      <c r="B421" s="254" t="s">
        <v>6861</v>
      </c>
      <c r="C421" s="255" t="s">
        <v>6883</v>
      </c>
      <c r="D421" s="258" t="s">
        <v>6884</v>
      </c>
      <c r="E421" s="259" t="s">
        <v>6315</v>
      </c>
      <c r="F421" s="262" t="s">
        <v>6874</v>
      </c>
      <c r="G421" s="265" t="str">
        <f>IF(COUNTIF(H421:AU421,"&lt;&gt;")=0,"",SUMPRODUCT(((Recommendations[ImplStatus]="Implemented")+(Recommendations[ImplStatus]="Compensated"))*ISNUMBER(MATCH(Recommendations[Id],H421:AU421,0)))/COUNTIF(H421:AU421,"&lt;&gt;"))</f>
        <v/>
      </c>
      <c r="H421" s="266"/>
      <c r="I421" s="266"/>
      <c r="J421" s="266"/>
      <c r="K421" s="266"/>
      <c r="L421" s="266"/>
      <c r="M421" s="266"/>
      <c r="N421" s="266"/>
      <c r="O421" s="266"/>
      <c r="P421" s="266"/>
      <c r="Q421" s="266"/>
      <c r="R421" s="266"/>
      <c r="S421" s="266"/>
      <c r="T421" s="266"/>
      <c r="U421" s="266"/>
      <c r="V421" s="266"/>
      <c r="W421" s="266"/>
      <c r="X421" s="266"/>
      <c r="Y421" s="266"/>
      <c r="Z421" s="266"/>
      <c r="AA421" s="266"/>
      <c r="AB421" s="266"/>
      <c r="AC421" s="266"/>
      <c r="AD421" s="266"/>
      <c r="AE421" s="266"/>
      <c r="AF421" s="266"/>
      <c r="AG421" s="266"/>
      <c r="AH421" s="266"/>
      <c r="AI421" s="266"/>
      <c r="AJ421" s="266"/>
      <c r="AK421" s="266"/>
      <c r="AL421" s="266"/>
      <c r="AM421" s="266"/>
      <c r="AN421" s="266"/>
      <c r="AO421" s="266"/>
      <c r="AP421" s="266"/>
      <c r="AQ421" s="266"/>
      <c r="AR421" s="266"/>
      <c r="AS421" s="266"/>
      <c r="AT421" s="266"/>
      <c r="AU421" s="280"/>
    </row>
    <row r="422" spans="1:47" ht="60" customHeight="1" x14ac:dyDescent="0.35">
      <c r="A422" s="276" t="s">
        <v>6779</v>
      </c>
      <c r="B422" s="254" t="s">
        <v>6861</v>
      </c>
      <c r="C422" s="255" t="s">
        <v>6885</v>
      </c>
      <c r="D422" s="258" t="s">
        <v>6886</v>
      </c>
      <c r="E422" s="259" t="s">
        <v>6065</v>
      </c>
      <c r="F422" s="262" t="s">
        <v>6874</v>
      </c>
      <c r="G422" s="265" t="str">
        <f>IF(COUNTIF(H422:AU422,"&lt;&gt;")=0,"",SUMPRODUCT(((Recommendations[ImplStatus]="Implemented")+(Recommendations[ImplStatus]="Compensated"))*ISNUMBER(MATCH(Recommendations[Id],H422:AU422,0)))/COUNTIF(H422:AU422,"&lt;&gt;"))</f>
        <v/>
      </c>
      <c r="H422" s="266"/>
      <c r="I422" s="266"/>
      <c r="J422" s="266"/>
      <c r="K422" s="266"/>
      <c r="L422" s="266"/>
      <c r="M422" s="266"/>
      <c r="N422" s="266"/>
      <c r="O422" s="266"/>
      <c r="P422" s="266"/>
      <c r="Q422" s="266"/>
      <c r="R422" s="266"/>
      <c r="S422" s="266"/>
      <c r="T422" s="266"/>
      <c r="U422" s="266"/>
      <c r="V422" s="266"/>
      <c r="W422" s="266"/>
      <c r="X422" s="266"/>
      <c r="Y422" s="266"/>
      <c r="Z422" s="266"/>
      <c r="AA422" s="266"/>
      <c r="AB422" s="266"/>
      <c r="AC422" s="266"/>
      <c r="AD422" s="266"/>
      <c r="AE422" s="266"/>
      <c r="AF422" s="266"/>
      <c r="AG422" s="266"/>
      <c r="AH422" s="266"/>
      <c r="AI422" s="266"/>
      <c r="AJ422" s="266"/>
      <c r="AK422" s="266"/>
      <c r="AL422" s="266"/>
      <c r="AM422" s="266"/>
      <c r="AN422" s="266"/>
      <c r="AO422" s="266"/>
      <c r="AP422" s="266"/>
      <c r="AQ422" s="266"/>
      <c r="AR422" s="266"/>
      <c r="AS422" s="266"/>
      <c r="AT422" s="266"/>
      <c r="AU422" s="280"/>
    </row>
    <row r="423" spans="1:47" ht="60" customHeight="1" x14ac:dyDescent="0.35">
      <c r="A423" s="276" t="s">
        <v>6779</v>
      </c>
      <c r="B423" s="254" t="s">
        <v>6861</v>
      </c>
      <c r="C423" s="255" t="s">
        <v>6887</v>
      </c>
      <c r="D423" s="258" t="s">
        <v>6888</v>
      </c>
      <c r="E423" s="259" t="s">
        <v>6065</v>
      </c>
      <c r="F423" s="262" t="s">
        <v>6874</v>
      </c>
      <c r="G423" s="265" t="str">
        <f>IF(COUNTIF(H423:AU423,"&lt;&gt;")=0,"",SUMPRODUCT(((Recommendations[ImplStatus]="Implemented")+(Recommendations[ImplStatus]="Compensated"))*ISNUMBER(MATCH(Recommendations[Id],H423:AU423,0)))/COUNTIF(H423:AU423,"&lt;&gt;"))</f>
        <v/>
      </c>
      <c r="H423" s="266"/>
      <c r="I423" s="266"/>
      <c r="J423" s="266"/>
      <c r="K423" s="266"/>
      <c r="L423" s="266"/>
      <c r="M423" s="266"/>
      <c r="N423" s="266"/>
      <c r="O423" s="266"/>
      <c r="P423" s="266"/>
      <c r="Q423" s="266"/>
      <c r="R423" s="266"/>
      <c r="S423" s="266"/>
      <c r="T423" s="266"/>
      <c r="U423" s="266"/>
      <c r="V423" s="266"/>
      <c r="W423" s="266"/>
      <c r="X423" s="266"/>
      <c r="Y423" s="266"/>
      <c r="Z423" s="266"/>
      <c r="AA423" s="266"/>
      <c r="AB423" s="266"/>
      <c r="AC423" s="266"/>
      <c r="AD423" s="266"/>
      <c r="AE423" s="266"/>
      <c r="AF423" s="266"/>
      <c r="AG423" s="266"/>
      <c r="AH423" s="266"/>
      <c r="AI423" s="266"/>
      <c r="AJ423" s="266"/>
      <c r="AK423" s="266"/>
      <c r="AL423" s="266"/>
      <c r="AM423" s="266"/>
      <c r="AN423" s="266"/>
      <c r="AO423" s="266"/>
      <c r="AP423" s="266"/>
      <c r="AQ423" s="266"/>
      <c r="AR423" s="266"/>
      <c r="AS423" s="266"/>
      <c r="AT423" s="266"/>
      <c r="AU423" s="280"/>
    </row>
    <row r="424" spans="1:47" ht="60" customHeight="1" outlineLevel="1" x14ac:dyDescent="0.35">
      <c r="A424" s="274" t="s">
        <v>6889</v>
      </c>
      <c r="B424" s="252"/>
      <c r="C424" s="252"/>
      <c r="D424" s="256"/>
      <c r="E424" s="252"/>
      <c r="F424" s="260"/>
      <c r="G424" s="263" t="str">
        <f>IF(COUNTIF(H424:AU424,"&lt;&gt;")=0,"",SUMPRODUCT(((Recommendations[ImplStatus]="Implemented")+(Recommendations[ImplStatus]="Compensated"))*ISNUMBER(MATCH(Recommendations[Id],H424:AU424,0)))/COUNTIF(H424:AU424,"&lt;&gt;"))</f>
        <v/>
      </c>
      <c r="H424" s="260"/>
      <c r="I424" s="260"/>
      <c r="J424" s="260"/>
      <c r="K424" s="260"/>
      <c r="L424" s="260"/>
      <c r="M424" s="260"/>
      <c r="N424" s="260"/>
      <c r="O424" s="260"/>
      <c r="P424" s="260"/>
      <c r="Q424" s="260"/>
      <c r="R424" s="260"/>
      <c r="S424" s="260"/>
      <c r="T424" s="260"/>
      <c r="U424" s="260"/>
      <c r="V424" s="260"/>
      <c r="W424" s="260"/>
      <c r="X424" s="260"/>
      <c r="Y424" s="260"/>
      <c r="Z424" s="260"/>
      <c r="AA424" s="260"/>
      <c r="AB424" s="260"/>
      <c r="AC424" s="260"/>
      <c r="AD424" s="260"/>
      <c r="AE424" s="260"/>
      <c r="AF424" s="260"/>
      <c r="AG424" s="260"/>
      <c r="AH424" s="260"/>
      <c r="AI424" s="260"/>
      <c r="AJ424" s="260"/>
      <c r="AK424" s="260"/>
      <c r="AL424" s="260"/>
      <c r="AM424" s="260"/>
      <c r="AN424" s="260"/>
      <c r="AO424" s="260"/>
      <c r="AP424" s="260"/>
      <c r="AQ424" s="260"/>
      <c r="AR424" s="260"/>
      <c r="AS424" s="260"/>
      <c r="AT424" s="260"/>
      <c r="AU424" s="278"/>
    </row>
    <row r="425" spans="1:47" ht="60" customHeight="1" outlineLevel="2" x14ac:dyDescent="0.35">
      <c r="A425" s="275" t="s">
        <v>6889</v>
      </c>
      <c r="B425" s="253" t="s">
        <v>6890</v>
      </c>
      <c r="C425" s="253"/>
      <c r="D425" s="257"/>
      <c r="E425" s="253"/>
      <c r="F425" s="261"/>
      <c r="G425" s="264" t="str">
        <f>IF(COUNTIF(H425:AU425,"&lt;&gt;")=0,"",SUMPRODUCT(((Recommendations[ImplStatus]="Implemented")+(Recommendations[ImplStatus]="Compensated"))*ISNUMBER(MATCH(Recommendations[Id],H425:AU425,0)))/COUNTIF(H425:AU425,"&lt;&gt;"))</f>
        <v/>
      </c>
      <c r="H425" s="261"/>
      <c r="I425" s="261"/>
      <c r="J425" s="261"/>
      <c r="K425" s="261"/>
      <c r="L425" s="261"/>
      <c r="M425" s="261"/>
      <c r="N425" s="261"/>
      <c r="O425" s="261"/>
      <c r="P425" s="261"/>
      <c r="Q425" s="261"/>
      <c r="R425" s="261"/>
      <c r="S425" s="261"/>
      <c r="T425" s="261"/>
      <c r="U425" s="261"/>
      <c r="V425" s="261"/>
      <c r="W425" s="261"/>
      <c r="X425" s="261"/>
      <c r="Y425" s="261"/>
      <c r="Z425" s="261"/>
      <c r="AA425" s="261"/>
      <c r="AB425" s="261"/>
      <c r="AC425" s="261"/>
      <c r="AD425" s="261"/>
      <c r="AE425" s="261"/>
      <c r="AF425" s="261"/>
      <c r="AG425" s="261"/>
      <c r="AH425" s="261"/>
      <c r="AI425" s="261"/>
      <c r="AJ425" s="261"/>
      <c r="AK425" s="261"/>
      <c r="AL425" s="261"/>
      <c r="AM425" s="261"/>
      <c r="AN425" s="261"/>
      <c r="AO425" s="261"/>
      <c r="AP425" s="261"/>
      <c r="AQ425" s="261"/>
      <c r="AR425" s="261"/>
      <c r="AS425" s="261"/>
      <c r="AT425" s="261"/>
      <c r="AU425" s="279"/>
    </row>
    <row r="426" spans="1:47" ht="60" customHeight="1" x14ac:dyDescent="0.35">
      <c r="A426" s="276" t="s">
        <v>6889</v>
      </c>
      <c r="B426" s="254" t="s">
        <v>6890</v>
      </c>
      <c r="C426" s="255" t="s">
        <v>6891</v>
      </c>
      <c r="D426" s="258" t="s">
        <v>6892</v>
      </c>
      <c r="E426" s="259" t="s">
        <v>6036</v>
      </c>
      <c r="F426" s="262" t="s">
        <v>6853</v>
      </c>
      <c r="G426" s="265" t="str">
        <f>IF(COUNTIF(H426:AU426,"&lt;&gt;")=0,"",SUMPRODUCT(((Recommendations[ImplStatus]="Implemented")+(Recommendations[ImplStatus]="Compensated"))*ISNUMBER(MATCH(Recommendations[Id],H426:AU426,0)))/COUNTIF(H426:AU426,"&lt;&gt;"))</f>
        <v/>
      </c>
      <c r="H426" s="266"/>
      <c r="I426" s="266"/>
      <c r="J426" s="266"/>
      <c r="K426" s="266"/>
      <c r="L426" s="266"/>
      <c r="M426" s="266"/>
      <c r="N426" s="266"/>
      <c r="O426" s="266"/>
      <c r="P426" s="266"/>
      <c r="Q426" s="266"/>
      <c r="R426" s="266"/>
      <c r="S426" s="266"/>
      <c r="T426" s="266"/>
      <c r="U426" s="266"/>
      <c r="V426" s="266"/>
      <c r="W426" s="266"/>
      <c r="X426" s="266"/>
      <c r="Y426" s="266"/>
      <c r="Z426" s="266"/>
      <c r="AA426" s="266"/>
      <c r="AB426" s="266"/>
      <c r="AC426" s="266"/>
      <c r="AD426" s="266"/>
      <c r="AE426" s="266"/>
      <c r="AF426" s="266"/>
      <c r="AG426" s="266"/>
      <c r="AH426" s="266"/>
      <c r="AI426" s="266"/>
      <c r="AJ426" s="266"/>
      <c r="AK426" s="266"/>
      <c r="AL426" s="266"/>
      <c r="AM426" s="266"/>
      <c r="AN426" s="266"/>
      <c r="AO426" s="266"/>
      <c r="AP426" s="266"/>
      <c r="AQ426" s="266"/>
      <c r="AR426" s="266"/>
      <c r="AS426" s="266"/>
      <c r="AT426" s="266"/>
      <c r="AU426" s="280"/>
    </row>
    <row r="427" spans="1:47" ht="60" customHeight="1" x14ac:dyDescent="0.35">
      <c r="A427" s="276" t="s">
        <v>6889</v>
      </c>
      <c r="B427" s="254" t="s">
        <v>6890</v>
      </c>
      <c r="C427" s="255" t="s">
        <v>6893</v>
      </c>
      <c r="D427" s="258" t="s">
        <v>6894</v>
      </c>
      <c r="E427" s="259" t="s">
        <v>6036</v>
      </c>
      <c r="F427" s="262" t="s">
        <v>6853</v>
      </c>
      <c r="G427" s="265" t="str">
        <f>IF(COUNTIF(H427:AU427,"&lt;&gt;")=0,"",SUMPRODUCT(((Recommendations[ImplStatus]="Implemented")+(Recommendations[ImplStatus]="Compensated"))*ISNUMBER(MATCH(Recommendations[Id],H427:AU427,0)))/COUNTIF(H427:AU427,"&lt;&gt;"))</f>
        <v/>
      </c>
      <c r="H427" s="266"/>
      <c r="I427" s="266"/>
      <c r="J427" s="266"/>
      <c r="K427" s="266"/>
      <c r="L427" s="266"/>
      <c r="M427" s="266"/>
      <c r="N427" s="266"/>
      <c r="O427" s="266"/>
      <c r="P427" s="266"/>
      <c r="Q427" s="266"/>
      <c r="R427" s="266"/>
      <c r="S427" s="266"/>
      <c r="T427" s="266"/>
      <c r="U427" s="266"/>
      <c r="V427" s="266"/>
      <c r="W427" s="266"/>
      <c r="X427" s="266"/>
      <c r="Y427" s="266"/>
      <c r="Z427" s="266"/>
      <c r="AA427" s="266"/>
      <c r="AB427" s="266"/>
      <c r="AC427" s="266"/>
      <c r="AD427" s="266"/>
      <c r="AE427" s="266"/>
      <c r="AF427" s="266"/>
      <c r="AG427" s="266"/>
      <c r="AH427" s="266"/>
      <c r="AI427" s="266"/>
      <c r="AJ427" s="266"/>
      <c r="AK427" s="266"/>
      <c r="AL427" s="266"/>
      <c r="AM427" s="266"/>
      <c r="AN427" s="266"/>
      <c r="AO427" s="266"/>
      <c r="AP427" s="266"/>
      <c r="AQ427" s="266"/>
      <c r="AR427" s="266"/>
      <c r="AS427" s="266"/>
      <c r="AT427" s="266"/>
      <c r="AU427" s="280"/>
    </row>
    <row r="428" spans="1:47" ht="60" customHeight="1" x14ac:dyDescent="0.35">
      <c r="A428" s="276" t="s">
        <v>6889</v>
      </c>
      <c r="B428" s="254" t="s">
        <v>6890</v>
      </c>
      <c r="C428" s="255" t="s">
        <v>6895</v>
      </c>
      <c r="D428" s="258" t="s">
        <v>6896</v>
      </c>
      <c r="E428" s="259" t="s">
        <v>6315</v>
      </c>
      <c r="F428" s="262" t="s">
        <v>6853</v>
      </c>
      <c r="G428" s="265" t="str">
        <f>IF(COUNTIF(H428:AU428,"&lt;&gt;")=0,"",SUMPRODUCT(((Recommendations[ImplStatus]="Implemented")+(Recommendations[ImplStatus]="Compensated"))*ISNUMBER(MATCH(Recommendations[Id],H428:AU428,0)))/COUNTIF(H428:AU428,"&lt;&gt;"))</f>
        <v/>
      </c>
      <c r="H428" s="266"/>
      <c r="I428" s="266"/>
      <c r="J428" s="266"/>
      <c r="K428" s="266"/>
      <c r="L428" s="266"/>
      <c r="M428" s="266"/>
      <c r="N428" s="266"/>
      <c r="O428" s="266"/>
      <c r="P428" s="266"/>
      <c r="Q428" s="266"/>
      <c r="R428" s="266"/>
      <c r="S428" s="266"/>
      <c r="T428" s="266"/>
      <c r="U428" s="266"/>
      <c r="V428" s="266"/>
      <c r="W428" s="266"/>
      <c r="X428" s="266"/>
      <c r="Y428" s="266"/>
      <c r="Z428" s="266"/>
      <c r="AA428" s="266"/>
      <c r="AB428" s="266"/>
      <c r="AC428" s="266"/>
      <c r="AD428" s="266"/>
      <c r="AE428" s="266"/>
      <c r="AF428" s="266"/>
      <c r="AG428" s="266"/>
      <c r="AH428" s="266"/>
      <c r="AI428" s="266"/>
      <c r="AJ428" s="266"/>
      <c r="AK428" s="266"/>
      <c r="AL428" s="266"/>
      <c r="AM428" s="266"/>
      <c r="AN428" s="266"/>
      <c r="AO428" s="266"/>
      <c r="AP428" s="266"/>
      <c r="AQ428" s="266"/>
      <c r="AR428" s="266"/>
      <c r="AS428" s="266"/>
      <c r="AT428" s="266"/>
      <c r="AU428" s="280"/>
    </row>
    <row r="429" spans="1:47" ht="60" customHeight="1" x14ac:dyDescent="0.35">
      <c r="A429" s="276" t="s">
        <v>6889</v>
      </c>
      <c r="B429" s="254" t="s">
        <v>6890</v>
      </c>
      <c r="C429" s="255" t="s">
        <v>6897</v>
      </c>
      <c r="D429" s="258" t="s">
        <v>6898</v>
      </c>
      <c r="E429" s="259" t="s">
        <v>6065</v>
      </c>
      <c r="F429" s="262" t="s">
        <v>6853</v>
      </c>
      <c r="G429" s="265" t="str">
        <f>IF(COUNTIF(H429:AU429,"&lt;&gt;")=0,"",SUMPRODUCT(((Recommendations[ImplStatus]="Implemented")+(Recommendations[ImplStatus]="Compensated"))*ISNUMBER(MATCH(Recommendations[Id],H429:AU429,0)))/COUNTIF(H429:AU429,"&lt;&gt;"))</f>
        <v/>
      </c>
      <c r="H429" s="266"/>
      <c r="I429" s="266"/>
      <c r="J429" s="266"/>
      <c r="K429" s="266"/>
      <c r="L429" s="266"/>
      <c r="M429" s="266"/>
      <c r="N429" s="266"/>
      <c r="O429" s="266"/>
      <c r="P429" s="266"/>
      <c r="Q429" s="266"/>
      <c r="R429" s="266"/>
      <c r="S429" s="266"/>
      <c r="T429" s="266"/>
      <c r="U429" s="266"/>
      <c r="V429" s="266"/>
      <c r="W429" s="266"/>
      <c r="X429" s="266"/>
      <c r="Y429" s="266"/>
      <c r="Z429" s="266"/>
      <c r="AA429" s="266"/>
      <c r="AB429" s="266"/>
      <c r="AC429" s="266"/>
      <c r="AD429" s="266"/>
      <c r="AE429" s="266"/>
      <c r="AF429" s="266"/>
      <c r="AG429" s="266"/>
      <c r="AH429" s="266"/>
      <c r="AI429" s="266"/>
      <c r="AJ429" s="266"/>
      <c r="AK429" s="266"/>
      <c r="AL429" s="266"/>
      <c r="AM429" s="266"/>
      <c r="AN429" s="266"/>
      <c r="AO429" s="266"/>
      <c r="AP429" s="266"/>
      <c r="AQ429" s="266"/>
      <c r="AR429" s="266"/>
      <c r="AS429" s="266"/>
      <c r="AT429" s="266"/>
      <c r="AU429" s="280"/>
    </row>
    <row r="430" spans="1:47" ht="60" customHeight="1" x14ac:dyDescent="0.35">
      <c r="A430" s="276" t="s">
        <v>6889</v>
      </c>
      <c r="B430" s="254" t="s">
        <v>6890</v>
      </c>
      <c r="C430" s="255" t="s">
        <v>6899</v>
      </c>
      <c r="D430" s="258" t="s">
        <v>6900</v>
      </c>
      <c r="E430" s="259" t="s">
        <v>6065</v>
      </c>
      <c r="F430" s="262" t="s">
        <v>6853</v>
      </c>
      <c r="G430" s="265" t="str">
        <f>IF(COUNTIF(H430:AU430,"&lt;&gt;")=0,"",SUMPRODUCT(((Recommendations[ImplStatus]="Implemented")+(Recommendations[ImplStatus]="Compensated"))*ISNUMBER(MATCH(Recommendations[Id],H430:AU430,0)))/COUNTIF(H430:AU430,"&lt;&gt;"))</f>
        <v/>
      </c>
      <c r="H430" s="266"/>
      <c r="I430" s="266"/>
      <c r="J430" s="266"/>
      <c r="K430" s="266"/>
      <c r="L430" s="266"/>
      <c r="M430" s="266"/>
      <c r="N430" s="266"/>
      <c r="O430" s="266"/>
      <c r="P430" s="266"/>
      <c r="Q430" s="266"/>
      <c r="R430" s="266"/>
      <c r="S430" s="266"/>
      <c r="T430" s="266"/>
      <c r="U430" s="266"/>
      <c r="V430" s="266"/>
      <c r="W430" s="266"/>
      <c r="X430" s="266"/>
      <c r="Y430" s="266"/>
      <c r="Z430" s="266"/>
      <c r="AA430" s="266"/>
      <c r="AB430" s="266"/>
      <c r="AC430" s="266"/>
      <c r="AD430" s="266"/>
      <c r="AE430" s="266"/>
      <c r="AF430" s="266"/>
      <c r="AG430" s="266"/>
      <c r="AH430" s="266"/>
      <c r="AI430" s="266"/>
      <c r="AJ430" s="266"/>
      <c r="AK430" s="266"/>
      <c r="AL430" s="266"/>
      <c r="AM430" s="266"/>
      <c r="AN430" s="266"/>
      <c r="AO430" s="266"/>
      <c r="AP430" s="266"/>
      <c r="AQ430" s="266"/>
      <c r="AR430" s="266"/>
      <c r="AS430" s="266"/>
      <c r="AT430" s="266"/>
      <c r="AU430" s="280"/>
    </row>
    <row r="431" spans="1:47" ht="60" customHeight="1" x14ac:dyDescent="0.35">
      <c r="A431" s="276" t="s">
        <v>6889</v>
      </c>
      <c r="B431" s="254" t="s">
        <v>6890</v>
      </c>
      <c r="C431" s="255" t="s">
        <v>6901</v>
      </c>
      <c r="D431" s="258" t="s">
        <v>6902</v>
      </c>
      <c r="E431" s="259" t="s">
        <v>6315</v>
      </c>
      <c r="F431" s="262" t="s">
        <v>6853</v>
      </c>
      <c r="G431" s="265" t="str">
        <f>IF(COUNTIF(H431:AU431,"&lt;&gt;")=0,"",SUMPRODUCT(((Recommendations[ImplStatus]="Implemented")+(Recommendations[ImplStatus]="Compensated"))*ISNUMBER(MATCH(Recommendations[Id],H431:AU431,0)))/COUNTIF(H431:AU431,"&lt;&gt;"))</f>
        <v/>
      </c>
      <c r="H431" s="266"/>
      <c r="I431" s="266"/>
      <c r="J431" s="266"/>
      <c r="K431" s="266"/>
      <c r="L431" s="266"/>
      <c r="M431" s="266"/>
      <c r="N431" s="266"/>
      <c r="O431" s="266"/>
      <c r="P431" s="266"/>
      <c r="Q431" s="266"/>
      <c r="R431" s="266"/>
      <c r="S431" s="266"/>
      <c r="T431" s="266"/>
      <c r="U431" s="266"/>
      <c r="V431" s="266"/>
      <c r="W431" s="266"/>
      <c r="X431" s="266"/>
      <c r="Y431" s="266"/>
      <c r="Z431" s="266"/>
      <c r="AA431" s="266"/>
      <c r="AB431" s="266"/>
      <c r="AC431" s="266"/>
      <c r="AD431" s="266"/>
      <c r="AE431" s="266"/>
      <c r="AF431" s="266"/>
      <c r="AG431" s="266"/>
      <c r="AH431" s="266"/>
      <c r="AI431" s="266"/>
      <c r="AJ431" s="266"/>
      <c r="AK431" s="266"/>
      <c r="AL431" s="266"/>
      <c r="AM431" s="266"/>
      <c r="AN431" s="266"/>
      <c r="AO431" s="266"/>
      <c r="AP431" s="266"/>
      <c r="AQ431" s="266"/>
      <c r="AR431" s="266"/>
      <c r="AS431" s="266"/>
      <c r="AT431" s="266"/>
      <c r="AU431" s="280"/>
    </row>
    <row r="432" spans="1:47" ht="60" customHeight="1" x14ac:dyDescent="0.35">
      <c r="A432" s="276" t="s">
        <v>6889</v>
      </c>
      <c r="B432" s="254" t="s">
        <v>6890</v>
      </c>
      <c r="C432" s="255" t="s">
        <v>6903</v>
      </c>
      <c r="D432" s="258" t="s">
        <v>6904</v>
      </c>
      <c r="E432" s="259" t="s">
        <v>6315</v>
      </c>
      <c r="F432" s="262" t="s">
        <v>6853</v>
      </c>
      <c r="G432" s="265" t="str">
        <f>IF(COUNTIF(H432:AU432,"&lt;&gt;")=0,"",SUMPRODUCT(((Recommendations[ImplStatus]="Implemented")+(Recommendations[ImplStatus]="Compensated"))*ISNUMBER(MATCH(Recommendations[Id],H432:AU432,0)))/COUNTIF(H432:AU432,"&lt;&gt;"))</f>
        <v/>
      </c>
      <c r="H432" s="266"/>
      <c r="I432" s="266"/>
      <c r="J432" s="266"/>
      <c r="K432" s="266"/>
      <c r="L432" s="266"/>
      <c r="M432" s="266"/>
      <c r="N432" s="266"/>
      <c r="O432" s="266"/>
      <c r="P432" s="266"/>
      <c r="Q432" s="266"/>
      <c r="R432" s="266"/>
      <c r="S432" s="266"/>
      <c r="T432" s="266"/>
      <c r="U432" s="266"/>
      <c r="V432" s="266"/>
      <c r="W432" s="266"/>
      <c r="X432" s="266"/>
      <c r="Y432" s="266"/>
      <c r="Z432" s="266"/>
      <c r="AA432" s="266"/>
      <c r="AB432" s="266"/>
      <c r="AC432" s="266"/>
      <c r="AD432" s="266"/>
      <c r="AE432" s="266"/>
      <c r="AF432" s="266"/>
      <c r="AG432" s="266"/>
      <c r="AH432" s="266"/>
      <c r="AI432" s="266"/>
      <c r="AJ432" s="266"/>
      <c r="AK432" s="266"/>
      <c r="AL432" s="266"/>
      <c r="AM432" s="266"/>
      <c r="AN432" s="266"/>
      <c r="AO432" s="266"/>
      <c r="AP432" s="266"/>
      <c r="AQ432" s="266"/>
      <c r="AR432" s="266"/>
      <c r="AS432" s="266"/>
      <c r="AT432" s="266"/>
      <c r="AU432" s="280"/>
    </row>
    <row r="433" spans="1:47" ht="60" customHeight="1" x14ac:dyDescent="0.35">
      <c r="A433" s="276" t="s">
        <v>6889</v>
      </c>
      <c r="B433" s="254" t="s">
        <v>6890</v>
      </c>
      <c r="C433" s="255" t="s">
        <v>6905</v>
      </c>
      <c r="D433" s="258" t="s">
        <v>6906</v>
      </c>
      <c r="E433" s="259" t="s">
        <v>6132</v>
      </c>
      <c r="F433" s="262" t="s">
        <v>6853</v>
      </c>
      <c r="G433" s="265" t="str">
        <f>IF(COUNTIF(H433:AU433,"&lt;&gt;")=0,"",SUMPRODUCT(((Recommendations[ImplStatus]="Implemented")+(Recommendations[ImplStatus]="Compensated"))*ISNUMBER(MATCH(Recommendations[Id],H433:AU433,0)))/COUNTIF(H433:AU433,"&lt;&gt;"))</f>
        <v/>
      </c>
      <c r="H433" s="266"/>
      <c r="I433" s="266"/>
      <c r="J433" s="266"/>
      <c r="K433" s="266"/>
      <c r="L433" s="266"/>
      <c r="M433" s="266"/>
      <c r="N433" s="266"/>
      <c r="O433" s="266"/>
      <c r="P433" s="266"/>
      <c r="Q433" s="266"/>
      <c r="R433" s="266"/>
      <c r="S433" s="266"/>
      <c r="T433" s="266"/>
      <c r="U433" s="266"/>
      <c r="V433" s="266"/>
      <c r="W433" s="266"/>
      <c r="X433" s="266"/>
      <c r="Y433" s="266"/>
      <c r="Z433" s="266"/>
      <c r="AA433" s="266"/>
      <c r="AB433" s="266"/>
      <c r="AC433" s="266"/>
      <c r="AD433" s="266"/>
      <c r="AE433" s="266"/>
      <c r="AF433" s="266"/>
      <c r="AG433" s="266"/>
      <c r="AH433" s="266"/>
      <c r="AI433" s="266"/>
      <c r="AJ433" s="266"/>
      <c r="AK433" s="266"/>
      <c r="AL433" s="266"/>
      <c r="AM433" s="266"/>
      <c r="AN433" s="266"/>
      <c r="AO433" s="266"/>
      <c r="AP433" s="266"/>
      <c r="AQ433" s="266"/>
      <c r="AR433" s="266"/>
      <c r="AS433" s="266"/>
      <c r="AT433" s="266"/>
      <c r="AU433" s="280"/>
    </row>
    <row r="434" spans="1:47" ht="60" customHeight="1" x14ac:dyDescent="0.35">
      <c r="A434" s="276" t="s">
        <v>6889</v>
      </c>
      <c r="B434" s="254" t="s">
        <v>6890</v>
      </c>
      <c r="C434" s="255" t="s">
        <v>6907</v>
      </c>
      <c r="D434" s="258" t="s">
        <v>6908</v>
      </c>
      <c r="E434" s="259" t="s">
        <v>6132</v>
      </c>
      <c r="F434" s="262" t="s">
        <v>6853</v>
      </c>
      <c r="G434" s="265" t="str">
        <f>IF(COUNTIF(H434:AU434,"&lt;&gt;")=0,"",SUMPRODUCT(((Recommendations[ImplStatus]="Implemented")+(Recommendations[ImplStatus]="Compensated"))*ISNUMBER(MATCH(Recommendations[Id],H434:AU434,0)))/COUNTIF(H434:AU434,"&lt;&gt;"))</f>
        <v/>
      </c>
      <c r="H434" s="266"/>
      <c r="I434" s="266"/>
      <c r="J434" s="266"/>
      <c r="K434" s="266"/>
      <c r="L434" s="266"/>
      <c r="M434" s="266"/>
      <c r="N434" s="266"/>
      <c r="O434" s="266"/>
      <c r="P434" s="266"/>
      <c r="Q434" s="266"/>
      <c r="R434" s="266"/>
      <c r="S434" s="266"/>
      <c r="T434" s="266"/>
      <c r="U434" s="266"/>
      <c r="V434" s="266"/>
      <c r="W434" s="266"/>
      <c r="X434" s="266"/>
      <c r="Y434" s="266"/>
      <c r="Z434" s="266"/>
      <c r="AA434" s="266"/>
      <c r="AB434" s="266"/>
      <c r="AC434" s="266"/>
      <c r="AD434" s="266"/>
      <c r="AE434" s="266"/>
      <c r="AF434" s="266"/>
      <c r="AG434" s="266"/>
      <c r="AH434" s="266"/>
      <c r="AI434" s="266"/>
      <c r="AJ434" s="266"/>
      <c r="AK434" s="266"/>
      <c r="AL434" s="266"/>
      <c r="AM434" s="266"/>
      <c r="AN434" s="266"/>
      <c r="AO434" s="266"/>
      <c r="AP434" s="266"/>
      <c r="AQ434" s="266"/>
      <c r="AR434" s="266"/>
      <c r="AS434" s="266"/>
      <c r="AT434" s="266"/>
      <c r="AU434" s="280"/>
    </row>
    <row r="435" spans="1:47" ht="60" customHeight="1" x14ac:dyDescent="0.35">
      <c r="A435" s="276" t="s">
        <v>6889</v>
      </c>
      <c r="B435" s="254" t="s">
        <v>6890</v>
      </c>
      <c r="C435" s="255" t="s">
        <v>6909</v>
      </c>
      <c r="D435" s="258" t="s">
        <v>6910</v>
      </c>
      <c r="E435" s="259" t="s">
        <v>6065</v>
      </c>
      <c r="F435" s="262" t="s">
        <v>6853</v>
      </c>
      <c r="G435" s="265" t="str">
        <f>IF(COUNTIF(H435:AU435,"&lt;&gt;")=0,"",SUMPRODUCT(((Recommendations[ImplStatus]="Implemented")+(Recommendations[ImplStatus]="Compensated"))*ISNUMBER(MATCH(Recommendations[Id],H435:AU435,0)))/COUNTIF(H435:AU435,"&lt;&gt;"))</f>
        <v/>
      </c>
      <c r="H435" s="266"/>
      <c r="I435" s="266"/>
      <c r="J435" s="266"/>
      <c r="K435" s="266"/>
      <c r="L435" s="266"/>
      <c r="M435" s="266"/>
      <c r="N435" s="266"/>
      <c r="O435" s="266"/>
      <c r="P435" s="266"/>
      <c r="Q435" s="266"/>
      <c r="R435" s="266"/>
      <c r="S435" s="266"/>
      <c r="T435" s="266"/>
      <c r="U435" s="266"/>
      <c r="V435" s="266"/>
      <c r="W435" s="266"/>
      <c r="X435" s="266"/>
      <c r="Y435" s="266"/>
      <c r="Z435" s="266"/>
      <c r="AA435" s="266"/>
      <c r="AB435" s="266"/>
      <c r="AC435" s="266"/>
      <c r="AD435" s="266"/>
      <c r="AE435" s="266"/>
      <c r="AF435" s="266"/>
      <c r="AG435" s="266"/>
      <c r="AH435" s="266"/>
      <c r="AI435" s="266"/>
      <c r="AJ435" s="266"/>
      <c r="AK435" s="266"/>
      <c r="AL435" s="266"/>
      <c r="AM435" s="266"/>
      <c r="AN435" s="266"/>
      <c r="AO435" s="266"/>
      <c r="AP435" s="266"/>
      <c r="AQ435" s="266"/>
      <c r="AR435" s="266"/>
      <c r="AS435" s="266"/>
      <c r="AT435" s="266"/>
      <c r="AU435" s="280"/>
    </row>
    <row r="436" spans="1:47" ht="60" customHeight="1" x14ac:dyDescent="0.35">
      <c r="A436" s="276" t="s">
        <v>6889</v>
      </c>
      <c r="B436" s="254" t="s">
        <v>6890</v>
      </c>
      <c r="C436" s="255" t="s">
        <v>6911</v>
      </c>
      <c r="D436" s="258" t="s">
        <v>6912</v>
      </c>
      <c r="E436" s="259" t="s">
        <v>6132</v>
      </c>
      <c r="F436" s="262" t="s">
        <v>6853</v>
      </c>
      <c r="G436" s="265" t="str">
        <f>IF(COUNTIF(H436:AU436,"&lt;&gt;")=0,"",SUMPRODUCT(((Recommendations[ImplStatus]="Implemented")+(Recommendations[ImplStatus]="Compensated"))*ISNUMBER(MATCH(Recommendations[Id],H436:AU436,0)))/COUNTIF(H436:AU436,"&lt;&gt;"))</f>
        <v/>
      </c>
      <c r="H436" s="266"/>
      <c r="I436" s="266"/>
      <c r="J436" s="266"/>
      <c r="K436" s="266"/>
      <c r="L436" s="266"/>
      <c r="M436" s="266"/>
      <c r="N436" s="266"/>
      <c r="O436" s="266"/>
      <c r="P436" s="266"/>
      <c r="Q436" s="266"/>
      <c r="R436" s="266"/>
      <c r="S436" s="266"/>
      <c r="T436" s="266"/>
      <c r="U436" s="266"/>
      <c r="V436" s="266"/>
      <c r="W436" s="266"/>
      <c r="X436" s="266"/>
      <c r="Y436" s="266"/>
      <c r="Z436" s="266"/>
      <c r="AA436" s="266"/>
      <c r="AB436" s="266"/>
      <c r="AC436" s="266"/>
      <c r="AD436" s="266"/>
      <c r="AE436" s="266"/>
      <c r="AF436" s="266"/>
      <c r="AG436" s="266"/>
      <c r="AH436" s="266"/>
      <c r="AI436" s="266"/>
      <c r="AJ436" s="266"/>
      <c r="AK436" s="266"/>
      <c r="AL436" s="266"/>
      <c r="AM436" s="266"/>
      <c r="AN436" s="266"/>
      <c r="AO436" s="266"/>
      <c r="AP436" s="266"/>
      <c r="AQ436" s="266"/>
      <c r="AR436" s="266"/>
      <c r="AS436" s="266"/>
      <c r="AT436" s="266"/>
      <c r="AU436" s="280"/>
    </row>
    <row r="437" spans="1:47" ht="60" customHeight="1" x14ac:dyDescent="0.35">
      <c r="A437" s="276" t="s">
        <v>6889</v>
      </c>
      <c r="B437" s="254" t="s">
        <v>6890</v>
      </c>
      <c r="C437" s="255" t="s">
        <v>6913</v>
      </c>
      <c r="D437" s="258" t="s">
        <v>6914</v>
      </c>
      <c r="E437" s="259" t="s">
        <v>6065</v>
      </c>
      <c r="F437" s="262" t="s">
        <v>6853</v>
      </c>
      <c r="G437" s="265" t="str">
        <f>IF(COUNTIF(H437:AU437,"&lt;&gt;")=0,"",SUMPRODUCT(((Recommendations[ImplStatus]="Implemented")+(Recommendations[ImplStatus]="Compensated"))*ISNUMBER(MATCH(Recommendations[Id],H437:AU437,0)))/COUNTIF(H437:AU437,"&lt;&gt;"))</f>
        <v/>
      </c>
      <c r="H437" s="266"/>
      <c r="I437" s="266"/>
      <c r="J437" s="266"/>
      <c r="K437" s="266"/>
      <c r="L437" s="266"/>
      <c r="M437" s="266"/>
      <c r="N437" s="266"/>
      <c r="O437" s="266"/>
      <c r="P437" s="266"/>
      <c r="Q437" s="266"/>
      <c r="R437" s="266"/>
      <c r="S437" s="266"/>
      <c r="T437" s="266"/>
      <c r="U437" s="266"/>
      <c r="V437" s="266"/>
      <c r="W437" s="266"/>
      <c r="X437" s="266"/>
      <c r="Y437" s="266"/>
      <c r="Z437" s="266"/>
      <c r="AA437" s="266"/>
      <c r="AB437" s="266"/>
      <c r="AC437" s="266"/>
      <c r="AD437" s="266"/>
      <c r="AE437" s="266"/>
      <c r="AF437" s="266"/>
      <c r="AG437" s="266"/>
      <c r="AH437" s="266"/>
      <c r="AI437" s="266"/>
      <c r="AJ437" s="266"/>
      <c r="AK437" s="266"/>
      <c r="AL437" s="266"/>
      <c r="AM437" s="266"/>
      <c r="AN437" s="266"/>
      <c r="AO437" s="266"/>
      <c r="AP437" s="266"/>
      <c r="AQ437" s="266"/>
      <c r="AR437" s="266"/>
      <c r="AS437" s="266"/>
      <c r="AT437" s="266"/>
      <c r="AU437" s="280"/>
    </row>
    <row r="438" spans="1:47" ht="60" customHeight="1" outlineLevel="2" x14ac:dyDescent="0.35">
      <c r="A438" s="275" t="s">
        <v>6889</v>
      </c>
      <c r="B438" s="253" t="s">
        <v>6915</v>
      </c>
      <c r="C438" s="253"/>
      <c r="D438" s="257"/>
      <c r="E438" s="253"/>
      <c r="F438" s="261"/>
      <c r="G438" s="264" t="str">
        <f>IF(COUNTIF(H438:AU438,"&lt;&gt;")=0,"",SUMPRODUCT(((Recommendations[ImplStatus]="Implemented")+(Recommendations[ImplStatus]="Compensated"))*ISNUMBER(MATCH(Recommendations[Id],H438:AU438,0)))/COUNTIF(H438:AU438,"&lt;&gt;"))</f>
        <v/>
      </c>
      <c r="H438" s="261"/>
      <c r="I438" s="261"/>
      <c r="J438" s="261"/>
      <c r="K438" s="261"/>
      <c r="L438" s="261"/>
      <c r="M438" s="261"/>
      <c r="N438" s="261"/>
      <c r="O438" s="261"/>
      <c r="P438" s="261"/>
      <c r="Q438" s="261"/>
      <c r="R438" s="261"/>
      <c r="S438" s="261"/>
      <c r="T438" s="261"/>
      <c r="U438" s="261"/>
      <c r="V438" s="261"/>
      <c r="W438" s="261"/>
      <c r="X438" s="261"/>
      <c r="Y438" s="261"/>
      <c r="Z438" s="261"/>
      <c r="AA438" s="261"/>
      <c r="AB438" s="261"/>
      <c r="AC438" s="261"/>
      <c r="AD438" s="261"/>
      <c r="AE438" s="261"/>
      <c r="AF438" s="261"/>
      <c r="AG438" s="261"/>
      <c r="AH438" s="261"/>
      <c r="AI438" s="261"/>
      <c r="AJ438" s="261"/>
      <c r="AK438" s="261"/>
      <c r="AL438" s="261"/>
      <c r="AM438" s="261"/>
      <c r="AN438" s="261"/>
      <c r="AO438" s="261"/>
      <c r="AP438" s="261"/>
      <c r="AQ438" s="261"/>
      <c r="AR438" s="261"/>
      <c r="AS438" s="261"/>
      <c r="AT438" s="261"/>
      <c r="AU438" s="279"/>
    </row>
    <row r="439" spans="1:47" ht="60" customHeight="1" x14ac:dyDescent="0.35">
      <c r="A439" s="276" t="s">
        <v>6889</v>
      </c>
      <c r="B439" s="254" t="s">
        <v>6915</v>
      </c>
      <c r="C439" s="255" t="s">
        <v>6916</v>
      </c>
      <c r="D439" s="258" t="s">
        <v>6917</v>
      </c>
      <c r="E439" s="259" t="s">
        <v>6036</v>
      </c>
      <c r="F439" s="262" t="s">
        <v>6918</v>
      </c>
      <c r="G439" s="265" t="str">
        <f>IF(COUNTIF(H439:AU439,"&lt;&gt;")=0,"",SUMPRODUCT(((Recommendations[ImplStatus]="Implemented")+(Recommendations[ImplStatus]="Compensated"))*ISNUMBER(MATCH(Recommendations[Id],H439:AU439,0)))/COUNTIF(H439:AU439,"&lt;&gt;"))</f>
        <v/>
      </c>
      <c r="H439" s="266"/>
      <c r="I439" s="266"/>
      <c r="J439" s="266"/>
      <c r="K439" s="266"/>
      <c r="L439" s="266"/>
      <c r="M439" s="266"/>
      <c r="N439" s="266"/>
      <c r="O439" s="266"/>
      <c r="P439" s="266"/>
      <c r="Q439" s="266"/>
      <c r="R439" s="266"/>
      <c r="S439" s="266"/>
      <c r="T439" s="266"/>
      <c r="U439" s="266"/>
      <c r="V439" s="266"/>
      <c r="W439" s="266"/>
      <c r="X439" s="266"/>
      <c r="Y439" s="266"/>
      <c r="Z439" s="266"/>
      <c r="AA439" s="266"/>
      <c r="AB439" s="266"/>
      <c r="AC439" s="266"/>
      <c r="AD439" s="266"/>
      <c r="AE439" s="266"/>
      <c r="AF439" s="266"/>
      <c r="AG439" s="266"/>
      <c r="AH439" s="266"/>
      <c r="AI439" s="266"/>
      <c r="AJ439" s="266"/>
      <c r="AK439" s="266"/>
      <c r="AL439" s="266"/>
      <c r="AM439" s="266"/>
      <c r="AN439" s="266"/>
      <c r="AO439" s="266"/>
      <c r="AP439" s="266"/>
      <c r="AQ439" s="266"/>
      <c r="AR439" s="266"/>
      <c r="AS439" s="266"/>
      <c r="AT439" s="266"/>
      <c r="AU439" s="280"/>
    </row>
    <row r="440" spans="1:47" ht="60" customHeight="1" x14ac:dyDescent="0.35">
      <c r="A440" s="276" t="s">
        <v>6889</v>
      </c>
      <c r="B440" s="254" t="s">
        <v>6915</v>
      </c>
      <c r="C440" s="255" t="s">
        <v>6919</v>
      </c>
      <c r="D440" s="258" t="s">
        <v>6920</v>
      </c>
      <c r="E440" s="259" t="s">
        <v>6036</v>
      </c>
      <c r="F440" s="262" t="s">
        <v>6918</v>
      </c>
      <c r="G440" s="265" t="str">
        <f>IF(COUNTIF(H440:AU440,"&lt;&gt;")=0,"",SUMPRODUCT(((Recommendations[ImplStatus]="Implemented")+(Recommendations[ImplStatus]="Compensated"))*ISNUMBER(MATCH(Recommendations[Id],H440:AU440,0)))/COUNTIF(H440:AU440,"&lt;&gt;"))</f>
        <v/>
      </c>
      <c r="H440" s="266"/>
      <c r="I440" s="266"/>
      <c r="J440" s="266"/>
      <c r="K440" s="266"/>
      <c r="L440" s="266"/>
      <c r="M440" s="266"/>
      <c r="N440" s="266"/>
      <c r="O440" s="266"/>
      <c r="P440" s="266"/>
      <c r="Q440" s="266"/>
      <c r="R440" s="266"/>
      <c r="S440" s="266"/>
      <c r="T440" s="266"/>
      <c r="U440" s="266"/>
      <c r="V440" s="266"/>
      <c r="W440" s="266"/>
      <c r="X440" s="266"/>
      <c r="Y440" s="266"/>
      <c r="Z440" s="266"/>
      <c r="AA440" s="266"/>
      <c r="AB440" s="266"/>
      <c r="AC440" s="266"/>
      <c r="AD440" s="266"/>
      <c r="AE440" s="266"/>
      <c r="AF440" s="266"/>
      <c r="AG440" s="266"/>
      <c r="AH440" s="266"/>
      <c r="AI440" s="266"/>
      <c r="AJ440" s="266"/>
      <c r="AK440" s="266"/>
      <c r="AL440" s="266"/>
      <c r="AM440" s="266"/>
      <c r="AN440" s="266"/>
      <c r="AO440" s="266"/>
      <c r="AP440" s="266"/>
      <c r="AQ440" s="266"/>
      <c r="AR440" s="266"/>
      <c r="AS440" s="266"/>
      <c r="AT440" s="266"/>
      <c r="AU440" s="280"/>
    </row>
    <row r="441" spans="1:47" ht="60" customHeight="1" x14ac:dyDescent="0.35">
      <c r="A441" s="276" t="s">
        <v>6889</v>
      </c>
      <c r="B441" s="254" t="s">
        <v>6915</v>
      </c>
      <c r="C441" s="255" t="s">
        <v>6921</v>
      </c>
      <c r="D441" s="258" t="s">
        <v>6922</v>
      </c>
      <c r="E441" s="259" t="s">
        <v>6036</v>
      </c>
      <c r="F441" s="262" t="s">
        <v>6918</v>
      </c>
      <c r="G441" s="265" t="str">
        <f>IF(COUNTIF(H441:AU441,"&lt;&gt;")=0,"",SUMPRODUCT(((Recommendations[ImplStatus]="Implemented")+(Recommendations[ImplStatus]="Compensated"))*ISNUMBER(MATCH(Recommendations[Id],H441:AU441,0)))/COUNTIF(H441:AU441,"&lt;&gt;"))</f>
        <v/>
      </c>
      <c r="H441" s="266"/>
      <c r="I441" s="266"/>
      <c r="J441" s="266"/>
      <c r="K441" s="266"/>
      <c r="L441" s="266"/>
      <c r="M441" s="266"/>
      <c r="N441" s="266"/>
      <c r="O441" s="266"/>
      <c r="P441" s="266"/>
      <c r="Q441" s="266"/>
      <c r="R441" s="266"/>
      <c r="S441" s="266"/>
      <c r="T441" s="266"/>
      <c r="U441" s="266"/>
      <c r="V441" s="266"/>
      <c r="W441" s="266"/>
      <c r="X441" s="266"/>
      <c r="Y441" s="266"/>
      <c r="Z441" s="266"/>
      <c r="AA441" s="266"/>
      <c r="AB441" s="266"/>
      <c r="AC441" s="266"/>
      <c r="AD441" s="266"/>
      <c r="AE441" s="266"/>
      <c r="AF441" s="266"/>
      <c r="AG441" s="266"/>
      <c r="AH441" s="266"/>
      <c r="AI441" s="266"/>
      <c r="AJ441" s="266"/>
      <c r="AK441" s="266"/>
      <c r="AL441" s="266"/>
      <c r="AM441" s="266"/>
      <c r="AN441" s="266"/>
      <c r="AO441" s="266"/>
      <c r="AP441" s="266"/>
      <c r="AQ441" s="266"/>
      <c r="AR441" s="266"/>
      <c r="AS441" s="266"/>
      <c r="AT441" s="266"/>
      <c r="AU441" s="280"/>
    </row>
    <row r="442" spans="1:47" ht="60" customHeight="1" x14ac:dyDescent="0.35">
      <c r="A442" s="276" t="s">
        <v>6889</v>
      </c>
      <c r="B442" s="254" t="s">
        <v>6915</v>
      </c>
      <c r="C442" s="255" t="s">
        <v>6923</v>
      </c>
      <c r="D442" s="258" t="s">
        <v>6924</v>
      </c>
      <c r="E442" s="259" t="s">
        <v>6036</v>
      </c>
      <c r="F442" s="262" t="s">
        <v>6918</v>
      </c>
      <c r="G442" s="265" t="str">
        <f>IF(COUNTIF(H442:AU442,"&lt;&gt;")=0,"",SUMPRODUCT(((Recommendations[ImplStatus]="Implemented")+(Recommendations[ImplStatus]="Compensated"))*ISNUMBER(MATCH(Recommendations[Id],H442:AU442,0)))/COUNTIF(H442:AU442,"&lt;&gt;"))</f>
        <v/>
      </c>
      <c r="H442" s="266"/>
      <c r="I442" s="266"/>
      <c r="J442" s="266"/>
      <c r="K442" s="266"/>
      <c r="L442" s="266"/>
      <c r="M442" s="266"/>
      <c r="N442" s="266"/>
      <c r="O442" s="266"/>
      <c r="P442" s="266"/>
      <c r="Q442" s="266"/>
      <c r="R442" s="266"/>
      <c r="S442" s="266"/>
      <c r="T442" s="266"/>
      <c r="U442" s="266"/>
      <c r="V442" s="266"/>
      <c r="W442" s="266"/>
      <c r="X442" s="266"/>
      <c r="Y442" s="266"/>
      <c r="Z442" s="266"/>
      <c r="AA442" s="266"/>
      <c r="AB442" s="266"/>
      <c r="AC442" s="266"/>
      <c r="AD442" s="266"/>
      <c r="AE442" s="266"/>
      <c r="AF442" s="266"/>
      <c r="AG442" s="266"/>
      <c r="AH442" s="266"/>
      <c r="AI442" s="266"/>
      <c r="AJ442" s="266"/>
      <c r="AK442" s="266"/>
      <c r="AL442" s="266"/>
      <c r="AM442" s="266"/>
      <c r="AN442" s="266"/>
      <c r="AO442" s="266"/>
      <c r="AP442" s="266"/>
      <c r="AQ442" s="266"/>
      <c r="AR442" s="266"/>
      <c r="AS442" s="266"/>
      <c r="AT442" s="266"/>
      <c r="AU442" s="280"/>
    </row>
    <row r="443" spans="1:47" ht="60" customHeight="1" x14ac:dyDescent="0.35">
      <c r="A443" s="276" t="s">
        <v>6889</v>
      </c>
      <c r="B443" s="254" t="s">
        <v>6915</v>
      </c>
      <c r="C443" s="255" t="s">
        <v>6925</v>
      </c>
      <c r="D443" s="258" t="s">
        <v>6926</v>
      </c>
      <c r="E443" s="259" t="s">
        <v>6065</v>
      </c>
      <c r="F443" s="262" t="s">
        <v>6918</v>
      </c>
      <c r="G443" s="265" t="str">
        <f>IF(COUNTIF(H443:AU443,"&lt;&gt;")=0,"",SUMPRODUCT(((Recommendations[ImplStatus]="Implemented")+(Recommendations[ImplStatus]="Compensated"))*ISNUMBER(MATCH(Recommendations[Id],H443:AU443,0)))/COUNTIF(H443:AU443,"&lt;&gt;"))</f>
        <v/>
      </c>
      <c r="H443" s="266"/>
      <c r="I443" s="266"/>
      <c r="J443" s="266"/>
      <c r="K443" s="266"/>
      <c r="L443" s="266"/>
      <c r="M443" s="266"/>
      <c r="N443" s="266"/>
      <c r="O443" s="266"/>
      <c r="P443" s="266"/>
      <c r="Q443" s="266"/>
      <c r="R443" s="266"/>
      <c r="S443" s="266"/>
      <c r="T443" s="266"/>
      <c r="U443" s="266"/>
      <c r="V443" s="266"/>
      <c r="W443" s="266"/>
      <c r="X443" s="266"/>
      <c r="Y443" s="266"/>
      <c r="Z443" s="266"/>
      <c r="AA443" s="266"/>
      <c r="AB443" s="266"/>
      <c r="AC443" s="266"/>
      <c r="AD443" s="266"/>
      <c r="AE443" s="266"/>
      <c r="AF443" s="266"/>
      <c r="AG443" s="266"/>
      <c r="AH443" s="266"/>
      <c r="AI443" s="266"/>
      <c r="AJ443" s="266"/>
      <c r="AK443" s="266"/>
      <c r="AL443" s="266"/>
      <c r="AM443" s="266"/>
      <c r="AN443" s="266"/>
      <c r="AO443" s="266"/>
      <c r="AP443" s="266"/>
      <c r="AQ443" s="266"/>
      <c r="AR443" s="266"/>
      <c r="AS443" s="266"/>
      <c r="AT443" s="266"/>
      <c r="AU443" s="280"/>
    </row>
    <row r="444" spans="1:47" ht="60" customHeight="1" x14ac:dyDescent="0.35">
      <c r="A444" s="276" t="s">
        <v>6889</v>
      </c>
      <c r="B444" s="254" t="s">
        <v>6915</v>
      </c>
      <c r="C444" s="255" t="s">
        <v>6927</v>
      </c>
      <c r="D444" s="258" t="s">
        <v>6928</v>
      </c>
      <c r="E444" s="259" t="s">
        <v>6065</v>
      </c>
      <c r="F444" s="262" t="s">
        <v>6918</v>
      </c>
      <c r="G444" s="265" t="str">
        <f>IF(COUNTIF(H444:AU444,"&lt;&gt;")=0,"",SUMPRODUCT(((Recommendations[ImplStatus]="Implemented")+(Recommendations[ImplStatus]="Compensated"))*ISNUMBER(MATCH(Recommendations[Id],H444:AU444,0)))/COUNTIF(H444:AU444,"&lt;&gt;"))</f>
        <v/>
      </c>
      <c r="H444" s="266"/>
      <c r="I444" s="266"/>
      <c r="J444" s="266"/>
      <c r="K444" s="266"/>
      <c r="L444" s="266"/>
      <c r="M444" s="266"/>
      <c r="N444" s="266"/>
      <c r="O444" s="266"/>
      <c r="P444" s="266"/>
      <c r="Q444" s="266"/>
      <c r="R444" s="266"/>
      <c r="S444" s="266"/>
      <c r="T444" s="266"/>
      <c r="U444" s="266"/>
      <c r="V444" s="266"/>
      <c r="W444" s="266"/>
      <c r="X444" s="266"/>
      <c r="Y444" s="266"/>
      <c r="Z444" s="266"/>
      <c r="AA444" s="266"/>
      <c r="AB444" s="266"/>
      <c r="AC444" s="266"/>
      <c r="AD444" s="266"/>
      <c r="AE444" s="266"/>
      <c r="AF444" s="266"/>
      <c r="AG444" s="266"/>
      <c r="AH444" s="266"/>
      <c r="AI444" s="266"/>
      <c r="AJ444" s="266"/>
      <c r="AK444" s="266"/>
      <c r="AL444" s="266"/>
      <c r="AM444" s="266"/>
      <c r="AN444" s="266"/>
      <c r="AO444" s="266"/>
      <c r="AP444" s="266"/>
      <c r="AQ444" s="266"/>
      <c r="AR444" s="266"/>
      <c r="AS444" s="266"/>
      <c r="AT444" s="266"/>
      <c r="AU444" s="280"/>
    </row>
    <row r="445" spans="1:47" ht="60" customHeight="1" x14ac:dyDescent="0.35">
      <c r="A445" s="276" t="s">
        <v>6889</v>
      </c>
      <c r="B445" s="254" t="s">
        <v>6915</v>
      </c>
      <c r="C445" s="255" t="s">
        <v>6929</v>
      </c>
      <c r="D445" s="258" t="s">
        <v>6930</v>
      </c>
      <c r="E445" s="259" t="s">
        <v>6065</v>
      </c>
      <c r="F445" s="262" t="s">
        <v>6918</v>
      </c>
      <c r="G445" s="265" t="str">
        <f>IF(COUNTIF(H445:AU445,"&lt;&gt;")=0,"",SUMPRODUCT(((Recommendations[ImplStatus]="Implemented")+(Recommendations[ImplStatus]="Compensated"))*ISNUMBER(MATCH(Recommendations[Id],H445:AU445,0)))/COUNTIF(H445:AU445,"&lt;&gt;"))</f>
        <v/>
      </c>
      <c r="H445" s="266"/>
      <c r="I445" s="266"/>
      <c r="J445" s="266"/>
      <c r="K445" s="266"/>
      <c r="L445" s="266"/>
      <c r="M445" s="266"/>
      <c r="N445" s="266"/>
      <c r="O445" s="266"/>
      <c r="P445" s="266"/>
      <c r="Q445" s="266"/>
      <c r="R445" s="266"/>
      <c r="S445" s="266"/>
      <c r="T445" s="266"/>
      <c r="U445" s="266"/>
      <c r="V445" s="266"/>
      <c r="W445" s="266"/>
      <c r="X445" s="266"/>
      <c r="Y445" s="266"/>
      <c r="Z445" s="266"/>
      <c r="AA445" s="266"/>
      <c r="AB445" s="266"/>
      <c r="AC445" s="266"/>
      <c r="AD445" s="266"/>
      <c r="AE445" s="266"/>
      <c r="AF445" s="266"/>
      <c r="AG445" s="266"/>
      <c r="AH445" s="266"/>
      <c r="AI445" s="266"/>
      <c r="AJ445" s="266"/>
      <c r="AK445" s="266"/>
      <c r="AL445" s="266"/>
      <c r="AM445" s="266"/>
      <c r="AN445" s="266"/>
      <c r="AO445" s="266"/>
      <c r="AP445" s="266"/>
      <c r="AQ445" s="266"/>
      <c r="AR445" s="266"/>
      <c r="AS445" s="266"/>
      <c r="AT445" s="266"/>
      <c r="AU445" s="280"/>
    </row>
    <row r="446" spans="1:47" ht="60" customHeight="1" x14ac:dyDescent="0.35">
      <c r="A446" s="276" t="s">
        <v>6889</v>
      </c>
      <c r="B446" s="254" t="s">
        <v>6915</v>
      </c>
      <c r="C446" s="255" t="s">
        <v>6931</v>
      </c>
      <c r="D446" s="258" t="s">
        <v>6932</v>
      </c>
      <c r="E446" s="259" t="s">
        <v>6180</v>
      </c>
      <c r="F446" s="262" t="s">
        <v>6918</v>
      </c>
      <c r="G446" s="265" t="str">
        <f>IF(COUNTIF(H446:AU446,"&lt;&gt;")=0,"",SUMPRODUCT(((Recommendations[ImplStatus]="Implemented")+(Recommendations[ImplStatus]="Compensated"))*ISNUMBER(MATCH(Recommendations[Id],H446:AU446,0)))/COUNTIF(H446:AU446,"&lt;&gt;"))</f>
        <v/>
      </c>
      <c r="H446" s="266"/>
      <c r="I446" s="266"/>
      <c r="J446" s="266"/>
      <c r="K446" s="266"/>
      <c r="L446" s="266"/>
      <c r="M446" s="266"/>
      <c r="N446" s="266"/>
      <c r="O446" s="266"/>
      <c r="P446" s="266"/>
      <c r="Q446" s="266"/>
      <c r="R446" s="266"/>
      <c r="S446" s="266"/>
      <c r="T446" s="266"/>
      <c r="U446" s="266"/>
      <c r="V446" s="266"/>
      <c r="W446" s="266"/>
      <c r="X446" s="266"/>
      <c r="Y446" s="266"/>
      <c r="Z446" s="266"/>
      <c r="AA446" s="266"/>
      <c r="AB446" s="266"/>
      <c r="AC446" s="266"/>
      <c r="AD446" s="266"/>
      <c r="AE446" s="266"/>
      <c r="AF446" s="266"/>
      <c r="AG446" s="266"/>
      <c r="AH446" s="266"/>
      <c r="AI446" s="266"/>
      <c r="AJ446" s="266"/>
      <c r="AK446" s="266"/>
      <c r="AL446" s="266"/>
      <c r="AM446" s="266"/>
      <c r="AN446" s="266"/>
      <c r="AO446" s="266"/>
      <c r="AP446" s="266"/>
      <c r="AQ446" s="266"/>
      <c r="AR446" s="266"/>
      <c r="AS446" s="266"/>
      <c r="AT446" s="266"/>
      <c r="AU446" s="280"/>
    </row>
    <row r="447" spans="1:47" ht="60" customHeight="1" x14ac:dyDescent="0.35">
      <c r="A447" s="276" t="s">
        <v>6889</v>
      </c>
      <c r="B447" s="254" t="s">
        <v>6915</v>
      </c>
      <c r="C447" s="255" t="s">
        <v>6933</v>
      </c>
      <c r="D447" s="258" t="s">
        <v>6934</v>
      </c>
      <c r="E447" s="259" t="s">
        <v>6065</v>
      </c>
      <c r="F447" s="262" t="s">
        <v>6918</v>
      </c>
      <c r="G447" s="265" t="str">
        <f>IF(COUNTIF(H447:AU447,"&lt;&gt;")=0,"",SUMPRODUCT(((Recommendations[ImplStatus]="Implemented")+(Recommendations[ImplStatus]="Compensated"))*ISNUMBER(MATCH(Recommendations[Id],H447:AU447,0)))/COUNTIF(H447:AU447,"&lt;&gt;"))</f>
        <v/>
      </c>
      <c r="H447" s="266"/>
      <c r="I447" s="266"/>
      <c r="J447" s="266"/>
      <c r="K447" s="266"/>
      <c r="L447" s="266"/>
      <c r="M447" s="266"/>
      <c r="N447" s="266"/>
      <c r="O447" s="266"/>
      <c r="P447" s="266"/>
      <c r="Q447" s="266"/>
      <c r="R447" s="266"/>
      <c r="S447" s="266"/>
      <c r="T447" s="266"/>
      <c r="U447" s="266"/>
      <c r="V447" s="266"/>
      <c r="W447" s="266"/>
      <c r="X447" s="266"/>
      <c r="Y447" s="266"/>
      <c r="Z447" s="266"/>
      <c r="AA447" s="266"/>
      <c r="AB447" s="266"/>
      <c r="AC447" s="266"/>
      <c r="AD447" s="266"/>
      <c r="AE447" s="266"/>
      <c r="AF447" s="266"/>
      <c r="AG447" s="266"/>
      <c r="AH447" s="266"/>
      <c r="AI447" s="266"/>
      <c r="AJ447" s="266"/>
      <c r="AK447" s="266"/>
      <c r="AL447" s="266"/>
      <c r="AM447" s="266"/>
      <c r="AN447" s="266"/>
      <c r="AO447" s="266"/>
      <c r="AP447" s="266"/>
      <c r="AQ447" s="266"/>
      <c r="AR447" s="266"/>
      <c r="AS447" s="266"/>
      <c r="AT447" s="266"/>
      <c r="AU447" s="280"/>
    </row>
    <row r="448" spans="1:47" ht="60" customHeight="1" x14ac:dyDescent="0.35">
      <c r="A448" s="276" t="s">
        <v>6889</v>
      </c>
      <c r="B448" s="254" t="s">
        <v>6915</v>
      </c>
      <c r="C448" s="255" t="s">
        <v>6935</v>
      </c>
      <c r="D448" s="258" t="s">
        <v>6936</v>
      </c>
      <c r="E448" s="259" t="s">
        <v>6180</v>
      </c>
      <c r="F448" s="262" t="s">
        <v>6918</v>
      </c>
      <c r="G448" s="265" t="str">
        <f>IF(COUNTIF(H448:AU448,"&lt;&gt;")=0,"",SUMPRODUCT(((Recommendations[ImplStatus]="Implemented")+(Recommendations[ImplStatus]="Compensated"))*ISNUMBER(MATCH(Recommendations[Id],H448:AU448,0)))/COUNTIF(H448:AU448,"&lt;&gt;"))</f>
        <v/>
      </c>
      <c r="H448" s="266"/>
      <c r="I448" s="266"/>
      <c r="J448" s="266"/>
      <c r="K448" s="266"/>
      <c r="L448" s="266"/>
      <c r="M448" s="266"/>
      <c r="N448" s="266"/>
      <c r="O448" s="266"/>
      <c r="P448" s="266"/>
      <c r="Q448" s="266"/>
      <c r="R448" s="266"/>
      <c r="S448" s="266"/>
      <c r="T448" s="266"/>
      <c r="U448" s="266"/>
      <c r="V448" s="266"/>
      <c r="W448" s="266"/>
      <c r="X448" s="266"/>
      <c r="Y448" s="266"/>
      <c r="Z448" s="266"/>
      <c r="AA448" s="266"/>
      <c r="AB448" s="266"/>
      <c r="AC448" s="266"/>
      <c r="AD448" s="266"/>
      <c r="AE448" s="266"/>
      <c r="AF448" s="266"/>
      <c r="AG448" s="266"/>
      <c r="AH448" s="266"/>
      <c r="AI448" s="266"/>
      <c r="AJ448" s="266"/>
      <c r="AK448" s="266"/>
      <c r="AL448" s="266"/>
      <c r="AM448" s="266"/>
      <c r="AN448" s="266"/>
      <c r="AO448" s="266"/>
      <c r="AP448" s="266"/>
      <c r="AQ448" s="266"/>
      <c r="AR448" s="266"/>
      <c r="AS448" s="266"/>
      <c r="AT448" s="266"/>
      <c r="AU448" s="280"/>
    </row>
    <row r="449" spans="1:47" ht="60" customHeight="1" x14ac:dyDescent="0.35">
      <c r="A449" s="276" t="s">
        <v>6889</v>
      </c>
      <c r="B449" s="254" t="s">
        <v>6915</v>
      </c>
      <c r="C449" s="255" t="s">
        <v>6937</v>
      </c>
      <c r="D449" s="258" t="s">
        <v>6938</v>
      </c>
      <c r="E449" s="259" t="s">
        <v>6180</v>
      </c>
      <c r="F449" s="262" t="s">
        <v>6918</v>
      </c>
      <c r="G449" s="265" t="str">
        <f>IF(COUNTIF(H449:AU449,"&lt;&gt;")=0,"",SUMPRODUCT(((Recommendations[ImplStatus]="Implemented")+(Recommendations[ImplStatus]="Compensated"))*ISNUMBER(MATCH(Recommendations[Id],H449:AU449,0)))/COUNTIF(H449:AU449,"&lt;&gt;"))</f>
        <v/>
      </c>
      <c r="H449" s="266"/>
      <c r="I449" s="266"/>
      <c r="J449" s="266"/>
      <c r="K449" s="266"/>
      <c r="L449" s="266"/>
      <c r="M449" s="266"/>
      <c r="N449" s="266"/>
      <c r="O449" s="266"/>
      <c r="P449" s="266"/>
      <c r="Q449" s="266"/>
      <c r="R449" s="266"/>
      <c r="S449" s="266"/>
      <c r="T449" s="266"/>
      <c r="U449" s="266"/>
      <c r="V449" s="266"/>
      <c r="W449" s="266"/>
      <c r="X449" s="266"/>
      <c r="Y449" s="266"/>
      <c r="Z449" s="266"/>
      <c r="AA449" s="266"/>
      <c r="AB449" s="266"/>
      <c r="AC449" s="266"/>
      <c r="AD449" s="266"/>
      <c r="AE449" s="266"/>
      <c r="AF449" s="266"/>
      <c r="AG449" s="266"/>
      <c r="AH449" s="266"/>
      <c r="AI449" s="266"/>
      <c r="AJ449" s="266"/>
      <c r="AK449" s="266"/>
      <c r="AL449" s="266"/>
      <c r="AM449" s="266"/>
      <c r="AN449" s="266"/>
      <c r="AO449" s="266"/>
      <c r="AP449" s="266"/>
      <c r="AQ449" s="266"/>
      <c r="AR449" s="266"/>
      <c r="AS449" s="266"/>
      <c r="AT449" s="266"/>
      <c r="AU449" s="280"/>
    </row>
    <row r="450" spans="1:47" ht="60" customHeight="1" outlineLevel="1" x14ac:dyDescent="0.35">
      <c r="A450" s="274" t="s">
        <v>6939</v>
      </c>
      <c r="B450" s="252"/>
      <c r="C450" s="252"/>
      <c r="D450" s="256"/>
      <c r="E450" s="252"/>
      <c r="F450" s="260"/>
      <c r="G450" s="263" t="str">
        <f>IF(COUNTIF(H450:AU450,"&lt;&gt;")=0,"",SUMPRODUCT(((Recommendations[ImplStatus]="Implemented")+(Recommendations[ImplStatus]="Compensated"))*ISNUMBER(MATCH(Recommendations[Id],H450:AU450,0)))/COUNTIF(H450:AU450,"&lt;&gt;"))</f>
        <v/>
      </c>
      <c r="H450" s="260"/>
      <c r="I450" s="260"/>
      <c r="J450" s="260"/>
      <c r="K450" s="260"/>
      <c r="L450" s="260"/>
      <c r="M450" s="260"/>
      <c r="N450" s="260"/>
      <c r="O450" s="260"/>
      <c r="P450" s="260"/>
      <c r="Q450" s="260"/>
      <c r="R450" s="260"/>
      <c r="S450" s="260"/>
      <c r="T450" s="260"/>
      <c r="U450" s="260"/>
      <c r="V450" s="260"/>
      <c r="W450" s="260"/>
      <c r="X450" s="260"/>
      <c r="Y450" s="260"/>
      <c r="Z450" s="260"/>
      <c r="AA450" s="260"/>
      <c r="AB450" s="260"/>
      <c r="AC450" s="260"/>
      <c r="AD450" s="260"/>
      <c r="AE450" s="260"/>
      <c r="AF450" s="260"/>
      <c r="AG450" s="260"/>
      <c r="AH450" s="260"/>
      <c r="AI450" s="260"/>
      <c r="AJ450" s="260"/>
      <c r="AK450" s="260"/>
      <c r="AL450" s="260"/>
      <c r="AM450" s="260"/>
      <c r="AN450" s="260"/>
      <c r="AO450" s="260"/>
      <c r="AP450" s="260"/>
      <c r="AQ450" s="260"/>
      <c r="AR450" s="260"/>
      <c r="AS450" s="260"/>
      <c r="AT450" s="260"/>
      <c r="AU450" s="278"/>
    </row>
    <row r="451" spans="1:47" ht="60" customHeight="1" outlineLevel="2" x14ac:dyDescent="0.35">
      <c r="A451" s="275" t="s">
        <v>6939</v>
      </c>
      <c r="B451" s="253" t="s">
        <v>6940</v>
      </c>
      <c r="C451" s="253"/>
      <c r="D451" s="257"/>
      <c r="E451" s="253"/>
      <c r="F451" s="261"/>
      <c r="G451" s="264" t="str">
        <f>IF(COUNTIF(H451:AU451,"&lt;&gt;")=0,"",SUMPRODUCT(((Recommendations[ImplStatus]="Implemented")+(Recommendations[ImplStatus]="Compensated"))*ISNUMBER(MATCH(Recommendations[Id],H451:AU451,0)))/COUNTIF(H451:AU451,"&lt;&gt;"))</f>
        <v/>
      </c>
      <c r="H451" s="261"/>
      <c r="I451" s="261"/>
      <c r="J451" s="261"/>
      <c r="K451" s="261"/>
      <c r="L451" s="261"/>
      <c r="M451" s="261"/>
      <c r="N451" s="261"/>
      <c r="O451" s="261"/>
      <c r="P451" s="261"/>
      <c r="Q451" s="261"/>
      <c r="R451" s="261"/>
      <c r="S451" s="261"/>
      <c r="T451" s="261"/>
      <c r="U451" s="261"/>
      <c r="V451" s="261"/>
      <c r="W451" s="261"/>
      <c r="X451" s="261"/>
      <c r="Y451" s="261"/>
      <c r="Z451" s="261"/>
      <c r="AA451" s="261"/>
      <c r="AB451" s="261"/>
      <c r="AC451" s="261"/>
      <c r="AD451" s="261"/>
      <c r="AE451" s="261"/>
      <c r="AF451" s="261"/>
      <c r="AG451" s="261"/>
      <c r="AH451" s="261"/>
      <c r="AI451" s="261"/>
      <c r="AJ451" s="261"/>
      <c r="AK451" s="261"/>
      <c r="AL451" s="261"/>
      <c r="AM451" s="261"/>
      <c r="AN451" s="261"/>
      <c r="AO451" s="261"/>
      <c r="AP451" s="261"/>
      <c r="AQ451" s="261"/>
      <c r="AR451" s="261"/>
      <c r="AS451" s="261"/>
      <c r="AT451" s="261"/>
      <c r="AU451" s="279"/>
    </row>
    <row r="452" spans="1:47" ht="60" customHeight="1" x14ac:dyDescent="0.35">
      <c r="A452" s="276" t="s">
        <v>6939</v>
      </c>
      <c r="B452" s="254" t="s">
        <v>6940</v>
      </c>
      <c r="C452" s="255" t="s">
        <v>6941</v>
      </c>
      <c r="D452" s="258" t="s">
        <v>6942</v>
      </c>
      <c r="E452" s="259" t="s">
        <v>6036</v>
      </c>
      <c r="F452" s="262" t="s">
        <v>6943</v>
      </c>
      <c r="G452" s="265" t="str">
        <f>IF(COUNTIF(H452:AU452,"&lt;&gt;")=0,"",SUMPRODUCT(((Recommendations[ImplStatus]="Implemented")+(Recommendations[ImplStatus]="Compensated"))*ISNUMBER(MATCH(Recommendations[Id],H452:AU452,0)))/COUNTIF(H452:AU452,"&lt;&gt;"))</f>
        <v/>
      </c>
      <c r="H452" s="266"/>
      <c r="I452" s="266"/>
      <c r="J452" s="266"/>
      <c r="K452" s="266"/>
      <c r="L452" s="266"/>
      <c r="M452" s="266"/>
      <c r="N452" s="266"/>
      <c r="O452" s="266"/>
      <c r="P452" s="266"/>
      <c r="Q452" s="266"/>
      <c r="R452" s="266"/>
      <c r="S452" s="266"/>
      <c r="T452" s="266"/>
      <c r="U452" s="266"/>
      <c r="V452" s="266"/>
      <c r="W452" s="266"/>
      <c r="X452" s="266"/>
      <c r="Y452" s="266"/>
      <c r="Z452" s="266"/>
      <c r="AA452" s="266"/>
      <c r="AB452" s="266"/>
      <c r="AC452" s="266"/>
      <c r="AD452" s="266"/>
      <c r="AE452" s="266"/>
      <c r="AF452" s="266"/>
      <c r="AG452" s="266"/>
      <c r="AH452" s="266"/>
      <c r="AI452" s="266"/>
      <c r="AJ452" s="266"/>
      <c r="AK452" s="266"/>
      <c r="AL452" s="266"/>
      <c r="AM452" s="266"/>
      <c r="AN452" s="266"/>
      <c r="AO452" s="266"/>
      <c r="AP452" s="266"/>
      <c r="AQ452" s="266"/>
      <c r="AR452" s="266"/>
      <c r="AS452" s="266"/>
      <c r="AT452" s="266"/>
      <c r="AU452" s="280"/>
    </row>
    <row r="453" spans="1:47" ht="60" customHeight="1" x14ac:dyDescent="0.35">
      <c r="A453" s="276" t="s">
        <v>6939</v>
      </c>
      <c r="B453" s="254" t="s">
        <v>6940</v>
      </c>
      <c r="C453" s="255" t="s">
        <v>6944</v>
      </c>
      <c r="D453" s="258" t="s">
        <v>6945</v>
      </c>
      <c r="E453" s="259" t="s">
        <v>6036</v>
      </c>
      <c r="F453" s="262" t="s">
        <v>6943</v>
      </c>
      <c r="G453" s="265" t="str">
        <f>IF(COUNTIF(H453:AU453,"&lt;&gt;")=0,"",SUMPRODUCT(((Recommendations[ImplStatus]="Implemented")+(Recommendations[ImplStatus]="Compensated"))*ISNUMBER(MATCH(Recommendations[Id],H453:AU453,0)))/COUNTIF(H453:AU453,"&lt;&gt;"))</f>
        <v/>
      </c>
      <c r="H453" s="266"/>
      <c r="I453" s="266"/>
      <c r="J453" s="266"/>
      <c r="K453" s="266"/>
      <c r="L453" s="266"/>
      <c r="M453" s="266"/>
      <c r="N453" s="266"/>
      <c r="O453" s="266"/>
      <c r="P453" s="266"/>
      <c r="Q453" s="266"/>
      <c r="R453" s="266"/>
      <c r="S453" s="266"/>
      <c r="T453" s="266"/>
      <c r="U453" s="266"/>
      <c r="V453" s="266"/>
      <c r="W453" s="266"/>
      <c r="X453" s="266"/>
      <c r="Y453" s="266"/>
      <c r="Z453" s="266"/>
      <c r="AA453" s="266"/>
      <c r="AB453" s="266"/>
      <c r="AC453" s="266"/>
      <c r="AD453" s="266"/>
      <c r="AE453" s="266"/>
      <c r="AF453" s="266"/>
      <c r="AG453" s="266"/>
      <c r="AH453" s="266"/>
      <c r="AI453" s="266"/>
      <c r="AJ453" s="266"/>
      <c r="AK453" s="266"/>
      <c r="AL453" s="266"/>
      <c r="AM453" s="266"/>
      <c r="AN453" s="266"/>
      <c r="AO453" s="266"/>
      <c r="AP453" s="266"/>
      <c r="AQ453" s="266"/>
      <c r="AR453" s="266"/>
      <c r="AS453" s="266"/>
      <c r="AT453" s="266"/>
      <c r="AU453" s="280"/>
    </row>
    <row r="454" spans="1:47" ht="60" customHeight="1" x14ac:dyDescent="0.35">
      <c r="A454" s="276" t="s">
        <v>6939</v>
      </c>
      <c r="B454" s="254" t="s">
        <v>6940</v>
      </c>
      <c r="C454" s="255" t="s">
        <v>6946</v>
      </c>
      <c r="D454" s="258" t="s">
        <v>6947</v>
      </c>
      <c r="E454" s="259" t="s">
        <v>6036</v>
      </c>
      <c r="F454" s="262" t="s">
        <v>6943</v>
      </c>
      <c r="G454" s="265" t="str">
        <f>IF(COUNTIF(H454:AU454,"&lt;&gt;")=0,"",SUMPRODUCT(((Recommendations[ImplStatus]="Implemented")+(Recommendations[ImplStatus]="Compensated"))*ISNUMBER(MATCH(Recommendations[Id],H454:AU454,0)))/COUNTIF(H454:AU454,"&lt;&gt;"))</f>
        <v/>
      </c>
      <c r="H454" s="266"/>
      <c r="I454" s="266"/>
      <c r="J454" s="266"/>
      <c r="K454" s="266"/>
      <c r="L454" s="266"/>
      <c r="M454" s="266"/>
      <c r="N454" s="266"/>
      <c r="O454" s="266"/>
      <c r="P454" s="266"/>
      <c r="Q454" s="266"/>
      <c r="R454" s="266"/>
      <c r="S454" s="266"/>
      <c r="T454" s="266"/>
      <c r="U454" s="266"/>
      <c r="V454" s="266"/>
      <c r="W454" s="266"/>
      <c r="X454" s="266"/>
      <c r="Y454" s="266"/>
      <c r="Z454" s="266"/>
      <c r="AA454" s="266"/>
      <c r="AB454" s="266"/>
      <c r="AC454" s="266"/>
      <c r="AD454" s="266"/>
      <c r="AE454" s="266"/>
      <c r="AF454" s="266"/>
      <c r="AG454" s="266"/>
      <c r="AH454" s="266"/>
      <c r="AI454" s="266"/>
      <c r="AJ454" s="266"/>
      <c r="AK454" s="266"/>
      <c r="AL454" s="266"/>
      <c r="AM454" s="266"/>
      <c r="AN454" s="266"/>
      <c r="AO454" s="266"/>
      <c r="AP454" s="266"/>
      <c r="AQ454" s="266"/>
      <c r="AR454" s="266"/>
      <c r="AS454" s="266"/>
      <c r="AT454" s="266"/>
      <c r="AU454" s="280"/>
    </row>
    <row r="455" spans="1:47" ht="60" customHeight="1" x14ac:dyDescent="0.35">
      <c r="A455" s="276" t="s">
        <v>6939</v>
      </c>
      <c r="B455" s="254" t="s">
        <v>6940</v>
      </c>
      <c r="C455" s="255" t="s">
        <v>6948</v>
      </c>
      <c r="D455" s="258" t="s">
        <v>6949</v>
      </c>
      <c r="E455" s="259" t="s">
        <v>6036</v>
      </c>
      <c r="F455" s="262" t="s">
        <v>6943</v>
      </c>
      <c r="G455" s="265" t="str">
        <f>IF(COUNTIF(H455:AU455,"&lt;&gt;")=0,"",SUMPRODUCT(((Recommendations[ImplStatus]="Implemented")+(Recommendations[ImplStatus]="Compensated"))*ISNUMBER(MATCH(Recommendations[Id],H455:AU455,0)))/COUNTIF(H455:AU455,"&lt;&gt;"))</f>
        <v/>
      </c>
      <c r="H455" s="266"/>
      <c r="I455" s="266"/>
      <c r="J455" s="266"/>
      <c r="K455" s="266"/>
      <c r="L455" s="266"/>
      <c r="M455" s="266"/>
      <c r="N455" s="266"/>
      <c r="O455" s="266"/>
      <c r="P455" s="266"/>
      <c r="Q455" s="266"/>
      <c r="R455" s="266"/>
      <c r="S455" s="266"/>
      <c r="T455" s="266"/>
      <c r="U455" s="266"/>
      <c r="V455" s="266"/>
      <c r="W455" s="266"/>
      <c r="X455" s="266"/>
      <c r="Y455" s="266"/>
      <c r="Z455" s="266"/>
      <c r="AA455" s="266"/>
      <c r="AB455" s="266"/>
      <c r="AC455" s="266"/>
      <c r="AD455" s="266"/>
      <c r="AE455" s="266"/>
      <c r="AF455" s="266"/>
      <c r="AG455" s="266"/>
      <c r="AH455" s="266"/>
      <c r="AI455" s="266"/>
      <c r="AJ455" s="266"/>
      <c r="AK455" s="266"/>
      <c r="AL455" s="266"/>
      <c r="AM455" s="266"/>
      <c r="AN455" s="266"/>
      <c r="AO455" s="266"/>
      <c r="AP455" s="266"/>
      <c r="AQ455" s="266"/>
      <c r="AR455" s="266"/>
      <c r="AS455" s="266"/>
      <c r="AT455" s="266"/>
      <c r="AU455" s="280"/>
    </row>
    <row r="456" spans="1:47" ht="60" customHeight="1" x14ac:dyDescent="0.35">
      <c r="A456" s="276" t="s">
        <v>6939</v>
      </c>
      <c r="B456" s="254" t="s">
        <v>6940</v>
      </c>
      <c r="C456" s="255" t="s">
        <v>6950</v>
      </c>
      <c r="D456" s="258" t="s">
        <v>6951</v>
      </c>
      <c r="E456" s="259" t="s">
        <v>6036</v>
      </c>
      <c r="F456" s="262" t="s">
        <v>6943</v>
      </c>
      <c r="G456" s="265" t="str">
        <f>IF(COUNTIF(H456:AU456,"&lt;&gt;")=0,"",SUMPRODUCT(((Recommendations[ImplStatus]="Implemented")+(Recommendations[ImplStatus]="Compensated"))*ISNUMBER(MATCH(Recommendations[Id],H456:AU456,0)))/COUNTIF(H456:AU456,"&lt;&gt;"))</f>
        <v/>
      </c>
      <c r="H456" s="266"/>
      <c r="I456" s="266"/>
      <c r="J456" s="266"/>
      <c r="K456" s="266"/>
      <c r="L456" s="266"/>
      <c r="M456" s="266"/>
      <c r="N456" s="266"/>
      <c r="O456" s="266"/>
      <c r="P456" s="266"/>
      <c r="Q456" s="266"/>
      <c r="R456" s="266"/>
      <c r="S456" s="266"/>
      <c r="T456" s="266"/>
      <c r="U456" s="266"/>
      <c r="V456" s="266"/>
      <c r="W456" s="266"/>
      <c r="X456" s="266"/>
      <c r="Y456" s="266"/>
      <c r="Z456" s="266"/>
      <c r="AA456" s="266"/>
      <c r="AB456" s="266"/>
      <c r="AC456" s="266"/>
      <c r="AD456" s="266"/>
      <c r="AE456" s="266"/>
      <c r="AF456" s="266"/>
      <c r="AG456" s="266"/>
      <c r="AH456" s="266"/>
      <c r="AI456" s="266"/>
      <c r="AJ456" s="266"/>
      <c r="AK456" s="266"/>
      <c r="AL456" s="266"/>
      <c r="AM456" s="266"/>
      <c r="AN456" s="266"/>
      <c r="AO456" s="266"/>
      <c r="AP456" s="266"/>
      <c r="AQ456" s="266"/>
      <c r="AR456" s="266"/>
      <c r="AS456" s="266"/>
      <c r="AT456" s="266"/>
      <c r="AU456" s="280"/>
    </row>
    <row r="457" spans="1:47" ht="60" customHeight="1" x14ac:dyDescent="0.35">
      <c r="A457" s="276" t="s">
        <v>6939</v>
      </c>
      <c r="B457" s="254" t="s">
        <v>6940</v>
      </c>
      <c r="C457" s="255" t="s">
        <v>6952</v>
      </c>
      <c r="D457" s="258" t="s">
        <v>6953</v>
      </c>
      <c r="E457" s="259" t="s">
        <v>6065</v>
      </c>
      <c r="F457" s="262" t="s">
        <v>6943</v>
      </c>
      <c r="G457" s="265" t="str">
        <f>IF(COUNTIF(H457:AU457,"&lt;&gt;")=0,"",SUMPRODUCT(((Recommendations[ImplStatus]="Implemented")+(Recommendations[ImplStatus]="Compensated"))*ISNUMBER(MATCH(Recommendations[Id],H457:AU457,0)))/COUNTIF(H457:AU457,"&lt;&gt;"))</f>
        <v/>
      </c>
      <c r="H457" s="266"/>
      <c r="I457" s="266"/>
      <c r="J457" s="266"/>
      <c r="K457" s="266"/>
      <c r="L457" s="266"/>
      <c r="M457" s="266"/>
      <c r="N457" s="266"/>
      <c r="O457" s="266"/>
      <c r="P457" s="266"/>
      <c r="Q457" s="266"/>
      <c r="R457" s="266"/>
      <c r="S457" s="266"/>
      <c r="T457" s="266"/>
      <c r="U457" s="266"/>
      <c r="V457" s="266"/>
      <c r="W457" s="266"/>
      <c r="X457" s="266"/>
      <c r="Y457" s="266"/>
      <c r="Z457" s="266"/>
      <c r="AA457" s="266"/>
      <c r="AB457" s="266"/>
      <c r="AC457" s="266"/>
      <c r="AD457" s="266"/>
      <c r="AE457" s="266"/>
      <c r="AF457" s="266"/>
      <c r="AG457" s="266"/>
      <c r="AH457" s="266"/>
      <c r="AI457" s="266"/>
      <c r="AJ457" s="266"/>
      <c r="AK457" s="266"/>
      <c r="AL457" s="266"/>
      <c r="AM457" s="266"/>
      <c r="AN457" s="266"/>
      <c r="AO457" s="266"/>
      <c r="AP457" s="266"/>
      <c r="AQ457" s="266"/>
      <c r="AR457" s="266"/>
      <c r="AS457" s="266"/>
      <c r="AT457" s="266"/>
      <c r="AU457" s="280"/>
    </row>
    <row r="458" spans="1:47" ht="60" customHeight="1" x14ac:dyDescent="0.35">
      <c r="A458" s="276" t="s">
        <v>6939</v>
      </c>
      <c r="B458" s="254" t="s">
        <v>6940</v>
      </c>
      <c r="C458" s="255" t="s">
        <v>6954</v>
      </c>
      <c r="D458" s="258" t="s">
        <v>6955</v>
      </c>
      <c r="E458" s="259" t="s">
        <v>6065</v>
      </c>
      <c r="F458" s="262" t="s">
        <v>6943</v>
      </c>
      <c r="G458" s="265" t="str">
        <f>IF(COUNTIF(H458:AU458,"&lt;&gt;")=0,"",SUMPRODUCT(((Recommendations[ImplStatus]="Implemented")+(Recommendations[ImplStatus]="Compensated"))*ISNUMBER(MATCH(Recommendations[Id],H458:AU458,0)))/COUNTIF(H458:AU458,"&lt;&gt;"))</f>
        <v/>
      </c>
      <c r="H458" s="266"/>
      <c r="I458" s="266"/>
      <c r="J458" s="266"/>
      <c r="K458" s="266"/>
      <c r="L458" s="266"/>
      <c r="M458" s="266"/>
      <c r="N458" s="266"/>
      <c r="O458" s="266"/>
      <c r="P458" s="266"/>
      <c r="Q458" s="266"/>
      <c r="R458" s="266"/>
      <c r="S458" s="266"/>
      <c r="T458" s="266"/>
      <c r="U458" s="266"/>
      <c r="V458" s="266"/>
      <c r="W458" s="266"/>
      <c r="X458" s="266"/>
      <c r="Y458" s="266"/>
      <c r="Z458" s="266"/>
      <c r="AA458" s="266"/>
      <c r="AB458" s="266"/>
      <c r="AC458" s="266"/>
      <c r="AD458" s="266"/>
      <c r="AE458" s="266"/>
      <c r="AF458" s="266"/>
      <c r="AG458" s="266"/>
      <c r="AH458" s="266"/>
      <c r="AI458" s="266"/>
      <c r="AJ458" s="266"/>
      <c r="AK458" s="266"/>
      <c r="AL458" s="266"/>
      <c r="AM458" s="266"/>
      <c r="AN458" s="266"/>
      <c r="AO458" s="266"/>
      <c r="AP458" s="266"/>
      <c r="AQ458" s="266"/>
      <c r="AR458" s="266"/>
      <c r="AS458" s="266"/>
      <c r="AT458" s="266"/>
      <c r="AU458" s="280"/>
    </row>
    <row r="459" spans="1:47" ht="60" customHeight="1" x14ac:dyDescent="0.35">
      <c r="A459" s="276" t="s">
        <v>6939</v>
      </c>
      <c r="B459" s="254" t="s">
        <v>6940</v>
      </c>
      <c r="C459" s="255" t="s">
        <v>6956</v>
      </c>
      <c r="D459" s="258" t="s">
        <v>6957</v>
      </c>
      <c r="E459" s="259" t="s">
        <v>6065</v>
      </c>
      <c r="F459" s="262" t="s">
        <v>6943</v>
      </c>
      <c r="G459" s="265" t="str">
        <f>IF(COUNTIF(H459:AU459,"&lt;&gt;")=0,"",SUMPRODUCT(((Recommendations[ImplStatus]="Implemented")+(Recommendations[ImplStatus]="Compensated"))*ISNUMBER(MATCH(Recommendations[Id],H459:AU459,0)))/COUNTIF(H459:AU459,"&lt;&gt;"))</f>
        <v/>
      </c>
      <c r="H459" s="266"/>
      <c r="I459" s="266"/>
      <c r="J459" s="266"/>
      <c r="K459" s="266"/>
      <c r="L459" s="266"/>
      <c r="M459" s="266"/>
      <c r="N459" s="266"/>
      <c r="O459" s="266"/>
      <c r="P459" s="266"/>
      <c r="Q459" s="266"/>
      <c r="R459" s="266"/>
      <c r="S459" s="266"/>
      <c r="T459" s="266"/>
      <c r="U459" s="266"/>
      <c r="V459" s="266"/>
      <c r="W459" s="266"/>
      <c r="X459" s="266"/>
      <c r="Y459" s="266"/>
      <c r="Z459" s="266"/>
      <c r="AA459" s="266"/>
      <c r="AB459" s="266"/>
      <c r="AC459" s="266"/>
      <c r="AD459" s="266"/>
      <c r="AE459" s="266"/>
      <c r="AF459" s="266"/>
      <c r="AG459" s="266"/>
      <c r="AH459" s="266"/>
      <c r="AI459" s="266"/>
      <c r="AJ459" s="266"/>
      <c r="AK459" s="266"/>
      <c r="AL459" s="266"/>
      <c r="AM459" s="266"/>
      <c r="AN459" s="266"/>
      <c r="AO459" s="266"/>
      <c r="AP459" s="266"/>
      <c r="AQ459" s="266"/>
      <c r="AR459" s="266"/>
      <c r="AS459" s="266"/>
      <c r="AT459" s="266"/>
      <c r="AU459" s="280"/>
    </row>
    <row r="460" spans="1:47" ht="60" customHeight="1" x14ac:dyDescent="0.35">
      <c r="A460" s="276" t="s">
        <v>6939</v>
      </c>
      <c r="B460" s="254" t="s">
        <v>6940</v>
      </c>
      <c r="C460" s="255" t="s">
        <v>6958</v>
      </c>
      <c r="D460" s="258" t="s">
        <v>6959</v>
      </c>
      <c r="E460" s="259" t="s">
        <v>6065</v>
      </c>
      <c r="F460" s="262" t="s">
        <v>6943</v>
      </c>
      <c r="G460" s="265" t="str">
        <f>IF(COUNTIF(H460:AU460,"&lt;&gt;")=0,"",SUMPRODUCT(((Recommendations[ImplStatus]="Implemented")+(Recommendations[ImplStatus]="Compensated"))*ISNUMBER(MATCH(Recommendations[Id],H460:AU460,0)))/COUNTIF(H460:AU460,"&lt;&gt;"))</f>
        <v/>
      </c>
      <c r="H460" s="266"/>
      <c r="I460" s="266"/>
      <c r="J460" s="266"/>
      <c r="K460" s="266"/>
      <c r="L460" s="266"/>
      <c r="M460" s="266"/>
      <c r="N460" s="266"/>
      <c r="O460" s="266"/>
      <c r="P460" s="266"/>
      <c r="Q460" s="266"/>
      <c r="R460" s="266"/>
      <c r="S460" s="266"/>
      <c r="T460" s="266"/>
      <c r="U460" s="266"/>
      <c r="V460" s="266"/>
      <c r="W460" s="266"/>
      <c r="X460" s="266"/>
      <c r="Y460" s="266"/>
      <c r="Z460" s="266"/>
      <c r="AA460" s="266"/>
      <c r="AB460" s="266"/>
      <c r="AC460" s="266"/>
      <c r="AD460" s="266"/>
      <c r="AE460" s="266"/>
      <c r="AF460" s="266"/>
      <c r="AG460" s="266"/>
      <c r="AH460" s="266"/>
      <c r="AI460" s="266"/>
      <c r="AJ460" s="266"/>
      <c r="AK460" s="266"/>
      <c r="AL460" s="266"/>
      <c r="AM460" s="266"/>
      <c r="AN460" s="266"/>
      <c r="AO460" s="266"/>
      <c r="AP460" s="266"/>
      <c r="AQ460" s="266"/>
      <c r="AR460" s="266"/>
      <c r="AS460" s="266"/>
      <c r="AT460" s="266"/>
      <c r="AU460" s="280"/>
    </row>
    <row r="461" spans="1:47" ht="60" customHeight="1" x14ac:dyDescent="0.35">
      <c r="A461" s="276" t="s">
        <v>6939</v>
      </c>
      <c r="B461" s="254" t="s">
        <v>6940</v>
      </c>
      <c r="C461" s="255" t="s">
        <v>6960</v>
      </c>
      <c r="D461" s="258" t="s">
        <v>6961</v>
      </c>
      <c r="E461" s="259" t="s">
        <v>6065</v>
      </c>
      <c r="F461" s="262" t="s">
        <v>6943</v>
      </c>
      <c r="G461" s="265" t="str">
        <f>IF(COUNTIF(H461:AU461,"&lt;&gt;")=0,"",SUMPRODUCT(((Recommendations[ImplStatus]="Implemented")+(Recommendations[ImplStatus]="Compensated"))*ISNUMBER(MATCH(Recommendations[Id],H461:AU461,0)))/COUNTIF(H461:AU461,"&lt;&gt;"))</f>
        <v/>
      </c>
      <c r="H461" s="266"/>
      <c r="I461" s="266"/>
      <c r="J461" s="266"/>
      <c r="K461" s="266"/>
      <c r="L461" s="266"/>
      <c r="M461" s="266"/>
      <c r="N461" s="266"/>
      <c r="O461" s="266"/>
      <c r="P461" s="266"/>
      <c r="Q461" s="266"/>
      <c r="R461" s="266"/>
      <c r="S461" s="266"/>
      <c r="T461" s="266"/>
      <c r="U461" s="266"/>
      <c r="V461" s="266"/>
      <c r="W461" s="266"/>
      <c r="X461" s="266"/>
      <c r="Y461" s="266"/>
      <c r="Z461" s="266"/>
      <c r="AA461" s="266"/>
      <c r="AB461" s="266"/>
      <c r="AC461" s="266"/>
      <c r="AD461" s="266"/>
      <c r="AE461" s="266"/>
      <c r="AF461" s="266"/>
      <c r="AG461" s="266"/>
      <c r="AH461" s="266"/>
      <c r="AI461" s="266"/>
      <c r="AJ461" s="266"/>
      <c r="AK461" s="266"/>
      <c r="AL461" s="266"/>
      <c r="AM461" s="266"/>
      <c r="AN461" s="266"/>
      <c r="AO461" s="266"/>
      <c r="AP461" s="266"/>
      <c r="AQ461" s="266"/>
      <c r="AR461" s="266"/>
      <c r="AS461" s="266"/>
      <c r="AT461" s="266"/>
      <c r="AU461" s="280"/>
    </row>
    <row r="462" spans="1:47" ht="60" customHeight="1" x14ac:dyDescent="0.35">
      <c r="A462" s="276" t="s">
        <v>6939</v>
      </c>
      <c r="B462" s="254" t="s">
        <v>6940</v>
      </c>
      <c r="C462" s="255" t="s">
        <v>6962</v>
      </c>
      <c r="D462" s="258" t="s">
        <v>6963</v>
      </c>
      <c r="E462" s="259" t="s">
        <v>6065</v>
      </c>
      <c r="F462" s="262" t="s">
        <v>6943</v>
      </c>
      <c r="G462" s="265" t="str">
        <f>IF(COUNTIF(H462:AU462,"&lt;&gt;")=0,"",SUMPRODUCT(((Recommendations[ImplStatus]="Implemented")+(Recommendations[ImplStatus]="Compensated"))*ISNUMBER(MATCH(Recommendations[Id],H462:AU462,0)))/COUNTIF(H462:AU462,"&lt;&gt;"))</f>
        <v/>
      </c>
      <c r="H462" s="266"/>
      <c r="I462" s="266"/>
      <c r="J462" s="266"/>
      <c r="K462" s="266"/>
      <c r="L462" s="266"/>
      <c r="M462" s="266"/>
      <c r="N462" s="266"/>
      <c r="O462" s="266"/>
      <c r="P462" s="266"/>
      <c r="Q462" s="266"/>
      <c r="R462" s="266"/>
      <c r="S462" s="266"/>
      <c r="T462" s="266"/>
      <c r="U462" s="266"/>
      <c r="V462" s="266"/>
      <c r="W462" s="266"/>
      <c r="X462" s="266"/>
      <c r="Y462" s="266"/>
      <c r="Z462" s="266"/>
      <c r="AA462" s="266"/>
      <c r="AB462" s="266"/>
      <c r="AC462" s="266"/>
      <c r="AD462" s="266"/>
      <c r="AE462" s="266"/>
      <c r="AF462" s="266"/>
      <c r="AG462" s="266"/>
      <c r="AH462" s="266"/>
      <c r="AI462" s="266"/>
      <c r="AJ462" s="266"/>
      <c r="AK462" s="266"/>
      <c r="AL462" s="266"/>
      <c r="AM462" s="266"/>
      <c r="AN462" s="266"/>
      <c r="AO462" s="266"/>
      <c r="AP462" s="266"/>
      <c r="AQ462" s="266"/>
      <c r="AR462" s="266"/>
      <c r="AS462" s="266"/>
      <c r="AT462" s="266"/>
      <c r="AU462" s="280"/>
    </row>
    <row r="463" spans="1:47" ht="60" customHeight="1" x14ac:dyDescent="0.35">
      <c r="A463" s="276" t="s">
        <v>6939</v>
      </c>
      <c r="B463" s="254" t="s">
        <v>6940</v>
      </c>
      <c r="C463" s="255" t="s">
        <v>6964</v>
      </c>
      <c r="D463" s="258" t="s">
        <v>6965</v>
      </c>
      <c r="E463" s="259" t="s">
        <v>6065</v>
      </c>
      <c r="F463" s="262" t="s">
        <v>6943</v>
      </c>
      <c r="G463" s="265" t="str">
        <f>IF(COUNTIF(H463:AU463,"&lt;&gt;")=0,"",SUMPRODUCT(((Recommendations[ImplStatus]="Implemented")+(Recommendations[ImplStatus]="Compensated"))*ISNUMBER(MATCH(Recommendations[Id],H463:AU463,0)))/COUNTIF(H463:AU463,"&lt;&gt;"))</f>
        <v/>
      </c>
      <c r="H463" s="266"/>
      <c r="I463" s="266"/>
      <c r="J463" s="266"/>
      <c r="K463" s="266"/>
      <c r="L463" s="266"/>
      <c r="M463" s="266"/>
      <c r="N463" s="266"/>
      <c r="O463" s="266"/>
      <c r="P463" s="266"/>
      <c r="Q463" s="266"/>
      <c r="R463" s="266"/>
      <c r="S463" s="266"/>
      <c r="T463" s="266"/>
      <c r="U463" s="266"/>
      <c r="V463" s="266"/>
      <c r="W463" s="266"/>
      <c r="X463" s="266"/>
      <c r="Y463" s="266"/>
      <c r="Z463" s="266"/>
      <c r="AA463" s="266"/>
      <c r="AB463" s="266"/>
      <c r="AC463" s="266"/>
      <c r="AD463" s="266"/>
      <c r="AE463" s="266"/>
      <c r="AF463" s="266"/>
      <c r="AG463" s="266"/>
      <c r="AH463" s="266"/>
      <c r="AI463" s="266"/>
      <c r="AJ463" s="266"/>
      <c r="AK463" s="266"/>
      <c r="AL463" s="266"/>
      <c r="AM463" s="266"/>
      <c r="AN463" s="266"/>
      <c r="AO463" s="266"/>
      <c r="AP463" s="266"/>
      <c r="AQ463" s="266"/>
      <c r="AR463" s="266"/>
      <c r="AS463" s="266"/>
      <c r="AT463" s="266"/>
      <c r="AU463" s="280"/>
    </row>
    <row r="464" spans="1:47" ht="60" customHeight="1" x14ac:dyDescent="0.35">
      <c r="A464" s="276" t="s">
        <v>6939</v>
      </c>
      <c r="B464" s="254" t="s">
        <v>6940</v>
      </c>
      <c r="C464" s="255" t="s">
        <v>6966</v>
      </c>
      <c r="D464" s="258" t="s">
        <v>6967</v>
      </c>
      <c r="E464" s="259" t="s">
        <v>6065</v>
      </c>
      <c r="F464" s="262" t="s">
        <v>6943</v>
      </c>
      <c r="G464" s="265" t="str">
        <f>IF(COUNTIF(H464:AU464,"&lt;&gt;")=0,"",SUMPRODUCT(((Recommendations[ImplStatus]="Implemented")+(Recommendations[ImplStatus]="Compensated"))*ISNUMBER(MATCH(Recommendations[Id],H464:AU464,0)))/COUNTIF(H464:AU464,"&lt;&gt;"))</f>
        <v/>
      </c>
      <c r="H464" s="266"/>
      <c r="I464" s="266"/>
      <c r="J464" s="266"/>
      <c r="K464" s="266"/>
      <c r="L464" s="266"/>
      <c r="M464" s="266"/>
      <c r="N464" s="266"/>
      <c r="O464" s="266"/>
      <c r="P464" s="266"/>
      <c r="Q464" s="266"/>
      <c r="R464" s="266"/>
      <c r="S464" s="266"/>
      <c r="T464" s="266"/>
      <c r="U464" s="266"/>
      <c r="V464" s="266"/>
      <c r="W464" s="266"/>
      <c r="X464" s="266"/>
      <c r="Y464" s="266"/>
      <c r="Z464" s="266"/>
      <c r="AA464" s="266"/>
      <c r="AB464" s="266"/>
      <c r="AC464" s="266"/>
      <c r="AD464" s="266"/>
      <c r="AE464" s="266"/>
      <c r="AF464" s="266"/>
      <c r="AG464" s="266"/>
      <c r="AH464" s="266"/>
      <c r="AI464" s="266"/>
      <c r="AJ464" s="266"/>
      <c r="AK464" s="266"/>
      <c r="AL464" s="266"/>
      <c r="AM464" s="266"/>
      <c r="AN464" s="266"/>
      <c r="AO464" s="266"/>
      <c r="AP464" s="266"/>
      <c r="AQ464" s="266"/>
      <c r="AR464" s="266"/>
      <c r="AS464" s="266"/>
      <c r="AT464" s="266"/>
      <c r="AU464" s="280"/>
    </row>
    <row r="465" spans="1:47" ht="60" customHeight="1" x14ac:dyDescent="0.35">
      <c r="A465" s="276" t="s">
        <v>6939</v>
      </c>
      <c r="B465" s="254" t="s">
        <v>6940</v>
      </c>
      <c r="C465" s="255" t="s">
        <v>6968</v>
      </c>
      <c r="D465" s="258" t="s">
        <v>6969</v>
      </c>
      <c r="E465" s="259" t="s">
        <v>6065</v>
      </c>
      <c r="F465" s="262" t="s">
        <v>6943</v>
      </c>
      <c r="G465" s="265" t="str">
        <f>IF(COUNTIF(H465:AU465,"&lt;&gt;")=0,"",SUMPRODUCT(((Recommendations[ImplStatus]="Implemented")+(Recommendations[ImplStatus]="Compensated"))*ISNUMBER(MATCH(Recommendations[Id],H465:AU465,0)))/COUNTIF(H465:AU465,"&lt;&gt;"))</f>
        <v/>
      </c>
      <c r="H465" s="266"/>
      <c r="I465" s="266"/>
      <c r="J465" s="266"/>
      <c r="K465" s="266"/>
      <c r="L465" s="266"/>
      <c r="M465" s="266"/>
      <c r="N465" s="266"/>
      <c r="O465" s="266"/>
      <c r="P465" s="266"/>
      <c r="Q465" s="266"/>
      <c r="R465" s="266"/>
      <c r="S465" s="266"/>
      <c r="T465" s="266"/>
      <c r="U465" s="266"/>
      <c r="V465" s="266"/>
      <c r="W465" s="266"/>
      <c r="X465" s="266"/>
      <c r="Y465" s="266"/>
      <c r="Z465" s="266"/>
      <c r="AA465" s="266"/>
      <c r="AB465" s="266"/>
      <c r="AC465" s="266"/>
      <c r="AD465" s="266"/>
      <c r="AE465" s="266"/>
      <c r="AF465" s="266"/>
      <c r="AG465" s="266"/>
      <c r="AH465" s="266"/>
      <c r="AI465" s="266"/>
      <c r="AJ465" s="266"/>
      <c r="AK465" s="266"/>
      <c r="AL465" s="266"/>
      <c r="AM465" s="266"/>
      <c r="AN465" s="266"/>
      <c r="AO465" s="266"/>
      <c r="AP465" s="266"/>
      <c r="AQ465" s="266"/>
      <c r="AR465" s="266"/>
      <c r="AS465" s="266"/>
      <c r="AT465" s="266"/>
      <c r="AU465" s="280"/>
    </row>
    <row r="466" spans="1:47" ht="60" customHeight="1" outlineLevel="2" x14ac:dyDescent="0.35">
      <c r="A466" s="275" t="s">
        <v>6939</v>
      </c>
      <c r="B466" s="253" t="s">
        <v>6970</v>
      </c>
      <c r="C466" s="253"/>
      <c r="D466" s="257"/>
      <c r="E466" s="253"/>
      <c r="F466" s="261"/>
      <c r="G466" s="264" t="str">
        <f>IF(COUNTIF(H466:AU466,"&lt;&gt;")=0,"",SUMPRODUCT(((Recommendations[ImplStatus]="Implemented")+(Recommendations[ImplStatus]="Compensated"))*ISNUMBER(MATCH(Recommendations[Id],H466:AU466,0)))/COUNTIF(H466:AU466,"&lt;&gt;"))</f>
        <v/>
      </c>
      <c r="H466" s="261"/>
      <c r="I466" s="261"/>
      <c r="J466" s="261"/>
      <c r="K466" s="261"/>
      <c r="L466" s="261"/>
      <c r="M466" s="261"/>
      <c r="N466" s="261"/>
      <c r="O466" s="261"/>
      <c r="P466" s="261"/>
      <c r="Q466" s="261"/>
      <c r="R466" s="261"/>
      <c r="S466" s="261"/>
      <c r="T466" s="261"/>
      <c r="U466" s="261"/>
      <c r="V466" s="261"/>
      <c r="W466" s="261"/>
      <c r="X466" s="261"/>
      <c r="Y466" s="261"/>
      <c r="Z466" s="261"/>
      <c r="AA466" s="261"/>
      <c r="AB466" s="261"/>
      <c r="AC466" s="261"/>
      <c r="AD466" s="261"/>
      <c r="AE466" s="261"/>
      <c r="AF466" s="261"/>
      <c r="AG466" s="261"/>
      <c r="AH466" s="261"/>
      <c r="AI466" s="261"/>
      <c r="AJ466" s="261"/>
      <c r="AK466" s="261"/>
      <c r="AL466" s="261"/>
      <c r="AM466" s="261"/>
      <c r="AN466" s="261"/>
      <c r="AO466" s="261"/>
      <c r="AP466" s="261"/>
      <c r="AQ466" s="261"/>
      <c r="AR466" s="261"/>
      <c r="AS466" s="261"/>
      <c r="AT466" s="261"/>
      <c r="AU466" s="279"/>
    </row>
    <row r="467" spans="1:47" ht="60" customHeight="1" x14ac:dyDescent="0.35">
      <c r="A467" s="276" t="s">
        <v>6939</v>
      </c>
      <c r="B467" s="254" t="s">
        <v>6970</v>
      </c>
      <c r="C467" s="255" t="s">
        <v>6971</v>
      </c>
      <c r="D467" s="258" t="s">
        <v>6972</v>
      </c>
      <c r="E467" s="259" t="s">
        <v>6036</v>
      </c>
      <c r="F467" s="262" t="s">
        <v>6175</v>
      </c>
      <c r="G467" s="265" t="str">
        <f>IF(COUNTIF(H467:AU467,"&lt;&gt;")=0,"",SUMPRODUCT(((Recommendations[ImplStatus]="Implemented")+(Recommendations[ImplStatus]="Compensated"))*ISNUMBER(MATCH(Recommendations[Id],H467:AU467,0)))/COUNTIF(H467:AU467,"&lt;&gt;"))</f>
        <v/>
      </c>
      <c r="H467" s="266"/>
      <c r="I467" s="266"/>
      <c r="J467" s="266"/>
      <c r="K467" s="266"/>
      <c r="L467" s="266"/>
      <c r="M467" s="266"/>
      <c r="N467" s="266"/>
      <c r="O467" s="266"/>
      <c r="P467" s="266"/>
      <c r="Q467" s="266"/>
      <c r="R467" s="266"/>
      <c r="S467" s="266"/>
      <c r="T467" s="266"/>
      <c r="U467" s="266"/>
      <c r="V467" s="266"/>
      <c r="W467" s="266"/>
      <c r="X467" s="266"/>
      <c r="Y467" s="266"/>
      <c r="Z467" s="266"/>
      <c r="AA467" s="266"/>
      <c r="AB467" s="266"/>
      <c r="AC467" s="266"/>
      <c r="AD467" s="266"/>
      <c r="AE467" s="266"/>
      <c r="AF467" s="266"/>
      <c r="AG467" s="266"/>
      <c r="AH467" s="266"/>
      <c r="AI467" s="266"/>
      <c r="AJ467" s="266"/>
      <c r="AK467" s="266"/>
      <c r="AL467" s="266"/>
      <c r="AM467" s="266"/>
      <c r="AN467" s="266"/>
      <c r="AO467" s="266"/>
      <c r="AP467" s="266"/>
      <c r="AQ467" s="266"/>
      <c r="AR467" s="266"/>
      <c r="AS467" s="266"/>
      <c r="AT467" s="266"/>
      <c r="AU467" s="280"/>
    </row>
    <row r="468" spans="1:47" ht="60" customHeight="1" x14ac:dyDescent="0.35">
      <c r="A468" s="276" t="s">
        <v>6939</v>
      </c>
      <c r="B468" s="254" t="s">
        <v>6970</v>
      </c>
      <c r="C468" s="255" t="s">
        <v>6973</v>
      </c>
      <c r="D468" s="258" t="s">
        <v>6974</v>
      </c>
      <c r="E468" s="259" t="s">
        <v>6036</v>
      </c>
      <c r="F468" s="262" t="s">
        <v>6175</v>
      </c>
      <c r="G468" s="265" t="str">
        <f>IF(COUNTIF(H468:AU468,"&lt;&gt;")=0,"",SUMPRODUCT(((Recommendations[ImplStatus]="Implemented")+(Recommendations[ImplStatus]="Compensated"))*ISNUMBER(MATCH(Recommendations[Id],H468:AU468,0)))/COUNTIF(H468:AU468,"&lt;&gt;"))</f>
        <v/>
      </c>
      <c r="H468" s="266"/>
      <c r="I468" s="266"/>
      <c r="J468" s="266"/>
      <c r="K468" s="266"/>
      <c r="L468" s="266"/>
      <c r="M468" s="266"/>
      <c r="N468" s="266"/>
      <c r="O468" s="266"/>
      <c r="P468" s="266"/>
      <c r="Q468" s="266"/>
      <c r="R468" s="266"/>
      <c r="S468" s="266"/>
      <c r="T468" s="266"/>
      <c r="U468" s="266"/>
      <c r="V468" s="266"/>
      <c r="W468" s="266"/>
      <c r="X468" s="266"/>
      <c r="Y468" s="266"/>
      <c r="Z468" s="266"/>
      <c r="AA468" s="266"/>
      <c r="AB468" s="266"/>
      <c r="AC468" s="266"/>
      <c r="AD468" s="266"/>
      <c r="AE468" s="266"/>
      <c r="AF468" s="266"/>
      <c r="AG468" s="266"/>
      <c r="AH468" s="266"/>
      <c r="AI468" s="266"/>
      <c r="AJ468" s="266"/>
      <c r="AK468" s="266"/>
      <c r="AL468" s="266"/>
      <c r="AM468" s="266"/>
      <c r="AN468" s="266"/>
      <c r="AO468" s="266"/>
      <c r="AP468" s="266"/>
      <c r="AQ468" s="266"/>
      <c r="AR468" s="266"/>
      <c r="AS468" s="266"/>
      <c r="AT468" s="266"/>
      <c r="AU468" s="280"/>
    </row>
    <row r="469" spans="1:47" ht="60" customHeight="1" x14ac:dyDescent="0.35">
      <c r="A469" s="276" t="s">
        <v>6939</v>
      </c>
      <c r="B469" s="254" t="s">
        <v>6970</v>
      </c>
      <c r="C469" s="255" t="s">
        <v>6975</v>
      </c>
      <c r="D469" s="258" t="s">
        <v>6976</v>
      </c>
      <c r="E469" s="259" t="s">
        <v>6036</v>
      </c>
      <c r="F469" s="262" t="s">
        <v>6175</v>
      </c>
      <c r="G469" s="265" t="str">
        <f>IF(COUNTIF(H469:AU469,"&lt;&gt;")=0,"",SUMPRODUCT(((Recommendations[ImplStatus]="Implemented")+(Recommendations[ImplStatus]="Compensated"))*ISNUMBER(MATCH(Recommendations[Id],H469:AU469,0)))/COUNTIF(H469:AU469,"&lt;&gt;"))</f>
        <v/>
      </c>
      <c r="H469" s="266"/>
      <c r="I469" s="266"/>
      <c r="J469" s="266"/>
      <c r="K469" s="266"/>
      <c r="L469" s="266"/>
      <c r="M469" s="266"/>
      <c r="N469" s="266"/>
      <c r="O469" s="266"/>
      <c r="P469" s="266"/>
      <c r="Q469" s="266"/>
      <c r="R469" s="266"/>
      <c r="S469" s="266"/>
      <c r="T469" s="266"/>
      <c r="U469" s="266"/>
      <c r="V469" s="266"/>
      <c r="W469" s="266"/>
      <c r="X469" s="266"/>
      <c r="Y469" s="266"/>
      <c r="Z469" s="266"/>
      <c r="AA469" s="266"/>
      <c r="AB469" s="266"/>
      <c r="AC469" s="266"/>
      <c r="AD469" s="266"/>
      <c r="AE469" s="266"/>
      <c r="AF469" s="266"/>
      <c r="AG469" s="266"/>
      <c r="AH469" s="266"/>
      <c r="AI469" s="266"/>
      <c r="AJ469" s="266"/>
      <c r="AK469" s="266"/>
      <c r="AL469" s="266"/>
      <c r="AM469" s="266"/>
      <c r="AN469" s="266"/>
      <c r="AO469" s="266"/>
      <c r="AP469" s="266"/>
      <c r="AQ469" s="266"/>
      <c r="AR469" s="266"/>
      <c r="AS469" s="266"/>
      <c r="AT469" s="266"/>
      <c r="AU469" s="280"/>
    </row>
    <row r="470" spans="1:47" ht="60" customHeight="1" x14ac:dyDescent="0.35">
      <c r="A470" s="276" t="s">
        <v>6939</v>
      </c>
      <c r="B470" s="254" t="s">
        <v>6970</v>
      </c>
      <c r="C470" s="255" t="s">
        <v>6977</v>
      </c>
      <c r="D470" s="258" t="s">
        <v>6978</v>
      </c>
      <c r="E470" s="259" t="s">
        <v>6132</v>
      </c>
      <c r="F470" s="262" t="s">
        <v>6544</v>
      </c>
      <c r="G470" s="265" t="str">
        <f>IF(COUNTIF(H470:AU470,"&lt;&gt;")=0,"",SUMPRODUCT(((Recommendations[ImplStatus]="Implemented")+(Recommendations[ImplStatus]="Compensated"))*ISNUMBER(MATCH(Recommendations[Id],H470:AU470,0)))/COUNTIF(H470:AU470,"&lt;&gt;"))</f>
        <v/>
      </c>
      <c r="H470" s="266"/>
      <c r="I470" s="266"/>
      <c r="J470" s="266"/>
      <c r="K470" s="266"/>
      <c r="L470" s="266"/>
      <c r="M470" s="266"/>
      <c r="N470" s="266"/>
      <c r="O470" s="266"/>
      <c r="P470" s="266"/>
      <c r="Q470" s="266"/>
      <c r="R470" s="266"/>
      <c r="S470" s="266"/>
      <c r="T470" s="266"/>
      <c r="U470" s="266"/>
      <c r="V470" s="266"/>
      <c r="W470" s="266"/>
      <c r="X470" s="266"/>
      <c r="Y470" s="266"/>
      <c r="Z470" s="266"/>
      <c r="AA470" s="266"/>
      <c r="AB470" s="266"/>
      <c r="AC470" s="266"/>
      <c r="AD470" s="266"/>
      <c r="AE470" s="266"/>
      <c r="AF470" s="266"/>
      <c r="AG470" s="266"/>
      <c r="AH470" s="266"/>
      <c r="AI470" s="266"/>
      <c r="AJ470" s="266"/>
      <c r="AK470" s="266"/>
      <c r="AL470" s="266"/>
      <c r="AM470" s="266"/>
      <c r="AN470" s="266"/>
      <c r="AO470" s="266"/>
      <c r="AP470" s="266"/>
      <c r="AQ470" s="266"/>
      <c r="AR470" s="266"/>
      <c r="AS470" s="266"/>
      <c r="AT470" s="266"/>
      <c r="AU470" s="280"/>
    </row>
    <row r="471" spans="1:47" ht="60" customHeight="1" x14ac:dyDescent="0.35">
      <c r="A471" s="276" t="s">
        <v>6939</v>
      </c>
      <c r="B471" s="254" t="s">
        <v>6970</v>
      </c>
      <c r="C471" s="255" t="s">
        <v>6979</v>
      </c>
      <c r="D471" s="258" t="s">
        <v>6980</v>
      </c>
      <c r="E471" s="259" t="s">
        <v>6132</v>
      </c>
      <c r="F471" s="262" t="s">
        <v>6544</v>
      </c>
      <c r="G471" s="265" t="str">
        <f>IF(COUNTIF(H471:AU471,"&lt;&gt;")=0,"",SUMPRODUCT(((Recommendations[ImplStatus]="Implemented")+(Recommendations[ImplStatus]="Compensated"))*ISNUMBER(MATCH(Recommendations[Id],H471:AU471,0)))/COUNTIF(H471:AU471,"&lt;&gt;"))</f>
        <v/>
      </c>
      <c r="H471" s="266"/>
      <c r="I471" s="266"/>
      <c r="J471" s="266"/>
      <c r="K471" s="266"/>
      <c r="L471" s="266"/>
      <c r="M471" s="266"/>
      <c r="N471" s="266"/>
      <c r="O471" s="266"/>
      <c r="P471" s="266"/>
      <c r="Q471" s="266"/>
      <c r="R471" s="266"/>
      <c r="S471" s="266"/>
      <c r="T471" s="266"/>
      <c r="U471" s="266"/>
      <c r="V471" s="266"/>
      <c r="W471" s="266"/>
      <c r="X471" s="266"/>
      <c r="Y471" s="266"/>
      <c r="Z471" s="266"/>
      <c r="AA471" s="266"/>
      <c r="AB471" s="266"/>
      <c r="AC471" s="266"/>
      <c r="AD471" s="266"/>
      <c r="AE471" s="266"/>
      <c r="AF471" s="266"/>
      <c r="AG471" s="266"/>
      <c r="AH471" s="266"/>
      <c r="AI471" s="266"/>
      <c r="AJ471" s="266"/>
      <c r="AK471" s="266"/>
      <c r="AL471" s="266"/>
      <c r="AM471" s="266"/>
      <c r="AN471" s="266"/>
      <c r="AO471" s="266"/>
      <c r="AP471" s="266"/>
      <c r="AQ471" s="266"/>
      <c r="AR471" s="266"/>
      <c r="AS471" s="266"/>
      <c r="AT471" s="266"/>
      <c r="AU471" s="280"/>
    </row>
    <row r="472" spans="1:47" ht="60" customHeight="1" x14ac:dyDescent="0.35">
      <c r="A472" s="276" t="s">
        <v>6939</v>
      </c>
      <c r="B472" s="254" t="s">
        <v>6970</v>
      </c>
      <c r="C472" s="255" t="s">
        <v>6981</v>
      </c>
      <c r="D472" s="258" t="s">
        <v>6982</v>
      </c>
      <c r="E472" s="259" t="s">
        <v>6036</v>
      </c>
      <c r="F472" s="262" t="s">
        <v>6544</v>
      </c>
      <c r="G472" s="265" t="str">
        <f>IF(COUNTIF(H472:AU472,"&lt;&gt;")=0,"",SUMPRODUCT(((Recommendations[ImplStatus]="Implemented")+(Recommendations[ImplStatus]="Compensated"))*ISNUMBER(MATCH(Recommendations[Id],H472:AU472,0)))/COUNTIF(H472:AU472,"&lt;&gt;"))</f>
        <v/>
      </c>
      <c r="H472" s="266"/>
      <c r="I472" s="266"/>
      <c r="J472" s="266"/>
      <c r="K472" s="266"/>
      <c r="L472" s="266"/>
      <c r="M472" s="266"/>
      <c r="N472" s="266"/>
      <c r="O472" s="266"/>
      <c r="P472" s="266"/>
      <c r="Q472" s="266"/>
      <c r="R472" s="266"/>
      <c r="S472" s="266"/>
      <c r="T472" s="266"/>
      <c r="U472" s="266"/>
      <c r="V472" s="266"/>
      <c r="W472" s="266"/>
      <c r="X472" s="266"/>
      <c r="Y472" s="266"/>
      <c r="Z472" s="266"/>
      <c r="AA472" s="266"/>
      <c r="AB472" s="266"/>
      <c r="AC472" s="266"/>
      <c r="AD472" s="266"/>
      <c r="AE472" s="266"/>
      <c r="AF472" s="266"/>
      <c r="AG472" s="266"/>
      <c r="AH472" s="266"/>
      <c r="AI472" s="266"/>
      <c r="AJ472" s="266"/>
      <c r="AK472" s="266"/>
      <c r="AL472" s="266"/>
      <c r="AM472" s="266"/>
      <c r="AN472" s="266"/>
      <c r="AO472" s="266"/>
      <c r="AP472" s="266"/>
      <c r="AQ472" s="266"/>
      <c r="AR472" s="266"/>
      <c r="AS472" s="266"/>
      <c r="AT472" s="266"/>
      <c r="AU472" s="280"/>
    </row>
    <row r="473" spans="1:47" ht="60" customHeight="1" x14ac:dyDescent="0.35">
      <c r="A473" s="276" t="s">
        <v>6939</v>
      </c>
      <c r="B473" s="254" t="s">
        <v>6970</v>
      </c>
      <c r="C473" s="255" t="s">
        <v>6983</v>
      </c>
      <c r="D473" s="258" t="s">
        <v>6984</v>
      </c>
      <c r="E473" s="259" t="s">
        <v>6036</v>
      </c>
      <c r="F473" s="262" t="s">
        <v>6483</v>
      </c>
      <c r="G473" s="265" t="str">
        <f>IF(COUNTIF(H473:AU473,"&lt;&gt;")=0,"",SUMPRODUCT(((Recommendations[ImplStatus]="Implemented")+(Recommendations[ImplStatus]="Compensated"))*ISNUMBER(MATCH(Recommendations[Id],H473:AU473,0)))/COUNTIF(H473:AU473,"&lt;&gt;"))</f>
        <v/>
      </c>
      <c r="H473" s="266"/>
      <c r="I473" s="266"/>
      <c r="J473" s="266"/>
      <c r="K473" s="266"/>
      <c r="L473" s="266"/>
      <c r="M473" s="266"/>
      <c r="N473" s="266"/>
      <c r="O473" s="266"/>
      <c r="P473" s="266"/>
      <c r="Q473" s="266"/>
      <c r="R473" s="266"/>
      <c r="S473" s="266"/>
      <c r="T473" s="266"/>
      <c r="U473" s="266"/>
      <c r="V473" s="266"/>
      <c r="W473" s="266"/>
      <c r="X473" s="266"/>
      <c r="Y473" s="266"/>
      <c r="Z473" s="266"/>
      <c r="AA473" s="266"/>
      <c r="AB473" s="266"/>
      <c r="AC473" s="266"/>
      <c r="AD473" s="266"/>
      <c r="AE473" s="266"/>
      <c r="AF473" s="266"/>
      <c r="AG473" s="266"/>
      <c r="AH473" s="266"/>
      <c r="AI473" s="266"/>
      <c r="AJ473" s="266"/>
      <c r="AK473" s="266"/>
      <c r="AL473" s="266"/>
      <c r="AM473" s="266"/>
      <c r="AN473" s="266"/>
      <c r="AO473" s="266"/>
      <c r="AP473" s="266"/>
      <c r="AQ473" s="266"/>
      <c r="AR473" s="266"/>
      <c r="AS473" s="266"/>
      <c r="AT473" s="266"/>
      <c r="AU473" s="280"/>
    </row>
    <row r="474" spans="1:47" ht="60" customHeight="1" x14ac:dyDescent="0.35">
      <c r="A474" s="276" t="s">
        <v>6939</v>
      </c>
      <c r="B474" s="254" t="s">
        <v>6970</v>
      </c>
      <c r="C474" s="255" t="s">
        <v>6985</v>
      </c>
      <c r="D474" s="258" t="s">
        <v>6986</v>
      </c>
      <c r="E474" s="259" t="s">
        <v>6065</v>
      </c>
      <c r="F474" s="262" t="s">
        <v>6483</v>
      </c>
      <c r="G474" s="265" t="str">
        <f>IF(COUNTIF(H474:AU474,"&lt;&gt;")=0,"",SUMPRODUCT(((Recommendations[ImplStatus]="Implemented")+(Recommendations[ImplStatus]="Compensated"))*ISNUMBER(MATCH(Recommendations[Id],H474:AU474,0)))/COUNTIF(H474:AU474,"&lt;&gt;"))</f>
        <v/>
      </c>
      <c r="H474" s="266"/>
      <c r="I474" s="266"/>
      <c r="J474" s="266"/>
      <c r="K474" s="266"/>
      <c r="L474" s="266"/>
      <c r="M474" s="266"/>
      <c r="N474" s="266"/>
      <c r="O474" s="266"/>
      <c r="P474" s="266"/>
      <c r="Q474" s="266"/>
      <c r="R474" s="266"/>
      <c r="S474" s="266"/>
      <c r="T474" s="266"/>
      <c r="U474" s="266"/>
      <c r="V474" s="266"/>
      <c r="W474" s="266"/>
      <c r="X474" s="266"/>
      <c r="Y474" s="266"/>
      <c r="Z474" s="266"/>
      <c r="AA474" s="266"/>
      <c r="AB474" s="266"/>
      <c r="AC474" s="266"/>
      <c r="AD474" s="266"/>
      <c r="AE474" s="266"/>
      <c r="AF474" s="266"/>
      <c r="AG474" s="266"/>
      <c r="AH474" s="266"/>
      <c r="AI474" s="266"/>
      <c r="AJ474" s="266"/>
      <c r="AK474" s="266"/>
      <c r="AL474" s="266"/>
      <c r="AM474" s="266"/>
      <c r="AN474" s="266"/>
      <c r="AO474" s="266"/>
      <c r="AP474" s="266"/>
      <c r="AQ474" s="266"/>
      <c r="AR474" s="266"/>
      <c r="AS474" s="266"/>
      <c r="AT474" s="266"/>
      <c r="AU474" s="280"/>
    </row>
    <row r="475" spans="1:47" ht="60" customHeight="1" x14ac:dyDescent="0.35">
      <c r="A475" s="276" t="s">
        <v>6939</v>
      </c>
      <c r="B475" s="254" t="s">
        <v>6970</v>
      </c>
      <c r="C475" s="255" t="s">
        <v>6987</v>
      </c>
      <c r="D475" s="258" t="s">
        <v>6988</v>
      </c>
      <c r="E475" s="259" t="s">
        <v>6065</v>
      </c>
      <c r="F475" s="262" t="s">
        <v>6483</v>
      </c>
      <c r="G475" s="265" t="str">
        <f>IF(COUNTIF(H475:AU475,"&lt;&gt;")=0,"",SUMPRODUCT(((Recommendations[ImplStatus]="Implemented")+(Recommendations[ImplStatus]="Compensated"))*ISNUMBER(MATCH(Recommendations[Id],H475:AU475,0)))/COUNTIF(H475:AU475,"&lt;&gt;"))</f>
        <v/>
      </c>
      <c r="H475" s="266"/>
      <c r="I475" s="266"/>
      <c r="J475" s="266"/>
      <c r="K475" s="266"/>
      <c r="L475" s="266"/>
      <c r="M475" s="266"/>
      <c r="N475" s="266"/>
      <c r="O475" s="266"/>
      <c r="P475" s="266"/>
      <c r="Q475" s="266"/>
      <c r="R475" s="266"/>
      <c r="S475" s="266"/>
      <c r="T475" s="266"/>
      <c r="U475" s="266"/>
      <c r="V475" s="266"/>
      <c r="W475" s="266"/>
      <c r="X475" s="266"/>
      <c r="Y475" s="266"/>
      <c r="Z475" s="266"/>
      <c r="AA475" s="266"/>
      <c r="AB475" s="266"/>
      <c r="AC475" s="266"/>
      <c r="AD475" s="266"/>
      <c r="AE475" s="266"/>
      <c r="AF475" s="266"/>
      <c r="AG475" s="266"/>
      <c r="AH475" s="266"/>
      <c r="AI475" s="266"/>
      <c r="AJ475" s="266"/>
      <c r="AK475" s="266"/>
      <c r="AL475" s="266"/>
      <c r="AM475" s="266"/>
      <c r="AN475" s="266"/>
      <c r="AO475" s="266"/>
      <c r="AP475" s="266"/>
      <c r="AQ475" s="266"/>
      <c r="AR475" s="266"/>
      <c r="AS475" s="266"/>
      <c r="AT475" s="266"/>
      <c r="AU475" s="280"/>
    </row>
    <row r="476" spans="1:47" ht="60" customHeight="1" x14ac:dyDescent="0.35">
      <c r="A476" s="276" t="s">
        <v>6939</v>
      </c>
      <c r="B476" s="254" t="s">
        <v>6970</v>
      </c>
      <c r="C476" s="255" t="s">
        <v>6989</v>
      </c>
      <c r="D476" s="258" t="s">
        <v>6990</v>
      </c>
      <c r="E476" s="259" t="s">
        <v>6065</v>
      </c>
      <c r="F476" s="262" t="s">
        <v>6483</v>
      </c>
      <c r="G476" s="265" t="str">
        <f>IF(COUNTIF(H476:AU476,"&lt;&gt;")=0,"",SUMPRODUCT(((Recommendations[ImplStatus]="Implemented")+(Recommendations[ImplStatus]="Compensated"))*ISNUMBER(MATCH(Recommendations[Id],H476:AU476,0)))/COUNTIF(H476:AU476,"&lt;&gt;"))</f>
        <v/>
      </c>
      <c r="H476" s="266"/>
      <c r="I476" s="266"/>
      <c r="J476" s="266"/>
      <c r="K476" s="266"/>
      <c r="L476" s="266"/>
      <c r="M476" s="266"/>
      <c r="N476" s="266"/>
      <c r="O476" s="266"/>
      <c r="P476" s="266"/>
      <c r="Q476" s="266"/>
      <c r="R476" s="266"/>
      <c r="S476" s="266"/>
      <c r="T476" s="266"/>
      <c r="U476" s="266"/>
      <c r="V476" s="266"/>
      <c r="W476" s="266"/>
      <c r="X476" s="266"/>
      <c r="Y476" s="266"/>
      <c r="Z476" s="266"/>
      <c r="AA476" s="266"/>
      <c r="AB476" s="266"/>
      <c r="AC476" s="266"/>
      <c r="AD476" s="266"/>
      <c r="AE476" s="266"/>
      <c r="AF476" s="266"/>
      <c r="AG476" s="266"/>
      <c r="AH476" s="266"/>
      <c r="AI476" s="266"/>
      <c r="AJ476" s="266"/>
      <c r="AK476" s="266"/>
      <c r="AL476" s="266"/>
      <c r="AM476" s="266"/>
      <c r="AN476" s="266"/>
      <c r="AO476" s="266"/>
      <c r="AP476" s="266"/>
      <c r="AQ476" s="266"/>
      <c r="AR476" s="266"/>
      <c r="AS476" s="266"/>
      <c r="AT476" s="266"/>
      <c r="AU476" s="280"/>
    </row>
    <row r="477" spans="1:47" ht="60" customHeight="1" x14ac:dyDescent="0.35">
      <c r="A477" s="276" t="s">
        <v>6939</v>
      </c>
      <c r="B477" s="254" t="s">
        <v>6970</v>
      </c>
      <c r="C477" s="255" t="s">
        <v>6991</v>
      </c>
      <c r="D477" s="258" t="s">
        <v>6992</v>
      </c>
      <c r="E477" s="259" t="s">
        <v>6065</v>
      </c>
      <c r="F477" s="262" t="s">
        <v>6483</v>
      </c>
      <c r="G477" s="265" t="str">
        <f>IF(COUNTIF(H477:AU477,"&lt;&gt;")=0,"",SUMPRODUCT(((Recommendations[ImplStatus]="Implemented")+(Recommendations[ImplStatus]="Compensated"))*ISNUMBER(MATCH(Recommendations[Id],H477:AU477,0)))/COUNTIF(H477:AU477,"&lt;&gt;"))</f>
        <v/>
      </c>
      <c r="H477" s="266"/>
      <c r="I477" s="266"/>
      <c r="J477" s="266"/>
      <c r="K477" s="266"/>
      <c r="L477" s="266"/>
      <c r="M477" s="266"/>
      <c r="N477" s="266"/>
      <c r="O477" s="266"/>
      <c r="P477" s="266"/>
      <c r="Q477" s="266"/>
      <c r="R477" s="266"/>
      <c r="S477" s="266"/>
      <c r="T477" s="266"/>
      <c r="U477" s="266"/>
      <c r="V477" s="266"/>
      <c r="W477" s="266"/>
      <c r="X477" s="266"/>
      <c r="Y477" s="266"/>
      <c r="Z477" s="266"/>
      <c r="AA477" s="266"/>
      <c r="AB477" s="266"/>
      <c r="AC477" s="266"/>
      <c r="AD477" s="266"/>
      <c r="AE477" s="266"/>
      <c r="AF477" s="266"/>
      <c r="AG477" s="266"/>
      <c r="AH477" s="266"/>
      <c r="AI477" s="266"/>
      <c r="AJ477" s="266"/>
      <c r="AK477" s="266"/>
      <c r="AL477" s="266"/>
      <c r="AM477" s="266"/>
      <c r="AN477" s="266"/>
      <c r="AO477" s="266"/>
      <c r="AP477" s="266"/>
      <c r="AQ477" s="266"/>
      <c r="AR477" s="266"/>
      <c r="AS477" s="266"/>
      <c r="AT477" s="266"/>
      <c r="AU477" s="280"/>
    </row>
    <row r="478" spans="1:47" ht="60" customHeight="1" x14ac:dyDescent="0.35">
      <c r="A478" s="276" t="s">
        <v>6939</v>
      </c>
      <c r="B478" s="254" t="s">
        <v>6970</v>
      </c>
      <c r="C478" s="255" t="s">
        <v>6993</v>
      </c>
      <c r="D478" s="258" t="s">
        <v>6994</v>
      </c>
      <c r="E478" s="259" t="s">
        <v>6065</v>
      </c>
      <c r="F478" s="262" t="s">
        <v>6544</v>
      </c>
      <c r="G478" s="265" t="str">
        <f>IF(COUNTIF(H478:AU478,"&lt;&gt;")=0,"",SUMPRODUCT(((Recommendations[ImplStatus]="Implemented")+(Recommendations[ImplStatus]="Compensated"))*ISNUMBER(MATCH(Recommendations[Id],H478:AU478,0)))/COUNTIF(H478:AU478,"&lt;&gt;"))</f>
        <v/>
      </c>
      <c r="H478" s="266"/>
      <c r="I478" s="266"/>
      <c r="J478" s="266"/>
      <c r="K478" s="266"/>
      <c r="L478" s="266"/>
      <c r="M478" s="266"/>
      <c r="N478" s="266"/>
      <c r="O478" s="266"/>
      <c r="P478" s="266"/>
      <c r="Q478" s="266"/>
      <c r="R478" s="266"/>
      <c r="S478" s="266"/>
      <c r="T478" s="266"/>
      <c r="U478" s="266"/>
      <c r="V478" s="266"/>
      <c r="W478" s="266"/>
      <c r="X478" s="266"/>
      <c r="Y478" s="266"/>
      <c r="Z478" s="266"/>
      <c r="AA478" s="266"/>
      <c r="AB478" s="266"/>
      <c r="AC478" s="266"/>
      <c r="AD478" s="266"/>
      <c r="AE478" s="266"/>
      <c r="AF478" s="266"/>
      <c r="AG478" s="266"/>
      <c r="AH478" s="266"/>
      <c r="AI478" s="266"/>
      <c r="AJ478" s="266"/>
      <c r="AK478" s="266"/>
      <c r="AL478" s="266"/>
      <c r="AM478" s="266"/>
      <c r="AN478" s="266"/>
      <c r="AO478" s="266"/>
      <c r="AP478" s="266"/>
      <c r="AQ478" s="266"/>
      <c r="AR478" s="266"/>
      <c r="AS478" s="266"/>
      <c r="AT478" s="266"/>
      <c r="AU478" s="280"/>
    </row>
    <row r="479" spans="1:47" ht="60" customHeight="1" x14ac:dyDescent="0.35">
      <c r="A479" s="276" t="s">
        <v>6939</v>
      </c>
      <c r="B479" s="254" t="s">
        <v>6970</v>
      </c>
      <c r="C479" s="255" t="s">
        <v>6995</v>
      </c>
      <c r="D479" s="258" t="s">
        <v>6996</v>
      </c>
      <c r="E479" s="259" t="s">
        <v>6180</v>
      </c>
      <c r="F479" s="262" t="s">
        <v>6544</v>
      </c>
      <c r="G479" s="265" t="str">
        <f>IF(COUNTIF(H479:AU479,"&lt;&gt;")=0,"",SUMPRODUCT(((Recommendations[ImplStatus]="Implemented")+(Recommendations[ImplStatus]="Compensated"))*ISNUMBER(MATCH(Recommendations[Id],H479:AU479,0)))/COUNTIF(H479:AU479,"&lt;&gt;"))</f>
        <v/>
      </c>
      <c r="H479" s="266"/>
      <c r="I479" s="266"/>
      <c r="J479" s="266"/>
      <c r="K479" s="266"/>
      <c r="L479" s="266"/>
      <c r="M479" s="266"/>
      <c r="N479" s="266"/>
      <c r="O479" s="266"/>
      <c r="P479" s="266"/>
      <c r="Q479" s="266"/>
      <c r="R479" s="266"/>
      <c r="S479" s="266"/>
      <c r="T479" s="266"/>
      <c r="U479" s="266"/>
      <c r="V479" s="266"/>
      <c r="W479" s="266"/>
      <c r="X479" s="266"/>
      <c r="Y479" s="266"/>
      <c r="Z479" s="266"/>
      <c r="AA479" s="266"/>
      <c r="AB479" s="266"/>
      <c r="AC479" s="266"/>
      <c r="AD479" s="266"/>
      <c r="AE479" s="266"/>
      <c r="AF479" s="266"/>
      <c r="AG479" s="266"/>
      <c r="AH479" s="266"/>
      <c r="AI479" s="266"/>
      <c r="AJ479" s="266"/>
      <c r="AK479" s="266"/>
      <c r="AL479" s="266"/>
      <c r="AM479" s="266"/>
      <c r="AN479" s="266"/>
      <c r="AO479" s="266"/>
      <c r="AP479" s="266"/>
      <c r="AQ479" s="266"/>
      <c r="AR479" s="266"/>
      <c r="AS479" s="266"/>
      <c r="AT479" s="266"/>
      <c r="AU479" s="280"/>
    </row>
    <row r="480" spans="1:47" ht="60" customHeight="1" x14ac:dyDescent="0.35">
      <c r="A480" s="276" t="s">
        <v>6939</v>
      </c>
      <c r="B480" s="254" t="s">
        <v>6970</v>
      </c>
      <c r="C480" s="255" t="s">
        <v>6997</v>
      </c>
      <c r="D480" s="258" t="s">
        <v>6998</v>
      </c>
      <c r="E480" s="259" t="s">
        <v>6180</v>
      </c>
      <c r="F480" s="262" t="s">
        <v>6544</v>
      </c>
      <c r="G480" s="265" t="str">
        <f>IF(COUNTIF(H480:AU480,"&lt;&gt;")=0,"",SUMPRODUCT(((Recommendations[ImplStatus]="Implemented")+(Recommendations[ImplStatus]="Compensated"))*ISNUMBER(MATCH(Recommendations[Id],H480:AU480,0)))/COUNTIF(H480:AU480,"&lt;&gt;"))</f>
        <v/>
      </c>
      <c r="H480" s="266"/>
      <c r="I480" s="266"/>
      <c r="J480" s="266"/>
      <c r="K480" s="266"/>
      <c r="L480" s="266"/>
      <c r="M480" s="266"/>
      <c r="N480" s="266"/>
      <c r="O480" s="266"/>
      <c r="P480" s="266"/>
      <c r="Q480" s="266"/>
      <c r="R480" s="266"/>
      <c r="S480" s="266"/>
      <c r="T480" s="266"/>
      <c r="U480" s="266"/>
      <c r="V480" s="266"/>
      <c r="W480" s="266"/>
      <c r="X480" s="266"/>
      <c r="Y480" s="266"/>
      <c r="Z480" s="266"/>
      <c r="AA480" s="266"/>
      <c r="AB480" s="266"/>
      <c r="AC480" s="266"/>
      <c r="AD480" s="266"/>
      <c r="AE480" s="266"/>
      <c r="AF480" s="266"/>
      <c r="AG480" s="266"/>
      <c r="AH480" s="266"/>
      <c r="AI480" s="266"/>
      <c r="AJ480" s="266"/>
      <c r="AK480" s="266"/>
      <c r="AL480" s="266"/>
      <c r="AM480" s="266"/>
      <c r="AN480" s="266"/>
      <c r="AO480" s="266"/>
      <c r="AP480" s="266"/>
      <c r="AQ480" s="266"/>
      <c r="AR480" s="266"/>
      <c r="AS480" s="266"/>
      <c r="AT480" s="266"/>
      <c r="AU480" s="280"/>
    </row>
    <row r="481" spans="1:47" ht="60" customHeight="1" x14ac:dyDescent="0.35">
      <c r="A481" s="277" t="s">
        <v>6939</v>
      </c>
      <c r="B481" s="267" t="s">
        <v>6970</v>
      </c>
      <c r="C481" s="268" t="s">
        <v>6999</v>
      </c>
      <c r="D481" s="269" t="s">
        <v>7000</v>
      </c>
      <c r="E481" s="270" t="s">
        <v>6180</v>
      </c>
      <c r="F481" s="271" t="s">
        <v>6175</v>
      </c>
      <c r="G481" s="272" t="str">
        <f>IF(COUNTIF(H481:AU481,"&lt;&gt;")=0,"",SUMPRODUCT(((Recommendations[ImplStatus]="Implemented")+(Recommendations[ImplStatus]="Compensated"))*ISNUMBER(MATCH(Recommendations[Id],H481:AU481,0)))/COUNTIF(H481:AU481,"&lt;&gt;"))</f>
        <v/>
      </c>
      <c r="H481" s="273"/>
      <c r="I481" s="273"/>
      <c r="J481" s="273"/>
      <c r="K481" s="273"/>
      <c r="L481" s="273"/>
      <c r="M481" s="273"/>
      <c r="N481" s="273"/>
      <c r="O481" s="273"/>
      <c r="P481" s="273"/>
      <c r="Q481" s="273"/>
      <c r="R481" s="273"/>
      <c r="S481" s="273"/>
      <c r="T481" s="273"/>
      <c r="U481" s="273"/>
      <c r="V481" s="273"/>
      <c r="W481" s="273"/>
      <c r="X481" s="273"/>
      <c r="Y481" s="273"/>
      <c r="Z481" s="273"/>
      <c r="AA481" s="273"/>
      <c r="AB481" s="273"/>
      <c r="AC481" s="273"/>
      <c r="AD481" s="273"/>
      <c r="AE481" s="273"/>
      <c r="AF481" s="273"/>
      <c r="AG481" s="273"/>
      <c r="AH481" s="273"/>
      <c r="AI481" s="273"/>
      <c r="AJ481" s="273"/>
      <c r="AK481" s="273"/>
      <c r="AL481" s="273"/>
      <c r="AM481" s="273"/>
      <c r="AN481" s="273"/>
      <c r="AO481" s="273"/>
      <c r="AP481" s="273"/>
      <c r="AQ481" s="273"/>
      <c r="AR481" s="273"/>
      <c r="AS481" s="273"/>
      <c r="AT481" s="273"/>
      <c r="AU481" s="281"/>
    </row>
    <row r="485" spans="1:47" ht="32" customHeight="1" x14ac:dyDescent="0.35">
      <c r="A485" s="285" t="s">
        <v>1305</v>
      </c>
      <c r="B485" s="285"/>
      <c r="C485" s="285"/>
      <c r="D485" s="285"/>
      <c r="E485" s="285"/>
      <c r="F485" s="285"/>
    </row>
  </sheetData>
  <mergeCells count="1">
    <mergeCell ref="A485:F485"/>
  </mergeCells>
  <hyperlinks>
    <hyperlink ref="A485" r:id="rId1" xr:uid="{00000000-0004-0000-0B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B00-000001000000}">
            <xm:f>AND(H2&lt;&gt;"", IFERROR(INDEX('Recommendations'!$G$2:$G$274, MATCH(H2,'Recommendations'!$B$2:$B$274,0))="Implemented", FALSE))</xm:f>
            <x14:dxf>
              <font>
                <color rgb="FF000000"/>
              </font>
              <fill>
                <patternFill>
                  <bgColor rgb="FF3C7D22"/>
                </patternFill>
              </fill>
            </x14:dxf>
          </x14:cfRule>
          <x14:cfRule type="expression" priority="2" id="{00000000-000E-0000-0B00-000002000000}">
            <xm:f>AND(H2&lt;&gt;"", IFERROR(INDEX('Recommendations'!$G$2:$G$274, MATCH(H2,'Recommendations'!$B$2:$B$274,0))="Compensated", FALSE))</xm:f>
            <x14:dxf>
              <font>
                <color rgb="FF000000"/>
              </font>
              <fill>
                <patternFill>
                  <bgColor rgb="FFC6E0B4"/>
                </patternFill>
              </fill>
            </x14:dxf>
          </x14:cfRule>
          <x14:cfRule type="expression" priority="3" id="{00000000-000E-0000-0B00-000003000000}">
            <xm:f>AND(H2&lt;&gt;"", IFERROR(INDEX('Recommendations'!$G$2:$G$274, MATCH(H2,'Recommendations'!$B$2:$B$274,0))="Testing", FALSE))</xm:f>
            <x14:dxf>
              <font>
                <color rgb="FF000000"/>
              </font>
              <fill>
                <patternFill>
                  <bgColor rgb="FFFFC000"/>
                </patternFill>
              </fill>
            </x14:dxf>
          </x14:cfRule>
          <x14:cfRule type="expression" priority="4" id="{00000000-000E-0000-0B00-000004000000}">
            <xm:f>AND(H2&lt;&gt;"", IFERROR(INDEX('Recommendations'!$G$2:$G$274, MATCH(H2,'Recommendations'!$B$2:$B$274,0))="Failed", FALSE))</xm:f>
            <x14:dxf>
              <font>
                <color rgb="FF000000"/>
              </font>
              <fill>
                <patternFill>
                  <bgColor rgb="FFD82891"/>
                </patternFill>
              </fill>
            </x14:dxf>
          </x14:cfRule>
          <x14:cfRule type="expression" priority="5" id="{00000000-000E-0000-0B00-000005000000}">
            <xm:f>AND(H2&lt;&gt;"", IFERROR(INDEX('Recommendations'!$G$2:$G$274, MATCH(H2,'Recommendations'!$B$2:$B$274,0))="Risk Accepted", FALSE))</xm:f>
            <x14:dxf>
              <font>
                <color rgb="FF000000"/>
              </font>
              <fill>
                <patternFill>
                  <bgColor rgb="FFD9D9D9"/>
                </patternFill>
              </fill>
            </x14:dxf>
          </x14:cfRule>
          <x14:cfRule type="expression" priority="6" id="{00000000-000E-0000-0B00-000006000000}">
            <xm:f>AND(H2&lt;&gt;"", IFERROR(INDEX('Recommendations'!$G$2:$G$274, MATCH(H2,'Recommendations'!$B$2:$B$274,0))="N/A", FALSE))</xm:f>
            <x14:dxf>
              <font>
                <color rgb="FF000000"/>
              </font>
              <fill>
                <patternFill>
                  <bgColor rgb="FFF2F2F2"/>
                </patternFill>
              </fill>
            </x14:dxf>
          </x14:cfRule>
          <xm:sqref>H2:AU481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174"/>
  <sheetViews>
    <sheetView showGridLines="0" workbookViewId="0">
      <pane ySplit="10" topLeftCell="A11" activePane="bottomLeft" state="frozen"/>
      <selection pane="bottomLeft"/>
    </sheetView>
  </sheetViews>
  <sheetFormatPr defaultColWidth="9.1796875" defaultRowHeight="14.5" x14ac:dyDescent="0.35"/>
  <cols>
    <col min="1" max="1" width="3" style="16" customWidth="1"/>
    <col min="2" max="2" width="35" style="16" customWidth="1"/>
    <col min="3" max="3" width="9.54296875" style="16" customWidth="1"/>
    <col min="4" max="4" width="9.1796875" style="16" customWidth="1"/>
    <col min="5" max="5" width="12.453125" style="16" customWidth="1"/>
    <col min="6" max="14" width="9.1796875" style="16" customWidth="1"/>
    <col min="15" max="15" width="18" style="16" customWidth="1"/>
    <col min="16" max="16" width="13" style="16" customWidth="1"/>
    <col min="17" max="24" width="15" style="16" customWidth="1"/>
    <col min="25" max="25" width="9.1796875" style="16" customWidth="1"/>
    <col min="26" max="16384" width="9.1796875" style="16"/>
  </cols>
  <sheetData>
    <row r="2" spans="2:15" ht="31" x14ac:dyDescent="0.35">
      <c r="B2" s="286" t="s">
        <v>1382</v>
      </c>
      <c r="C2" s="287"/>
      <c r="D2" s="287"/>
      <c r="E2" s="287"/>
      <c r="F2" s="287"/>
      <c r="G2" s="287"/>
      <c r="H2" s="287"/>
      <c r="I2" s="287"/>
    </row>
    <row r="4" spans="2:15" ht="18.5" x14ac:dyDescent="0.45">
      <c r="B4" s="36" t="s">
        <v>1383</v>
      </c>
    </row>
    <row r="5" spans="2:15" x14ac:dyDescent="0.35">
      <c r="B5" s="38" t="s">
        <v>20</v>
      </c>
      <c r="C5" s="38" t="s">
        <v>1384</v>
      </c>
      <c r="D5" s="38" t="s">
        <v>1385</v>
      </c>
      <c r="F5" s="288" t="s">
        <v>1386</v>
      </c>
      <c r="G5" s="288"/>
      <c r="H5" s="288"/>
      <c r="I5" s="289" t="s">
        <v>1387</v>
      </c>
      <c r="J5" s="289"/>
      <c r="K5" s="289"/>
      <c r="L5" s="289"/>
      <c r="M5" s="289"/>
      <c r="N5" s="289"/>
      <c r="O5" s="289"/>
    </row>
    <row r="6" spans="2:15" x14ac:dyDescent="0.35">
      <c r="B6" s="44" t="s">
        <v>1388</v>
      </c>
      <c r="C6" s="45">
        <v>273</v>
      </c>
      <c r="D6" s="46" t="s">
        <v>20</v>
      </c>
      <c r="F6" s="288" t="s">
        <v>1389</v>
      </c>
      <c r="G6" s="288"/>
      <c r="H6" s="288"/>
      <c r="I6" s="290" t="s">
        <v>1390</v>
      </c>
      <c r="J6" s="290"/>
      <c r="K6" s="290"/>
      <c r="L6" s="290"/>
      <c r="M6" s="290"/>
      <c r="N6" s="290"/>
      <c r="O6" s="290"/>
    </row>
    <row r="7" spans="2:15" x14ac:dyDescent="0.35">
      <c r="B7" s="47" t="s">
        <v>1391</v>
      </c>
      <c r="C7" s="48">
        <f>C6-C8-C9</f>
        <v>273</v>
      </c>
      <c r="D7" s="49">
        <f>IF(C6&gt;0,C7/C6,0)</f>
        <v>1</v>
      </c>
      <c r="F7" s="288" t="s">
        <v>1392</v>
      </c>
      <c r="G7" s="288"/>
      <c r="H7" s="288"/>
      <c r="I7" s="290" t="s">
        <v>1390</v>
      </c>
      <c r="J7" s="290"/>
      <c r="K7" s="290"/>
      <c r="L7" s="290"/>
      <c r="M7" s="290"/>
      <c r="N7" s="290"/>
      <c r="O7" s="290"/>
    </row>
    <row r="8" spans="2:15" x14ac:dyDescent="0.35">
      <c r="B8" s="40" t="s">
        <v>1393</v>
      </c>
      <c r="C8" s="41">
        <f>COUNTIF('Recommendations'!G:G,"Risk Accepted")</f>
        <v>0</v>
      </c>
      <c r="D8" s="42">
        <f>IF(C6&gt;0,C8/C6,0)</f>
        <v>0</v>
      </c>
      <c r="F8" s="288" t="s">
        <v>1394</v>
      </c>
      <c r="G8" s="288"/>
      <c r="H8" s="288"/>
      <c r="I8" s="290" t="s">
        <v>1390</v>
      </c>
      <c r="J8" s="290"/>
      <c r="K8" s="290"/>
      <c r="L8" s="290"/>
      <c r="M8" s="290"/>
      <c r="N8" s="290"/>
      <c r="O8" s="290"/>
    </row>
    <row r="9" spans="2:15" x14ac:dyDescent="0.35">
      <c r="B9" s="40" t="s">
        <v>1395</v>
      </c>
      <c r="C9" s="41">
        <f>COUNTIF('Recommendations'!G:G,"N/A")</f>
        <v>0</v>
      </c>
      <c r="D9" s="42">
        <f>IF(C6&gt;0,C9/C6,0)</f>
        <v>0</v>
      </c>
      <c r="F9" s="288" t="s">
        <v>1396</v>
      </c>
      <c r="G9" s="288"/>
      <c r="H9" s="288"/>
      <c r="I9" s="290" t="s">
        <v>1390</v>
      </c>
      <c r="J9" s="290"/>
      <c r="K9" s="290"/>
      <c r="L9" s="290"/>
      <c r="M9" s="290"/>
      <c r="N9" s="290"/>
      <c r="O9" s="290"/>
    </row>
    <row r="12" spans="2:15" ht="18.5" x14ac:dyDescent="0.45">
      <c r="B12" s="36" t="s">
        <v>1397</v>
      </c>
    </row>
    <row r="14" spans="2:15" x14ac:dyDescent="0.35">
      <c r="B14" s="50" t="s">
        <v>1398</v>
      </c>
    </row>
    <row r="15" spans="2:15" x14ac:dyDescent="0.35">
      <c r="B15" s="38" t="s">
        <v>20</v>
      </c>
      <c r="C15" s="38" t="s">
        <v>1399</v>
      </c>
      <c r="D15" s="38" t="s">
        <v>1400</v>
      </c>
      <c r="E15" s="38" t="s">
        <v>1401</v>
      </c>
      <c r="F15" s="38" t="s">
        <v>1402</v>
      </c>
    </row>
    <row r="16" spans="2:15" x14ac:dyDescent="0.35">
      <c r="B16" s="40" t="s">
        <v>1403</v>
      </c>
      <c r="C16" s="41">
        <f>COUNTIF('Recommendations'!M:M,"Resolved")</f>
        <v>0</v>
      </c>
      <c r="D16" s="41">
        <f>COUNTIF('Recommendations'!M:M,"Testing")</f>
        <v>0</v>
      </c>
      <c r="E16" s="41">
        <f>COUNTIF('Recommendations'!M:M,"Outstanding")</f>
        <v>273</v>
      </c>
      <c r="F16" s="41">
        <f>SUM(C16:E16)</f>
        <v>273</v>
      </c>
    </row>
    <row r="18" spans="2:6" x14ac:dyDescent="0.35">
      <c r="B18" s="50" t="s">
        <v>1404</v>
      </c>
    </row>
    <row r="19" spans="2:6" x14ac:dyDescent="0.35">
      <c r="B19" s="51" t="s">
        <v>20</v>
      </c>
      <c r="C19" s="51" t="s">
        <v>1399</v>
      </c>
      <c r="D19" s="51" t="s">
        <v>1400</v>
      </c>
      <c r="E19" s="51" t="s">
        <v>1401</v>
      </c>
      <c r="F19" s="51" t="s">
        <v>20</v>
      </c>
    </row>
    <row r="20" spans="2:6" x14ac:dyDescent="0.35">
      <c r="B20" s="40" t="s">
        <v>1403</v>
      </c>
      <c r="C20" s="42">
        <f>IF(F16&gt;0, C16/F16, 0)</f>
        <v>0</v>
      </c>
      <c r="D20" s="42">
        <f>IF(F16&gt;0, D16/F16, 0)</f>
        <v>0</v>
      </c>
      <c r="E20" s="42">
        <f>IF(F16&gt;0, E16/F16, 0)</f>
        <v>1</v>
      </c>
      <c r="F20" s="43" t="s">
        <v>20</v>
      </c>
    </row>
    <row r="25" spans="2:6" ht="18.5" x14ac:dyDescent="0.45">
      <c r="B25" s="36" t="s">
        <v>1405</v>
      </c>
    </row>
    <row r="27" spans="2:6" x14ac:dyDescent="0.35">
      <c r="B27" s="50" t="s">
        <v>1398</v>
      </c>
    </row>
    <row r="28" spans="2:6" x14ac:dyDescent="0.35">
      <c r="B28" s="38" t="s">
        <v>5</v>
      </c>
      <c r="C28" s="38" t="s">
        <v>1399</v>
      </c>
      <c r="D28" s="38" t="s">
        <v>1400</v>
      </c>
      <c r="E28" s="38" t="s">
        <v>1401</v>
      </c>
      <c r="F28" s="38" t="s">
        <v>1402</v>
      </c>
    </row>
    <row r="29" spans="2:6" x14ac:dyDescent="0.35">
      <c r="B29" s="40" t="s">
        <v>1406</v>
      </c>
      <c r="C29" s="41">
        <f>COUNTIFS('Recommendations'!F:F,"Phase1",'Recommendations'!M:M,"=Resolved")</f>
        <v>0</v>
      </c>
      <c r="D29" s="41">
        <f>COUNTIFS('Recommendations'!F:F,"=Phase1",'Recommendations'!M:M,"=Testing")</f>
        <v>0</v>
      </c>
      <c r="E29" s="41">
        <f>COUNTIFS('Recommendations'!F:F,"=Phase1",'Recommendations'!M:M,"=Outstanding")</f>
        <v>0</v>
      </c>
      <c r="F29" s="41">
        <f t="shared" ref="F29:F34" si="0">SUM(C29:E29)</f>
        <v>0</v>
      </c>
    </row>
    <row r="30" spans="2:6" x14ac:dyDescent="0.35">
      <c r="B30" s="40" t="s">
        <v>1407</v>
      </c>
      <c r="C30" s="41">
        <f>COUNTIFS('Recommendations'!F:F,"Phase2",'Recommendations'!M:M,"=Resolved")</f>
        <v>0</v>
      </c>
      <c r="D30" s="41">
        <f>COUNTIFS('Recommendations'!F:F,"=Phase2",'Recommendations'!M:M,"=Testing")</f>
        <v>0</v>
      </c>
      <c r="E30" s="41">
        <f>COUNTIFS('Recommendations'!F:F,"=Phase2",'Recommendations'!M:M,"=Outstanding")</f>
        <v>0</v>
      </c>
      <c r="F30" s="41">
        <f t="shared" si="0"/>
        <v>0</v>
      </c>
    </row>
    <row r="31" spans="2:6" x14ac:dyDescent="0.35">
      <c r="B31" s="40" t="s">
        <v>1408</v>
      </c>
      <c r="C31" s="41">
        <f>COUNTIFS('Recommendations'!F:F,"Phase3",'Recommendations'!M:M,"=Resolved")</f>
        <v>0</v>
      </c>
      <c r="D31" s="41">
        <f>COUNTIFS('Recommendations'!F:F,"=Phase3",'Recommendations'!M:M,"=Testing")</f>
        <v>0</v>
      </c>
      <c r="E31" s="41">
        <f>COUNTIFS('Recommendations'!F:F,"=Phase3",'Recommendations'!M:M,"=Outstanding")</f>
        <v>0</v>
      </c>
      <c r="F31" s="41">
        <f t="shared" si="0"/>
        <v>0</v>
      </c>
    </row>
    <row r="32" spans="2:6" x14ac:dyDescent="0.35">
      <c r="B32" s="40" t="s">
        <v>1409</v>
      </c>
      <c r="C32" s="41">
        <f>COUNTIFS('Recommendations'!F:F,"Phase4",'Recommendations'!M:M,"=Resolved")</f>
        <v>0</v>
      </c>
      <c r="D32" s="41">
        <f>COUNTIFS('Recommendations'!F:F,"=Phase4",'Recommendations'!M:M,"=Testing")</f>
        <v>0</v>
      </c>
      <c r="E32" s="41">
        <f>COUNTIFS('Recommendations'!F:F,"=Phase4",'Recommendations'!M:M,"=Outstanding")</f>
        <v>0</v>
      </c>
      <c r="F32" s="41">
        <f t="shared" si="0"/>
        <v>0</v>
      </c>
    </row>
    <row r="33" spans="2:6" x14ac:dyDescent="0.35">
      <c r="B33" s="40" t="s">
        <v>1410</v>
      </c>
      <c r="C33" s="41">
        <f>COUNTIFS('Recommendations'!F:F,"Phase5",'Recommendations'!M:M,"=Resolved")</f>
        <v>0</v>
      </c>
      <c r="D33" s="41">
        <f>COUNTIFS('Recommendations'!F:F,"=Phase5",'Recommendations'!M:M,"=Testing")</f>
        <v>0</v>
      </c>
      <c r="E33" s="41">
        <f>COUNTIFS('Recommendations'!F:F,"=Phase5",'Recommendations'!M:M,"=Outstanding")</f>
        <v>0</v>
      </c>
      <c r="F33" s="41">
        <f t="shared" si="0"/>
        <v>0</v>
      </c>
    </row>
    <row r="34" spans="2:6" x14ac:dyDescent="0.35">
      <c r="B34" s="40" t="s">
        <v>19</v>
      </c>
      <c r="C34" s="41">
        <f>COUNTIFS('Recommendations'!F:F,"Pending",'Recommendations'!M:M,"=Resolved")</f>
        <v>0</v>
      </c>
      <c r="D34" s="41">
        <f>COUNTIFS('Recommendations'!F:F,"=Pending",'Recommendations'!M:M,"=Testing")</f>
        <v>0</v>
      </c>
      <c r="E34" s="41">
        <f>COUNTIFS('Recommendations'!F:F,"=Pending",'Recommendations'!M:M,"=Outstanding")</f>
        <v>273</v>
      </c>
      <c r="F34" s="41">
        <f t="shared" si="0"/>
        <v>273</v>
      </c>
    </row>
    <row r="36" spans="2:6" x14ac:dyDescent="0.35">
      <c r="B36" s="50" t="s">
        <v>1404</v>
      </c>
    </row>
    <row r="37" spans="2:6" x14ac:dyDescent="0.35">
      <c r="B37" s="51" t="s">
        <v>5</v>
      </c>
      <c r="C37" s="51" t="s">
        <v>1399</v>
      </c>
      <c r="D37" s="51" t="s">
        <v>1400</v>
      </c>
      <c r="E37" s="51" t="s">
        <v>1401</v>
      </c>
      <c r="F37" s="51" t="s">
        <v>20</v>
      </c>
    </row>
    <row r="38" spans="2:6" x14ac:dyDescent="0.35">
      <c r="B38" s="40" t="s">
        <v>1406</v>
      </c>
      <c r="C38" s="42">
        <f t="shared" ref="C38:C43" si="1">IF(F29&gt;0, C29/F29, 0)</f>
        <v>0</v>
      </c>
      <c r="D38" s="42">
        <f t="shared" ref="D38:D43" si="2">IF(F29&gt;0, D29/F29, 0)</f>
        <v>0</v>
      </c>
      <c r="E38" s="42">
        <f t="shared" ref="E38:E43" si="3">IF(F29&gt;0, E29/F29, 0)</f>
        <v>0</v>
      </c>
      <c r="F38" s="43" t="s">
        <v>20</v>
      </c>
    </row>
    <row r="39" spans="2:6" x14ac:dyDescent="0.35">
      <c r="B39" s="40" t="s">
        <v>1407</v>
      </c>
      <c r="C39" s="42">
        <f t="shared" si="1"/>
        <v>0</v>
      </c>
      <c r="D39" s="42">
        <f t="shared" si="2"/>
        <v>0</v>
      </c>
      <c r="E39" s="42">
        <f t="shared" si="3"/>
        <v>0</v>
      </c>
      <c r="F39" s="43" t="s">
        <v>20</v>
      </c>
    </row>
    <row r="40" spans="2:6" x14ac:dyDescent="0.35">
      <c r="B40" s="40" t="s">
        <v>1408</v>
      </c>
      <c r="C40" s="42">
        <f t="shared" si="1"/>
        <v>0</v>
      </c>
      <c r="D40" s="42">
        <f t="shared" si="2"/>
        <v>0</v>
      </c>
      <c r="E40" s="42">
        <f t="shared" si="3"/>
        <v>0</v>
      </c>
      <c r="F40" s="43" t="s">
        <v>20</v>
      </c>
    </row>
    <row r="41" spans="2:6" x14ac:dyDescent="0.35">
      <c r="B41" s="40" t="s">
        <v>1409</v>
      </c>
      <c r="C41" s="42">
        <f t="shared" si="1"/>
        <v>0</v>
      </c>
      <c r="D41" s="42">
        <f t="shared" si="2"/>
        <v>0</v>
      </c>
      <c r="E41" s="42">
        <f t="shared" si="3"/>
        <v>0</v>
      </c>
      <c r="F41" s="43" t="s">
        <v>20</v>
      </c>
    </row>
    <row r="42" spans="2:6" x14ac:dyDescent="0.35">
      <c r="B42" s="40" t="s">
        <v>1410</v>
      </c>
      <c r="C42" s="42">
        <f t="shared" si="1"/>
        <v>0</v>
      </c>
      <c r="D42" s="42">
        <f t="shared" si="2"/>
        <v>0</v>
      </c>
      <c r="E42" s="42">
        <f t="shared" si="3"/>
        <v>0</v>
      </c>
      <c r="F42" s="43" t="s">
        <v>20</v>
      </c>
    </row>
    <row r="43" spans="2:6" x14ac:dyDescent="0.35">
      <c r="B43" s="40" t="s">
        <v>19</v>
      </c>
      <c r="C43" s="42">
        <f t="shared" si="1"/>
        <v>0</v>
      </c>
      <c r="D43" s="42">
        <f t="shared" si="2"/>
        <v>0</v>
      </c>
      <c r="E43" s="42">
        <f t="shared" si="3"/>
        <v>1</v>
      </c>
      <c r="F43" s="43" t="s">
        <v>20</v>
      </c>
    </row>
    <row r="48" spans="2:6" ht="18.5" x14ac:dyDescent="0.45">
      <c r="B48" s="36" t="s">
        <v>1411</v>
      </c>
    </row>
    <row r="50" spans="2:6" x14ac:dyDescent="0.35">
      <c r="B50" s="50" t="s">
        <v>1398</v>
      </c>
    </row>
    <row r="51" spans="2:6" x14ac:dyDescent="0.35">
      <c r="B51" s="38" t="s">
        <v>3</v>
      </c>
      <c r="C51" s="38" t="s">
        <v>1399</v>
      </c>
      <c r="D51" s="38" t="s">
        <v>1400</v>
      </c>
      <c r="E51" s="38" t="s">
        <v>1401</v>
      </c>
      <c r="F51" s="38" t="s">
        <v>1402</v>
      </c>
    </row>
    <row r="52" spans="2:6" x14ac:dyDescent="0.35">
      <c r="B52" s="40" t="s">
        <v>1412</v>
      </c>
      <c r="C52" s="41">
        <f>COUNTIFS('Recommendations'!D:D,"Must",'Recommendations'!M:M,"=Resolved")</f>
        <v>0</v>
      </c>
      <c r="D52" s="41">
        <f>COUNTIFS('Recommendations'!D:D,"=Must",'Recommendations'!M:M,"=Testing")</f>
        <v>0</v>
      </c>
      <c r="E52" s="41">
        <f>COUNTIFS('Recommendations'!D:D,"=Must",'Recommendations'!M:M,"=Outstanding")</f>
        <v>0</v>
      </c>
      <c r="F52" s="41">
        <f>SUM(C52:E52)</f>
        <v>0</v>
      </c>
    </row>
    <row r="53" spans="2:6" x14ac:dyDescent="0.35">
      <c r="B53" s="40" t="s">
        <v>1413</v>
      </c>
      <c r="C53" s="41">
        <f>COUNTIFS('Recommendations'!D:D,"Should",'Recommendations'!M:M,"=Resolved")</f>
        <v>0</v>
      </c>
      <c r="D53" s="41">
        <f>COUNTIFS('Recommendations'!D:D,"=Should",'Recommendations'!M:M,"=Testing")</f>
        <v>0</v>
      </c>
      <c r="E53" s="41">
        <f>COUNTIFS('Recommendations'!D:D,"=Should",'Recommendations'!M:M,"=Outstanding")</f>
        <v>0</v>
      </c>
      <c r="F53" s="41">
        <f>SUM(C53:E53)</f>
        <v>0</v>
      </c>
    </row>
    <row r="54" spans="2:6" x14ac:dyDescent="0.35">
      <c r="B54" s="40" t="s">
        <v>1414</v>
      </c>
      <c r="C54" s="41">
        <f>COUNTIFS('Recommendations'!D:D,"Could",'Recommendations'!M:M,"=Resolved")</f>
        <v>0</v>
      </c>
      <c r="D54" s="41">
        <f>COUNTIFS('Recommendations'!D:D,"=Could",'Recommendations'!M:M,"=Testing")</f>
        <v>0</v>
      </c>
      <c r="E54" s="41">
        <f>COUNTIFS('Recommendations'!D:D,"=Could",'Recommendations'!M:M,"=Outstanding")</f>
        <v>0</v>
      </c>
      <c r="F54" s="41">
        <f>SUM(C54:E54)</f>
        <v>0</v>
      </c>
    </row>
    <row r="55" spans="2:6" x14ac:dyDescent="0.35">
      <c r="B55" s="40" t="s">
        <v>1415</v>
      </c>
      <c r="C55" s="41">
        <f>COUNTIFS('Recommendations'!D:D,"Won't",'Recommendations'!M:M,"=Resolved")</f>
        <v>0</v>
      </c>
      <c r="D55" s="41">
        <f>COUNTIFS('Recommendations'!D:D,"=Won't",'Recommendations'!M:M,"=Testing")</f>
        <v>0</v>
      </c>
      <c r="E55" s="41">
        <f>COUNTIFS('Recommendations'!D:D,"=Won't",'Recommendations'!M:M,"=Outstanding")</f>
        <v>0</v>
      </c>
      <c r="F55" s="41">
        <f>SUM(C55:E55)</f>
        <v>0</v>
      </c>
    </row>
    <row r="56" spans="2:6" x14ac:dyDescent="0.35">
      <c r="B56" s="40" t="s">
        <v>17</v>
      </c>
      <c r="C56" s="41">
        <f>COUNTIFS('Recommendations'!D:D,"Unassigned",'Recommendations'!M:M,"=Resolved")</f>
        <v>0</v>
      </c>
      <c r="D56" s="41">
        <f>COUNTIFS('Recommendations'!D:D,"=Unassigned",'Recommendations'!M:M,"=Testing")</f>
        <v>0</v>
      </c>
      <c r="E56" s="41">
        <f>COUNTIFS('Recommendations'!D:D,"=Unassigned",'Recommendations'!M:M,"=Outstanding")</f>
        <v>273</v>
      </c>
      <c r="F56" s="41">
        <f>SUM(C56:E56)</f>
        <v>273</v>
      </c>
    </row>
    <row r="58" spans="2:6" x14ac:dyDescent="0.35">
      <c r="B58" s="50" t="s">
        <v>1404</v>
      </c>
    </row>
    <row r="59" spans="2:6" x14ac:dyDescent="0.35">
      <c r="B59" s="51" t="s">
        <v>3</v>
      </c>
      <c r="C59" s="51" t="s">
        <v>1399</v>
      </c>
      <c r="D59" s="51" t="s">
        <v>1400</v>
      </c>
      <c r="E59" s="51" t="s">
        <v>1401</v>
      </c>
      <c r="F59" s="51" t="s">
        <v>20</v>
      </c>
    </row>
    <row r="60" spans="2:6" x14ac:dyDescent="0.35">
      <c r="B60" s="40" t="s">
        <v>1412</v>
      </c>
      <c r="C60" s="42">
        <f>IF(F52&gt;0, C52/F52, 0)</f>
        <v>0</v>
      </c>
      <c r="D60" s="42">
        <f>IF(F52&gt;0, D52/F52, 0)</f>
        <v>0</v>
      </c>
      <c r="E60" s="42">
        <f>IF(F52&gt;0, E52/F52, 0)</f>
        <v>0</v>
      </c>
      <c r="F60" s="43" t="s">
        <v>20</v>
      </c>
    </row>
    <row r="61" spans="2:6" x14ac:dyDescent="0.35">
      <c r="B61" s="40" t="s">
        <v>1413</v>
      </c>
      <c r="C61" s="42">
        <f>IF(F53&gt;0, C53/F53, 0)</f>
        <v>0</v>
      </c>
      <c r="D61" s="42">
        <f>IF(F53&gt;0, D53/F53, 0)</f>
        <v>0</v>
      </c>
      <c r="E61" s="42">
        <f>IF(F53&gt;0, E53/F53, 0)</f>
        <v>0</v>
      </c>
      <c r="F61" s="43" t="s">
        <v>20</v>
      </c>
    </row>
    <row r="62" spans="2:6" x14ac:dyDescent="0.35">
      <c r="B62" s="40" t="s">
        <v>1414</v>
      </c>
      <c r="C62" s="42">
        <f>IF(F54&gt;0, C54/F54, 0)</f>
        <v>0</v>
      </c>
      <c r="D62" s="42">
        <f>IF(F54&gt;0, D54/F54, 0)</f>
        <v>0</v>
      </c>
      <c r="E62" s="42">
        <f>IF(F54&gt;0, E54/F54, 0)</f>
        <v>0</v>
      </c>
      <c r="F62" s="43" t="s">
        <v>20</v>
      </c>
    </row>
    <row r="63" spans="2:6" x14ac:dyDescent="0.35">
      <c r="B63" s="40" t="s">
        <v>1415</v>
      </c>
      <c r="C63" s="42">
        <f>IF(F55&gt;0, C55/F55, 0)</f>
        <v>0</v>
      </c>
      <c r="D63" s="42">
        <f>IF(F55&gt;0, D55/F55, 0)</f>
        <v>0</v>
      </c>
      <c r="E63" s="42">
        <f>IF(F55&gt;0, E55/F55, 0)</f>
        <v>0</v>
      </c>
      <c r="F63" s="43" t="s">
        <v>20</v>
      </c>
    </row>
    <row r="64" spans="2:6" x14ac:dyDescent="0.35">
      <c r="B64" s="40" t="s">
        <v>17</v>
      </c>
      <c r="C64" s="42">
        <f>IF(F56&gt;0, C56/F56, 0)</f>
        <v>0</v>
      </c>
      <c r="D64" s="42">
        <f>IF(F56&gt;0, D56/F56, 0)</f>
        <v>0</v>
      </c>
      <c r="E64" s="42">
        <f>IF(F56&gt;0, E56/F56, 0)</f>
        <v>1</v>
      </c>
      <c r="F64" s="43" t="s">
        <v>20</v>
      </c>
    </row>
    <row r="69" spans="2:6" ht="18.5" x14ac:dyDescent="0.45">
      <c r="B69" s="36" t="s">
        <v>1416</v>
      </c>
    </row>
    <row r="71" spans="2:6" x14ac:dyDescent="0.35">
      <c r="B71" s="50" t="s">
        <v>1398</v>
      </c>
    </row>
    <row r="72" spans="2:6" x14ac:dyDescent="0.35">
      <c r="B72" s="38" t="s">
        <v>1417</v>
      </c>
      <c r="C72" s="38" t="s">
        <v>1399</v>
      </c>
      <c r="D72" s="38" t="s">
        <v>1400</v>
      </c>
      <c r="E72" s="38" t="s">
        <v>1401</v>
      </c>
      <c r="F72" s="38" t="s">
        <v>1402</v>
      </c>
    </row>
    <row r="73" spans="2:6" x14ac:dyDescent="0.35">
      <c r="B73" s="40" t="s">
        <v>1418</v>
      </c>
      <c r="C73" s="41">
        <f>COUNTIFS('Recommendations'!E:E,"Low",'Recommendations'!M:M,"=Resolved")</f>
        <v>0</v>
      </c>
      <c r="D73" s="41">
        <f>COUNTIFS('Recommendations'!E:E,"=Low",'Recommendations'!M:M,"=Testing")</f>
        <v>0</v>
      </c>
      <c r="E73" s="41">
        <f>COUNTIFS('Recommendations'!E:E,"=Low",'Recommendations'!M:M,"=Outstanding")</f>
        <v>0</v>
      </c>
      <c r="F73" s="41">
        <f>SUM(C73:E73)</f>
        <v>0</v>
      </c>
    </row>
    <row r="74" spans="2:6" x14ac:dyDescent="0.35">
      <c r="B74" s="40" t="s">
        <v>1419</v>
      </c>
      <c r="C74" s="41">
        <f>COUNTIFS('Recommendations'!E:E,"Medium",'Recommendations'!M:M,"=Resolved")</f>
        <v>0</v>
      </c>
      <c r="D74" s="41">
        <f>COUNTIFS('Recommendations'!E:E,"=Medium",'Recommendations'!M:M,"=Testing")</f>
        <v>0</v>
      </c>
      <c r="E74" s="41">
        <f>COUNTIFS('Recommendations'!E:E,"=Medium",'Recommendations'!M:M,"=Outstanding")</f>
        <v>0</v>
      </c>
      <c r="F74" s="41">
        <f>SUM(C74:E74)</f>
        <v>0</v>
      </c>
    </row>
    <row r="75" spans="2:6" x14ac:dyDescent="0.35">
      <c r="B75" s="40" t="s">
        <v>1420</v>
      </c>
      <c r="C75" s="41">
        <f>COUNTIFS('Recommendations'!E:E,"High",'Recommendations'!M:M,"=Resolved")</f>
        <v>0</v>
      </c>
      <c r="D75" s="41">
        <f>COUNTIFS('Recommendations'!E:E,"=High",'Recommendations'!M:M,"=Testing")</f>
        <v>0</v>
      </c>
      <c r="E75" s="41">
        <f>COUNTIFS('Recommendations'!E:E,"=High",'Recommendations'!M:M,"=Outstanding")</f>
        <v>0</v>
      </c>
      <c r="F75" s="41">
        <f>SUM(C75:E75)</f>
        <v>0</v>
      </c>
    </row>
    <row r="76" spans="2:6" x14ac:dyDescent="0.35">
      <c r="B76" s="40" t="s">
        <v>18</v>
      </c>
      <c r="C76" s="41">
        <f>COUNTIFS('Recommendations'!E:E,"Unassessed",'Recommendations'!M:M,"=Resolved")</f>
        <v>0</v>
      </c>
      <c r="D76" s="41">
        <f>COUNTIFS('Recommendations'!E:E,"=Unassessed",'Recommendations'!M:M,"=Testing")</f>
        <v>0</v>
      </c>
      <c r="E76" s="41">
        <f>COUNTIFS('Recommendations'!E:E,"=Unassessed",'Recommendations'!M:M,"=Outstanding")</f>
        <v>273</v>
      </c>
      <c r="F76" s="41">
        <f>SUM(C76:E76)</f>
        <v>273</v>
      </c>
    </row>
    <row r="78" spans="2:6" x14ac:dyDescent="0.35">
      <c r="B78" s="50" t="s">
        <v>1404</v>
      </c>
    </row>
    <row r="79" spans="2:6" x14ac:dyDescent="0.35">
      <c r="B79" s="51" t="s">
        <v>1417</v>
      </c>
      <c r="C79" s="51" t="s">
        <v>1399</v>
      </c>
      <c r="D79" s="51" t="s">
        <v>1400</v>
      </c>
      <c r="E79" s="51" t="s">
        <v>1401</v>
      </c>
      <c r="F79" s="51" t="s">
        <v>20</v>
      </c>
    </row>
    <row r="80" spans="2:6" x14ac:dyDescent="0.35">
      <c r="B80" s="40" t="s">
        <v>1418</v>
      </c>
      <c r="C80" s="42">
        <f>IF(F73&gt;0, C73/F73, 0)</f>
        <v>0</v>
      </c>
      <c r="D80" s="42">
        <f>IF(F73&gt;0, D73/F73, 0)</f>
        <v>0</v>
      </c>
      <c r="E80" s="42">
        <f>IF(F73&gt;0, E73/F73, 0)</f>
        <v>0</v>
      </c>
      <c r="F80" s="43" t="s">
        <v>20</v>
      </c>
    </row>
    <row r="81" spans="2:15" x14ac:dyDescent="0.35">
      <c r="B81" s="40" t="s">
        <v>1419</v>
      </c>
      <c r="C81" s="42">
        <f>IF(F74&gt;0, C74/F74, 0)</f>
        <v>0</v>
      </c>
      <c r="D81" s="42">
        <f>IF(F74&gt;0, D74/F74, 0)</f>
        <v>0</v>
      </c>
      <c r="E81" s="42">
        <f>IF(F74&gt;0, E74/F74, 0)</f>
        <v>0</v>
      </c>
      <c r="F81" s="43" t="s">
        <v>20</v>
      </c>
    </row>
    <row r="82" spans="2:15" x14ac:dyDescent="0.35">
      <c r="B82" s="40" t="s">
        <v>1420</v>
      </c>
      <c r="C82" s="42">
        <f>IF(F75&gt;0, C75/F75, 0)</f>
        <v>0</v>
      </c>
      <c r="D82" s="42">
        <f>IF(F75&gt;0, D75/F75, 0)</f>
        <v>0</v>
      </c>
      <c r="E82" s="42">
        <f>IF(F75&gt;0, E75/F75, 0)</f>
        <v>0</v>
      </c>
      <c r="F82" s="43" t="s">
        <v>20</v>
      </c>
    </row>
    <row r="83" spans="2:15" x14ac:dyDescent="0.35">
      <c r="B83" s="40" t="s">
        <v>18</v>
      </c>
      <c r="C83" s="42">
        <f>IF(F76&gt;0, C76/F76, 0)</f>
        <v>0</v>
      </c>
      <c r="D83" s="42">
        <f>IF(F76&gt;0, D76/F76, 0)</f>
        <v>0</v>
      </c>
      <c r="E83" s="42">
        <f>IF(F76&gt;0, E76/F76, 0)</f>
        <v>1</v>
      </c>
      <c r="F83" s="43" t="s">
        <v>20</v>
      </c>
    </row>
    <row r="88" spans="2:15" ht="18.5" x14ac:dyDescent="0.45">
      <c r="B88" s="36" t="s">
        <v>1421</v>
      </c>
      <c r="J88" s="36" t="s">
        <v>1422</v>
      </c>
    </row>
    <row r="89" spans="2:15" x14ac:dyDescent="0.35">
      <c r="B89" s="38" t="s">
        <v>5</v>
      </c>
      <c r="C89" s="291" t="s">
        <v>1423</v>
      </c>
      <c r="D89" s="291"/>
      <c r="E89" s="38" t="s">
        <v>1391</v>
      </c>
      <c r="F89" s="38" t="s">
        <v>1399</v>
      </c>
      <c r="G89" s="291" t="s">
        <v>1424</v>
      </c>
      <c r="H89" s="291"/>
      <c r="J89" s="38" t="s">
        <v>5</v>
      </c>
      <c r="K89" s="38" t="s">
        <v>1412</v>
      </c>
      <c r="L89" s="38" t="s">
        <v>1413</v>
      </c>
      <c r="M89" s="38" t="s">
        <v>1414</v>
      </c>
      <c r="N89" s="38" t="s">
        <v>1415</v>
      </c>
      <c r="O89" s="38" t="s">
        <v>17</v>
      </c>
    </row>
    <row r="90" spans="2:15" x14ac:dyDescent="0.35">
      <c r="B90" s="44" t="s">
        <v>1406</v>
      </c>
      <c r="C90" s="292" t="s">
        <v>20</v>
      </c>
      <c r="D90" s="292"/>
      <c r="E90" s="41">
        <f>COUNTIF('Recommendations'!F:F,"Phase1")-COUNTIFS('Recommendations'!F:F,"Phase1",'Recommendations'!G:G,"Risk Accepted")-COUNTIFS('Recommendations'!F:F,"Phase1",'Recommendations'!G:G,"N/A")</f>
        <v>0</v>
      </c>
      <c r="F90" s="41">
        <f>COUNTIFS('Recommendations'!F:F,"Phase1",'Recommendations'!M:M,"Resolved")</f>
        <v>0</v>
      </c>
      <c r="G90" s="293">
        <f t="shared" ref="G90:G95" si="4">IF(E90&gt;0,F90/E90,0)</f>
        <v>0</v>
      </c>
      <c r="H90" s="293"/>
      <c r="J90" s="44" t="s">
        <v>1406</v>
      </c>
      <c r="K90" s="41">
        <f>COUNTIFS('Recommendations'!F:F,"Phase1",'Recommendations'!D:D,"Must")</f>
        <v>0</v>
      </c>
      <c r="L90" s="41">
        <f>COUNTIFS('Recommendations'!F:F,"Phase1",'Recommendations'!D:D,"Should")</f>
        <v>0</v>
      </c>
      <c r="M90" s="41">
        <f>COUNTIFS('Recommendations'!F:F,"Phase1",'Recommendations'!D:D,"Could")</f>
        <v>0</v>
      </c>
      <c r="N90" s="41">
        <f>COUNTIFS('Recommendations'!F:F,"Phase1",'Recommendations'!D:D,"Won't")</f>
        <v>0</v>
      </c>
      <c r="O90" s="41">
        <f>COUNTIFS('Recommendations'!F:F,"Phase1",'Recommendations'!D:D,"Unassigned")</f>
        <v>0</v>
      </c>
    </row>
    <row r="91" spans="2:15" x14ac:dyDescent="0.35">
      <c r="B91" s="44" t="s">
        <v>1407</v>
      </c>
      <c r="C91" s="292" t="s">
        <v>20</v>
      </c>
      <c r="D91" s="292"/>
      <c r="E91" s="41">
        <f>COUNTIF('Recommendations'!F:F,"Phase2")-COUNTIFS('Recommendations'!F:F,"Phase2",'Recommendations'!G:G,"Risk Accepted")-COUNTIFS('Recommendations'!F:F,"Phase2",'Recommendations'!G:G,"N/A")</f>
        <v>0</v>
      </c>
      <c r="F91" s="41">
        <f>COUNTIFS('Recommendations'!F:F,"Phase2",'Recommendations'!M:M,"Resolved")</f>
        <v>0</v>
      </c>
      <c r="G91" s="293">
        <f t="shared" si="4"/>
        <v>0</v>
      </c>
      <c r="H91" s="293"/>
      <c r="J91" s="44" t="s">
        <v>1407</v>
      </c>
      <c r="K91" s="41">
        <f>COUNTIFS('Recommendations'!F:F,"Phase2",'Recommendations'!D:D,"Must")</f>
        <v>0</v>
      </c>
      <c r="L91" s="41">
        <f>COUNTIFS('Recommendations'!F:F,"Phase2",'Recommendations'!D:D,"Should")</f>
        <v>0</v>
      </c>
      <c r="M91" s="41">
        <f>COUNTIFS('Recommendations'!F:F,"Phase2",'Recommendations'!D:D,"Could")</f>
        <v>0</v>
      </c>
      <c r="N91" s="41">
        <f>COUNTIFS('Recommendations'!F:F,"Phase2",'Recommendations'!D:D,"Won't")</f>
        <v>0</v>
      </c>
      <c r="O91" s="41">
        <f>COUNTIFS('Recommendations'!F:F,"Phase2",'Recommendations'!D:D,"Unassigned")</f>
        <v>0</v>
      </c>
    </row>
    <row r="92" spans="2:15" x14ac:dyDescent="0.35">
      <c r="B92" s="44" t="s">
        <v>1408</v>
      </c>
      <c r="C92" s="292" t="s">
        <v>20</v>
      </c>
      <c r="D92" s="292"/>
      <c r="E92" s="41">
        <f>COUNTIF('Recommendations'!F:F,"Phase3")-COUNTIFS('Recommendations'!F:F,"Phase3",'Recommendations'!G:G,"Risk Accepted")-COUNTIFS('Recommendations'!F:F,"Phase3",'Recommendations'!G:G,"N/A")</f>
        <v>0</v>
      </c>
      <c r="F92" s="41">
        <f>COUNTIFS('Recommendations'!F:F,"Phase3",'Recommendations'!M:M,"Resolved")</f>
        <v>0</v>
      </c>
      <c r="G92" s="293">
        <f t="shared" si="4"/>
        <v>0</v>
      </c>
      <c r="H92" s="293"/>
      <c r="J92" s="44" t="s">
        <v>1408</v>
      </c>
      <c r="K92" s="41">
        <f>COUNTIFS('Recommendations'!F:F,"Phase3",'Recommendations'!D:D,"Must")</f>
        <v>0</v>
      </c>
      <c r="L92" s="41">
        <f>COUNTIFS('Recommendations'!F:F,"Phase3",'Recommendations'!D:D,"Should")</f>
        <v>0</v>
      </c>
      <c r="M92" s="41">
        <f>COUNTIFS('Recommendations'!F:F,"Phase3",'Recommendations'!D:D,"Could")</f>
        <v>0</v>
      </c>
      <c r="N92" s="41">
        <f>COUNTIFS('Recommendations'!F:F,"Phase3",'Recommendations'!D:D,"Won't")</f>
        <v>0</v>
      </c>
      <c r="O92" s="41">
        <f>COUNTIFS('Recommendations'!F:F,"Phase3",'Recommendations'!D:D,"Unassigned")</f>
        <v>0</v>
      </c>
    </row>
    <row r="93" spans="2:15" x14ac:dyDescent="0.35">
      <c r="B93" s="44" t="s">
        <v>1409</v>
      </c>
      <c r="C93" s="292" t="s">
        <v>20</v>
      </c>
      <c r="D93" s="292"/>
      <c r="E93" s="41">
        <f>COUNTIF('Recommendations'!F:F,"Phase4")-COUNTIFS('Recommendations'!F:F,"Phase4",'Recommendations'!G:G,"Risk Accepted")-COUNTIFS('Recommendations'!F:F,"Phase4",'Recommendations'!G:G,"N/A")</f>
        <v>0</v>
      </c>
      <c r="F93" s="41">
        <f>COUNTIFS('Recommendations'!F:F,"Phase4",'Recommendations'!M:M,"Resolved")</f>
        <v>0</v>
      </c>
      <c r="G93" s="293">
        <f t="shared" si="4"/>
        <v>0</v>
      </c>
      <c r="H93" s="293"/>
      <c r="J93" s="44" t="s">
        <v>1409</v>
      </c>
      <c r="K93" s="41">
        <f>COUNTIFS('Recommendations'!F:F,"Phase4",'Recommendations'!D:D,"Must")</f>
        <v>0</v>
      </c>
      <c r="L93" s="41">
        <f>COUNTIFS('Recommendations'!F:F,"Phase4",'Recommendations'!D:D,"Should")</f>
        <v>0</v>
      </c>
      <c r="M93" s="41">
        <f>COUNTIFS('Recommendations'!F:F,"Phase4",'Recommendations'!D:D,"Could")</f>
        <v>0</v>
      </c>
      <c r="N93" s="41">
        <f>COUNTIFS('Recommendations'!F:F,"Phase4",'Recommendations'!D:D,"Won't")</f>
        <v>0</v>
      </c>
      <c r="O93" s="41">
        <f>COUNTIFS('Recommendations'!F:F,"Phase4",'Recommendations'!D:D,"Unassigned")</f>
        <v>0</v>
      </c>
    </row>
    <row r="94" spans="2:15" x14ac:dyDescent="0.35">
      <c r="B94" s="44" t="s">
        <v>1410</v>
      </c>
      <c r="C94" s="292" t="s">
        <v>20</v>
      </c>
      <c r="D94" s="292"/>
      <c r="E94" s="41">
        <f>COUNTIF('Recommendations'!F:F,"Phase5")-COUNTIFS('Recommendations'!F:F,"Phase5",'Recommendations'!G:G,"Risk Accepted")-COUNTIFS('Recommendations'!F:F,"Phase5",'Recommendations'!G:G,"N/A")</f>
        <v>0</v>
      </c>
      <c r="F94" s="41">
        <f>COUNTIFS('Recommendations'!F:F,"Phase5",'Recommendations'!M:M,"Resolved")</f>
        <v>0</v>
      </c>
      <c r="G94" s="293">
        <f t="shared" si="4"/>
        <v>0</v>
      </c>
      <c r="H94" s="293"/>
      <c r="J94" s="44" t="s">
        <v>1410</v>
      </c>
      <c r="K94" s="41">
        <f>COUNTIFS('Recommendations'!F:F,"Phase5",'Recommendations'!D:D,"Must")</f>
        <v>0</v>
      </c>
      <c r="L94" s="41">
        <f>COUNTIFS('Recommendations'!F:F,"Phase5",'Recommendations'!D:D,"Should")</f>
        <v>0</v>
      </c>
      <c r="M94" s="41">
        <f>COUNTIFS('Recommendations'!F:F,"Phase5",'Recommendations'!D:D,"Could")</f>
        <v>0</v>
      </c>
      <c r="N94" s="41">
        <f>COUNTIFS('Recommendations'!F:F,"Phase5",'Recommendations'!D:D,"Won't")</f>
        <v>0</v>
      </c>
      <c r="O94" s="41">
        <f>COUNTIFS('Recommendations'!F:F,"Phase5",'Recommendations'!D:D,"Unassigned")</f>
        <v>0</v>
      </c>
    </row>
    <row r="95" spans="2:15" x14ac:dyDescent="0.35">
      <c r="B95" s="44" t="s">
        <v>19</v>
      </c>
      <c r="C95" s="292" t="s">
        <v>20</v>
      </c>
      <c r="D95" s="292"/>
      <c r="E95" s="41">
        <f>COUNTIF('Recommendations'!F:F,"Pending")-COUNTIFS('Recommendations'!F:F,"Pending",'Recommendations'!G:G,"Risk Accepted")-COUNTIFS('Recommendations'!F:F,"Pending",'Recommendations'!G:G,"N/A")</f>
        <v>273</v>
      </c>
      <c r="F95" s="41">
        <f>COUNTIFS('Recommendations'!F:F,"Pending",'Recommendations'!M:M,"Resolved")</f>
        <v>0</v>
      </c>
      <c r="G95" s="293">
        <f t="shared" si="4"/>
        <v>0</v>
      </c>
      <c r="H95" s="293"/>
      <c r="J95" s="44" t="s">
        <v>19</v>
      </c>
      <c r="K95" s="41">
        <f>COUNTIFS('Recommendations'!F:F,"Pending",'Recommendations'!D:D,"Must")</f>
        <v>0</v>
      </c>
      <c r="L95" s="41">
        <f>COUNTIFS('Recommendations'!F:F,"Pending",'Recommendations'!D:D,"Should")</f>
        <v>0</v>
      </c>
      <c r="M95" s="41">
        <f>COUNTIFS('Recommendations'!F:F,"Pending",'Recommendations'!D:D,"Could")</f>
        <v>0</v>
      </c>
      <c r="N95" s="41">
        <f>COUNTIFS('Recommendations'!F:F,"Pending",'Recommendations'!D:D,"Won't")</f>
        <v>0</v>
      </c>
      <c r="O95" s="41">
        <f>COUNTIFS('Recommendations'!F:F,"Pending",'Recommendations'!D:D,"Unassigned")</f>
        <v>273</v>
      </c>
    </row>
    <row r="102" spans="2:24" ht="21" x14ac:dyDescent="0.5">
      <c r="B102" s="36" t="s">
        <v>1425</v>
      </c>
      <c r="P102" s="53" t="s">
        <v>1426</v>
      </c>
    </row>
    <row r="104" spans="2:24" ht="60" customHeight="1" x14ac:dyDescent="0.35">
      <c r="B104" s="294" t="s">
        <v>1427</v>
      </c>
      <c r="C104" s="287"/>
      <c r="D104" s="287"/>
      <c r="E104" s="287"/>
      <c r="F104" s="287"/>
      <c r="P104" s="294" t="s">
        <v>1428</v>
      </c>
      <c r="Q104" s="287"/>
      <c r="R104" s="287"/>
      <c r="S104" s="287"/>
      <c r="T104" s="287"/>
      <c r="U104" s="287"/>
      <c r="V104" s="287"/>
      <c r="W104" s="287"/>
    </row>
    <row r="106" spans="2:24" ht="30" customHeight="1" x14ac:dyDescent="0.35">
      <c r="P106" s="54" t="s">
        <v>1429</v>
      </c>
      <c r="Q106" s="55">
        <f>C16</f>
        <v>0</v>
      </c>
      <c r="R106" s="56"/>
      <c r="S106" s="55">
        <f>C52</f>
        <v>0</v>
      </c>
      <c r="T106" s="56"/>
      <c r="U106" s="55">
        <f>C53</f>
        <v>0</v>
      </c>
      <c r="V106" s="56"/>
      <c r="W106" s="55">
        <f>C54</f>
        <v>0</v>
      </c>
      <c r="X106" s="56"/>
    </row>
    <row r="107" spans="2:24" ht="35" customHeight="1" x14ac:dyDescent="0.35">
      <c r="P107" s="57" t="s">
        <v>1430</v>
      </c>
      <c r="Q107" s="57" t="s">
        <v>1431</v>
      </c>
      <c r="R107" s="57" t="s">
        <v>1432</v>
      </c>
      <c r="S107" s="57" t="s">
        <v>1433</v>
      </c>
      <c r="T107" s="57" t="s">
        <v>1434</v>
      </c>
      <c r="U107" s="57" t="s">
        <v>1435</v>
      </c>
      <c r="V107" s="57" t="s">
        <v>1436</v>
      </c>
      <c r="W107" s="57" t="s">
        <v>1437</v>
      </c>
      <c r="X107" s="57" t="s">
        <v>1438</v>
      </c>
    </row>
    <row r="108" spans="2:24" x14ac:dyDescent="0.35">
      <c r="O108" s="58" t="s">
        <v>1439</v>
      </c>
      <c r="P108" s="59" t="s">
        <v>1440</v>
      </c>
      <c r="Q108" s="60">
        <v>0</v>
      </c>
      <c r="R108" s="61">
        <f>IF(Dashboard!F16&gt;0, Q108/Dashboard!F16, "")</f>
        <v>0</v>
      </c>
      <c r="S108" s="60">
        <v>0</v>
      </c>
      <c r="T108" s="61" t="str">
        <f>IF(AND(NOT(ISBLANK(S108)),Dashboard!F52&gt;0), S108/Dashboard!F52, "")</f>
        <v/>
      </c>
      <c r="U108" s="60">
        <v>0</v>
      </c>
      <c r="V108" s="61" t="str">
        <f>IF(AND(NOT(ISBLANK(U108)),Dashboard!F53&gt;0), U108/Dashboard!F53, "")</f>
        <v/>
      </c>
      <c r="W108" s="60">
        <v>0</v>
      </c>
      <c r="X108" s="61" t="str">
        <f>IF(AND(NOT(ISBLANK(W108)),Dashboard!F54&gt;0), W108/Dashboard!F54, "")</f>
        <v/>
      </c>
    </row>
    <row r="109" spans="2:24" x14ac:dyDescent="0.35">
      <c r="P109" s="52"/>
      <c r="Q109" s="39"/>
      <c r="R109" s="42" t="str">
        <f>IF(AND(NOT(ISBLANK(Q109)),Dashboard!F16&gt;0), Q109/Dashboard!F16, "")</f>
        <v/>
      </c>
      <c r="S109" s="39"/>
      <c r="T109" s="42" t="str">
        <f>IF(AND(NOT(ISBLANK(S109)),Dashboard!F52&gt;0), S109/Dashboard!F52, "")</f>
        <v/>
      </c>
      <c r="U109" s="39"/>
      <c r="V109" s="42" t="str">
        <f>IF(AND(NOT(ISBLANK(U109)),Dashboard!F53&gt;0), U109/Dashboard!F53, "")</f>
        <v/>
      </c>
      <c r="W109" s="39"/>
      <c r="X109" s="42" t="str">
        <f>IF(AND(NOT(ISBLANK(W109)),Dashboard!F54&gt;0), W109/Dashboard!F54, "")</f>
        <v/>
      </c>
    </row>
    <row r="110" spans="2:24" x14ac:dyDescent="0.35">
      <c r="P110" s="52"/>
      <c r="Q110" s="39"/>
      <c r="R110" s="42" t="str">
        <f>IF(AND(NOT(ISBLANK(Q110)),Dashboard!F16&gt;0), Q110/Dashboard!F16, "")</f>
        <v/>
      </c>
      <c r="S110" s="39"/>
      <c r="T110" s="42" t="str">
        <f>IF(AND(NOT(ISBLANK(S110)),Dashboard!F52&gt;0), S110/Dashboard!F52, "")</f>
        <v/>
      </c>
      <c r="U110" s="39"/>
      <c r="V110" s="42" t="str">
        <f>IF(AND(NOT(ISBLANK(U110)),Dashboard!F53&gt;0), U110/Dashboard!F53, "")</f>
        <v/>
      </c>
      <c r="W110" s="39"/>
      <c r="X110" s="42" t="str">
        <f>IF(AND(NOT(ISBLANK(W110)),Dashboard!F54&gt;0), W110/Dashboard!F54, "")</f>
        <v/>
      </c>
    </row>
    <row r="111" spans="2:24" x14ac:dyDescent="0.35">
      <c r="P111" s="52"/>
      <c r="Q111" s="39"/>
      <c r="R111" s="42" t="str">
        <f>IF(AND(NOT(ISBLANK(Q111)),Dashboard!F16&gt;0), Q111/Dashboard!F16, "")</f>
        <v/>
      </c>
      <c r="S111" s="39"/>
      <c r="T111" s="42" t="str">
        <f>IF(AND(NOT(ISBLANK(S111)),Dashboard!F52&gt;0), S111/Dashboard!F52, "")</f>
        <v/>
      </c>
      <c r="U111" s="39"/>
      <c r="V111" s="42" t="str">
        <f>IF(AND(NOT(ISBLANK(U111)),Dashboard!F53&gt;0), U111/Dashboard!F53, "")</f>
        <v/>
      </c>
      <c r="W111" s="39"/>
      <c r="X111" s="42" t="str">
        <f>IF(AND(NOT(ISBLANK(W111)),Dashboard!F54&gt;0), W111/Dashboard!F54, "")</f>
        <v/>
      </c>
    </row>
    <row r="112" spans="2:24" x14ac:dyDescent="0.35">
      <c r="P112" s="52"/>
      <c r="Q112" s="39"/>
      <c r="R112" s="42" t="str">
        <f>IF(AND(NOT(ISBLANK(Q112)),Dashboard!F16&gt;0), Q112/Dashboard!F16, "")</f>
        <v/>
      </c>
      <c r="S112" s="39"/>
      <c r="T112" s="42" t="str">
        <f>IF(AND(NOT(ISBLANK(S112)),Dashboard!F52&gt;0), S112/Dashboard!F52, "")</f>
        <v/>
      </c>
      <c r="U112" s="39"/>
      <c r="V112" s="42" t="str">
        <f>IF(AND(NOT(ISBLANK(U112)),Dashboard!F53&gt;0), U112/Dashboard!F53, "")</f>
        <v/>
      </c>
      <c r="W112" s="39"/>
      <c r="X112" s="42" t="str">
        <f>IF(AND(NOT(ISBLANK(W112)),Dashboard!F54&gt;0), W112/Dashboard!F54, "")</f>
        <v/>
      </c>
    </row>
    <row r="113" spans="16:24" x14ac:dyDescent="0.35">
      <c r="P113" s="52"/>
      <c r="Q113" s="39"/>
      <c r="R113" s="42" t="str">
        <f>IF(AND(NOT(ISBLANK(Q113)),Dashboard!F16&gt;0), Q113/Dashboard!F16, "")</f>
        <v/>
      </c>
      <c r="S113" s="39"/>
      <c r="T113" s="42" t="str">
        <f>IF(AND(NOT(ISBLANK(S113)),Dashboard!F52&gt;0), S113/Dashboard!F52, "")</f>
        <v/>
      </c>
      <c r="U113" s="39"/>
      <c r="V113" s="42" t="str">
        <f>IF(AND(NOT(ISBLANK(U113)),Dashboard!F53&gt;0), U113/Dashboard!F53, "")</f>
        <v/>
      </c>
      <c r="W113" s="39"/>
      <c r="X113" s="42" t="str">
        <f>IF(AND(NOT(ISBLANK(W113)),Dashboard!F54&gt;0), W113/Dashboard!F54, "")</f>
        <v/>
      </c>
    </row>
    <row r="114" spans="16:24" x14ac:dyDescent="0.35">
      <c r="P114" s="52"/>
      <c r="Q114" s="39"/>
      <c r="R114" s="42" t="str">
        <f>IF(AND(NOT(ISBLANK(Q114)),Dashboard!F16&gt;0), Q114/Dashboard!F16, "")</f>
        <v/>
      </c>
      <c r="S114" s="39"/>
      <c r="T114" s="42" t="str">
        <f>IF(AND(NOT(ISBLANK(S114)),Dashboard!F52&gt;0), S114/Dashboard!F52, "")</f>
        <v/>
      </c>
      <c r="U114" s="39"/>
      <c r="V114" s="42" t="str">
        <f>IF(AND(NOT(ISBLANK(U114)),Dashboard!F53&gt;0), U114/Dashboard!F53, "")</f>
        <v/>
      </c>
      <c r="W114" s="39"/>
      <c r="X114" s="42" t="str">
        <f>IF(AND(NOT(ISBLANK(W114)),Dashboard!F54&gt;0), W114/Dashboard!F54, "")</f>
        <v/>
      </c>
    </row>
    <row r="115" spans="16:24" x14ac:dyDescent="0.35">
      <c r="P115" s="52"/>
      <c r="Q115" s="39"/>
      <c r="R115" s="42" t="str">
        <f>IF(AND(NOT(ISBLANK(Q115)),Dashboard!F16&gt;0), Q115/Dashboard!F16, "")</f>
        <v/>
      </c>
      <c r="S115" s="39"/>
      <c r="T115" s="42" t="str">
        <f>IF(AND(NOT(ISBLANK(S115)),Dashboard!F52&gt;0), S115/Dashboard!F52, "")</f>
        <v/>
      </c>
      <c r="U115" s="39"/>
      <c r="V115" s="42" t="str">
        <f>IF(AND(NOT(ISBLANK(U115)),Dashboard!F53&gt;0), U115/Dashboard!F53, "")</f>
        <v/>
      </c>
      <c r="W115" s="39"/>
      <c r="X115" s="42" t="str">
        <f>IF(AND(NOT(ISBLANK(W115)),Dashboard!F54&gt;0), W115/Dashboard!F54, "")</f>
        <v/>
      </c>
    </row>
    <row r="116" spans="16:24" x14ac:dyDescent="0.35">
      <c r="P116" s="52"/>
      <c r="Q116" s="39"/>
      <c r="R116" s="42" t="str">
        <f>IF(AND(NOT(ISBLANK(Q116)),Dashboard!F16&gt;0), Q116/Dashboard!F16, "")</f>
        <v/>
      </c>
      <c r="S116" s="39"/>
      <c r="T116" s="42" t="str">
        <f>IF(AND(NOT(ISBLANK(S116)),Dashboard!F52&gt;0), S116/Dashboard!F52, "")</f>
        <v/>
      </c>
      <c r="U116" s="39"/>
      <c r="V116" s="42" t="str">
        <f>IF(AND(NOT(ISBLANK(U116)),Dashboard!F53&gt;0), U116/Dashboard!F53, "")</f>
        <v/>
      </c>
      <c r="W116" s="39"/>
      <c r="X116" s="42" t="str">
        <f>IF(AND(NOT(ISBLANK(W116)),Dashboard!F54&gt;0), W116/Dashboard!F54, "")</f>
        <v/>
      </c>
    </row>
    <row r="117" spans="16:24" x14ac:dyDescent="0.35">
      <c r="P117" s="52"/>
      <c r="Q117" s="39"/>
      <c r="R117" s="42" t="str">
        <f>IF(AND(NOT(ISBLANK(Q117)),Dashboard!F16&gt;0), Q117/Dashboard!F16, "")</f>
        <v/>
      </c>
      <c r="S117" s="39"/>
      <c r="T117" s="42" t="str">
        <f>IF(AND(NOT(ISBLANK(S117)),Dashboard!F52&gt;0), S117/Dashboard!F52, "")</f>
        <v/>
      </c>
      <c r="U117" s="39"/>
      <c r="V117" s="42" t="str">
        <f>IF(AND(NOT(ISBLANK(U117)),Dashboard!F53&gt;0), U117/Dashboard!F53, "")</f>
        <v/>
      </c>
      <c r="W117" s="39"/>
      <c r="X117" s="42" t="str">
        <f>IF(AND(NOT(ISBLANK(W117)),Dashboard!F54&gt;0), W117/Dashboard!F54, "")</f>
        <v/>
      </c>
    </row>
    <row r="118" spans="16:24" x14ac:dyDescent="0.35">
      <c r="P118" s="52"/>
      <c r="Q118" s="39"/>
      <c r="R118" s="42" t="str">
        <f>IF(AND(NOT(ISBLANK(Q118)),Dashboard!F16&gt;0), Q118/Dashboard!F16, "")</f>
        <v/>
      </c>
      <c r="S118" s="39"/>
      <c r="T118" s="42" t="str">
        <f>IF(AND(NOT(ISBLANK(S118)),Dashboard!F52&gt;0), S118/Dashboard!F52, "")</f>
        <v/>
      </c>
      <c r="U118" s="39"/>
      <c r="V118" s="42" t="str">
        <f>IF(AND(NOT(ISBLANK(U118)),Dashboard!F53&gt;0), U118/Dashboard!F53, "")</f>
        <v/>
      </c>
      <c r="W118" s="39"/>
      <c r="X118" s="42" t="str">
        <f>IF(AND(NOT(ISBLANK(W118)),Dashboard!F54&gt;0), W118/Dashboard!F54, "")</f>
        <v/>
      </c>
    </row>
    <row r="119" spans="16:24" x14ac:dyDescent="0.35">
      <c r="P119" s="52"/>
      <c r="Q119" s="39"/>
      <c r="R119" s="42" t="str">
        <f>IF(AND(NOT(ISBLANK(Q119)),Dashboard!F16&gt;0), Q119/Dashboard!F16, "")</f>
        <v/>
      </c>
      <c r="S119" s="39"/>
      <c r="T119" s="42" t="str">
        <f>IF(AND(NOT(ISBLANK(S119)),Dashboard!F52&gt;0), S119/Dashboard!F52, "")</f>
        <v/>
      </c>
      <c r="U119" s="39"/>
      <c r="V119" s="42" t="str">
        <f>IF(AND(NOT(ISBLANK(U119)),Dashboard!F53&gt;0), U119/Dashboard!F53, "")</f>
        <v/>
      </c>
      <c r="W119" s="39"/>
      <c r="X119" s="42" t="str">
        <f>IF(AND(NOT(ISBLANK(W119)),Dashboard!F54&gt;0), W119/Dashboard!F54, "")</f>
        <v/>
      </c>
    </row>
    <row r="120" spans="16:24" x14ac:dyDescent="0.35">
      <c r="P120" s="52"/>
      <c r="Q120" s="39"/>
      <c r="R120" s="42" t="str">
        <f>IF(AND(NOT(ISBLANK(Q120)),Dashboard!F16&gt;0), Q120/Dashboard!F16, "")</f>
        <v/>
      </c>
      <c r="S120" s="39"/>
      <c r="T120" s="42" t="str">
        <f>IF(AND(NOT(ISBLANK(S120)),Dashboard!F52&gt;0), S120/Dashboard!F52, "")</f>
        <v/>
      </c>
      <c r="U120" s="39"/>
      <c r="V120" s="42" t="str">
        <f>IF(AND(NOT(ISBLANK(U120)),Dashboard!F53&gt;0), U120/Dashboard!F53, "")</f>
        <v/>
      </c>
      <c r="W120" s="39"/>
      <c r="X120" s="42" t="str">
        <f>IF(AND(NOT(ISBLANK(W120)),Dashboard!F54&gt;0), W120/Dashboard!F54, "")</f>
        <v/>
      </c>
    </row>
    <row r="121" spans="16:24" x14ac:dyDescent="0.35">
      <c r="P121" s="52"/>
      <c r="Q121" s="39"/>
      <c r="R121" s="42" t="str">
        <f>IF(AND(NOT(ISBLANK(Q121)),Dashboard!F16&gt;0), Q121/Dashboard!F16, "")</f>
        <v/>
      </c>
      <c r="S121" s="39"/>
      <c r="T121" s="42" t="str">
        <f>IF(AND(NOT(ISBLANK(S121)),Dashboard!F52&gt;0), S121/Dashboard!F52, "")</f>
        <v/>
      </c>
      <c r="U121" s="39"/>
      <c r="V121" s="42" t="str">
        <f>IF(AND(NOT(ISBLANK(U121)),Dashboard!F53&gt;0), U121/Dashboard!F53, "")</f>
        <v/>
      </c>
      <c r="W121" s="39"/>
      <c r="X121" s="42" t="str">
        <f>IF(AND(NOT(ISBLANK(W121)),Dashboard!F54&gt;0), W121/Dashboard!F54, "")</f>
        <v/>
      </c>
    </row>
    <row r="122" spans="16:24" x14ac:dyDescent="0.35">
      <c r="P122" s="52"/>
      <c r="Q122" s="39"/>
      <c r="R122" s="42" t="str">
        <f>IF(AND(NOT(ISBLANK(Q122)),Dashboard!F16&gt;0), Q122/Dashboard!F16, "")</f>
        <v/>
      </c>
      <c r="S122" s="39"/>
      <c r="T122" s="42" t="str">
        <f>IF(AND(NOT(ISBLANK(S122)),Dashboard!F52&gt;0), S122/Dashboard!F52, "")</f>
        <v/>
      </c>
      <c r="U122" s="39"/>
      <c r="V122" s="42" t="str">
        <f>IF(AND(NOT(ISBLANK(U122)),Dashboard!F53&gt;0), U122/Dashboard!F53, "")</f>
        <v/>
      </c>
      <c r="W122" s="39"/>
      <c r="X122" s="42" t="str">
        <f>IF(AND(NOT(ISBLANK(W122)),Dashboard!F54&gt;0), W122/Dashboard!F54, "")</f>
        <v/>
      </c>
    </row>
    <row r="123" spans="16:24" x14ac:dyDescent="0.35">
      <c r="P123" s="52"/>
      <c r="Q123" s="39"/>
      <c r="R123" s="42" t="str">
        <f>IF(AND(NOT(ISBLANK(Q123)),Dashboard!F16&gt;0), Q123/Dashboard!F16, "")</f>
        <v/>
      </c>
      <c r="S123" s="39"/>
      <c r="T123" s="42" t="str">
        <f>IF(AND(NOT(ISBLANK(S123)),Dashboard!F52&gt;0), S123/Dashboard!F52, "")</f>
        <v/>
      </c>
      <c r="U123" s="39"/>
      <c r="V123" s="42" t="str">
        <f>IF(AND(NOT(ISBLANK(U123)),Dashboard!F53&gt;0), U123/Dashboard!F53, "")</f>
        <v/>
      </c>
      <c r="W123" s="39"/>
      <c r="X123" s="42" t="str">
        <f>IF(AND(NOT(ISBLANK(W123)),Dashboard!F54&gt;0), W123/Dashboard!F54, "")</f>
        <v/>
      </c>
    </row>
    <row r="124" spans="16:24" x14ac:dyDescent="0.35">
      <c r="P124" s="52"/>
      <c r="Q124" s="39"/>
      <c r="R124" s="42" t="str">
        <f>IF(AND(NOT(ISBLANK(Q124)),Dashboard!F16&gt;0), Q124/Dashboard!F16, "")</f>
        <v/>
      </c>
      <c r="S124" s="39"/>
      <c r="T124" s="42" t="str">
        <f>IF(AND(NOT(ISBLANK(S124)),Dashboard!F52&gt;0), S124/Dashboard!F52, "")</f>
        <v/>
      </c>
      <c r="U124" s="39"/>
      <c r="V124" s="42" t="str">
        <f>IF(AND(NOT(ISBLANK(U124)),Dashboard!F53&gt;0), U124/Dashboard!F53, "")</f>
        <v/>
      </c>
      <c r="W124" s="39"/>
      <c r="X124" s="42" t="str">
        <f>IF(AND(NOT(ISBLANK(W124)),Dashboard!F54&gt;0), W124/Dashboard!F54, "")</f>
        <v/>
      </c>
    </row>
    <row r="125" spans="16:24" x14ac:dyDescent="0.35">
      <c r="P125" s="52"/>
      <c r="Q125" s="39"/>
      <c r="R125" s="42" t="str">
        <f>IF(AND(NOT(ISBLANK(Q125)),Dashboard!F16&gt;0), Q125/Dashboard!F16, "")</f>
        <v/>
      </c>
      <c r="S125" s="39"/>
      <c r="T125" s="42" t="str">
        <f>IF(AND(NOT(ISBLANK(S125)),Dashboard!F52&gt;0), S125/Dashboard!F52, "")</f>
        <v/>
      </c>
      <c r="U125" s="39"/>
      <c r="V125" s="42" t="str">
        <f>IF(AND(NOT(ISBLANK(U125)),Dashboard!F53&gt;0), U125/Dashboard!F53, "")</f>
        <v/>
      </c>
      <c r="W125" s="39"/>
      <c r="X125" s="42" t="str">
        <f>IF(AND(NOT(ISBLANK(W125)),Dashboard!F54&gt;0), W125/Dashboard!F54, "")</f>
        <v/>
      </c>
    </row>
    <row r="126" spans="16:24" x14ac:dyDescent="0.35">
      <c r="P126" s="52"/>
      <c r="Q126" s="39"/>
      <c r="R126" s="42" t="str">
        <f>IF(AND(NOT(ISBLANK(Q126)),Dashboard!F16&gt;0), Q126/Dashboard!F16, "")</f>
        <v/>
      </c>
      <c r="S126" s="39"/>
      <c r="T126" s="42" t="str">
        <f>IF(AND(NOT(ISBLANK(S126)),Dashboard!F52&gt;0), S126/Dashboard!F52, "")</f>
        <v/>
      </c>
      <c r="U126" s="39"/>
      <c r="V126" s="42" t="str">
        <f>IF(AND(NOT(ISBLANK(U126)),Dashboard!F53&gt;0), U126/Dashboard!F53, "")</f>
        <v/>
      </c>
      <c r="W126" s="39"/>
      <c r="X126" s="42" t="str">
        <f>IF(AND(NOT(ISBLANK(W126)),Dashboard!F54&gt;0), W126/Dashboard!F54, "")</f>
        <v/>
      </c>
    </row>
    <row r="127" spans="16:24" x14ac:dyDescent="0.35">
      <c r="P127" s="52"/>
      <c r="Q127" s="39"/>
      <c r="R127" s="42" t="str">
        <f>IF(AND(NOT(ISBLANK(Q127)),Dashboard!F16&gt;0), Q127/Dashboard!F16, "")</f>
        <v/>
      </c>
      <c r="S127" s="39"/>
      <c r="T127" s="42" t="str">
        <f>IF(AND(NOT(ISBLANK(S127)),Dashboard!F52&gt;0), S127/Dashboard!F52, "")</f>
        <v/>
      </c>
      <c r="U127" s="39"/>
      <c r="V127" s="42" t="str">
        <f>IF(AND(NOT(ISBLANK(U127)),Dashboard!F53&gt;0), U127/Dashboard!F53, "")</f>
        <v/>
      </c>
      <c r="W127" s="39"/>
      <c r="X127" s="42" t="str">
        <f>IF(AND(NOT(ISBLANK(W127)),Dashboard!F54&gt;0), W127/Dashboard!F54, "")</f>
        <v/>
      </c>
    </row>
    <row r="128" spans="16:24" x14ac:dyDescent="0.35">
      <c r="P128" s="52"/>
      <c r="Q128" s="39"/>
      <c r="R128" s="42" t="str">
        <f>IF(AND(NOT(ISBLANK(Q128)),Dashboard!F16&gt;0), Q128/Dashboard!F16, "")</f>
        <v/>
      </c>
      <c r="S128" s="39"/>
      <c r="T128" s="42" t="str">
        <f>IF(AND(NOT(ISBLANK(S128)),Dashboard!F52&gt;0), S128/Dashboard!F52, "")</f>
        <v/>
      </c>
      <c r="U128" s="39"/>
      <c r="V128" s="42" t="str">
        <f>IF(AND(NOT(ISBLANK(U128)),Dashboard!F53&gt;0), U128/Dashboard!F53, "")</f>
        <v/>
      </c>
      <c r="W128" s="39"/>
      <c r="X128" s="42" t="str">
        <f>IF(AND(NOT(ISBLANK(W128)),Dashboard!F54&gt;0), W128/Dashboard!F54, "")</f>
        <v/>
      </c>
    </row>
    <row r="129" spans="2:24" x14ac:dyDescent="0.35">
      <c r="P129" s="52"/>
      <c r="Q129" s="39"/>
      <c r="R129" s="42" t="str">
        <f>IF(AND(NOT(ISBLANK(Q129)),Dashboard!F16&gt;0), Q129/Dashboard!F16, "")</f>
        <v/>
      </c>
      <c r="S129" s="39"/>
      <c r="T129" s="42" t="str">
        <f>IF(AND(NOT(ISBLANK(S129)),Dashboard!F52&gt;0), S129/Dashboard!F52, "")</f>
        <v/>
      </c>
      <c r="U129" s="39"/>
      <c r="V129" s="42" t="str">
        <f>IF(AND(NOT(ISBLANK(U129)),Dashboard!F53&gt;0), U129/Dashboard!F53, "")</f>
        <v/>
      </c>
      <c r="W129" s="39"/>
      <c r="X129" s="42" t="str">
        <f>IF(AND(NOT(ISBLANK(W129)),Dashboard!F54&gt;0), W129/Dashboard!F54, "")</f>
        <v/>
      </c>
    </row>
    <row r="130" spans="2:24" x14ac:dyDescent="0.35">
      <c r="P130" s="52"/>
      <c r="Q130" s="39"/>
      <c r="R130" s="42" t="str">
        <f>IF(AND(NOT(ISBLANK(Q130)),Dashboard!F16&gt;0), Q130/Dashboard!F16, "")</f>
        <v/>
      </c>
      <c r="S130" s="39"/>
      <c r="T130" s="42" t="str">
        <f>IF(AND(NOT(ISBLANK(S130)),Dashboard!F52&gt;0), S130/Dashboard!F52, "")</f>
        <v/>
      </c>
      <c r="U130" s="39"/>
      <c r="V130" s="42" t="str">
        <f>IF(AND(NOT(ISBLANK(U130)),Dashboard!F53&gt;0), U130/Dashboard!F53, "")</f>
        <v/>
      </c>
      <c r="W130" s="39"/>
      <c r="X130" s="42" t="str">
        <f>IF(AND(NOT(ISBLANK(W130)),Dashboard!F54&gt;0), W130/Dashboard!F54, "")</f>
        <v/>
      </c>
    </row>
    <row r="131" spans="2:24" x14ac:dyDescent="0.35">
      <c r="P131" s="52"/>
      <c r="Q131" s="39"/>
      <c r="R131" s="42" t="str">
        <f>IF(AND(NOT(ISBLANK(Q131)),Dashboard!F16&gt;0), Q131/Dashboard!F16, "")</f>
        <v/>
      </c>
      <c r="S131" s="39"/>
      <c r="T131" s="42" t="str">
        <f>IF(AND(NOT(ISBLANK(S131)),Dashboard!F52&gt;0), S131/Dashboard!F52, "")</f>
        <v/>
      </c>
      <c r="U131" s="39"/>
      <c r="V131" s="42" t="str">
        <f>IF(AND(NOT(ISBLANK(U131)),Dashboard!F53&gt;0), U131/Dashboard!F53, "")</f>
        <v/>
      </c>
      <c r="W131" s="39"/>
      <c r="X131" s="42" t="str">
        <f>IF(AND(NOT(ISBLANK(W131)),Dashboard!F54&gt;0), W131/Dashboard!F54, "")</f>
        <v/>
      </c>
    </row>
    <row r="132" spans="2:24" x14ac:dyDescent="0.35">
      <c r="P132" s="52"/>
      <c r="Q132" s="39"/>
      <c r="R132" s="42" t="str">
        <f>IF(AND(NOT(ISBLANK(Q132)),Dashboard!F16&gt;0), Q132/Dashboard!F16, "")</f>
        <v/>
      </c>
      <c r="S132" s="39"/>
      <c r="T132" s="42" t="str">
        <f>IF(AND(NOT(ISBLANK(S132)),Dashboard!F52&gt;0), S132/Dashboard!F52, "")</f>
        <v/>
      </c>
      <c r="U132" s="39"/>
      <c r="V132" s="42" t="str">
        <f>IF(AND(NOT(ISBLANK(U132)),Dashboard!F53&gt;0), U132/Dashboard!F53, "")</f>
        <v/>
      </c>
      <c r="W132" s="39"/>
      <c r="X132" s="42" t="str">
        <f>IF(AND(NOT(ISBLANK(W132)),Dashboard!F54&gt;0), W132/Dashboard!F54, "")</f>
        <v/>
      </c>
    </row>
    <row r="133" spans="2:24" x14ac:dyDescent="0.35">
      <c r="P133" s="52"/>
      <c r="Q133" s="39"/>
      <c r="R133" s="42" t="str">
        <f>IF(AND(NOT(ISBLANK(Q133)),Dashboard!F16&gt;0), Q133/Dashboard!F16, "")</f>
        <v/>
      </c>
      <c r="S133" s="39"/>
      <c r="T133" s="42" t="str">
        <f>IF(AND(NOT(ISBLANK(S133)),Dashboard!F52&gt;0), S133/Dashboard!F52, "")</f>
        <v/>
      </c>
      <c r="U133" s="39"/>
      <c r="V133" s="42" t="str">
        <f>IF(AND(NOT(ISBLANK(U133)),Dashboard!F53&gt;0), U133/Dashboard!F53, "")</f>
        <v/>
      </c>
      <c r="W133" s="39"/>
      <c r="X133" s="42" t="str">
        <f>IF(AND(NOT(ISBLANK(W133)),Dashboard!F54&gt;0), W133/Dashboard!F54, "")</f>
        <v/>
      </c>
    </row>
    <row r="134" spans="2:24" x14ac:dyDescent="0.35">
      <c r="P134" s="52"/>
      <c r="Q134" s="39"/>
      <c r="R134" s="42" t="str">
        <f>IF(AND(NOT(ISBLANK(Q134)),Dashboard!F16&gt;0), Q134/Dashboard!F16, "")</f>
        <v/>
      </c>
      <c r="S134" s="39"/>
      <c r="T134" s="42" t="str">
        <f>IF(AND(NOT(ISBLANK(S134)),Dashboard!F52&gt;0), S134/Dashboard!F52, "")</f>
        <v/>
      </c>
      <c r="U134" s="39"/>
      <c r="V134" s="42" t="str">
        <f>IF(AND(NOT(ISBLANK(U134)),Dashboard!F53&gt;0), U134/Dashboard!F53, "")</f>
        <v/>
      </c>
      <c r="W134" s="39"/>
      <c r="X134" s="42" t="str">
        <f>IF(AND(NOT(ISBLANK(W134)),Dashboard!F54&gt;0), W134/Dashboard!F54, "")</f>
        <v/>
      </c>
    </row>
    <row r="135" spans="2:24" x14ac:dyDescent="0.35">
      <c r="P135" s="52"/>
      <c r="Q135" s="39"/>
      <c r="R135" s="42" t="str">
        <f>IF(AND(NOT(ISBLANK(Q135)),Dashboard!F16&gt;0), Q135/Dashboard!F16, "")</f>
        <v/>
      </c>
      <c r="S135" s="39"/>
      <c r="T135" s="42" t="str">
        <f>IF(AND(NOT(ISBLANK(S135)),Dashboard!F52&gt;0), S135/Dashboard!F52, "")</f>
        <v/>
      </c>
      <c r="U135" s="39"/>
      <c r="V135" s="42" t="str">
        <f>IF(AND(NOT(ISBLANK(U135)),Dashboard!F53&gt;0), U135/Dashboard!F53, "")</f>
        <v/>
      </c>
      <c r="W135" s="39"/>
      <c r="X135" s="42" t="str">
        <f>IF(AND(NOT(ISBLANK(W135)),Dashboard!F54&gt;0), W135/Dashboard!F54, "")</f>
        <v/>
      </c>
    </row>
    <row r="136" spans="2:24" x14ac:dyDescent="0.35">
      <c r="P136" s="52"/>
      <c r="Q136" s="39"/>
      <c r="R136" s="42" t="str">
        <f>IF(AND(NOT(ISBLANK(Q136)),Dashboard!F16&gt;0), Q136/Dashboard!F16, "")</f>
        <v/>
      </c>
      <c r="S136" s="39"/>
      <c r="T136" s="42" t="str">
        <f>IF(AND(NOT(ISBLANK(S136)),Dashboard!F52&gt;0), S136/Dashboard!F52, "")</f>
        <v/>
      </c>
      <c r="U136" s="39"/>
      <c r="V136" s="42" t="str">
        <f>IF(AND(NOT(ISBLANK(U136)),Dashboard!F53&gt;0), U136/Dashboard!F53, "")</f>
        <v/>
      </c>
      <c r="W136" s="39"/>
      <c r="X136" s="42" t="str">
        <f>IF(AND(NOT(ISBLANK(W136)),Dashboard!F54&gt;0), W136/Dashboard!F54, "")</f>
        <v/>
      </c>
    </row>
    <row r="137" spans="2:24" x14ac:dyDescent="0.35">
      <c r="P137" s="52"/>
      <c r="Q137" s="39"/>
      <c r="R137" s="42" t="str">
        <f>IF(AND(NOT(ISBLANK(Q137)),Dashboard!F16&gt;0), Q137/Dashboard!F16, "")</f>
        <v/>
      </c>
      <c r="S137" s="39"/>
      <c r="T137" s="42" t="str">
        <f>IF(AND(NOT(ISBLANK(S137)),Dashboard!F52&gt;0), S137/Dashboard!F52, "")</f>
        <v/>
      </c>
      <c r="U137" s="39"/>
      <c r="V137" s="42" t="str">
        <f>IF(AND(NOT(ISBLANK(U137)),Dashboard!F53&gt;0), U137/Dashboard!F53, "")</f>
        <v/>
      </c>
      <c r="W137" s="39"/>
      <c r="X137" s="42" t="str">
        <f>IF(AND(NOT(ISBLANK(W137)),Dashboard!F54&gt;0), W137/Dashboard!F54, "")</f>
        <v/>
      </c>
    </row>
    <row r="138" spans="2:24" x14ac:dyDescent="0.35">
      <c r="P138" s="52"/>
      <c r="Q138" s="39"/>
      <c r="R138" s="42" t="str">
        <f>IF(AND(NOT(ISBLANK(Q138)),Dashboard!F16&gt;0), Q138/Dashboard!F16, "")</f>
        <v/>
      </c>
      <c r="S138" s="39"/>
      <c r="T138" s="42" t="str">
        <f>IF(AND(NOT(ISBLANK(S138)),Dashboard!F52&gt;0), S138/Dashboard!F52, "")</f>
        <v/>
      </c>
      <c r="U138" s="39"/>
      <c r="V138" s="42" t="str">
        <f>IF(AND(NOT(ISBLANK(U138)),Dashboard!F53&gt;0), U138/Dashboard!F53, "")</f>
        <v/>
      </c>
      <c r="W138" s="39"/>
      <c r="X138" s="42" t="str">
        <f>IF(AND(NOT(ISBLANK(W138)),Dashboard!F54&gt;0), W138/Dashboard!F54, "")</f>
        <v/>
      </c>
    </row>
    <row r="143" spans="2:24" ht="21" x14ac:dyDescent="0.5">
      <c r="B143" s="36" t="s">
        <v>1441</v>
      </c>
      <c r="P143" s="53" t="s">
        <v>1442</v>
      </c>
    </row>
    <row r="145" spans="2:22" ht="45" customHeight="1" x14ac:dyDescent="0.35">
      <c r="B145" s="294" t="s">
        <v>1443</v>
      </c>
      <c r="C145" s="287"/>
      <c r="D145" s="287"/>
      <c r="E145" s="287"/>
      <c r="F145" s="287"/>
      <c r="P145" s="294" t="s">
        <v>1444</v>
      </c>
      <c r="Q145" s="287"/>
      <c r="R145" s="287"/>
      <c r="S145" s="287"/>
      <c r="T145" s="287"/>
      <c r="U145" s="287"/>
    </row>
    <row r="146" spans="2:22" ht="35" customHeight="1" x14ac:dyDescent="0.35">
      <c r="P146" s="291" t="s">
        <v>1445</v>
      </c>
      <c r="Q146" s="291"/>
      <c r="R146" s="291" t="s">
        <v>1446</v>
      </c>
      <c r="S146" s="291"/>
      <c r="T146" s="291"/>
    </row>
    <row r="147" spans="2:22" ht="30" customHeight="1" x14ac:dyDescent="0.35">
      <c r="P147" s="295">
        <v>0</v>
      </c>
      <c r="Q147" s="296"/>
      <c r="R147" s="297" t="s">
        <v>1447</v>
      </c>
      <c r="S147" s="298"/>
      <c r="T147" s="298"/>
    </row>
    <row r="150" spans="2:22" ht="25" customHeight="1" x14ac:dyDescent="0.35">
      <c r="P150" s="62" t="s">
        <v>1430</v>
      </c>
      <c r="Q150" s="62" t="s">
        <v>1448</v>
      </c>
      <c r="R150" s="62" t="s">
        <v>1449</v>
      </c>
      <c r="S150" s="299" t="s">
        <v>7</v>
      </c>
      <c r="T150" s="299"/>
      <c r="U150" s="299"/>
      <c r="V150" s="287"/>
    </row>
    <row r="151" spans="2:22" ht="20" customHeight="1" x14ac:dyDescent="0.35">
      <c r="P151" s="64"/>
      <c r="Q151" s="65"/>
      <c r="R151" s="66" t="str">
        <f>IF(AND(NOT(ISBLANK(Q151)), Dashboard!$P147&gt;0), Q151/Dashboard!$P147, "")</f>
        <v/>
      </c>
      <c r="S151" s="300"/>
      <c r="T151" s="301"/>
      <c r="U151" s="301"/>
      <c r="V151" s="301"/>
    </row>
    <row r="152" spans="2:22" ht="20" customHeight="1" x14ac:dyDescent="0.35">
      <c r="P152" s="64"/>
      <c r="Q152" s="65"/>
      <c r="R152" s="66" t="str">
        <f>IF(AND(NOT(ISBLANK(Q152)), Dashboard!$P147&gt;0), Q152/Dashboard!$P147, "")</f>
        <v/>
      </c>
      <c r="S152" s="300"/>
      <c r="T152" s="301"/>
      <c r="U152" s="301"/>
      <c r="V152" s="301"/>
    </row>
    <row r="153" spans="2:22" ht="20" customHeight="1" x14ac:dyDescent="0.35">
      <c r="P153" s="64"/>
      <c r="Q153" s="65"/>
      <c r="R153" s="66" t="str">
        <f>IF(AND(NOT(ISBLANK(Q153)), Dashboard!$P147&gt;0), Q153/Dashboard!$P147, "")</f>
        <v/>
      </c>
      <c r="S153" s="300"/>
      <c r="T153" s="301"/>
      <c r="U153" s="301"/>
      <c r="V153" s="301"/>
    </row>
    <row r="154" spans="2:22" ht="20" customHeight="1" x14ac:dyDescent="0.35">
      <c r="P154" s="64"/>
      <c r="Q154" s="65"/>
      <c r="R154" s="66" t="str">
        <f>IF(AND(NOT(ISBLANK(Q154)), Dashboard!$P147&gt;0), Q154/Dashboard!$P147, "")</f>
        <v/>
      </c>
      <c r="S154" s="300"/>
      <c r="T154" s="301"/>
      <c r="U154" s="301"/>
      <c r="V154" s="301"/>
    </row>
    <row r="155" spans="2:22" ht="20" customHeight="1" x14ac:dyDescent="0.35">
      <c r="P155" s="64"/>
      <c r="Q155" s="65"/>
      <c r="R155" s="66" t="str">
        <f>IF(AND(NOT(ISBLANK(Q155)), Dashboard!$P147&gt;0), Q155/Dashboard!$P147, "")</f>
        <v/>
      </c>
      <c r="S155" s="300"/>
      <c r="T155" s="301"/>
      <c r="U155" s="301"/>
      <c r="V155" s="301"/>
    </row>
    <row r="156" spans="2:22" ht="20" customHeight="1" x14ac:dyDescent="0.35">
      <c r="P156" s="64"/>
      <c r="Q156" s="65"/>
      <c r="R156" s="66" t="str">
        <f>IF(AND(NOT(ISBLANK(Q156)), Dashboard!$P147&gt;0), Q156/Dashboard!$P147, "")</f>
        <v/>
      </c>
      <c r="S156" s="300"/>
      <c r="T156" s="301"/>
      <c r="U156" s="301"/>
      <c r="V156" s="301"/>
    </row>
    <row r="157" spans="2:22" ht="20" customHeight="1" x14ac:dyDescent="0.35">
      <c r="P157" s="64"/>
      <c r="Q157" s="65"/>
      <c r="R157" s="66" t="str">
        <f>IF(AND(NOT(ISBLANK(Q157)), Dashboard!$P147&gt;0), Q157/Dashboard!$P147, "")</f>
        <v/>
      </c>
      <c r="S157" s="300"/>
      <c r="T157" s="301"/>
      <c r="U157" s="301"/>
      <c r="V157" s="301"/>
    </row>
    <row r="158" spans="2:22" ht="20" customHeight="1" x14ac:dyDescent="0.35">
      <c r="P158" s="64"/>
      <c r="Q158" s="65"/>
      <c r="R158" s="66" t="str">
        <f>IF(AND(NOT(ISBLANK(Q158)), Dashboard!$P147&gt;0), Q158/Dashboard!$P147, "")</f>
        <v/>
      </c>
      <c r="S158" s="300"/>
      <c r="T158" s="301"/>
      <c r="U158" s="301"/>
      <c r="V158" s="301"/>
    </row>
    <row r="159" spans="2:22" ht="20" customHeight="1" x14ac:dyDescent="0.35">
      <c r="P159" s="64"/>
      <c r="Q159" s="65"/>
      <c r="R159" s="66" t="str">
        <f>IF(AND(NOT(ISBLANK(Q159)), Dashboard!$P147&gt;0), Q159/Dashboard!$P147, "")</f>
        <v/>
      </c>
      <c r="S159" s="300"/>
      <c r="T159" s="301"/>
      <c r="U159" s="301"/>
      <c r="V159" s="301"/>
    </row>
    <row r="160" spans="2:22" ht="20" customHeight="1" x14ac:dyDescent="0.35">
      <c r="P160" s="64"/>
      <c r="Q160" s="65"/>
      <c r="R160" s="66" t="str">
        <f>IF(AND(NOT(ISBLANK(Q160)), Dashboard!$P147&gt;0), Q160/Dashboard!$P147, "")</f>
        <v/>
      </c>
      <c r="S160" s="300"/>
      <c r="T160" s="301"/>
      <c r="U160" s="301"/>
      <c r="V160" s="301"/>
    </row>
    <row r="161" spans="2:22" ht="20" customHeight="1" x14ac:dyDescent="0.35">
      <c r="P161" s="64"/>
      <c r="Q161" s="65"/>
      <c r="R161" s="66" t="str">
        <f>IF(AND(NOT(ISBLANK(Q161)), Dashboard!$P147&gt;0), Q161/Dashboard!$P147, "")</f>
        <v/>
      </c>
      <c r="S161" s="300"/>
      <c r="T161" s="301"/>
      <c r="U161" s="301"/>
      <c r="V161" s="301"/>
    </row>
    <row r="162" spans="2:22" ht="20" customHeight="1" x14ac:dyDescent="0.35">
      <c r="P162" s="64"/>
      <c r="Q162" s="65"/>
      <c r="R162" s="66" t="str">
        <f>IF(AND(NOT(ISBLANK(Q162)), Dashboard!$P147&gt;0), Q162/Dashboard!$P147, "")</f>
        <v/>
      </c>
      <c r="S162" s="300"/>
      <c r="T162" s="301"/>
      <c r="U162" s="301"/>
      <c r="V162" s="301"/>
    </row>
    <row r="163" spans="2:22" ht="20" customHeight="1" x14ac:dyDescent="0.35">
      <c r="P163" s="64"/>
      <c r="Q163" s="65"/>
      <c r="R163" s="66" t="str">
        <f>IF(AND(NOT(ISBLANK(Q163)), Dashboard!$P147&gt;0), Q163/Dashboard!$P147, "")</f>
        <v/>
      </c>
      <c r="S163" s="300"/>
      <c r="T163" s="301"/>
      <c r="U163" s="301"/>
      <c r="V163" s="301"/>
    </row>
    <row r="164" spans="2:22" ht="20" customHeight="1" x14ac:dyDescent="0.35">
      <c r="P164" s="64"/>
      <c r="Q164" s="65"/>
      <c r="R164" s="66" t="str">
        <f>IF(AND(NOT(ISBLANK(Q164)), Dashboard!$P147&gt;0), Q164/Dashboard!$P147, "")</f>
        <v/>
      </c>
      <c r="S164" s="300"/>
      <c r="T164" s="301"/>
      <c r="U164" s="301"/>
      <c r="V164" s="301"/>
    </row>
    <row r="165" spans="2:22" ht="20" customHeight="1" x14ac:dyDescent="0.35">
      <c r="P165" s="64"/>
      <c r="Q165" s="65"/>
      <c r="R165" s="66" t="str">
        <f>IF(AND(NOT(ISBLANK(Q165)), Dashboard!$P147&gt;0), Q165/Dashboard!$P147, "")</f>
        <v/>
      </c>
      <c r="S165" s="300"/>
      <c r="T165" s="301"/>
      <c r="U165" s="301"/>
      <c r="V165" s="301"/>
    </row>
    <row r="166" spans="2:22" ht="20" customHeight="1" x14ac:dyDescent="0.35">
      <c r="P166" s="64"/>
      <c r="Q166" s="65"/>
      <c r="R166" s="66" t="str">
        <f>IF(AND(NOT(ISBLANK(Q166)), Dashboard!$P147&gt;0), Q166/Dashboard!$P147, "")</f>
        <v/>
      </c>
      <c r="S166" s="300"/>
      <c r="T166" s="301"/>
      <c r="U166" s="301"/>
      <c r="V166" s="301"/>
    </row>
    <row r="167" spans="2:22" ht="20" customHeight="1" x14ac:dyDescent="0.35">
      <c r="P167" s="64"/>
      <c r="Q167" s="65"/>
      <c r="R167" s="66" t="str">
        <f>IF(AND(NOT(ISBLANK(Q167)), Dashboard!$P147&gt;0), Q167/Dashboard!$P147, "")</f>
        <v/>
      </c>
      <c r="S167" s="300"/>
      <c r="T167" s="301"/>
      <c r="U167" s="301"/>
      <c r="V167" s="301"/>
    </row>
    <row r="168" spans="2:22" ht="20" customHeight="1" x14ac:dyDescent="0.35">
      <c r="P168" s="64"/>
      <c r="Q168" s="65"/>
      <c r="R168" s="66" t="str">
        <f>IF(AND(NOT(ISBLANK(Q168)), Dashboard!$P147&gt;0), Q168/Dashboard!$P147, "")</f>
        <v/>
      </c>
      <c r="S168" s="300"/>
      <c r="T168" s="301"/>
      <c r="U168" s="301"/>
      <c r="V168" s="301"/>
    </row>
    <row r="169" spans="2:22" ht="20" customHeight="1" x14ac:dyDescent="0.35">
      <c r="P169" s="64"/>
      <c r="Q169" s="65"/>
      <c r="R169" s="66" t="str">
        <f>IF(AND(NOT(ISBLANK(Q169)), Dashboard!$P147&gt;0), Q169/Dashboard!$P147, "")</f>
        <v/>
      </c>
      <c r="S169" s="300"/>
      <c r="T169" s="301"/>
      <c r="U169" s="301"/>
      <c r="V169" s="301"/>
    </row>
    <row r="170" spans="2:22" ht="20" customHeight="1" x14ac:dyDescent="0.35">
      <c r="P170" s="64"/>
      <c r="Q170" s="65"/>
      <c r="R170" s="66" t="str">
        <f>IF(AND(NOT(ISBLANK(Q170)), Dashboard!$P147&gt;0), Q170/Dashboard!$P147, "")</f>
        <v/>
      </c>
      <c r="S170" s="300"/>
      <c r="T170" s="301"/>
      <c r="U170" s="301"/>
      <c r="V170" s="301"/>
    </row>
    <row r="174" spans="2:22" ht="32" customHeight="1" x14ac:dyDescent="0.35">
      <c r="B174" s="285" t="s">
        <v>1305</v>
      </c>
      <c r="C174" s="285"/>
      <c r="D174" s="285"/>
      <c r="E174" s="285"/>
      <c r="F174" s="285"/>
      <c r="G174" s="285"/>
      <c r="H174" s="285"/>
      <c r="I174" s="285"/>
    </row>
  </sheetData>
  <mergeCells count="55">
    <mergeCell ref="B174:I174"/>
    <mergeCell ref="S166:V166"/>
    <mergeCell ref="S167:V167"/>
    <mergeCell ref="S168:V168"/>
    <mergeCell ref="S169:V169"/>
    <mergeCell ref="S170:V170"/>
    <mergeCell ref="S161:V161"/>
    <mergeCell ref="S162:V162"/>
    <mergeCell ref="S163:V163"/>
    <mergeCell ref="S164:V164"/>
    <mergeCell ref="S165:V165"/>
    <mergeCell ref="S156:V156"/>
    <mergeCell ref="S157:V157"/>
    <mergeCell ref="S158:V158"/>
    <mergeCell ref="S159:V159"/>
    <mergeCell ref="S160:V160"/>
    <mergeCell ref="S151:V151"/>
    <mergeCell ref="S152:V152"/>
    <mergeCell ref="S153:V153"/>
    <mergeCell ref="S154:V154"/>
    <mergeCell ref="S155:V155"/>
    <mergeCell ref="P146:Q146"/>
    <mergeCell ref="R146:T146"/>
    <mergeCell ref="P147:Q147"/>
    <mergeCell ref="R147:T147"/>
    <mergeCell ref="S150:V150"/>
    <mergeCell ref="C95:D95"/>
    <mergeCell ref="G95:H95"/>
    <mergeCell ref="B104:F104"/>
    <mergeCell ref="P104:W104"/>
    <mergeCell ref="B145:F145"/>
    <mergeCell ref="P145:U145"/>
    <mergeCell ref="C92:D92"/>
    <mergeCell ref="G92:H92"/>
    <mergeCell ref="C93:D93"/>
    <mergeCell ref="G93:H93"/>
    <mergeCell ref="C94:D94"/>
    <mergeCell ref="G94:H94"/>
    <mergeCell ref="C89:D89"/>
    <mergeCell ref="G89:H89"/>
    <mergeCell ref="C90:D90"/>
    <mergeCell ref="G90:H90"/>
    <mergeCell ref="C91:D91"/>
    <mergeCell ref="G91:H91"/>
    <mergeCell ref="F7:H7"/>
    <mergeCell ref="I7:O7"/>
    <mergeCell ref="F8:H8"/>
    <mergeCell ref="I8:O8"/>
    <mergeCell ref="F9:H9"/>
    <mergeCell ref="I9:O9"/>
    <mergeCell ref="B2:I2"/>
    <mergeCell ref="F5:H5"/>
    <mergeCell ref="I5:O5"/>
    <mergeCell ref="F6:H6"/>
    <mergeCell ref="I6:O6"/>
  </mergeCells>
  <conditionalFormatting sqref="D7">
    <cfRule type="cellIs" dxfId="80" priority="1" operator="greaterThanOrEqual">
      <formula>0.9</formula>
    </cfRule>
    <cfRule type="cellIs" dxfId="79" priority="2" operator="greaterThanOrEqual">
      <formula>0.5</formula>
    </cfRule>
    <cfRule type="cellIs" dxfId="78" priority="3" operator="lessThan">
      <formula>0.5</formula>
    </cfRule>
  </conditionalFormatting>
  <conditionalFormatting sqref="G90:H95">
    <cfRule type="expression" dxfId="77" priority="4">
      <formula>$G90&gt;=0.8</formula>
    </cfRule>
    <cfRule type="expression" dxfId="76" priority="5">
      <formula>AND($G90&gt;=0.5,$G90&lt;0.8)</formula>
    </cfRule>
    <cfRule type="expression" dxfId="75" priority="6">
      <formula>$G90&lt;0.5</formula>
    </cfRule>
  </conditionalFormatting>
  <conditionalFormatting sqref="K90:K95">
    <cfRule type="cellIs" dxfId="74" priority="7" operator="greaterThan">
      <formula>0</formula>
    </cfRule>
  </conditionalFormatting>
  <conditionalFormatting sqref="L90:L95">
    <cfRule type="cellIs" dxfId="73" priority="8" operator="greaterThan">
      <formula>0</formula>
    </cfRule>
  </conditionalFormatting>
  <conditionalFormatting sqref="M90:M95">
    <cfRule type="cellIs" dxfId="72" priority="9" operator="greaterThan">
      <formula>0</formula>
    </cfRule>
  </conditionalFormatting>
  <conditionalFormatting sqref="N90:N95">
    <cfRule type="cellIs" dxfId="71" priority="10" operator="greaterThan">
      <formula>0</formula>
    </cfRule>
  </conditionalFormatting>
  <dataValidations count="140">
    <dataValidation type="whole" allowBlank="1" showErrorMessage="1" errorTitle="Invalid overall count" error="Overall count must be between 0 and the current implemented total." sqref="Q109" xr:uid="{00000000-0002-0000-0100-000000000000}">
      <formula1>0</formula1>
      <formula2>C16</formula2>
    </dataValidation>
    <dataValidation type="whole" allowBlank="1" showErrorMessage="1" errorTitle="Invalid count" error="Value must be between 0 and the current implemented total." sqref="S109" xr:uid="{00000000-0002-0000-0100-000001000000}">
      <formula1>0</formula1>
      <formula2>C52</formula2>
    </dataValidation>
    <dataValidation type="whole" allowBlank="1" showErrorMessage="1" errorTitle="Invalid count" error="Value must be between 0 and the current implemented total." sqref="U109" xr:uid="{00000000-0002-0000-0100-000002000000}">
      <formula1>0</formula1>
      <formula2>C53</formula2>
    </dataValidation>
    <dataValidation type="whole" allowBlank="1" showErrorMessage="1" errorTitle="Invalid count" error="Value must be between 0 and the current implemented total." sqref="W109" xr:uid="{00000000-0002-0000-0100-000003000000}">
      <formula1>0</formula1>
      <formula2>C54</formula2>
    </dataValidation>
    <dataValidation type="whole" allowBlank="1" showErrorMessage="1" errorTitle="Invalid overall count" error="Overall count must be between 0 and the current implemented total." sqref="Q110" xr:uid="{00000000-0002-0000-0100-000004000000}">
      <formula1>0</formula1>
      <formula2>C16</formula2>
    </dataValidation>
    <dataValidation type="whole" allowBlank="1" showErrorMessage="1" errorTitle="Invalid count" error="Value must be between 0 and the current implemented total." sqref="S110" xr:uid="{00000000-0002-0000-0100-000005000000}">
      <formula1>0</formula1>
      <formula2>C52</formula2>
    </dataValidation>
    <dataValidation type="whole" allowBlank="1" showErrorMessage="1" errorTitle="Invalid count" error="Value must be between 0 and the current implemented total." sqref="U110" xr:uid="{00000000-0002-0000-0100-000006000000}">
      <formula1>0</formula1>
      <formula2>C53</formula2>
    </dataValidation>
    <dataValidation type="whole" allowBlank="1" showErrorMessage="1" errorTitle="Invalid count" error="Value must be between 0 and the current implemented total." sqref="W110" xr:uid="{00000000-0002-0000-0100-000007000000}">
      <formula1>0</formula1>
      <formula2>C54</formula2>
    </dataValidation>
    <dataValidation type="whole" allowBlank="1" showErrorMessage="1" errorTitle="Invalid overall count" error="Overall count must be between 0 and the current implemented total." sqref="Q111" xr:uid="{00000000-0002-0000-0100-000008000000}">
      <formula1>0</formula1>
      <formula2>C16</formula2>
    </dataValidation>
    <dataValidation type="whole" allowBlank="1" showErrorMessage="1" errorTitle="Invalid count" error="Value must be between 0 and the current implemented total." sqref="S111" xr:uid="{00000000-0002-0000-0100-000009000000}">
      <formula1>0</formula1>
      <formula2>C52</formula2>
    </dataValidation>
    <dataValidation type="whole" allowBlank="1" showErrorMessage="1" errorTitle="Invalid count" error="Value must be between 0 and the current implemented total." sqref="U111" xr:uid="{00000000-0002-0000-0100-00000A000000}">
      <formula1>0</formula1>
      <formula2>C53</formula2>
    </dataValidation>
    <dataValidation type="whole" allowBlank="1" showErrorMessage="1" errorTitle="Invalid count" error="Value must be between 0 and the current implemented total." sqref="W111" xr:uid="{00000000-0002-0000-0100-00000B000000}">
      <formula1>0</formula1>
      <formula2>C54</formula2>
    </dataValidation>
    <dataValidation type="whole" allowBlank="1" showErrorMessage="1" errorTitle="Invalid overall count" error="Overall count must be between 0 and the current implemented total." sqref="Q112" xr:uid="{00000000-0002-0000-0100-00000C000000}">
      <formula1>0</formula1>
      <formula2>C16</formula2>
    </dataValidation>
    <dataValidation type="whole" allowBlank="1" showErrorMessage="1" errorTitle="Invalid count" error="Value must be between 0 and the current implemented total." sqref="S112" xr:uid="{00000000-0002-0000-0100-00000D000000}">
      <formula1>0</formula1>
      <formula2>C52</formula2>
    </dataValidation>
    <dataValidation type="whole" allowBlank="1" showErrorMessage="1" errorTitle="Invalid count" error="Value must be between 0 and the current implemented total." sqref="U112" xr:uid="{00000000-0002-0000-0100-00000E000000}">
      <formula1>0</formula1>
      <formula2>C53</formula2>
    </dataValidation>
    <dataValidation type="whole" allowBlank="1" showErrorMessage="1" errorTitle="Invalid count" error="Value must be between 0 and the current implemented total." sqref="W112" xr:uid="{00000000-0002-0000-0100-00000F000000}">
      <formula1>0</formula1>
      <formula2>C54</formula2>
    </dataValidation>
    <dataValidation type="whole" allowBlank="1" showErrorMessage="1" errorTitle="Invalid overall count" error="Overall count must be between 0 and the current implemented total." sqref="Q113" xr:uid="{00000000-0002-0000-0100-000010000000}">
      <formula1>0</formula1>
      <formula2>C16</formula2>
    </dataValidation>
    <dataValidation type="whole" allowBlank="1" showErrorMessage="1" errorTitle="Invalid count" error="Value must be between 0 and the current implemented total." sqref="S113" xr:uid="{00000000-0002-0000-0100-000011000000}">
      <formula1>0</formula1>
      <formula2>C52</formula2>
    </dataValidation>
    <dataValidation type="whole" allowBlank="1" showErrorMessage="1" errorTitle="Invalid count" error="Value must be between 0 and the current implemented total." sqref="U113" xr:uid="{00000000-0002-0000-0100-000012000000}">
      <formula1>0</formula1>
      <formula2>C53</formula2>
    </dataValidation>
    <dataValidation type="whole" allowBlank="1" showErrorMessage="1" errorTitle="Invalid count" error="Value must be between 0 and the current implemented total." sqref="W113" xr:uid="{00000000-0002-0000-0100-000013000000}">
      <formula1>0</formula1>
      <formula2>C54</formula2>
    </dataValidation>
    <dataValidation type="whole" allowBlank="1" showErrorMessage="1" errorTitle="Invalid overall count" error="Overall count must be between 0 and the current implemented total." sqref="Q114" xr:uid="{00000000-0002-0000-0100-000014000000}">
      <formula1>0</formula1>
      <formula2>C16</formula2>
    </dataValidation>
    <dataValidation type="whole" allowBlank="1" showErrorMessage="1" errorTitle="Invalid count" error="Value must be between 0 and the current implemented total." sqref="S114" xr:uid="{00000000-0002-0000-0100-000015000000}">
      <formula1>0</formula1>
      <formula2>C52</formula2>
    </dataValidation>
    <dataValidation type="whole" allowBlank="1" showErrorMessage="1" errorTitle="Invalid count" error="Value must be between 0 and the current implemented total." sqref="U114" xr:uid="{00000000-0002-0000-0100-000016000000}">
      <formula1>0</formula1>
      <formula2>C53</formula2>
    </dataValidation>
    <dataValidation type="whole" allowBlank="1" showErrorMessage="1" errorTitle="Invalid count" error="Value must be between 0 and the current implemented total." sqref="W114" xr:uid="{00000000-0002-0000-0100-000017000000}">
      <formula1>0</formula1>
      <formula2>C54</formula2>
    </dataValidation>
    <dataValidation type="whole" allowBlank="1" showErrorMessage="1" errorTitle="Invalid overall count" error="Overall count must be between 0 and the current implemented total." sqref="Q115" xr:uid="{00000000-0002-0000-0100-000018000000}">
      <formula1>0</formula1>
      <formula2>C16</formula2>
    </dataValidation>
    <dataValidation type="whole" allowBlank="1" showErrorMessage="1" errorTitle="Invalid count" error="Value must be between 0 and the current implemented total." sqref="S115" xr:uid="{00000000-0002-0000-0100-000019000000}">
      <formula1>0</formula1>
      <formula2>C52</formula2>
    </dataValidation>
    <dataValidation type="whole" allowBlank="1" showErrorMessage="1" errorTitle="Invalid count" error="Value must be between 0 and the current implemented total." sqref="U115" xr:uid="{00000000-0002-0000-0100-00001A000000}">
      <formula1>0</formula1>
      <formula2>C53</formula2>
    </dataValidation>
    <dataValidation type="whole" allowBlank="1" showErrorMessage="1" errorTitle="Invalid count" error="Value must be between 0 and the current implemented total." sqref="W115" xr:uid="{00000000-0002-0000-0100-00001B000000}">
      <formula1>0</formula1>
      <formula2>C54</formula2>
    </dataValidation>
    <dataValidation type="whole" allowBlank="1" showErrorMessage="1" errorTitle="Invalid overall count" error="Overall count must be between 0 and the current implemented total." sqref="Q116" xr:uid="{00000000-0002-0000-0100-00001C000000}">
      <formula1>0</formula1>
      <formula2>C16</formula2>
    </dataValidation>
    <dataValidation type="whole" allowBlank="1" showErrorMessage="1" errorTitle="Invalid count" error="Value must be between 0 and the current implemented total." sqref="S116" xr:uid="{00000000-0002-0000-0100-00001D000000}">
      <formula1>0</formula1>
      <formula2>C52</formula2>
    </dataValidation>
    <dataValidation type="whole" allowBlank="1" showErrorMessage="1" errorTitle="Invalid count" error="Value must be between 0 and the current implemented total." sqref="U116" xr:uid="{00000000-0002-0000-0100-00001E000000}">
      <formula1>0</formula1>
      <formula2>C53</formula2>
    </dataValidation>
    <dataValidation type="whole" allowBlank="1" showErrorMessage="1" errorTitle="Invalid count" error="Value must be between 0 and the current implemented total." sqref="W116" xr:uid="{00000000-0002-0000-0100-00001F000000}">
      <formula1>0</formula1>
      <formula2>C54</formula2>
    </dataValidation>
    <dataValidation type="whole" allowBlank="1" showErrorMessage="1" errorTitle="Invalid overall count" error="Overall count must be between 0 and the current implemented total." sqref="Q117" xr:uid="{00000000-0002-0000-0100-000020000000}">
      <formula1>0</formula1>
      <formula2>C16</formula2>
    </dataValidation>
    <dataValidation type="whole" allowBlank="1" showErrorMessage="1" errorTitle="Invalid count" error="Value must be between 0 and the current implemented total." sqref="S117" xr:uid="{00000000-0002-0000-0100-000021000000}">
      <formula1>0</formula1>
      <formula2>C52</formula2>
    </dataValidation>
    <dataValidation type="whole" allowBlank="1" showErrorMessage="1" errorTitle="Invalid count" error="Value must be between 0 and the current implemented total." sqref="U117" xr:uid="{00000000-0002-0000-0100-000022000000}">
      <formula1>0</formula1>
      <formula2>C53</formula2>
    </dataValidation>
    <dataValidation type="whole" allowBlank="1" showErrorMessage="1" errorTitle="Invalid count" error="Value must be between 0 and the current implemented total." sqref="W117" xr:uid="{00000000-0002-0000-0100-000023000000}">
      <formula1>0</formula1>
      <formula2>C54</formula2>
    </dataValidation>
    <dataValidation type="whole" allowBlank="1" showErrorMessage="1" errorTitle="Invalid overall count" error="Overall count must be between 0 and the current implemented total." sqref="Q118" xr:uid="{00000000-0002-0000-0100-000024000000}">
      <formula1>0</formula1>
      <formula2>C16</formula2>
    </dataValidation>
    <dataValidation type="whole" allowBlank="1" showErrorMessage="1" errorTitle="Invalid count" error="Value must be between 0 and the current implemented total." sqref="S118" xr:uid="{00000000-0002-0000-0100-000025000000}">
      <formula1>0</formula1>
      <formula2>C52</formula2>
    </dataValidation>
    <dataValidation type="whole" allowBlank="1" showErrorMessage="1" errorTitle="Invalid count" error="Value must be between 0 and the current implemented total." sqref="U118" xr:uid="{00000000-0002-0000-0100-000026000000}">
      <formula1>0</formula1>
      <formula2>C53</formula2>
    </dataValidation>
    <dataValidation type="whole" allowBlank="1" showErrorMessage="1" errorTitle="Invalid count" error="Value must be between 0 and the current implemented total." sqref="W118" xr:uid="{00000000-0002-0000-0100-000027000000}">
      <formula1>0</formula1>
      <formula2>C54</formula2>
    </dataValidation>
    <dataValidation type="whole" allowBlank="1" showErrorMessage="1" errorTitle="Invalid overall count" error="Overall count must be between 0 and the current implemented total." sqref="Q119" xr:uid="{00000000-0002-0000-0100-000028000000}">
      <formula1>0</formula1>
      <formula2>C16</formula2>
    </dataValidation>
    <dataValidation type="whole" allowBlank="1" showErrorMessage="1" errorTitle="Invalid count" error="Value must be between 0 and the current implemented total." sqref="S119" xr:uid="{00000000-0002-0000-0100-000029000000}">
      <formula1>0</formula1>
      <formula2>C52</formula2>
    </dataValidation>
    <dataValidation type="whole" allowBlank="1" showErrorMessage="1" errorTitle="Invalid count" error="Value must be between 0 and the current implemented total." sqref="U119" xr:uid="{00000000-0002-0000-0100-00002A000000}">
      <formula1>0</formula1>
      <formula2>C53</formula2>
    </dataValidation>
    <dataValidation type="whole" allowBlank="1" showErrorMessage="1" errorTitle="Invalid count" error="Value must be between 0 and the current implemented total." sqref="W119" xr:uid="{00000000-0002-0000-0100-00002B000000}">
      <formula1>0</formula1>
      <formula2>C54</formula2>
    </dataValidation>
    <dataValidation type="whole" allowBlank="1" showErrorMessage="1" errorTitle="Invalid overall count" error="Overall count must be between 0 and the current implemented total." sqref="Q120" xr:uid="{00000000-0002-0000-0100-00002C000000}">
      <formula1>0</formula1>
      <formula2>C16</formula2>
    </dataValidation>
    <dataValidation type="whole" allowBlank="1" showErrorMessage="1" errorTitle="Invalid count" error="Value must be between 0 and the current implemented total." sqref="S120" xr:uid="{00000000-0002-0000-0100-00002D000000}">
      <formula1>0</formula1>
      <formula2>C52</formula2>
    </dataValidation>
    <dataValidation type="whole" allowBlank="1" showErrorMessage="1" errorTitle="Invalid count" error="Value must be between 0 and the current implemented total." sqref="U120" xr:uid="{00000000-0002-0000-0100-00002E000000}">
      <formula1>0</formula1>
      <formula2>C53</formula2>
    </dataValidation>
    <dataValidation type="whole" allowBlank="1" showErrorMessage="1" errorTitle="Invalid count" error="Value must be between 0 and the current implemented total." sqref="W120" xr:uid="{00000000-0002-0000-0100-00002F000000}">
      <formula1>0</formula1>
      <formula2>C54</formula2>
    </dataValidation>
    <dataValidation type="whole" allowBlank="1" showErrorMessage="1" errorTitle="Invalid overall count" error="Overall count must be between 0 and the current implemented total." sqref="Q121" xr:uid="{00000000-0002-0000-0100-000030000000}">
      <formula1>0</formula1>
      <formula2>C16</formula2>
    </dataValidation>
    <dataValidation type="whole" allowBlank="1" showErrorMessage="1" errorTitle="Invalid count" error="Value must be between 0 and the current implemented total." sqref="S121" xr:uid="{00000000-0002-0000-0100-000031000000}">
      <formula1>0</formula1>
      <formula2>C52</formula2>
    </dataValidation>
    <dataValidation type="whole" allowBlank="1" showErrorMessage="1" errorTitle="Invalid count" error="Value must be between 0 and the current implemented total." sqref="U121" xr:uid="{00000000-0002-0000-0100-000032000000}">
      <formula1>0</formula1>
      <formula2>C53</formula2>
    </dataValidation>
    <dataValidation type="whole" allowBlank="1" showErrorMessage="1" errorTitle="Invalid count" error="Value must be between 0 and the current implemented total." sqref="W121" xr:uid="{00000000-0002-0000-0100-000033000000}">
      <formula1>0</formula1>
      <formula2>C54</formula2>
    </dataValidation>
    <dataValidation type="whole" allowBlank="1" showErrorMessage="1" errorTitle="Invalid overall count" error="Overall count must be between 0 and the current implemented total." sqref="Q122" xr:uid="{00000000-0002-0000-0100-000034000000}">
      <formula1>0</formula1>
      <formula2>C16</formula2>
    </dataValidation>
    <dataValidation type="whole" allowBlank="1" showErrorMessage="1" errorTitle="Invalid count" error="Value must be between 0 and the current implemented total." sqref="S122" xr:uid="{00000000-0002-0000-0100-000035000000}">
      <formula1>0</formula1>
      <formula2>C52</formula2>
    </dataValidation>
    <dataValidation type="whole" allowBlank="1" showErrorMessage="1" errorTitle="Invalid count" error="Value must be between 0 and the current implemented total." sqref="U122" xr:uid="{00000000-0002-0000-0100-000036000000}">
      <formula1>0</formula1>
      <formula2>C53</formula2>
    </dataValidation>
    <dataValidation type="whole" allowBlank="1" showErrorMessage="1" errorTitle="Invalid count" error="Value must be between 0 and the current implemented total." sqref="W122" xr:uid="{00000000-0002-0000-0100-000037000000}">
      <formula1>0</formula1>
      <formula2>C54</formula2>
    </dataValidation>
    <dataValidation type="whole" allowBlank="1" showErrorMessage="1" errorTitle="Invalid overall count" error="Overall count must be between 0 and the current implemented total." sqref="Q123" xr:uid="{00000000-0002-0000-0100-000038000000}">
      <formula1>0</formula1>
      <formula2>C16</formula2>
    </dataValidation>
    <dataValidation type="whole" allowBlank="1" showErrorMessage="1" errorTitle="Invalid count" error="Value must be between 0 and the current implemented total." sqref="S123" xr:uid="{00000000-0002-0000-0100-000039000000}">
      <formula1>0</formula1>
      <formula2>C52</formula2>
    </dataValidation>
    <dataValidation type="whole" allowBlank="1" showErrorMessage="1" errorTitle="Invalid count" error="Value must be between 0 and the current implemented total." sqref="U123" xr:uid="{00000000-0002-0000-0100-00003A000000}">
      <formula1>0</formula1>
      <formula2>C53</formula2>
    </dataValidation>
    <dataValidation type="whole" allowBlank="1" showErrorMessage="1" errorTitle="Invalid count" error="Value must be between 0 and the current implemented total." sqref="W123" xr:uid="{00000000-0002-0000-0100-00003B000000}">
      <formula1>0</formula1>
      <formula2>C54</formula2>
    </dataValidation>
    <dataValidation type="whole" allowBlank="1" showErrorMessage="1" errorTitle="Invalid overall count" error="Overall count must be between 0 and the current implemented total." sqref="Q124" xr:uid="{00000000-0002-0000-0100-00003C000000}">
      <formula1>0</formula1>
      <formula2>C16</formula2>
    </dataValidation>
    <dataValidation type="whole" allowBlank="1" showErrorMessage="1" errorTitle="Invalid count" error="Value must be between 0 and the current implemented total." sqref="S124" xr:uid="{00000000-0002-0000-0100-00003D000000}">
      <formula1>0</formula1>
      <formula2>C52</formula2>
    </dataValidation>
    <dataValidation type="whole" allowBlank="1" showErrorMessage="1" errorTitle="Invalid count" error="Value must be between 0 and the current implemented total." sqref="U124" xr:uid="{00000000-0002-0000-0100-00003E000000}">
      <formula1>0</formula1>
      <formula2>C53</formula2>
    </dataValidation>
    <dataValidation type="whole" allowBlank="1" showErrorMessage="1" errorTitle="Invalid count" error="Value must be between 0 and the current implemented total." sqref="W124" xr:uid="{00000000-0002-0000-0100-00003F000000}">
      <formula1>0</formula1>
      <formula2>C54</formula2>
    </dataValidation>
    <dataValidation type="whole" allowBlank="1" showErrorMessage="1" errorTitle="Invalid overall count" error="Overall count must be between 0 and the current implemented total." sqref="Q125" xr:uid="{00000000-0002-0000-0100-000040000000}">
      <formula1>0</formula1>
      <formula2>C16</formula2>
    </dataValidation>
    <dataValidation type="whole" allowBlank="1" showErrorMessage="1" errorTitle="Invalid count" error="Value must be between 0 and the current implemented total." sqref="S125" xr:uid="{00000000-0002-0000-0100-000041000000}">
      <formula1>0</formula1>
      <formula2>C52</formula2>
    </dataValidation>
    <dataValidation type="whole" allowBlank="1" showErrorMessage="1" errorTitle="Invalid count" error="Value must be between 0 and the current implemented total." sqref="U125" xr:uid="{00000000-0002-0000-0100-000042000000}">
      <formula1>0</formula1>
      <formula2>C53</formula2>
    </dataValidation>
    <dataValidation type="whole" allowBlank="1" showErrorMessage="1" errorTitle="Invalid count" error="Value must be between 0 and the current implemented total." sqref="W125" xr:uid="{00000000-0002-0000-0100-000043000000}">
      <formula1>0</formula1>
      <formula2>C54</formula2>
    </dataValidation>
    <dataValidation type="whole" allowBlank="1" showErrorMessage="1" errorTitle="Invalid overall count" error="Overall count must be between 0 and the current implemented total." sqref="Q126" xr:uid="{00000000-0002-0000-0100-000044000000}">
      <formula1>0</formula1>
      <formula2>C16</formula2>
    </dataValidation>
    <dataValidation type="whole" allowBlank="1" showErrorMessage="1" errorTitle="Invalid count" error="Value must be between 0 and the current implemented total." sqref="S126" xr:uid="{00000000-0002-0000-0100-000045000000}">
      <formula1>0</formula1>
      <formula2>C52</formula2>
    </dataValidation>
    <dataValidation type="whole" allowBlank="1" showErrorMessage="1" errorTitle="Invalid count" error="Value must be between 0 and the current implemented total." sqref="U126" xr:uid="{00000000-0002-0000-0100-000046000000}">
      <formula1>0</formula1>
      <formula2>C53</formula2>
    </dataValidation>
    <dataValidation type="whole" allowBlank="1" showErrorMessage="1" errorTitle="Invalid count" error="Value must be between 0 and the current implemented total." sqref="W126" xr:uid="{00000000-0002-0000-0100-000047000000}">
      <formula1>0</formula1>
      <formula2>C54</formula2>
    </dataValidation>
    <dataValidation type="whole" allowBlank="1" showErrorMessage="1" errorTitle="Invalid overall count" error="Overall count must be between 0 and the current implemented total." sqref="Q127" xr:uid="{00000000-0002-0000-0100-000048000000}">
      <formula1>0</formula1>
      <formula2>C16</formula2>
    </dataValidation>
    <dataValidation type="whole" allowBlank="1" showErrorMessage="1" errorTitle="Invalid count" error="Value must be between 0 and the current implemented total." sqref="S127" xr:uid="{00000000-0002-0000-0100-000049000000}">
      <formula1>0</formula1>
      <formula2>C52</formula2>
    </dataValidation>
    <dataValidation type="whole" allowBlank="1" showErrorMessage="1" errorTitle="Invalid count" error="Value must be between 0 and the current implemented total." sqref="U127" xr:uid="{00000000-0002-0000-0100-00004A000000}">
      <formula1>0</formula1>
      <formula2>C53</formula2>
    </dataValidation>
    <dataValidation type="whole" allowBlank="1" showErrorMessage="1" errorTitle="Invalid count" error="Value must be between 0 and the current implemented total." sqref="W127" xr:uid="{00000000-0002-0000-0100-00004B000000}">
      <formula1>0</formula1>
      <formula2>C54</formula2>
    </dataValidation>
    <dataValidation type="whole" allowBlank="1" showErrorMessage="1" errorTitle="Invalid overall count" error="Overall count must be between 0 and the current implemented total." sqref="Q128" xr:uid="{00000000-0002-0000-0100-00004C000000}">
      <formula1>0</formula1>
      <formula2>C16</formula2>
    </dataValidation>
    <dataValidation type="whole" allowBlank="1" showErrorMessage="1" errorTitle="Invalid count" error="Value must be between 0 and the current implemented total." sqref="S128" xr:uid="{00000000-0002-0000-0100-00004D000000}">
      <formula1>0</formula1>
      <formula2>C52</formula2>
    </dataValidation>
    <dataValidation type="whole" allowBlank="1" showErrorMessage="1" errorTitle="Invalid count" error="Value must be between 0 and the current implemented total." sqref="U128" xr:uid="{00000000-0002-0000-0100-00004E000000}">
      <formula1>0</formula1>
      <formula2>C53</formula2>
    </dataValidation>
    <dataValidation type="whole" allowBlank="1" showErrorMessage="1" errorTitle="Invalid count" error="Value must be between 0 and the current implemented total." sqref="W128" xr:uid="{00000000-0002-0000-0100-00004F000000}">
      <formula1>0</formula1>
      <formula2>C54</formula2>
    </dataValidation>
    <dataValidation type="whole" allowBlank="1" showErrorMessage="1" errorTitle="Invalid overall count" error="Overall count must be between 0 and the current implemented total." sqref="Q129" xr:uid="{00000000-0002-0000-0100-000050000000}">
      <formula1>0</formula1>
      <formula2>C16</formula2>
    </dataValidation>
    <dataValidation type="whole" allowBlank="1" showErrorMessage="1" errorTitle="Invalid count" error="Value must be between 0 and the current implemented total." sqref="S129" xr:uid="{00000000-0002-0000-0100-000051000000}">
      <formula1>0</formula1>
      <formula2>C52</formula2>
    </dataValidation>
    <dataValidation type="whole" allowBlank="1" showErrorMessage="1" errorTitle="Invalid count" error="Value must be between 0 and the current implemented total." sqref="U129" xr:uid="{00000000-0002-0000-0100-000052000000}">
      <formula1>0</formula1>
      <formula2>C53</formula2>
    </dataValidation>
    <dataValidation type="whole" allowBlank="1" showErrorMessage="1" errorTitle="Invalid count" error="Value must be between 0 and the current implemented total." sqref="W129" xr:uid="{00000000-0002-0000-0100-000053000000}">
      <formula1>0</formula1>
      <formula2>C54</formula2>
    </dataValidation>
    <dataValidation type="whole" allowBlank="1" showErrorMessage="1" errorTitle="Invalid overall count" error="Overall count must be between 0 and the current implemented total." sqref="Q130" xr:uid="{00000000-0002-0000-0100-000054000000}">
      <formula1>0</formula1>
      <formula2>C16</formula2>
    </dataValidation>
    <dataValidation type="whole" allowBlank="1" showErrorMessage="1" errorTitle="Invalid count" error="Value must be between 0 and the current implemented total." sqref="S130" xr:uid="{00000000-0002-0000-0100-000055000000}">
      <formula1>0</formula1>
      <formula2>C52</formula2>
    </dataValidation>
    <dataValidation type="whole" allowBlank="1" showErrorMessage="1" errorTitle="Invalid count" error="Value must be between 0 and the current implemented total." sqref="U130" xr:uid="{00000000-0002-0000-0100-000056000000}">
      <formula1>0</formula1>
      <formula2>C53</formula2>
    </dataValidation>
    <dataValidation type="whole" allowBlank="1" showErrorMessage="1" errorTitle="Invalid count" error="Value must be between 0 and the current implemented total." sqref="W130" xr:uid="{00000000-0002-0000-0100-000057000000}">
      <formula1>0</formula1>
      <formula2>C54</formula2>
    </dataValidation>
    <dataValidation type="whole" allowBlank="1" showErrorMessage="1" errorTitle="Invalid overall count" error="Overall count must be between 0 and the current implemented total." sqref="Q131" xr:uid="{00000000-0002-0000-0100-000058000000}">
      <formula1>0</formula1>
      <formula2>C16</formula2>
    </dataValidation>
    <dataValidation type="whole" allowBlank="1" showErrorMessage="1" errorTitle="Invalid count" error="Value must be between 0 and the current implemented total." sqref="S131" xr:uid="{00000000-0002-0000-0100-000059000000}">
      <formula1>0</formula1>
      <formula2>C52</formula2>
    </dataValidation>
    <dataValidation type="whole" allowBlank="1" showErrorMessage="1" errorTitle="Invalid count" error="Value must be between 0 and the current implemented total." sqref="U131" xr:uid="{00000000-0002-0000-0100-00005A000000}">
      <formula1>0</formula1>
      <formula2>C53</formula2>
    </dataValidation>
    <dataValidation type="whole" allowBlank="1" showErrorMessage="1" errorTitle="Invalid count" error="Value must be between 0 and the current implemented total." sqref="W131" xr:uid="{00000000-0002-0000-0100-00005B000000}">
      <formula1>0</formula1>
      <formula2>C54</formula2>
    </dataValidation>
    <dataValidation type="whole" allowBlank="1" showErrorMessage="1" errorTitle="Invalid overall count" error="Overall count must be between 0 and the current implemented total." sqref="Q132" xr:uid="{00000000-0002-0000-0100-00005C000000}">
      <formula1>0</formula1>
      <formula2>C16</formula2>
    </dataValidation>
    <dataValidation type="whole" allowBlank="1" showErrorMessage="1" errorTitle="Invalid count" error="Value must be between 0 and the current implemented total." sqref="S132" xr:uid="{00000000-0002-0000-0100-00005D000000}">
      <formula1>0</formula1>
      <formula2>C52</formula2>
    </dataValidation>
    <dataValidation type="whole" allowBlank="1" showErrorMessage="1" errorTitle="Invalid count" error="Value must be between 0 and the current implemented total." sqref="U132" xr:uid="{00000000-0002-0000-0100-00005E000000}">
      <formula1>0</formula1>
      <formula2>C53</formula2>
    </dataValidation>
    <dataValidation type="whole" allowBlank="1" showErrorMessage="1" errorTitle="Invalid count" error="Value must be between 0 and the current implemented total." sqref="W132" xr:uid="{00000000-0002-0000-0100-00005F000000}">
      <formula1>0</formula1>
      <formula2>C54</formula2>
    </dataValidation>
    <dataValidation type="whole" allowBlank="1" showErrorMessage="1" errorTitle="Invalid overall count" error="Overall count must be between 0 and the current implemented total." sqref="Q133" xr:uid="{00000000-0002-0000-0100-000060000000}">
      <formula1>0</formula1>
      <formula2>C16</formula2>
    </dataValidation>
    <dataValidation type="whole" allowBlank="1" showErrorMessage="1" errorTitle="Invalid count" error="Value must be between 0 and the current implemented total." sqref="S133" xr:uid="{00000000-0002-0000-0100-000061000000}">
      <formula1>0</formula1>
      <formula2>C52</formula2>
    </dataValidation>
    <dataValidation type="whole" allowBlank="1" showErrorMessage="1" errorTitle="Invalid count" error="Value must be between 0 and the current implemented total." sqref="U133" xr:uid="{00000000-0002-0000-0100-000062000000}">
      <formula1>0</formula1>
      <formula2>C53</formula2>
    </dataValidation>
    <dataValidation type="whole" allowBlank="1" showErrorMessage="1" errorTitle="Invalid count" error="Value must be between 0 and the current implemented total." sqref="W133" xr:uid="{00000000-0002-0000-0100-000063000000}">
      <formula1>0</formula1>
      <formula2>C54</formula2>
    </dataValidation>
    <dataValidation type="whole" allowBlank="1" showErrorMessage="1" errorTitle="Invalid overall count" error="Overall count must be between 0 and the current implemented total." sqref="Q134" xr:uid="{00000000-0002-0000-0100-000064000000}">
      <formula1>0</formula1>
      <formula2>C16</formula2>
    </dataValidation>
    <dataValidation type="whole" allowBlank="1" showErrorMessage="1" errorTitle="Invalid count" error="Value must be between 0 and the current implemented total." sqref="S134" xr:uid="{00000000-0002-0000-0100-000065000000}">
      <formula1>0</formula1>
      <formula2>C52</formula2>
    </dataValidation>
    <dataValidation type="whole" allowBlank="1" showErrorMessage="1" errorTitle="Invalid count" error="Value must be between 0 and the current implemented total." sqref="U134" xr:uid="{00000000-0002-0000-0100-000066000000}">
      <formula1>0</formula1>
      <formula2>C53</formula2>
    </dataValidation>
    <dataValidation type="whole" allowBlank="1" showErrorMessage="1" errorTitle="Invalid count" error="Value must be between 0 and the current implemented total." sqref="W134" xr:uid="{00000000-0002-0000-0100-000067000000}">
      <formula1>0</formula1>
      <formula2>C54</formula2>
    </dataValidation>
    <dataValidation type="whole" allowBlank="1" showErrorMessage="1" errorTitle="Invalid overall count" error="Overall count must be between 0 and the current implemented total." sqref="Q135" xr:uid="{00000000-0002-0000-0100-000068000000}">
      <formula1>0</formula1>
      <formula2>C16</formula2>
    </dataValidation>
    <dataValidation type="whole" allowBlank="1" showErrorMessage="1" errorTitle="Invalid count" error="Value must be between 0 and the current implemented total." sqref="S135" xr:uid="{00000000-0002-0000-0100-000069000000}">
      <formula1>0</formula1>
      <formula2>C52</formula2>
    </dataValidation>
    <dataValidation type="whole" allowBlank="1" showErrorMessage="1" errorTitle="Invalid count" error="Value must be between 0 and the current implemented total." sqref="U135" xr:uid="{00000000-0002-0000-0100-00006A000000}">
      <formula1>0</formula1>
      <formula2>C53</formula2>
    </dataValidation>
    <dataValidation type="whole" allowBlank="1" showErrorMessage="1" errorTitle="Invalid count" error="Value must be between 0 and the current implemented total." sqref="W135" xr:uid="{00000000-0002-0000-0100-00006B000000}">
      <formula1>0</formula1>
      <formula2>C54</formula2>
    </dataValidation>
    <dataValidation type="whole" allowBlank="1" showErrorMessage="1" errorTitle="Invalid overall count" error="Overall count must be between 0 and the current implemented total." sqref="Q136" xr:uid="{00000000-0002-0000-0100-00006C000000}">
      <formula1>0</formula1>
      <formula2>C16</formula2>
    </dataValidation>
    <dataValidation type="whole" allowBlank="1" showErrorMessage="1" errorTitle="Invalid count" error="Value must be between 0 and the current implemented total." sqref="S136" xr:uid="{00000000-0002-0000-0100-00006D000000}">
      <formula1>0</formula1>
      <formula2>C52</formula2>
    </dataValidation>
    <dataValidation type="whole" allowBlank="1" showErrorMessage="1" errorTitle="Invalid count" error="Value must be between 0 and the current implemented total." sqref="U136" xr:uid="{00000000-0002-0000-0100-00006E000000}">
      <formula1>0</formula1>
      <formula2>C53</formula2>
    </dataValidation>
    <dataValidation type="whole" allowBlank="1" showErrorMessage="1" errorTitle="Invalid count" error="Value must be between 0 and the current implemented total." sqref="W136" xr:uid="{00000000-0002-0000-0100-00006F000000}">
      <formula1>0</formula1>
      <formula2>C54</formula2>
    </dataValidation>
    <dataValidation type="whole" allowBlank="1" showErrorMessage="1" errorTitle="Invalid overall count" error="Overall count must be between 0 and the current implemented total." sqref="Q137" xr:uid="{00000000-0002-0000-0100-000070000000}">
      <formula1>0</formula1>
      <formula2>C16</formula2>
    </dataValidation>
    <dataValidation type="whole" allowBlank="1" showErrorMessage="1" errorTitle="Invalid count" error="Value must be between 0 and the current implemented total." sqref="S137" xr:uid="{00000000-0002-0000-0100-000071000000}">
      <formula1>0</formula1>
      <formula2>C52</formula2>
    </dataValidation>
    <dataValidation type="whole" allowBlank="1" showErrorMessage="1" errorTitle="Invalid count" error="Value must be between 0 and the current implemented total." sqref="U137" xr:uid="{00000000-0002-0000-0100-000072000000}">
      <formula1>0</formula1>
      <formula2>C53</formula2>
    </dataValidation>
    <dataValidation type="whole" allowBlank="1" showErrorMessage="1" errorTitle="Invalid count" error="Value must be between 0 and the current implemented total." sqref="W137" xr:uid="{00000000-0002-0000-0100-000073000000}">
      <formula1>0</formula1>
      <formula2>C54</formula2>
    </dataValidation>
    <dataValidation type="whole" allowBlank="1" showErrorMessage="1" errorTitle="Invalid overall count" error="Overall count must be between 0 and the current implemented total." sqref="Q138" xr:uid="{00000000-0002-0000-0100-000074000000}">
      <formula1>0</formula1>
      <formula2>C16</formula2>
    </dataValidation>
    <dataValidation type="whole" allowBlank="1" showErrorMessage="1" errorTitle="Invalid count" error="Value must be between 0 and the current implemented total." sqref="S138" xr:uid="{00000000-0002-0000-0100-000075000000}">
      <formula1>0</formula1>
      <formula2>C52</formula2>
    </dataValidation>
    <dataValidation type="whole" allowBlank="1" showErrorMessage="1" errorTitle="Invalid count" error="Value must be between 0 and the current implemented total." sqref="U138" xr:uid="{00000000-0002-0000-0100-000076000000}">
      <formula1>0</formula1>
      <formula2>C53</formula2>
    </dataValidation>
    <dataValidation type="whole" allowBlank="1" showErrorMessage="1" errorTitle="Invalid count" error="Value must be between 0 and the current implemented total." sqref="W138" xr:uid="{00000000-0002-0000-0100-000077000000}">
      <formula1>0</formula1>
      <formula2>C54</formula2>
    </dataValidation>
    <dataValidation type="whole" allowBlank="1" showErrorMessage="1" errorTitle="Invalid Asset Count" error="Value must be between 0 and the Total Asset Numbers above." sqref="Q151" xr:uid="{00000000-0002-0000-0100-000078000000}">
      <formula1>0</formula1>
      <formula2>$P147</formula2>
    </dataValidation>
    <dataValidation type="whole" allowBlank="1" showErrorMessage="1" errorTitle="Invalid Asset Count" error="Value must be between 0 and the Total Asset Numbers above." sqref="Q152" xr:uid="{00000000-0002-0000-0100-000079000000}">
      <formula1>0</formula1>
      <formula2>$P147</formula2>
    </dataValidation>
    <dataValidation type="whole" allowBlank="1" showErrorMessage="1" errorTitle="Invalid Asset Count" error="Value must be between 0 and the Total Asset Numbers above." sqref="Q153" xr:uid="{00000000-0002-0000-0100-00007A000000}">
      <formula1>0</formula1>
      <formula2>$P147</formula2>
    </dataValidation>
    <dataValidation type="whole" allowBlank="1" showErrorMessage="1" errorTitle="Invalid Asset Count" error="Value must be between 0 and the Total Asset Numbers above." sqref="Q154" xr:uid="{00000000-0002-0000-0100-00007B000000}">
      <formula1>0</formula1>
      <formula2>$P147</formula2>
    </dataValidation>
    <dataValidation type="whole" allowBlank="1" showErrorMessage="1" errorTitle="Invalid Asset Count" error="Value must be between 0 and the Total Asset Numbers above." sqref="Q155" xr:uid="{00000000-0002-0000-0100-00007C000000}">
      <formula1>0</formula1>
      <formula2>$P147</formula2>
    </dataValidation>
    <dataValidation type="whole" allowBlank="1" showErrorMessage="1" errorTitle="Invalid Asset Count" error="Value must be between 0 and the Total Asset Numbers above." sqref="Q156" xr:uid="{00000000-0002-0000-0100-00007D000000}">
      <formula1>0</formula1>
      <formula2>$P147</formula2>
    </dataValidation>
    <dataValidation type="whole" allowBlank="1" showErrorMessage="1" errorTitle="Invalid Asset Count" error="Value must be between 0 and the Total Asset Numbers above." sqref="Q157" xr:uid="{00000000-0002-0000-0100-00007E000000}">
      <formula1>0</formula1>
      <formula2>$P147</formula2>
    </dataValidation>
    <dataValidation type="whole" allowBlank="1" showErrorMessage="1" errorTitle="Invalid Asset Count" error="Value must be between 0 and the Total Asset Numbers above." sqref="Q158" xr:uid="{00000000-0002-0000-0100-00007F000000}">
      <formula1>0</formula1>
      <formula2>$P147</formula2>
    </dataValidation>
    <dataValidation type="whole" allowBlank="1" showErrorMessage="1" errorTitle="Invalid Asset Count" error="Value must be between 0 and the Total Asset Numbers above." sqref="Q159" xr:uid="{00000000-0002-0000-0100-000080000000}">
      <formula1>0</formula1>
      <formula2>$P147</formula2>
    </dataValidation>
    <dataValidation type="whole" allowBlank="1" showErrorMessage="1" errorTitle="Invalid Asset Count" error="Value must be between 0 and the Total Asset Numbers above." sqref="Q160" xr:uid="{00000000-0002-0000-0100-000081000000}">
      <formula1>0</formula1>
      <formula2>$P147</formula2>
    </dataValidation>
    <dataValidation type="whole" allowBlank="1" showErrorMessage="1" errorTitle="Invalid Asset Count" error="Value must be between 0 and the Total Asset Numbers above." sqref="Q161" xr:uid="{00000000-0002-0000-0100-000082000000}">
      <formula1>0</formula1>
      <formula2>$P147</formula2>
    </dataValidation>
    <dataValidation type="whole" allowBlank="1" showErrorMessage="1" errorTitle="Invalid Asset Count" error="Value must be between 0 and the Total Asset Numbers above." sqref="Q162" xr:uid="{00000000-0002-0000-0100-000083000000}">
      <formula1>0</formula1>
      <formula2>$P147</formula2>
    </dataValidation>
    <dataValidation type="whole" allowBlank="1" showErrorMessage="1" errorTitle="Invalid Asset Count" error="Value must be between 0 and the Total Asset Numbers above." sqref="Q163" xr:uid="{00000000-0002-0000-0100-000084000000}">
      <formula1>0</formula1>
      <formula2>$P147</formula2>
    </dataValidation>
    <dataValidation type="whole" allowBlank="1" showErrorMessage="1" errorTitle="Invalid Asset Count" error="Value must be between 0 and the Total Asset Numbers above." sqref="Q164" xr:uid="{00000000-0002-0000-0100-000085000000}">
      <formula1>0</formula1>
      <formula2>$P147</formula2>
    </dataValidation>
    <dataValidation type="whole" allowBlank="1" showErrorMessage="1" errorTitle="Invalid Asset Count" error="Value must be between 0 and the Total Asset Numbers above." sqref="Q165" xr:uid="{00000000-0002-0000-0100-000086000000}">
      <formula1>0</formula1>
      <formula2>$P147</formula2>
    </dataValidation>
    <dataValidation type="whole" allowBlank="1" showErrorMessage="1" errorTitle="Invalid Asset Count" error="Value must be between 0 and the Total Asset Numbers above." sqref="Q166" xr:uid="{00000000-0002-0000-0100-000087000000}">
      <formula1>0</formula1>
      <formula2>$P147</formula2>
    </dataValidation>
    <dataValidation type="whole" allowBlank="1" showErrorMessage="1" errorTitle="Invalid Asset Count" error="Value must be between 0 and the Total Asset Numbers above." sqref="Q167" xr:uid="{00000000-0002-0000-0100-000088000000}">
      <formula1>0</formula1>
      <formula2>$P147</formula2>
    </dataValidation>
    <dataValidation type="whole" allowBlank="1" showErrorMessage="1" errorTitle="Invalid Asset Count" error="Value must be between 0 and the Total Asset Numbers above." sqref="Q168" xr:uid="{00000000-0002-0000-0100-000089000000}">
      <formula1>0</formula1>
      <formula2>$P147</formula2>
    </dataValidation>
    <dataValidation type="whole" allowBlank="1" showErrorMessage="1" errorTitle="Invalid Asset Count" error="Value must be between 0 and the Total Asset Numbers above." sqref="Q169" xr:uid="{00000000-0002-0000-0100-00008A000000}">
      <formula1>0</formula1>
      <formula2>$P147</formula2>
    </dataValidation>
    <dataValidation type="whole" allowBlank="1" showErrorMessage="1" errorTitle="Invalid Asset Count" error="Value must be between 0 and the Total Asset Numbers above." sqref="Q170" xr:uid="{00000000-0002-0000-0100-00008B000000}">
      <formula1>0</formula1>
      <formula2>$P147</formula2>
    </dataValidation>
  </dataValidations>
  <hyperlinks>
    <hyperlink ref="B174"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278"/>
  <sheetViews>
    <sheetView workbookViewId="0">
      <pane xSplit="7" ySplit="1" topLeftCell="H2" activePane="bottomRight" state="frozen"/>
      <selection pane="topRight" activeCell="H1" sqref="H1"/>
      <selection pane="bottomLeft" activeCell="A2" sqref="A2"/>
      <selection pane="bottomRight"/>
    </sheetView>
  </sheetViews>
  <sheetFormatPr defaultRowHeight="14.5" outlineLevelCol="1" x14ac:dyDescent="0.35"/>
  <cols>
    <col min="1" max="1" width="30" customWidth="1" outlineLevel="1"/>
    <col min="2" max="2" width="12" customWidth="1"/>
    <col min="3" max="3" width="60" customWidth="1"/>
    <col min="4" max="4" width="12" customWidth="1"/>
    <col min="5" max="5" width="13" customWidth="1"/>
    <col min="6" max="6" width="10" customWidth="1"/>
    <col min="7" max="7" width="15" customWidth="1"/>
    <col min="8" max="8" width="40" customWidth="1"/>
    <col min="9" max="9" width="55" customWidth="1"/>
    <col min="10" max="10" width="55" hidden="1" customWidth="1" outlineLevel="1" collapsed="1"/>
    <col min="11" max="11" width="38" hidden="1" customWidth="1" outlineLevel="1" collapsed="1"/>
    <col min="12" max="12" width="30" hidden="1" customWidth="1" outlineLevel="1" collapsed="1"/>
    <col min="13" max="13" width="18" hidden="1" customWidth="1" outlineLevel="1" collapsed="1"/>
    <col min="14" max="14" width="14" customWidth="1"/>
  </cols>
  <sheetData>
    <row r="1" spans="1:14" ht="25" customHeight="1" x14ac:dyDescent="0.35">
      <c r="A1" s="13" t="s">
        <v>0</v>
      </c>
      <c r="B1" s="14" t="s">
        <v>1</v>
      </c>
      <c r="C1" s="14" t="s">
        <v>2</v>
      </c>
      <c r="D1" s="14" t="s">
        <v>3</v>
      </c>
      <c r="E1" s="14" t="s">
        <v>4</v>
      </c>
      <c r="F1" s="14" t="s">
        <v>5</v>
      </c>
      <c r="G1" s="14" t="s">
        <v>6</v>
      </c>
      <c r="H1" s="14" t="s">
        <v>7</v>
      </c>
      <c r="I1" s="14" t="s">
        <v>8</v>
      </c>
      <c r="J1" s="14" t="s">
        <v>9</v>
      </c>
      <c r="K1" s="14" t="s">
        <v>10</v>
      </c>
      <c r="L1" s="14" t="s">
        <v>11</v>
      </c>
      <c r="M1" s="14" t="s">
        <v>12</v>
      </c>
      <c r="N1" s="15" t="s">
        <v>13</v>
      </c>
    </row>
    <row r="2" spans="1:14" ht="60" customHeight="1" x14ac:dyDescent="0.35">
      <c r="A2" s="9" t="s">
        <v>14</v>
      </c>
      <c r="B2" s="2" t="s">
        <v>15</v>
      </c>
      <c r="C2" s="1" t="s">
        <v>16</v>
      </c>
      <c r="D2" s="3" t="s">
        <v>17</v>
      </c>
      <c r="E2" s="3" t="s">
        <v>18</v>
      </c>
      <c r="F2" s="3" t="s">
        <v>19</v>
      </c>
      <c r="G2" s="3" t="s">
        <v>20</v>
      </c>
      <c r="H2" s="4" t="s">
        <v>20</v>
      </c>
      <c r="I2" s="4" t="s">
        <v>21</v>
      </c>
      <c r="J2" s="4" t="s">
        <v>22</v>
      </c>
      <c r="K2" s="4" t="s">
        <v>23</v>
      </c>
      <c r="L2" s="4"/>
      <c r="M2" s="3" t="str">
        <f t="shared" ref="M2:M256" si="0">IF(OR(G2="Implemented",G2="Compensated"),"Resolved",IF(OR(G2="Risk Accepted",G2="N/A"),"Excluded",IF(G2="Testing","Testing","Outstanding")))</f>
        <v>Outstanding</v>
      </c>
      <c r="N2" s="11" t="s">
        <v>20</v>
      </c>
    </row>
    <row r="3" spans="1:14" ht="60" customHeight="1" x14ac:dyDescent="0.35">
      <c r="A3" s="9" t="s">
        <v>14</v>
      </c>
      <c r="B3" s="2" t="s">
        <v>24</v>
      </c>
      <c r="C3" s="1" t="s">
        <v>25</v>
      </c>
      <c r="D3" s="3" t="s">
        <v>17</v>
      </c>
      <c r="E3" s="3" t="s">
        <v>18</v>
      </c>
      <c r="F3" s="3" t="s">
        <v>19</v>
      </c>
      <c r="G3" s="3" t="s">
        <v>20</v>
      </c>
      <c r="H3" s="4" t="s">
        <v>20</v>
      </c>
      <c r="I3" s="4" t="s">
        <v>26</v>
      </c>
      <c r="J3" s="4" t="s">
        <v>27</v>
      </c>
      <c r="K3" s="4" t="s">
        <v>23</v>
      </c>
      <c r="L3" s="4"/>
      <c r="M3" s="3" t="str">
        <f t="shared" si="0"/>
        <v>Outstanding</v>
      </c>
      <c r="N3" s="11" t="s">
        <v>20</v>
      </c>
    </row>
    <row r="4" spans="1:14" ht="60" customHeight="1" x14ac:dyDescent="0.35">
      <c r="A4" s="9" t="s">
        <v>14</v>
      </c>
      <c r="B4" s="2" t="s">
        <v>28</v>
      </c>
      <c r="C4" s="1" t="s">
        <v>29</v>
      </c>
      <c r="D4" s="3" t="s">
        <v>17</v>
      </c>
      <c r="E4" s="3" t="s">
        <v>18</v>
      </c>
      <c r="F4" s="3" t="s">
        <v>19</v>
      </c>
      <c r="G4" s="3" t="s">
        <v>20</v>
      </c>
      <c r="H4" s="4" t="s">
        <v>20</v>
      </c>
      <c r="I4" s="4" t="s">
        <v>30</v>
      </c>
      <c r="J4" s="4" t="s">
        <v>31</v>
      </c>
      <c r="K4" s="4" t="s">
        <v>23</v>
      </c>
      <c r="L4" s="4"/>
      <c r="M4" s="3" t="str">
        <f t="shared" si="0"/>
        <v>Outstanding</v>
      </c>
      <c r="N4" s="11" t="s">
        <v>20</v>
      </c>
    </row>
    <row r="5" spans="1:14" ht="60" customHeight="1" x14ac:dyDescent="0.35">
      <c r="A5" s="9" t="s">
        <v>32</v>
      </c>
      <c r="B5" s="2" t="s">
        <v>33</v>
      </c>
      <c r="C5" s="1" t="s">
        <v>34</v>
      </c>
      <c r="D5" s="3" t="s">
        <v>17</v>
      </c>
      <c r="E5" s="3" t="s">
        <v>18</v>
      </c>
      <c r="F5" s="3" t="s">
        <v>19</v>
      </c>
      <c r="G5" s="3" t="s">
        <v>20</v>
      </c>
      <c r="H5" s="4" t="s">
        <v>20</v>
      </c>
      <c r="I5" s="4" t="s">
        <v>35</v>
      </c>
      <c r="J5" s="4" t="s">
        <v>36</v>
      </c>
      <c r="K5" s="4" t="s">
        <v>37</v>
      </c>
      <c r="L5" s="4"/>
      <c r="M5" s="3" t="str">
        <f t="shared" si="0"/>
        <v>Outstanding</v>
      </c>
      <c r="N5" s="11" t="s">
        <v>20</v>
      </c>
    </row>
    <row r="6" spans="1:14" ht="60" customHeight="1" x14ac:dyDescent="0.35">
      <c r="A6" s="9" t="s">
        <v>32</v>
      </c>
      <c r="B6" s="2" t="s">
        <v>38</v>
      </c>
      <c r="C6" s="1" t="s">
        <v>39</v>
      </c>
      <c r="D6" s="3" t="s">
        <v>17</v>
      </c>
      <c r="E6" s="3" t="s">
        <v>18</v>
      </c>
      <c r="F6" s="3" t="s">
        <v>19</v>
      </c>
      <c r="G6" s="3" t="s">
        <v>20</v>
      </c>
      <c r="H6" s="4" t="s">
        <v>20</v>
      </c>
      <c r="I6" s="4" t="s">
        <v>40</v>
      </c>
      <c r="J6" s="4" t="s">
        <v>41</v>
      </c>
      <c r="K6" s="4" t="s">
        <v>37</v>
      </c>
      <c r="L6" s="4"/>
      <c r="M6" s="3" t="str">
        <f t="shared" si="0"/>
        <v>Outstanding</v>
      </c>
      <c r="N6" s="11" t="s">
        <v>20</v>
      </c>
    </row>
    <row r="7" spans="1:14" ht="60" customHeight="1" x14ac:dyDescent="0.35">
      <c r="A7" s="9" t="s">
        <v>32</v>
      </c>
      <c r="B7" s="2" t="s">
        <v>42</v>
      </c>
      <c r="C7" s="1" t="s">
        <v>43</v>
      </c>
      <c r="D7" s="3" t="s">
        <v>17</v>
      </c>
      <c r="E7" s="3" t="s">
        <v>18</v>
      </c>
      <c r="F7" s="3" t="s">
        <v>19</v>
      </c>
      <c r="G7" s="3" t="s">
        <v>20</v>
      </c>
      <c r="H7" s="4" t="s">
        <v>20</v>
      </c>
      <c r="I7" s="4" t="s">
        <v>44</v>
      </c>
      <c r="J7" s="4" t="s">
        <v>45</v>
      </c>
      <c r="K7" s="4" t="s">
        <v>37</v>
      </c>
      <c r="L7" s="4"/>
      <c r="M7" s="3" t="str">
        <f t="shared" si="0"/>
        <v>Outstanding</v>
      </c>
      <c r="N7" s="11" t="s">
        <v>20</v>
      </c>
    </row>
    <row r="8" spans="1:14" ht="60" customHeight="1" x14ac:dyDescent="0.35">
      <c r="A8" s="9" t="s">
        <v>32</v>
      </c>
      <c r="B8" s="2" t="s">
        <v>46</v>
      </c>
      <c r="C8" s="1" t="s">
        <v>47</v>
      </c>
      <c r="D8" s="3" t="s">
        <v>17</v>
      </c>
      <c r="E8" s="3" t="s">
        <v>18</v>
      </c>
      <c r="F8" s="3" t="s">
        <v>19</v>
      </c>
      <c r="G8" s="3" t="s">
        <v>20</v>
      </c>
      <c r="H8" s="4" t="s">
        <v>20</v>
      </c>
      <c r="I8" s="4" t="s">
        <v>48</v>
      </c>
      <c r="J8" s="4" t="s">
        <v>49</v>
      </c>
      <c r="K8" s="4" t="s">
        <v>37</v>
      </c>
      <c r="L8" s="4"/>
      <c r="M8" s="3" t="str">
        <f t="shared" si="0"/>
        <v>Outstanding</v>
      </c>
      <c r="N8" s="11" t="s">
        <v>20</v>
      </c>
    </row>
    <row r="9" spans="1:14" ht="60" customHeight="1" x14ac:dyDescent="0.35">
      <c r="A9" s="9" t="s">
        <v>32</v>
      </c>
      <c r="B9" s="2" t="s">
        <v>50</v>
      </c>
      <c r="C9" s="1" t="s">
        <v>51</v>
      </c>
      <c r="D9" s="3" t="s">
        <v>17</v>
      </c>
      <c r="E9" s="3" t="s">
        <v>18</v>
      </c>
      <c r="F9" s="3" t="s">
        <v>19</v>
      </c>
      <c r="G9" s="3" t="s">
        <v>20</v>
      </c>
      <c r="H9" s="4" t="s">
        <v>20</v>
      </c>
      <c r="I9" s="4" t="s">
        <v>52</v>
      </c>
      <c r="J9" s="4" t="s">
        <v>53</v>
      </c>
      <c r="K9" s="4" t="s">
        <v>37</v>
      </c>
      <c r="L9" s="4"/>
      <c r="M9" s="3" t="str">
        <f t="shared" si="0"/>
        <v>Outstanding</v>
      </c>
      <c r="N9" s="11" t="s">
        <v>20</v>
      </c>
    </row>
    <row r="10" spans="1:14" ht="60" customHeight="1" x14ac:dyDescent="0.35">
      <c r="A10" s="9" t="s">
        <v>32</v>
      </c>
      <c r="B10" s="2" t="s">
        <v>54</v>
      </c>
      <c r="C10" s="1" t="s">
        <v>55</v>
      </c>
      <c r="D10" s="3" t="s">
        <v>17</v>
      </c>
      <c r="E10" s="3" t="s">
        <v>18</v>
      </c>
      <c r="F10" s="3" t="s">
        <v>19</v>
      </c>
      <c r="G10" s="3" t="s">
        <v>20</v>
      </c>
      <c r="H10" s="4" t="s">
        <v>20</v>
      </c>
      <c r="I10" s="4" t="s">
        <v>56</v>
      </c>
      <c r="J10" s="4" t="s">
        <v>57</v>
      </c>
      <c r="K10" s="4" t="s">
        <v>37</v>
      </c>
      <c r="L10" s="4"/>
      <c r="M10" s="3" t="str">
        <f t="shared" si="0"/>
        <v>Outstanding</v>
      </c>
      <c r="N10" s="11" t="s">
        <v>20</v>
      </c>
    </row>
    <row r="11" spans="1:14" ht="60" customHeight="1" x14ac:dyDescent="0.35">
      <c r="A11" s="9" t="s">
        <v>58</v>
      </c>
      <c r="B11" s="2" t="s">
        <v>59</v>
      </c>
      <c r="C11" s="1" t="s">
        <v>60</v>
      </c>
      <c r="D11" s="3" t="s">
        <v>17</v>
      </c>
      <c r="E11" s="3" t="s">
        <v>18</v>
      </c>
      <c r="F11" s="3" t="s">
        <v>19</v>
      </c>
      <c r="G11" s="3" t="s">
        <v>20</v>
      </c>
      <c r="H11" s="4" t="s">
        <v>20</v>
      </c>
      <c r="I11" s="4" t="s">
        <v>61</v>
      </c>
      <c r="J11" s="4" t="s">
        <v>62</v>
      </c>
      <c r="K11" s="4" t="s">
        <v>63</v>
      </c>
      <c r="L11" s="4"/>
      <c r="M11" s="3" t="str">
        <f t="shared" si="0"/>
        <v>Outstanding</v>
      </c>
      <c r="N11" s="11" t="s">
        <v>20</v>
      </c>
    </row>
    <row r="12" spans="1:14" ht="60" customHeight="1" x14ac:dyDescent="0.35">
      <c r="A12" s="9" t="s">
        <v>58</v>
      </c>
      <c r="B12" s="2" t="s">
        <v>64</v>
      </c>
      <c r="C12" s="1" t="s">
        <v>65</v>
      </c>
      <c r="D12" s="3" t="s">
        <v>17</v>
      </c>
      <c r="E12" s="3" t="s">
        <v>18</v>
      </c>
      <c r="F12" s="3" t="s">
        <v>19</v>
      </c>
      <c r="G12" s="3" t="s">
        <v>20</v>
      </c>
      <c r="H12" s="4" t="s">
        <v>20</v>
      </c>
      <c r="I12" s="4" t="s">
        <v>66</v>
      </c>
      <c r="J12" s="4" t="s">
        <v>67</v>
      </c>
      <c r="K12" s="4" t="s">
        <v>68</v>
      </c>
      <c r="L12" s="4"/>
      <c r="M12" s="3" t="str">
        <f t="shared" si="0"/>
        <v>Outstanding</v>
      </c>
      <c r="N12" s="11" t="s">
        <v>20</v>
      </c>
    </row>
    <row r="13" spans="1:14" ht="60" customHeight="1" x14ac:dyDescent="0.35">
      <c r="A13" s="9" t="s">
        <v>58</v>
      </c>
      <c r="B13" s="2" t="s">
        <v>69</v>
      </c>
      <c r="C13" s="1" t="s">
        <v>70</v>
      </c>
      <c r="D13" s="3" t="s">
        <v>17</v>
      </c>
      <c r="E13" s="3" t="s">
        <v>18</v>
      </c>
      <c r="F13" s="3" t="s">
        <v>19</v>
      </c>
      <c r="G13" s="3" t="s">
        <v>20</v>
      </c>
      <c r="H13" s="4" t="s">
        <v>20</v>
      </c>
      <c r="I13" s="4" t="s">
        <v>71</v>
      </c>
      <c r="J13" s="4" t="s">
        <v>72</v>
      </c>
      <c r="K13" s="4" t="s">
        <v>73</v>
      </c>
      <c r="L13" s="4"/>
      <c r="M13" s="3" t="str">
        <f t="shared" si="0"/>
        <v>Outstanding</v>
      </c>
      <c r="N13" s="11" t="s">
        <v>20</v>
      </c>
    </row>
    <row r="14" spans="1:14" ht="60" customHeight="1" x14ac:dyDescent="0.35">
      <c r="A14" s="9" t="s">
        <v>58</v>
      </c>
      <c r="B14" s="2" t="s">
        <v>74</v>
      </c>
      <c r="C14" s="1" t="s">
        <v>75</v>
      </c>
      <c r="D14" s="3" t="s">
        <v>17</v>
      </c>
      <c r="E14" s="3" t="s">
        <v>18</v>
      </c>
      <c r="F14" s="3" t="s">
        <v>19</v>
      </c>
      <c r="G14" s="3" t="s">
        <v>20</v>
      </c>
      <c r="H14" s="4" t="s">
        <v>20</v>
      </c>
      <c r="I14" s="4" t="s">
        <v>76</v>
      </c>
      <c r="J14" s="4" t="s">
        <v>77</v>
      </c>
      <c r="K14" s="4" t="s">
        <v>78</v>
      </c>
      <c r="L14" s="4"/>
      <c r="M14" s="3" t="str">
        <f t="shared" si="0"/>
        <v>Outstanding</v>
      </c>
      <c r="N14" s="11" t="s">
        <v>20</v>
      </c>
    </row>
    <row r="15" spans="1:14" ht="60" customHeight="1" x14ac:dyDescent="0.35">
      <c r="A15" s="9" t="s">
        <v>58</v>
      </c>
      <c r="B15" s="2" t="s">
        <v>79</v>
      </c>
      <c r="C15" s="1" t="s">
        <v>80</v>
      </c>
      <c r="D15" s="3" t="s">
        <v>17</v>
      </c>
      <c r="E15" s="3" t="s">
        <v>18</v>
      </c>
      <c r="F15" s="3" t="s">
        <v>19</v>
      </c>
      <c r="G15" s="3" t="s">
        <v>20</v>
      </c>
      <c r="H15" s="4" t="s">
        <v>20</v>
      </c>
      <c r="I15" s="4" t="s">
        <v>81</v>
      </c>
      <c r="J15" s="4" t="s">
        <v>82</v>
      </c>
      <c r="K15" s="4" t="s">
        <v>83</v>
      </c>
      <c r="L15" s="4"/>
      <c r="M15" s="3" t="str">
        <f t="shared" si="0"/>
        <v>Outstanding</v>
      </c>
      <c r="N15" s="11" t="s">
        <v>20</v>
      </c>
    </row>
    <row r="16" spans="1:14" ht="60" customHeight="1" x14ac:dyDescent="0.35">
      <c r="A16" s="9" t="s">
        <v>58</v>
      </c>
      <c r="B16" s="2" t="s">
        <v>84</v>
      </c>
      <c r="C16" s="1" t="s">
        <v>85</v>
      </c>
      <c r="D16" s="3" t="s">
        <v>17</v>
      </c>
      <c r="E16" s="3" t="s">
        <v>18</v>
      </c>
      <c r="F16" s="3" t="s">
        <v>19</v>
      </c>
      <c r="G16" s="3" t="s">
        <v>20</v>
      </c>
      <c r="H16" s="4" t="s">
        <v>20</v>
      </c>
      <c r="I16" s="4" t="s">
        <v>86</v>
      </c>
      <c r="J16" s="4" t="s">
        <v>87</v>
      </c>
      <c r="K16" s="4" t="s">
        <v>88</v>
      </c>
      <c r="L16" s="4"/>
      <c r="M16" s="3" t="str">
        <f t="shared" si="0"/>
        <v>Outstanding</v>
      </c>
      <c r="N16" s="11" t="s">
        <v>20</v>
      </c>
    </row>
    <row r="17" spans="1:14" ht="60" customHeight="1" x14ac:dyDescent="0.35">
      <c r="A17" s="9" t="s">
        <v>58</v>
      </c>
      <c r="B17" s="2" t="s">
        <v>89</v>
      </c>
      <c r="C17" s="1" t="s">
        <v>90</v>
      </c>
      <c r="D17" s="3" t="s">
        <v>17</v>
      </c>
      <c r="E17" s="3" t="s">
        <v>18</v>
      </c>
      <c r="F17" s="3" t="s">
        <v>19</v>
      </c>
      <c r="G17" s="3" t="s">
        <v>20</v>
      </c>
      <c r="H17" s="4" t="s">
        <v>20</v>
      </c>
      <c r="I17" s="4" t="s">
        <v>91</v>
      </c>
      <c r="J17" s="4" t="s">
        <v>92</v>
      </c>
      <c r="K17" s="4" t="s">
        <v>93</v>
      </c>
      <c r="L17" s="4"/>
      <c r="M17" s="3" t="str">
        <f t="shared" si="0"/>
        <v>Outstanding</v>
      </c>
      <c r="N17" s="11" t="s">
        <v>20</v>
      </c>
    </row>
    <row r="18" spans="1:14" ht="60" customHeight="1" x14ac:dyDescent="0.35">
      <c r="A18" s="9" t="s">
        <v>58</v>
      </c>
      <c r="B18" s="2" t="s">
        <v>94</v>
      </c>
      <c r="C18" s="1" t="s">
        <v>95</v>
      </c>
      <c r="D18" s="3" t="s">
        <v>17</v>
      </c>
      <c r="E18" s="3" t="s">
        <v>18</v>
      </c>
      <c r="F18" s="3" t="s">
        <v>19</v>
      </c>
      <c r="G18" s="3" t="s">
        <v>20</v>
      </c>
      <c r="H18" s="4" t="s">
        <v>20</v>
      </c>
      <c r="I18" s="4" t="s">
        <v>96</v>
      </c>
      <c r="J18" s="4" t="s">
        <v>97</v>
      </c>
      <c r="K18" s="4" t="s">
        <v>98</v>
      </c>
      <c r="L18" s="4"/>
      <c r="M18" s="3" t="str">
        <f t="shared" si="0"/>
        <v>Outstanding</v>
      </c>
      <c r="N18" s="11" t="s">
        <v>20</v>
      </c>
    </row>
    <row r="19" spans="1:14" ht="60" customHeight="1" x14ac:dyDescent="0.35">
      <c r="A19" s="9" t="s">
        <v>58</v>
      </c>
      <c r="B19" s="2" t="s">
        <v>99</v>
      </c>
      <c r="C19" s="1" t="s">
        <v>100</v>
      </c>
      <c r="D19" s="3" t="s">
        <v>17</v>
      </c>
      <c r="E19" s="3" t="s">
        <v>18</v>
      </c>
      <c r="F19" s="3" t="s">
        <v>19</v>
      </c>
      <c r="G19" s="3" t="s">
        <v>20</v>
      </c>
      <c r="H19" s="4" t="s">
        <v>20</v>
      </c>
      <c r="I19" s="4" t="s">
        <v>101</v>
      </c>
      <c r="J19" s="4" t="s">
        <v>102</v>
      </c>
      <c r="K19" s="4" t="s">
        <v>103</v>
      </c>
      <c r="L19" s="4"/>
      <c r="M19" s="3" t="str">
        <f t="shared" si="0"/>
        <v>Outstanding</v>
      </c>
      <c r="N19" s="11" t="s">
        <v>20</v>
      </c>
    </row>
    <row r="20" spans="1:14" ht="60" customHeight="1" x14ac:dyDescent="0.35">
      <c r="A20" s="9" t="s">
        <v>58</v>
      </c>
      <c r="B20" s="2" t="s">
        <v>104</v>
      </c>
      <c r="C20" s="1" t="s">
        <v>105</v>
      </c>
      <c r="D20" s="3" t="s">
        <v>17</v>
      </c>
      <c r="E20" s="3" t="s">
        <v>18</v>
      </c>
      <c r="F20" s="3" t="s">
        <v>19</v>
      </c>
      <c r="G20" s="3" t="s">
        <v>20</v>
      </c>
      <c r="H20" s="4" t="s">
        <v>20</v>
      </c>
      <c r="I20" s="4" t="s">
        <v>106</v>
      </c>
      <c r="J20" s="4" t="s">
        <v>107</v>
      </c>
      <c r="K20" s="4" t="s">
        <v>108</v>
      </c>
      <c r="L20" s="4"/>
      <c r="M20" s="3" t="str">
        <f t="shared" si="0"/>
        <v>Outstanding</v>
      </c>
      <c r="N20" s="11" t="s">
        <v>20</v>
      </c>
    </row>
    <row r="21" spans="1:14" ht="60" customHeight="1" x14ac:dyDescent="0.35">
      <c r="A21" s="9" t="s">
        <v>58</v>
      </c>
      <c r="B21" s="2" t="s">
        <v>109</v>
      </c>
      <c r="C21" s="1" t="s">
        <v>110</v>
      </c>
      <c r="D21" s="3" t="s">
        <v>17</v>
      </c>
      <c r="E21" s="3" t="s">
        <v>18</v>
      </c>
      <c r="F21" s="3" t="s">
        <v>19</v>
      </c>
      <c r="G21" s="3" t="s">
        <v>20</v>
      </c>
      <c r="H21" s="4" t="s">
        <v>20</v>
      </c>
      <c r="I21" s="4" t="s">
        <v>111</v>
      </c>
      <c r="J21" s="4" t="s">
        <v>112</v>
      </c>
      <c r="K21" s="4" t="s">
        <v>113</v>
      </c>
      <c r="L21" s="4"/>
      <c r="M21" s="3" t="str">
        <f t="shared" si="0"/>
        <v>Outstanding</v>
      </c>
      <c r="N21" s="11" t="s">
        <v>20</v>
      </c>
    </row>
    <row r="22" spans="1:14" ht="60" customHeight="1" x14ac:dyDescent="0.35">
      <c r="A22" s="9" t="s">
        <v>58</v>
      </c>
      <c r="B22" s="2" t="s">
        <v>114</v>
      </c>
      <c r="C22" s="1" t="s">
        <v>115</v>
      </c>
      <c r="D22" s="3" t="s">
        <v>17</v>
      </c>
      <c r="E22" s="3" t="s">
        <v>18</v>
      </c>
      <c r="F22" s="3" t="s">
        <v>19</v>
      </c>
      <c r="G22" s="3" t="s">
        <v>20</v>
      </c>
      <c r="H22" s="4" t="s">
        <v>20</v>
      </c>
      <c r="I22" s="4" t="s">
        <v>116</v>
      </c>
      <c r="J22" s="4" t="s">
        <v>117</v>
      </c>
      <c r="K22" s="4" t="s">
        <v>118</v>
      </c>
      <c r="L22" s="4"/>
      <c r="M22" s="3" t="str">
        <f t="shared" si="0"/>
        <v>Outstanding</v>
      </c>
      <c r="N22" s="11" t="s">
        <v>20</v>
      </c>
    </row>
    <row r="23" spans="1:14" ht="60" customHeight="1" x14ac:dyDescent="0.35">
      <c r="A23" s="9" t="s">
        <v>58</v>
      </c>
      <c r="B23" s="2" t="s">
        <v>119</v>
      </c>
      <c r="C23" s="1" t="s">
        <v>120</v>
      </c>
      <c r="D23" s="3" t="s">
        <v>17</v>
      </c>
      <c r="E23" s="3" t="s">
        <v>18</v>
      </c>
      <c r="F23" s="3" t="s">
        <v>19</v>
      </c>
      <c r="G23" s="3" t="s">
        <v>20</v>
      </c>
      <c r="H23" s="4" t="s">
        <v>20</v>
      </c>
      <c r="I23" s="4" t="s">
        <v>121</v>
      </c>
      <c r="J23" s="4" t="s">
        <v>122</v>
      </c>
      <c r="K23" s="4" t="s">
        <v>123</v>
      </c>
      <c r="L23" s="4"/>
      <c r="M23" s="3" t="str">
        <f t="shared" si="0"/>
        <v>Outstanding</v>
      </c>
      <c r="N23" s="11" t="s">
        <v>20</v>
      </c>
    </row>
    <row r="24" spans="1:14" ht="60" customHeight="1" x14ac:dyDescent="0.35">
      <c r="A24" s="9" t="s">
        <v>58</v>
      </c>
      <c r="B24" s="2" t="s">
        <v>124</v>
      </c>
      <c r="C24" s="1" t="s">
        <v>125</v>
      </c>
      <c r="D24" s="3" t="s">
        <v>17</v>
      </c>
      <c r="E24" s="3" t="s">
        <v>18</v>
      </c>
      <c r="F24" s="3" t="s">
        <v>19</v>
      </c>
      <c r="G24" s="3" t="s">
        <v>20</v>
      </c>
      <c r="H24" s="4" t="s">
        <v>20</v>
      </c>
      <c r="I24" s="4" t="s">
        <v>126</v>
      </c>
      <c r="J24" s="4" t="s">
        <v>127</v>
      </c>
      <c r="K24" s="4" t="s">
        <v>128</v>
      </c>
      <c r="L24" s="4"/>
      <c r="M24" s="3" t="str">
        <f t="shared" si="0"/>
        <v>Outstanding</v>
      </c>
      <c r="N24" s="11" t="s">
        <v>20</v>
      </c>
    </row>
    <row r="25" spans="1:14" ht="60" customHeight="1" x14ac:dyDescent="0.35">
      <c r="A25" s="9" t="s">
        <v>58</v>
      </c>
      <c r="B25" s="2" t="s">
        <v>129</v>
      </c>
      <c r="C25" s="1" t="s">
        <v>130</v>
      </c>
      <c r="D25" s="3" t="s">
        <v>17</v>
      </c>
      <c r="E25" s="3" t="s">
        <v>18</v>
      </c>
      <c r="F25" s="3" t="s">
        <v>19</v>
      </c>
      <c r="G25" s="3" t="s">
        <v>20</v>
      </c>
      <c r="H25" s="4" t="s">
        <v>20</v>
      </c>
      <c r="I25" s="4" t="s">
        <v>131</v>
      </c>
      <c r="J25" s="4" t="s">
        <v>132</v>
      </c>
      <c r="K25" s="4" t="s">
        <v>63</v>
      </c>
      <c r="L25" s="4"/>
      <c r="M25" s="3" t="str">
        <f t="shared" si="0"/>
        <v>Outstanding</v>
      </c>
      <c r="N25" s="11" t="s">
        <v>20</v>
      </c>
    </row>
    <row r="26" spans="1:14" ht="60" customHeight="1" x14ac:dyDescent="0.35">
      <c r="A26" s="9" t="s">
        <v>58</v>
      </c>
      <c r="B26" s="2" t="s">
        <v>133</v>
      </c>
      <c r="C26" s="1" t="s">
        <v>134</v>
      </c>
      <c r="D26" s="3" t="s">
        <v>17</v>
      </c>
      <c r="E26" s="3" t="s">
        <v>18</v>
      </c>
      <c r="F26" s="3" t="s">
        <v>19</v>
      </c>
      <c r="G26" s="3" t="s">
        <v>20</v>
      </c>
      <c r="H26" s="4" t="s">
        <v>20</v>
      </c>
      <c r="I26" s="4" t="s">
        <v>135</v>
      </c>
      <c r="J26" s="4" t="s">
        <v>136</v>
      </c>
      <c r="K26" s="4" t="s">
        <v>137</v>
      </c>
      <c r="L26" s="4"/>
      <c r="M26" s="3" t="str">
        <f t="shared" si="0"/>
        <v>Outstanding</v>
      </c>
      <c r="N26" s="11" t="s">
        <v>20</v>
      </c>
    </row>
    <row r="27" spans="1:14" ht="60" customHeight="1" x14ac:dyDescent="0.35">
      <c r="A27" s="9" t="s">
        <v>58</v>
      </c>
      <c r="B27" s="2" t="s">
        <v>138</v>
      </c>
      <c r="C27" s="1" t="s">
        <v>139</v>
      </c>
      <c r="D27" s="3" t="s">
        <v>17</v>
      </c>
      <c r="E27" s="3" t="s">
        <v>18</v>
      </c>
      <c r="F27" s="3" t="s">
        <v>19</v>
      </c>
      <c r="G27" s="3" t="s">
        <v>20</v>
      </c>
      <c r="H27" s="4" t="s">
        <v>20</v>
      </c>
      <c r="I27" s="4" t="s">
        <v>140</v>
      </c>
      <c r="J27" s="4" t="s">
        <v>141</v>
      </c>
      <c r="K27" s="4" t="s">
        <v>142</v>
      </c>
      <c r="L27" s="4"/>
      <c r="M27" s="3" t="str">
        <f t="shared" si="0"/>
        <v>Outstanding</v>
      </c>
      <c r="N27" s="11" t="s">
        <v>20</v>
      </c>
    </row>
    <row r="28" spans="1:14" ht="60" customHeight="1" x14ac:dyDescent="0.35">
      <c r="A28" s="9" t="s">
        <v>58</v>
      </c>
      <c r="B28" s="2" t="s">
        <v>143</v>
      </c>
      <c r="C28" s="1" t="s">
        <v>144</v>
      </c>
      <c r="D28" s="3" t="s">
        <v>17</v>
      </c>
      <c r="E28" s="3" t="s">
        <v>18</v>
      </c>
      <c r="F28" s="3" t="s">
        <v>19</v>
      </c>
      <c r="G28" s="3" t="s">
        <v>20</v>
      </c>
      <c r="H28" s="4" t="s">
        <v>20</v>
      </c>
      <c r="I28" s="4" t="s">
        <v>145</v>
      </c>
      <c r="J28" s="4" t="s">
        <v>146</v>
      </c>
      <c r="K28" s="4" t="s">
        <v>147</v>
      </c>
      <c r="L28" s="4"/>
      <c r="M28" s="3" t="str">
        <f t="shared" si="0"/>
        <v>Outstanding</v>
      </c>
      <c r="N28" s="11" t="s">
        <v>20</v>
      </c>
    </row>
    <row r="29" spans="1:14" ht="60" customHeight="1" x14ac:dyDescent="0.35">
      <c r="A29" s="9" t="s">
        <v>58</v>
      </c>
      <c r="B29" s="2" t="s">
        <v>148</v>
      </c>
      <c r="C29" s="1" t="s">
        <v>149</v>
      </c>
      <c r="D29" s="3" t="s">
        <v>17</v>
      </c>
      <c r="E29" s="3" t="s">
        <v>18</v>
      </c>
      <c r="F29" s="3" t="s">
        <v>19</v>
      </c>
      <c r="G29" s="3" t="s">
        <v>20</v>
      </c>
      <c r="H29" s="4" t="s">
        <v>20</v>
      </c>
      <c r="I29" s="4" t="s">
        <v>150</v>
      </c>
      <c r="J29" s="4" t="s">
        <v>151</v>
      </c>
      <c r="K29" s="4" t="s">
        <v>152</v>
      </c>
      <c r="L29" s="4"/>
      <c r="M29" s="3" t="str">
        <f t="shared" si="0"/>
        <v>Outstanding</v>
      </c>
      <c r="N29" s="11" t="s">
        <v>20</v>
      </c>
    </row>
    <row r="30" spans="1:14" ht="60" customHeight="1" x14ac:dyDescent="0.35">
      <c r="A30" s="9" t="s">
        <v>58</v>
      </c>
      <c r="B30" s="2" t="s">
        <v>153</v>
      </c>
      <c r="C30" s="1" t="s">
        <v>154</v>
      </c>
      <c r="D30" s="3" t="s">
        <v>17</v>
      </c>
      <c r="E30" s="3" t="s">
        <v>18</v>
      </c>
      <c r="F30" s="3" t="s">
        <v>19</v>
      </c>
      <c r="G30" s="3" t="s">
        <v>20</v>
      </c>
      <c r="H30" s="4" t="s">
        <v>20</v>
      </c>
      <c r="I30" s="4" t="s">
        <v>155</v>
      </c>
      <c r="J30" s="4" t="s">
        <v>156</v>
      </c>
      <c r="K30" s="4" t="s">
        <v>157</v>
      </c>
      <c r="L30" s="4"/>
      <c r="M30" s="3" t="str">
        <f t="shared" si="0"/>
        <v>Outstanding</v>
      </c>
      <c r="N30" s="11" t="s">
        <v>20</v>
      </c>
    </row>
    <row r="31" spans="1:14" ht="60" customHeight="1" x14ac:dyDescent="0.35">
      <c r="A31" s="9" t="s">
        <v>58</v>
      </c>
      <c r="B31" s="2" t="s">
        <v>158</v>
      </c>
      <c r="C31" s="1" t="s">
        <v>159</v>
      </c>
      <c r="D31" s="3" t="s">
        <v>17</v>
      </c>
      <c r="E31" s="3" t="s">
        <v>18</v>
      </c>
      <c r="F31" s="3" t="s">
        <v>19</v>
      </c>
      <c r="G31" s="3" t="s">
        <v>20</v>
      </c>
      <c r="H31" s="4" t="s">
        <v>20</v>
      </c>
      <c r="I31" s="4" t="s">
        <v>160</v>
      </c>
      <c r="J31" s="4" t="s">
        <v>161</v>
      </c>
      <c r="K31" s="4" t="s">
        <v>162</v>
      </c>
      <c r="L31" s="4"/>
      <c r="M31" s="3" t="str">
        <f t="shared" si="0"/>
        <v>Outstanding</v>
      </c>
      <c r="N31" s="11" t="s">
        <v>20</v>
      </c>
    </row>
    <row r="32" spans="1:14" ht="60" customHeight="1" x14ac:dyDescent="0.35">
      <c r="A32" s="9" t="s">
        <v>58</v>
      </c>
      <c r="B32" s="2" t="s">
        <v>163</v>
      </c>
      <c r="C32" s="1" t="s">
        <v>164</v>
      </c>
      <c r="D32" s="3" t="s">
        <v>17</v>
      </c>
      <c r="E32" s="3" t="s">
        <v>18</v>
      </c>
      <c r="F32" s="3" t="s">
        <v>19</v>
      </c>
      <c r="G32" s="3" t="s">
        <v>20</v>
      </c>
      <c r="H32" s="4" t="s">
        <v>20</v>
      </c>
      <c r="I32" s="4" t="s">
        <v>165</v>
      </c>
      <c r="J32" s="4" t="s">
        <v>166</v>
      </c>
      <c r="K32" s="4" t="s">
        <v>167</v>
      </c>
      <c r="L32" s="4"/>
      <c r="M32" s="3" t="str">
        <f t="shared" si="0"/>
        <v>Outstanding</v>
      </c>
      <c r="N32" s="11" t="s">
        <v>20</v>
      </c>
    </row>
    <row r="33" spans="1:14" ht="60" customHeight="1" x14ac:dyDescent="0.35">
      <c r="A33" s="9" t="s">
        <v>58</v>
      </c>
      <c r="B33" s="2" t="s">
        <v>168</v>
      </c>
      <c r="C33" s="1" t="s">
        <v>169</v>
      </c>
      <c r="D33" s="3" t="s">
        <v>17</v>
      </c>
      <c r="E33" s="3" t="s">
        <v>18</v>
      </c>
      <c r="F33" s="3" t="s">
        <v>19</v>
      </c>
      <c r="G33" s="3" t="s">
        <v>20</v>
      </c>
      <c r="H33" s="4" t="s">
        <v>20</v>
      </c>
      <c r="I33" s="4" t="s">
        <v>170</v>
      </c>
      <c r="J33" s="4" t="s">
        <v>171</v>
      </c>
      <c r="K33" s="4" t="s">
        <v>172</v>
      </c>
      <c r="L33" s="4"/>
      <c r="M33" s="3" t="str">
        <f t="shared" si="0"/>
        <v>Outstanding</v>
      </c>
      <c r="N33" s="11" t="s">
        <v>20</v>
      </c>
    </row>
    <row r="34" spans="1:14" ht="60" customHeight="1" x14ac:dyDescent="0.35">
      <c r="A34" s="9" t="s">
        <v>58</v>
      </c>
      <c r="B34" s="2" t="s">
        <v>173</v>
      </c>
      <c r="C34" s="1" t="s">
        <v>174</v>
      </c>
      <c r="D34" s="3" t="s">
        <v>17</v>
      </c>
      <c r="E34" s="3" t="s">
        <v>18</v>
      </c>
      <c r="F34" s="3" t="s">
        <v>19</v>
      </c>
      <c r="G34" s="3" t="s">
        <v>20</v>
      </c>
      <c r="H34" s="4" t="s">
        <v>20</v>
      </c>
      <c r="I34" s="4" t="s">
        <v>175</v>
      </c>
      <c r="J34" s="4" t="s">
        <v>176</v>
      </c>
      <c r="K34" s="4" t="s">
        <v>177</v>
      </c>
      <c r="L34" s="4"/>
      <c r="M34" s="3" t="str">
        <f t="shared" si="0"/>
        <v>Outstanding</v>
      </c>
      <c r="N34" s="11" t="s">
        <v>20</v>
      </c>
    </row>
    <row r="35" spans="1:14" ht="60" customHeight="1" x14ac:dyDescent="0.35">
      <c r="A35" s="9" t="s">
        <v>58</v>
      </c>
      <c r="B35" s="2" t="s">
        <v>178</v>
      </c>
      <c r="C35" s="1" t="s">
        <v>179</v>
      </c>
      <c r="D35" s="3" t="s">
        <v>17</v>
      </c>
      <c r="E35" s="3" t="s">
        <v>18</v>
      </c>
      <c r="F35" s="3" t="s">
        <v>19</v>
      </c>
      <c r="G35" s="3" t="s">
        <v>20</v>
      </c>
      <c r="H35" s="4" t="s">
        <v>20</v>
      </c>
      <c r="I35" s="4" t="s">
        <v>180</v>
      </c>
      <c r="J35" s="4" t="s">
        <v>181</v>
      </c>
      <c r="K35" s="4" t="s">
        <v>182</v>
      </c>
      <c r="L35" s="4"/>
      <c r="M35" s="3" t="str">
        <f t="shared" si="0"/>
        <v>Outstanding</v>
      </c>
      <c r="N35" s="11" t="s">
        <v>20</v>
      </c>
    </row>
    <row r="36" spans="1:14" ht="60" customHeight="1" x14ac:dyDescent="0.35">
      <c r="A36" s="9" t="s">
        <v>58</v>
      </c>
      <c r="B36" s="2" t="s">
        <v>183</v>
      </c>
      <c r="C36" s="1" t="s">
        <v>184</v>
      </c>
      <c r="D36" s="3" t="s">
        <v>17</v>
      </c>
      <c r="E36" s="3" t="s">
        <v>18</v>
      </c>
      <c r="F36" s="3" t="s">
        <v>19</v>
      </c>
      <c r="G36" s="3" t="s">
        <v>20</v>
      </c>
      <c r="H36" s="4" t="s">
        <v>20</v>
      </c>
      <c r="I36" s="4" t="s">
        <v>185</v>
      </c>
      <c r="J36" s="4" t="s">
        <v>186</v>
      </c>
      <c r="K36" s="4" t="s">
        <v>187</v>
      </c>
      <c r="L36" s="4"/>
      <c r="M36" s="3" t="str">
        <f t="shared" si="0"/>
        <v>Outstanding</v>
      </c>
      <c r="N36" s="11" t="s">
        <v>20</v>
      </c>
    </row>
    <row r="37" spans="1:14" ht="60" customHeight="1" x14ac:dyDescent="0.35">
      <c r="A37" s="9" t="s">
        <v>58</v>
      </c>
      <c r="B37" s="2" t="s">
        <v>188</v>
      </c>
      <c r="C37" s="1" t="s">
        <v>189</v>
      </c>
      <c r="D37" s="3" t="s">
        <v>17</v>
      </c>
      <c r="E37" s="3" t="s">
        <v>18</v>
      </c>
      <c r="F37" s="3" t="s">
        <v>19</v>
      </c>
      <c r="G37" s="3" t="s">
        <v>20</v>
      </c>
      <c r="H37" s="4" t="s">
        <v>20</v>
      </c>
      <c r="I37" s="4" t="s">
        <v>190</v>
      </c>
      <c r="J37" s="4" t="s">
        <v>191</v>
      </c>
      <c r="K37" s="4" t="s">
        <v>192</v>
      </c>
      <c r="L37" s="4"/>
      <c r="M37" s="3" t="str">
        <f t="shared" si="0"/>
        <v>Outstanding</v>
      </c>
      <c r="N37" s="11" t="s">
        <v>20</v>
      </c>
    </row>
    <row r="38" spans="1:14" ht="60" customHeight="1" x14ac:dyDescent="0.35">
      <c r="A38" s="9" t="s">
        <v>58</v>
      </c>
      <c r="B38" s="2" t="s">
        <v>193</v>
      </c>
      <c r="C38" s="1" t="s">
        <v>194</v>
      </c>
      <c r="D38" s="3" t="s">
        <v>17</v>
      </c>
      <c r="E38" s="3" t="s">
        <v>18</v>
      </c>
      <c r="F38" s="3" t="s">
        <v>19</v>
      </c>
      <c r="G38" s="3" t="s">
        <v>20</v>
      </c>
      <c r="H38" s="4" t="s">
        <v>20</v>
      </c>
      <c r="I38" s="4" t="s">
        <v>195</v>
      </c>
      <c r="J38" s="4" t="s">
        <v>196</v>
      </c>
      <c r="K38" s="4" t="s">
        <v>197</v>
      </c>
      <c r="L38" s="4"/>
      <c r="M38" s="3" t="str">
        <f t="shared" si="0"/>
        <v>Outstanding</v>
      </c>
      <c r="N38" s="11" t="s">
        <v>20</v>
      </c>
    </row>
    <row r="39" spans="1:14" ht="60" customHeight="1" x14ac:dyDescent="0.35">
      <c r="A39" s="9" t="s">
        <v>58</v>
      </c>
      <c r="B39" s="2" t="s">
        <v>198</v>
      </c>
      <c r="C39" s="1" t="s">
        <v>199</v>
      </c>
      <c r="D39" s="3" t="s">
        <v>17</v>
      </c>
      <c r="E39" s="3" t="s">
        <v>18</v>
      </c>
      <c r="F39" s="3" t="s">
        <v>19</v>
      </c>
      <c r="G39" s="3" t="s">
        <v>20</v>
      </c>
      <c r="H39" s="4" t="s">
        <v>20</v>
      </c>
      <c r="I39" s="4" t="s">
        <v>200</v>
      </c>
      <c r="J39" s="4" t="s">
        <v>201</v>
      </c>
      <c r="K39" s="4" t="s">
        <v>202</v>
      </c>
      <c r="L39" s="4"/>
      <c r="M39" s="3" t="str">
        <f t="shared" si="0"/>
        <v>Outstanding</v>
      </c>
      <c r="N39" s="11" t="s">
        <v>20</v>
      </c>
    </row>
    <row r="40" spans="1:14" ht="60" customHeight="1" x14ac:dyDescent="0.35">
      <c r="A40" s="9" t="s">
        <v>58</v>
      </c>
      <c r="B40" s="2" t="s">
        <v>203</v>
      </c>
      <c r="C40" s="1" t="s">
        <v>204</v>
      </c>
      <c r="D40" s="3" t="s">
        <v>17</v>
      </c>
      <c r="E40" s="3" t="s">
        <v>18</v>
      </c>
      <c r="F40" s="3" t="s">
        <v>19</v>
      </c>
      <c r="G40" s="3" t="s">
        <v>20</v>
      </c>
      <c r="H40" s="4" t="s">
        <v>20</v>
      </c>
      <c r="I40" s="4" t="s">
        <v>205</v>
      </c>
      <c r="J40" s="4" t="s">
        <v>206</v>
      </c>
      <c r="K40" s="4" t="s">
        <v>207</v>
      </c>
      <c r="L40" s="4"/>
      <c r="M40" s="3" t="str">
        <f t="shared" si="0"/>
        <v>Outstanding</v>
      </c>
      <c r="N40" s="11" t="s">
        <v>20</v>
      </c>
    </row>
    <row r="41" spans="1:14" ht="60" customHeight="1" x14ac:dyDescent="0.35">
      <c r="A41" s="9" t="s">
        <v>58</v>
      </c>
      <c r="B41" s="2" t="s">
        <v>208</v>
      </c>
      <c r="C41" s="1" t="s">
        <v>209</v>
      </c>
      <c r="D41" s="3" t="s">
        <v>17</v>
      </c>
      <c r="E41" s="3" t="s">
        <v>18</v>
      </c>
      <c r="F41" s="3" t="s">
        <v>19</v>
      </c>
      <c r="G41" s="3" t="s">
        <v>20</v>
      </c>
      <c r="H41" s="4" t="s">
        <v>20</v>
      </c>
      <c r="I41" s="4" t="s">
        <v>210</v>
      </c>
      <c r="J41" s="4" t="s">
        <v>211</v>
      </c>
      <c r="K41" s="4" t="s">
        <v>212</v>
      </c>
      <c r="L41" s="4"/>
      <c r="M41" s="3" t="str">
        <f t="shared" si="0"/>
        <v>Outstanding</v>
      </c>
      <c r="N41" s="11" t="s">
        <v>20</v>
      </c>
    </row>
    <row r="42" spans="1:14" ht="60" customHeight="1" x14ac:dyDescent="0.35">
      <c r="A42" s="9" t="s">
        <v>58</v>
      </c>
      <c r="B42" s="2" t="s">
        <v>213</v>
      </c>
      <c r="C42" s="1" t="s">
        <v>214</v>
      </c>
      <c r="D42" s="3" t="s">
        <v>17</v>
      </c>
      <c r="E42" s="3" t="s">
        <v>18</v>
      </c>
      <c r="F42" s="3" t="s">
        <v>19</v>
      </c>
      <c r="G42" s="3" t="s">
        <v>20</v>
      </c>
      <c r="H42" s="4" t="s">
        <v>20</v>
      </c>
      <c r="I42" s="4" t="s">
        <v>215</v>
      </c>
      <c r="J42" s="4" t="s">
        <v>216</v>
      </c>
      <c r="K42" s="4" t="s">
        <v>217</v>
      </c>
      <c r="L42" s="4"/>
      <c r="M42" s="3" t="str">
        <f t="shared" si="0"/>
        <v>Outstanding</v>
      </c>
      <c r="N42" s="11" t="s">
        <v>20</v>
      </c>
    </row>
    <row r="43" spans="1:14" ht="60" customHeight="1" x14ac:dyDescent="0.35">
      <c r="A43" s="9" t="s">
        <v>58</v>
      </c>
      <c r="B43" s="2" t="s">
        <v>218</v>
      </c>
      <c r="C43" s="1" t="s">
        <v>219</v>
      </c>
      <c r="D43" s="3" t="s">
        <v>17</v>
      </c>
      <c r="E43" s="3" t="s">
        <v>18</v>
      </c>
      <c r="F43" s="3" t="s">
        <v>19</v>
      </c>
      <c r="G43" s="3" t="s">
        <v>20</v>
      </c>
      <c r="H43" s="4" t="s">
        <v>20</v>
      </c>
      <c r="I43" s="4" t="s">
        <v>220</v>
      </c>
      <c r="J43" s="4" t="s">
        <v>221</v>
      </c>
      <c r="K43" s="4" t="s">
        <v>222</v>
      </c>
      <c r="L43" s="4"/>
      <c r="M43" s="3" t="str">
        <f t="shared" si="0"/>
        <v>Outstanding</v>
      </c>
      <c r="N43" s="11" t="s">
        <v>20</v>
      </c>
    </row>
    <row r="44" spans="1:14" ht="60" customHeight="1" x14ac:dyDescent="0.35">
      <c r="A44" s="9" t="s">
        <v>223</v>
      </c>
      <c r="B44" s="2" t="s">
        <v>224</v>
      </c>
      <c r="C44" s="1" t="s">
        <v>225</v>
      </c>
      <c r="D44" s="3" t="s">
        <v>17</v>
      </c>
      <c r="E44" s="3" t="s">
        <v>18</v>
      </c>
      <c r="F44" s="3" t="s">
        <v>19</v>
      </c>
      <c r="G44" s="3" t="s">
        <v>20</v>
      </c>
      <c r="H44" s="4" t="s">
        <v>20</v>
      </c>
      <c r="I44" s="4" t="s">
        <v>226</v>
      </c>
      <c r="J44" s="4" t="s">
        <v>227</v>
      </c>
      <c r="K44" s="4" t="s">
        <v>228</v>
      </c>
      <c r="L44" s="4"/>
      <c r="M44" s="3" t="str">
        <f t="shared" si="0"/>
        <v>Outstanding</v>
      </c>
      <c r="N44" s="11" t="s">
        <v>20</v>
      </c>
    </row>
    <row r="45" spans="1:14" ht="60" customHeight="1" x14ac:dyDescent="0.35">
      <c r="A45" s="9" t="s">
        <v>223</v>
      </c>
      <c r="B45" s="2" t="s">
        <v>229</v>
      </c>
      <c r="C45" s="1" t="s">
        <v>230</v>
      </c>
      <c r="D45" s="3" t="s">
        <v>17</v>
      </c>
      <c r="E45" s="3" t="s">
        <v>18</v>
      </c>
      <c r="F45" s="3" t="s">
        <v>19</v>
      </c>
      <c r="G45" s="3" t="s">
        <v>20</v>
      </c>
      <c r="H45" s="4" t="s">
        <v>20</v>
      </c>
      <c r="I45" s="4" t="s">
        <v>231</v>
      </c>
      <c r="J45" s="4" t="s">
        <v>232</v>
      </c>
      <c r="K45" s="4" t="s">
        <v>228</v>
      </c>
      <c r="L45" s="4"/>
      <c r="M45" s="3" t="str">
        <f t="shared" si="0"/>
        <v>Outstanding</v>
      </c>
      <c r="N45" s="11" t="s">
        <v>20</v>
      </c>
    </row>
    <row r="46" spans="1:14" ht="60" customHeight="1" x14ac:dyDescent="0.35">
      <c r="A46" s="9" t="s">
        <v>223</v>
      </c>
      <c r="B46" s="2" t="s">
        <v>233</v>
      </c>
      <c r="C46" s="1" t="s">
        <v>234</v>
      </c>
      <c r="D46" s="3" t="s">
        <v>17</v>
      </c>
      <c r="E46" s="3" t="s">
        <v>18</v>
      </c>
      <c r="F46" s="3" t="s">
        <v>19</v>
      </c>
      <c r="G46" s="3" t="s">
        <v>20</v>
      </c>
      <c r="H46" s="4" t="s">
        <v>20</v>
      </c>
      <c r="I46" s="4" t="s">
        <v>235</v>
      </c>
      <c r="J46" s="4" t="s">
        <v>236</v>
      </c>
      <c r="K46" s="4" t="s">
        <v>228</v>
      </c>
      <c r="L46" s="4"/>
      <c r="M46" s="3" t="str">
        <f t="shared" si="0"/>
        <v>Outstanding</v>
      </c>
      <c r="N46" s="11" t="s">
        <v>20</v>
      </c>
    </row>
    <row r="47" spans="1:14" ht="60" customHeight="1" x14ac:dyDescent="0.35">
      <c r="A47" s="9" t="s">
        <v>223</v>
      </c>
      <c r="B47" s="2" t="s">
        <v>237</v>
      </c>
      <c r="C47" s="1" t="s">
        <v>238</v>
      </c>
      <c r="D47" s="3" t="s">
        <v>17</v>
      </c>
      <c r="E47" s="3" t="s">
        <v>18</v>
      </c>
      <c r="F47" s="3" t="s">
        <v>19</v>
      </c>
      <c r="G47" s="3" t="s">
        <v>20</v>
      </c>
      <c r="H47" s="4" t="s">
        <v>20</v>
      </c>
      <c r="I47" s="4" t="s">
        <v>239</v>
      </c>
      <c r="J47" s="4" t="s">
        <v>240</v>
      </c>
      <c r="K47" s="4" t="s">
        <v>228</v>
      </c>
      <c r="L47" s="4"/>
      <c r="M47" s="3" t="str">
        <f t="shared" si="0"/>
        <v>Outstanding</v>
      </c>
      <c r="N47" s="11" t="s">
        <v>20</v>
      </c>
    </row>
    <row r="48" spans="1:14" ht="60" customHeight="1" x14ac:dyDescent="0.35">
      <c r="A48" s="9" t="s">
        <v>223</v>
      </c>
      <c r="B48" s="2" t="s">
        <v>241</v>
      </c>
      <c r="C48" s="1" t="s">
        <v>242</v>
      </c>
      <c r="D48" s="3" t="s">
        <v>17</v>
      </c>
      <c r="E48" s="3" t="s">
        <v>18</v>
      </c>
      <c r="F48" s="3" t="s">
        <v>19</v>
      </c>
      <c r="G48" s="3" t="s">
        <v>20</v>
      </c>
      <c r="H48" s="4" t="s">
        <v>20</v>
      </c>
      <c r="I48" s="4" t="s">
        <v>243</v>
      </c>
      <c r="J48" s="4" t="s">
        <v>244</v>
      </c>
      <c r="K48" s="4" t="s">
        <v>228</v>
      </c>
      <c r="L48" s="4"/>
      <c r="M48" s="3" t="str">
        <f t="shared" si="0"/>
        <v>Outstanding</v>
      </c>
      <c r="N48" s="11" t="s">
        <v>20</v>
      </c>
    </row>
    <row r="49" spans="1:14" ht="60" customHeight="1" x14ac:dyDescent="0.35">
      <c r="A49" s="9" t="s">
        <v>223</v>
      </c>
      <c r="B49" s="2" t="s">
        <v>245</v>
      </c>
      <c r="C49" s="1" t="s">
        <v>246</v>
      </c>
      <c r="D49" s="3" t="s">
        <v>17</v>
      </c>
      <c r="E49" s="3" t="s">
        <v>18</v>
      </c>
      <c r="F49" s="3" t="s">
        <v>19</v>
      </c>
      <c r="G49" s="3" t="s">
        <v>20</v>
      </c>
      <c r="H49" s="4" t="s">
        <v>20</v>
      </c>
      <c r="I49" s="4" t="s">
        <v>247</v>
      </c>
      <c r="J49" s="4" t="s">
        <v>248</v>
      </c>
      <c r="K49" s="4" t="s">
        <v>228</v>
      </c>
      <c r="L49" s="4"/>
      <c r="M49" s="3" t="str">
        <f t="shared" si="0"/>
        <v>Outstanding</v>
      </c>
      <c r="N49" s="11" t="s">
        <v>20</v>
      </c>
    </row>
    <row r="50" spans="1:14" ht="60" customHeight="1" x14ac:dyDescent="0.35">
      <c r="A50" s="9" t="s">
        <v>223</v>
      </c>
      <c r="B50" s="2" t="s">
        <v>249</v>
      </c>
      <c r="C50" s="1" t="s">
        <v>250</v>
      </c>
      <c r="D50" s="3" t="s">
        <v>17</v>
      </c>
      <c r="E50" s="3" t="s">
        <v>18</v>
      </c>
      <c r="F50" s="3" t="s">
        <v>19</v>
      </c>
      <c r="G50" s="3" t="s">
        <v>20</v>
      </c>
      <c r="H50" s="4" t="s">
        <v>20</v>
      </c>
      <c r="I50" s="4" t="s">
        <v>251</v>
      </c>
      <c r="J50" s="4" t="s">
        <v>252</v>
      </c>
      <c r="K50" s="4" t="s">
        <v>228</v>
      </c>
      <c r="L50" s="4"/>
      <c r="M50" s="3" t="str">
        <f t="shared" si="0"/>
        <v>Outstanding</v>
      </c>
      <c r="N50" s="11" t="s">
        <v>20</v>
      </c>
    </row>
    <row r="51" spans="1:14" ht="60" customHeight="1" x14ac:dyDescent="0.35">
      <c r="A51" s="9" t="s">
        <v>223</v>
      </c>
      <c r="B51" s="2" t="s">
        <v>253</v>
      </c>
      <c r="C51" s="1" t="s">
        <v>254</v>
      </c>
      <c r="D51" s="3" t="s">
        <v>17</v>
      </c>
      <c r="E51" s="3" t="s">
        <v>18</v>
      </c>
      <c r="F51" s="3" t="s">
        <v>19</v>
      </c>
      <c r="G51" s="3" t="s">
        <v>20</v>
      </c>
      <c r="H51" s="4" t="s">
        <v>20</v>
      </c>
      <c r="I51" s="4" t="s">
        <v>255</v>
      </c>
      <c r="J51" s="4" t="s">
        <v>256</v>
      </c>
      <c r="K51" s="4" t="s">
        <v>228</v>
      </c>
      <c r="L51" s="4"/>
      <c r="M51" s="3" t="str">
        <f t="shared" si="0"/>
        <v>Outstanding</v>
      </c>
      <c r="N51" s="11" t="s">
        <v>20</v>
      </c>
    </row>
    <row r="52" spans="1:14" ht="60" customHeight="1" x14ac:dyDescent="0.35">
      <c r="A52" s="9" t="s">
        <v>223</v>
      </c>
      <c r="B52" s="2" t="s">
        <v>257</v>
      </c>
      <c r="C52" s="1" t="s">
        <v>258</v>
      </c>
      <c r="D52" s="3" t="s">
        <v>17</v>
      </c>
      <c r="E52" s="3" t="s">
        <v>18</v>
      </c>
      <c r="F52" s="3" t="s">
        <v>19</v>
      </c>
      <c r="G52" s="3" t="s">
        <v>20</v>
      </c>
      <c r="H52" s="4" t="s">
        <v>20</v>
      </c>
      <c r="I52" s="4" t="s">
        <v>259</v>
      </c>
      <c r="J52" s="4" t="s">
        <v>260</v>
      </c>
      <c r="K52" s="4" t="s">
        <v>228</v>
      </c>
      <c r="L52" s="4"/>
      <c r="M52" s="3" t="str">
        <f t="shared" si="0"/>
        <v>Outstanding</v>
      </c>
      <c r="N52" s="11" t="s">
        <v>20</v>
      </c>
    </row>
    <row r="53" spans="1:14" ht="60" customHeight="1" x14ac:dyDescent="0.35">
      <c r="A53" s="9" t="s">
        <v>223</v>
      </c>
      <c r="B53" s="2" t="s">
        <v>261</v>
      </c>
      <c r="C53" s="1" t="s">
        <v>262</v>
      </c>
      <c r="D53" s="3" t="s">
        <v>17</v>
      </c>
      <c r="E53" s="3" t="s">
        <v>18</v>
      </c>
      <c r="F53" s="3" t="s">
        <v>19</v>
      </c>
      <c r="G53" s="3" t="s">
        <v>20</v>
      </c>
      <c r="H53" s="4" t="s">
        <v>20</v>
      </c>
      <c r="I53" s="4" t="s">
        <v>263</v>
      </c>
      <c r="J53" s="4" t="s">
        <v>264</v>
      </c>
      <c r="K53" s="4" t="s">
        <v>228</v>
      </c>
      <c r="L53" s="4"/>
      <c r="M53" s="3" t="str">
        <f t="shared" si="0"/>
        <v>Outstanding</v>
      </c>
      <c r="N53" s="11" t="s">
        <v>20</v>
      </c>
    </row>
    <row r="54" spans="1:14" ht="60" customHeight="1" x14ac:dyDescent="0.35">
      <c r="A54" s="9" t="s">
        <v>223</v>
      </c>
      <c r="B54" s="2" t="s">
        <v>265</v>
      </c>
      <c r="C54" s="1" t="s">
        <v>266</v>
      </c>
      <c r="D54" s="3" t="s">
        <v>17</v>
      </c>
      <c r="E54" s="3" t="s">
        <v>18</v>
      </c>
      <c r="F54" s="3" t="s">
        <v>19</v>
      </c>
      <c r="G54" s="3" t="s">
        <v>20</v>
      </c>
      <c r="H54" s="4" t="s">
        <v>20</v>
      </c>
      <c r="I54" s="4" t="s">
        <v>267</v>
      </c>
      <c r="J54" s="4" t="s">
        <v>268</v>
      </c>
      <c r="K54" s="4" t="s">
        <v>228</v>
      </c>
      <c r="L54" s="4"/>
      <c r="M54" s="3" t="str">
        <f t="shared" si="0"/>
        <v>Outstanding</v>
      </c>
      <c r="N54" s="11" t="s">
        <v>20</v>
      </c>
    </row>
    <row r="55" spans="1:14" ht="60" customHeight="1" x14ac:dyDescent="0.35">
      <c r="A55" s="9" t="s">
        <v>223</v>
      </c>
      <c r="B55" s="2" t="s">
        <v>269</v>
      </c>
      <c r="C55" s="1" t="s">
        <v>270</v>
      </c>
      <c r="D55" s="3" t="s">
        <v>17</v>
      </c>
      <c r="E55" s="3" t="s">
        <v>18</v>
      </c>
      <c r="F55" s="3" t="s">
        <v>19</v>
      </c>
      <c r="G55" s="3" t="s">
        <v>20</v>
      </c>
      <c r="H55" s="4" t="s">
        <v>20</v>
      </c>
      <c r="I55" s="4" t="s">
        <v>271</v>
      </c>
      <c r="J55" s="4" t="s">
        <v>272</v>
      </c>
      <c r="K55" s="4" t="s">
        <v>228</v>
      </c>
      <c r="L55" s="4"/>
      <c r="M55" s="3" t="str">
        <f t="shared" si="0"/>
        <v>Outstanding</v>
      </c>
      <c r="N55" s="11" t="s">
        <v>20</v>
      </c>
    </row>
    <row r="56" spans="1:14" ht="60" customHeight="1" x14ac:dyDescent="0.35">
      <c r="A56" s="9" t="s">
        <v>223</v>
      </c>
      <c r="B56" s="2" t="s">
        <v>273</v>
      </c>
      <c r="C56" s="1" t="s">
        <v>274</v>
      </c>
      <c r="D56" s="3" t="s">
        <v>17</v>
      </c>
      <c r="E56" s="3" t="s">
        <v>18</v>
      </c>
      <c r="F56" s="3" t="s">
        <v>19</v>
      </c>
      <c r="G56" s="3" t="s">
        <v>20</v>
      </c>
      <c r="H56" s="4" t="s">
        <v>20</v>
      </c>
      <c r="I56" s="4" t="s">
        <v>275</v>
      </c>
      <c r="J56" s="4" t="s">
        <v>276</v>
      </c>
      <c r="K56" s="4" t="s">
        <v>228</v>
      </c>
      <c r="L56" s="4"/>
      <c r="M56" s="3" t="str">
        <f t="shared" si="0"/>
        <v>Outstanding</v>
      </c>
      <c r="N56" s="11" t="s">
        <v>20</v>
      </c>
    </row>
    <row r="57" spans="1:14" ht="60" customHeight="1" x14ac:dyDescent="0.35">
      <c r="A57" s="9" t="s">
        <v>223</v>
      </c>
      <c r="B57" s="2" t="s">
        <v>277</v>
      </c>
      <c r="C57" s="1" t="s">
        <v>278</v>
      </c>
      <c r="D57" s="3" t="s">
        <v>17</v>
      </c>
      <c r="E57" s="3" t="s">
        <v>18</v>
      </c>
      <c r="F57" s="3" t="s">
        <v>19</v>
      </c>
      <c r="G57" s="3" t="s">
        <v>20</v>
      </c>
      <c r="H57" s="4" t="s">
        <v>20</v>
      </c>
      <c r="I57" s="4" t="s">
        <v>279</v>
      </c>
      <c r="J57" s="4" t="s">
        <v>280</v>
      </c>
      <c r="K57" s="4" t="s">
        <v>228</v>
      </c>
      <c r="L57" s="4"/>
      <c r="M57" s="3" t="str">
        <f t="shared" si="0"/>
        <v>Outstanding</v>
      </c>
      <c r="N57" s="11" t="s">
        <v>20</v>
      </c>
    </row>
    <row r="58" spans="1:14" ht="60" customHeight="1" x14ac:dyDescent="0.35">
      <c r="A58" s="9" t="s">
        <v>223</v>
      </c>
      <c r="B58" s="2" t="s">
        <v>281</v>
      </c>
      <c r="C58" s="1" t="s">
        <v>282</v>
      </c>
      <c r="D58" s="3" t="s">
        <v>17</v>
      </c>
      <c r="E58" s="3" t="s">
        <v>18</v>
      </c>
      <c r="F58" s="3" t="s">
        <v>19</v>
      </c>
      <c r="G58" s="3" t="s">
        <v>20</v>
      </c>
      <c r="H58" s="4" t="s">
        <v>20</v>
      </c>
      <c r="I58" s="4" t="s">
        <v>283</v>
      </c>
      <c r="J58" s="4" t="s">
        <v>284</v>
      </c>
      <c r="K58" s="4" t="s">
        <v>228</v>
      </c>
      <c r="L58" s="4"/>
      <c r="M58" s="3" t="str">
        <f t="shared" si="0"/>
        <v>Outstanding</v>
      </c>
      <c r="N58" s="11" t="s">
        <v>20</v>
      </c>
    </row>
    <row r="59" spans="1:14" ht="60" customHeight="1" x14ac:dyDescent="0.35">
      <c r="A59" s="9" t="s">
        <v>223</v>
      </c>
      <c r="B59" s="2" t="s">
        <v>285</v>
      </c>
      <c r="C59" s="1" t="s">
        <v>286</v>
      </c>
      <c r="D59" s="3" t="s">
        <v>17</v>
      </c>
      <c r="E59" s="3" t="s">
        <v>18</v>
      </c>
      <c r="F59" s="3" t="s">
        <v>19</v>
      </c>
      <c r="G59" s="3" t="s">
        <v>20</v>
      </c>
      <c r="H59" s="4" t="s">
        <v>20</v>
      </c>
      <c r="I59" s="4" t="s">
        <v>287</v>
      </c>
      <c r="J59" s="4" t="s">
        <v>288</v>
      </c>
      <c r="K59" s="4" t="s">
        <v>228</v>
      </c>
      <c r="L59" s="4"/>
      <c r="M59" s="3" t="str">
        <f t="shared" si="0"/>
        <v>Outstanding</v>
      </c>
      <c r="N59" s="11" t="s">
        <v>20</v>
      </c>
    </row>
    <row r="60" spans="1:14" ht="60" customHeight="1" x14ac:dyDescent="0.35">
      <c r="A60" s="9" t="s">
        <v>223</v>
      </c>
      <c r="B60" s="2" t="s">
        <v>289</v>
      </c>
      <c r="C60" s="1" t="s">
        <v>290</v>
      </c>
      <c r="D60" s="3" t="s">
        <v>17</v>
      </c>
      <c r="E60" s="3" t="s">
        <v>18</v>
      </c>
      <c r="F60" s="3" t="s">
        <v>19</v>
      </c>
      <c r="G60" s="3" t="s">
        <v>20</v>
      </c>
      <c r="H60" s="4" t="s">
        <v>20</v>
      </c>
      <c r="I60" s="4" t="s">
        <v>291</v>
      </c>
      <c r="J60" s="4" t="s">
        <v>292</v>
      </c>
      <c r="K60" s="4" t="s">
        <v>228</v>
      </c>
      <c r="L60" s="4"/>
      <c r="M60" s="3" t="str">
        <f t="shared" si="0"/>
        <v>Outstanding</v>
      </c>
      <c r="N60" s="11" t="s">
        <v>20</v>
      </c>
    </row>
    <row r="61" spans="1:14" ht="60" customHeight="1" x14ac:dyDescent="0.35">
      <c r="A61" s="9" t="s">
        <v>223</v>
      </c>
      <c r="B61" s="2" t="s">
        <v>293</v>
      </c>
      <c r="C61" s="1" t="s">
        <v>294</v>
      </c>
      <c r="D61" s="3" t="s">
        <v>17</v>
      </c>
      <c r="E61" s="3" t="s">
        <v>18</v>
      </c>
      <c r="F61" s="3" t="s">
        <v>19</v>
      </c>
      <c r="G61" s="3" t="s">
        <v>20</v>
      </c>
      <c r="H61" s="4" t="s">
        <v>20</v>
      </c>
      <c r="I61" s="4" t="s">
        <v>295</v>
      </c>
      <c r="J61" s="4" t="s">
        <v>296</v>
      </c>
      <c r="K61" s="4" t="s">
        <v>228</v>
      </c>
      <c r="L61" s="4"/>
      <c r="M61" s="3" t="str">
        <f t="shared" si="0"/>
        <v>Outstanding</v>
      </c>
      <c r="N61" s="11" t="s">
        <v>20</v>
      </c>
    </row>
    <row r="62" spans="1:14" ht="60" customHeight="1" x14ac:dyDescent="0.35">
      <c r="A62" s="9" t="s">
        <v>223</v>
      </c>
      <c r="B62" s="2" t="s">
        <v>297</v>
      </c>
      <c r="C62" s="1" t="s">
        <v>298</v>
      </c>
      <c r="D62" s="3" t="s">
        <v>17</v>
      </c>
      <c r="E62" s="3" t="s">
        <v>18</v>
      </c>
      <c r="F62" s="3" t="s">
        <v>19</v>
      </c>
      <c r="G62" s="3" t="s">
        <v>20</v>
      </c>
      <c r="H62" s="4" t="s">
        <v>20</v>
      </c>
      <c r="I62" s="4" t="s">
        <v>299</v>
      </c>
      <c r="J62" s="4" t="s">
        <v>300</v>
      </c>
      <c r="K62" s="4" t="s">
        <v>228</v>
      </c>
      <c r="L62" s="4"/>
      <c r="M62" s="3" t="str">
        <f t="shared" si="0"/>
        <v>Outstanding</v>
      </c>
      <c r="N62" s="11" t="s">
        <v>20</v>
      </c>
    </row>
    <row r="63" spans="1:14" ht="60" customHeight="1" x14ac:dyDescent="0.35">
      <c r="A63" s="9" t="s">
        <v>223</v>
      </c>
      <c r="B63" s="2" t="s">
        <v>301</v>
      </c>
      <c r="C63" s="1" t="s">
        <v>302</v>
      </c>
      <c r="D63" s="3" t="s">
        <v>17</v>
      </c>
      <c r="E63" s="3" t="s">
        <v>18</v>
      </c>
      <c r="F63" s="3" t="s">
        <v>19</v>
      </c>
      <c r="G63" s="3" t="s">
        <v>20</v>
      </c>
      <c r="H63" s="4" t="s">
        <v>20</v>
      </c>
      <c r="I63" s="4" t="s">
        <v>303</v>
      </c>
      <c r="J63" s="4" t="s">
        <v>304</v>
      </c>
      <c r="K63" s="4" t="s">
        <v>228</v>
      </c>
      <c r="L63" s="4"/>
      <c r="M63" s="3" t="str">
        <f t="shared" si="0"/>
        <v>Outstanding</v>
      </c>
      <c r="N63" s="11" t="s">
        <v>20</v>
      </c>
    </row>
    <row r="64" spans="1:14" ht="60" customHeight="1" x14ac:dyDescent="0.35">
      <c r="A64" s="9" t="s">
        <v>223</v>
      </c>
      <c r="B64" s="2" t="s">
        <v>305</v>
      </c>
      <c r="C64" s="1" t="s">
        <v>306</v>
      </c>
      <c r="D64" s="3" t="s">
        <v>17</v>
      </c>
      <c r="E64" s="3" t="s">
        <v>18</v>
      </c>
      <c r="F64" s="3" t="s">
        <v>19</v>
      </c>
      <c r="G64" s="3" t="s">
        <v>20</v>
      </c>
      <c r="H64" s="4" t="s">
        <v>20</v>
      </c>
      <c r="I64" s="4" t="s">
        <v>307</v>
      </c>
      <c r="J64" s="4" t="s">
        <v>308</v>
      </c>
      <c r="K64" s="4" t="s">
        <v>228</v>
      </c>
      <c r="L64" s="4"/>
      <c r="M64" s="3" t="str">
        <f t="shared" si="0"/>
        <v>Outstanding</v>
      </c>
      <c r="N64" s="11" t="s">
        <v>20</v>
      </c>
    </row>
    <row r="65" spans="1:14" ht="60" customHeight="1" x14ac:dyDescent="0.35">
      <c r="A65" s="9" t="s">
        <v>223</v>
      </c>
      <c r="B65" s="2" t="s">
        <v>309</v>
      </c>
      <c r="C65" s="1" t="s">
        <v>310</v>
      </c>
      <c r="D65" s="3" t="s">
        <v>17</v>
      </c>
      <c r="E65" s="3" t="s">
        <v>18</v>
      </c>
      <c r="F65" s="3" t="s">
        <v>19</v>
      </c>
      <c r="G65" s="3" t="s">
        <v>20</v>
      </c>
      <c r="H65" s="4" t="s">
        <v>20</v>
      </c>
      <c r="I65" s="4" t="s">
        <v>311</v>
      </c>
      <c r="J65" s="4" t="s">
        <v>312</v>
      </c>
      <c r="K65" s="4" t="s">
        <v>228</v>
      </c>
      <c r="L65" s="4"/>
      <c r="M65" s="3" t="str">
        <f t="shared" si="0"/>
        <v>Outstanding</v>
      </c>
      <c r="N65" s="11" t="s">
        <v>20</v>
      </c>
    </row>
    <row r="66" spans="1:14" ht="60" customHeight="1" x14ac:dyDescent="0.35">
      <c r="A66" s="9" t="s">
        <v>223</v>
      </c>
      <c r="B66" s="2" t="s">
        <v>313</v>
      </c>
      <c r="C66" s="1" t="s">
        <v>314</v>
      </c>
      <c r="D66" s="3" t="s">
        <v>17</v>
      </c>
      <c r="E66" s="3" t="s">
        <v>18</v>
      </c>
      <c r="F66" s="3" t="s">
        <v>19</v>
      </c>
      <c r="G66" s="3" t="s">
        <v>20</v>
      </c>
      <c r="H66" s="4" t="s">
        <v>20</v>
      </c>
      <c r="I66" s="4" t="s">
        <v>315</v>
      </c>
      <c r="J66" s="4" t="s">
        <v>316</v>
      </c>
      <c r="K66" s="4" t="s">
        <v>228</v>
      </c>
      <c r="L66" s="4"/>
      <c r="M66" s="3" t="str">
        <f t="shared" si="0"/>
        <v>Outstanding</v>
      </c>
      <c r="N66" s="11" t="s">
        <v>20</v>
      </c>
    </row>
    <row r="67" spans="1:14" ht="60" customHeight="1" x14ac:dyDescent="0.35">
      <c r="A67" s="9" t="s">
        <v>317</v>
      </c>
      <c r="B67" s="2" t="s">
        <v>318</v>
      </c>
      <c r="C67" s="1" t="s">
        <v>319</v>
      </c>
      <c r="D67" s="3" t="s">
        <v>17</v>
      </c>
      <c r="E67" s="3" t="s">
        <v>18</v>
      </c>
      <c r="F67" s="3" t="s">
        <v>19</v>
      </c>
      <c r="G67" s="3" t="s">
        <v>20</v>
      </c>
      <c r="H67" s="4" t="s">
        <v>20</v>
      </c>
      <c r="I67" s="4" t="s">
        <v>320</v>
      </c>
      <c r="J67" s="4"/>
      <c r="K67" s="4"/>
      <c r="L67" s="4"/>
      <c r="M67" s="3" t="str">
        <f t="shared" si="0"/>
        <v>Outstanding</v>
      </c>
      <c r="N67" s="11" t="s">
        <v>20</v>
      </c>
    </row>
    <row r="68" spans="1:14" ht="60" customHeight="1" x14ac:dyDescent="0.35">
      <c r="A68" s="9" t="s">
        <v>321</v>
      </c>
      <c r="B68" s="2" t="s">
        <v>322</v>
      </c>
      <c r="C68" s="1" t="s">
        <v>323</v>
      </c>
      <c r="D68" s="3" t="s">
        <v>17</v>
      </c>
      <c r="E68" s="3" t="s">
        <v>18</v>
      </c>
      <c r="F68" s="3" t="s">
        <v>19</v>
      </c>
      <c r="G68" s="3" t="s">
        <v>20</v>
      </c>
      <c r="H68" s="4" t="s">
        <v>20</v>
      </c>
      <c r="I68" s="4" t="s">
        <v>324</v>
      </c>
      <c r="J68" s="4"/>
      <c r="K68" s="4"/>
      <c r="L68" s="4"/>
      <c r="M68" s="3" t="str">
        <f t="shared" si="0"/>
        <v>Outstanding</v>
      </c>
      <c r="N68" s="11" t="s">
        <v>20</v>
      </c>
    </row>
    <row r="69" spans="1:14" ht="60" customHeight="1" x14ac:dyDescent="0.35">
      <c r="A69" s="9" t="s">
        <v>321</v>
      </c>
      <c r="B69" s="2" t="s">
        <v>325</v>
      </c>
      <c r="C69" s="1" t="s">
        <v>326</v>
      </c>
      <c r="D69" s="3" t="s">
        <v>17</v>
      </c>
      <c r="E69" s="3" t="s">
        <v>18</v>
      </c>
      <c r="F69" s="3" t="s">
        <v>19</v>
      </c>
      <c r="G69" s="3" t="s">
        <v>20</v>
      </c>
      <c r="H69" s="4" t="s">
        <v>20</v>
      </c>
      <c r="I69" s="4" t="s">
        <v>327</v>
      </c>
      <c r="J69" s="4"/>
      <c r="K69" s="4"/>
      <c r="L69" s="4"/>
      <c r="M69" s="3" t="str">
        <f t="shared" si="0"/>
        <v>Outstanding</v>
      </c>
      <c r="N69" s="11" t="s">
        <v>20</v>
      </c>
    </row>
    <row r="70" spans="1:14" ht="60" customHeight="1" x14ac:dyDescent="0.35">
      <c r="A70" s="9" t="s">
        <v>328</v>
      </c>
      <c r="B70" s="2" t="s">
        <v>329</v>
      </c>
      <c r="C70" s="1" t="s">
        <v>330</v>
      </c>
      <c r="D70" s="3" t="s">
        <v>17</v>
      </c>
      <c r="E70" s="3" t="s">
        <v>18</v>
      </c>
      <c r="F70" s="3" t="s">
        <v>19</v>
      </c>
      <c r="G70" s="3" t="s">
        <v>20</v>
      </c>
      <c r="H70" s="4" t="s">
        <v>20</v>
      </c>
      <c r="I70" s="4" t="s">
        <v>331</v>
      </c>
      <c r="J70" s="4"/>
      <c r="K70" s="4"/>
      <c r="L70" s="4"/>
      <c r="M70" s="3" t="str">
        <f t="shared" si="0"/>
        <v>Outstanding</v>
      </c>
      <c r="N70" s="11" t="s">
        <v>20</v>
      </c>
    </row>
    <row r="71" spans="1:14" ht="60" customHeight="1" x14ac:dyDescent="0.35">
      <c r="A71" s="9" t="s">
        <v>328</v>
      </c>
      <c r="B71" s="2" t="s">
        <v>332</v>
      </c>
      <c r="C71" s="1" t="s">
        <v>333</v>
      </c>
      <c r="D71" s="3" t="s">
        <v>17</v>
      </c>
      <c r="E71" s="3" t="s">
        <v>18</v>
      </c>
      <c r="F71" s="3" t="s">
        <v>19</v>
      </c>
      <c r="G71" s="3" t="s">
        <v>20</v>
      </c>
      <c r="H71" s="4" t="s">
        <v>20</v>
      </c>
      <c r="I71" s="4" t="s">
        <v>334</v>
      </c>
      <c r="J71" s="4"/>
      <c r="K71" s="4"/>
      <c r="L71" s="4"/>
      <c r="M71" s="3" t="str">
        <f t="shared" si="0"/>
        <v>Outstanding</v>
      </c>
      <c r="N71" s="11" t="s">
        <v>20</v>
      </c>
    </row>
    <row r="72" spans="1:14" ht="60" customHeight="1" x14ac:dyDescent="0.35">
      <c r="A72" s="9" t="s">
        <v>335</v>
      </c>
      <c r="B72" s="2" t="s">
        <v>336</v>
      </c>
      <c r="C72" s="1" t="s">
        <v>337</v>
      </c>
      <c r="D72" s="3" t="s">
        <v>17</v>
      </c>
      <c r="E72" s="3" t="s">
        <v>18</v>
      </c>
      <c r="F72" s="3" t="s">
        <v>19</v>
      </c>
      <c r="G72" s="3" t="s">
        <v>20</v>
      </c>
      <c r="H72" s="4" t="s">
        <v>20</v>
      </c>
      <c r="I72" s="4" t="s">
        <v>338</v>
      </c>
      <c r="J72" s="4"/>
      <c r="K72" s="4"/>
      <c r="L72" s="4"/>
      <c r="M72" s="3" t="str">
        <f t="shared" si="0"/>
        <v>Outstanding</v>
      </c>
      <c r="N72" s="11" t="s">
        <v>20</v>
      </c>
    </row>
    <row r="73" spans="1:14" ht="60" customHeight="1" x14ac:dyDescent="0.35">
      <c r="A73" s="9" t="s">
        <v>335</v>
      </c>
      <c r="B73" s="2" t="s">
        <v>339</v>
      </c>
      <c r="C73" s="1" t="s">
        <v>340</v>
      </c>
      <c r="D73" s="3" t="s">
        <v>17</v>
      </c>
      <c r="E73" s="3" t="s">
        <v>18</v>
      </c>
      <c r="F73" s="3" t="s">
        <v>19</v>
      </c>
      <c r="G73" s="3" t="s">
        <v>20</v>
      </c>
      <c r="H73" s="4" t="s">
        <v>20</v>
      </c>
      <c r="I73" s="4" t="s">
        <v>341</v>
      </c>
      <c r="J73" s="4"/>
      <c r="K73" s="4"/>
      <c r="L73" s="4"/>
      <c r="M73" s="3" t="str">
        <f t="shared" si="0"/>
        <v>Outstanding</v>
      </c>
      <c r="N73" s="11" t="s">
        <v>20</v>
      </c>
    </row>
    <row r="74" spans="1:14" ht="60" customHeight="1" x14ac:dyDescent="0.35">
      <c r="A74" s="9" t="s">
        <v>335</v>
      </c>
      <c r="B74" s="2" t="s">
        <v>342</v>
      </c>
      <c r="C74" s="1" t="s">
        <v>343</v>
      </c>
      <c r="D74" s="3" t="s">
        <v>17</v>
      </c>
      <c r="E74" s="3" t="s">
        <v>18</v>
      </c>
      <c r="F74" s="3" t="s">
        <v>19</v>
      </c>
      <c r="G74" s="3" t="s">
        <v>20</v>
      </c>
      <c r="H74" s="4" t="s">
        <v>20</v>
      </c>
      <c r="I74" s="4" t="s">
        <v>344</v>
      </c>
      <c r="J74" s="4"/>
      <c r="K74" s="4"/>
      <c r="L74" s="4"/>
      <c r="M74" s="3" t="str">
        <f t="shared" si="0"/>
        <v>Outstanding</v>
      </c>
      <c r="N74" s="11" t="s">
        <v>20</v>
      </c>
    </row>
    <row r="75" spans="1:14" ht="60" customHeight="1" x14ac:dyDescent="0.35">
      <c r="A75" s="9" t="s">
        <v>335</v>
      </c>
      <c r="B75" s="2" t="s">
        <v>345</v>
      </c>
      <c r="C75" s="1" t="s">
        <v>346</v>
      </c>
      <c r="D75" s="3" t="s">
        <v>17</v>
      </c>
      <c r="E75" s="3" t="s">
        <v>18</v>
      </c>
      <c r="F75" s="3" t="s">
        <v>19</v>
      </c>
      <c r="G75" s="3" t="s">
        <v>20</v>
      </c>
      <c r="H75" s="4" t="s">
        <v>20</v>
      </c>
      <c r="I75" s="4" t="s">
        <v>347</v>
      </c>
      <c r="J75" s="4"/>
      <c r="K75" s="4"/>
      <c r="L75" s="4"/>
      <c r="M75" s="3" t="str">
        <f t="shared" si="0"/>
        <v>Outstanding</v>
      </c>
      <c r="N75" s="11" t="s">
        <v>20</v>
      </c>
    </row>
    <row r="76" spans="1:14" ht="60" customHeight="1" x14ac:dyDescent="0.35">
      <c r="A76" s="9" t="s">
        <v>335</v>
      </c>
      <c r="B76" s="2" t="s">
        <v>348</v>
      </c>
      <c r="C76" s="1" t="s">
        <v>349</v>
      </c>
      <c r="D76" s="3" t="s">
        <v>17</v>
      </c>
      <c r="E76" s="3" t="s">
        <v>18</v>
      </c>
      <c r="F76" s="3" t="s">
        <v>19</v>
      </c>
      <c r="G76" s="3" t="s">
        <v>20</v>
      </c>
      <c r="H76" s="4" t="s">
        <v>20</v>
      </c>
      <c r="I76" s="4" t="s">
        <v>350</v>
      </c>
      <c r="J76" s="4"/>
      <c r="K76" s="4"/>
      <c r="L76" s="4"/>
      <c r="M76" s="3" t="str">
        <f t="shared" si="0"/>
        <v>Outstanding</v>
      </c>
      <c r="N76" s="11" t="s">
        <v>20</v>
      </c>
    </row>
    <row r="77" spans="1:14" ht="60" customHeight="1" x14ac:dyDescent="0.35">
      <c r="A77" s="9" t="s">
        <v>351</v>
      </c>
      <c r="B77" s="2" t="s">
        <v>352</v>
      </c>
      <c r="C77" s="1" t="s">
        <v>353</v>
      </c>
      <c r="D77" s="3" t="s">
        <v>17</v>
      </c>
      <c r="E77" s="3" t="s">
        <v>18</v>
      </c>
      <c r="F77" s="3" t="s">
        <v>19</v>
      </c>
      <c r="G77" s="3" t="s">
        <v>20</v>
      </c>
      <c r="H77" s="4" t="s">
        <v>20</v>
      </c>
      <c r="I77" s="4" t="s">
        <v>354</v>
      </c>
      <c r="J77" s="4"/>
      <c r="K77" s="4"/>
      <c r="L77" s="4"/>
      <c r="M77" s="3" t="str">
        <f t="shared" si="0"/>
        <v>Outstanding</v>
      </c>
      <c r="N77" s="11" t="s">
        <v>20</v>
      </c>
    </row>
    <row r="78" spans="1:14" ht="60" customHeight="1" x14ac:dyDescent="0.35">
      <c r="A78" s="9" t="s">
        <v>351</v>
      </c>
      <c r="B78" s="2" t="s">
        <v>355</v>
      </c>
      <c r="C78" s="1" t="s">
        <v>356</v>
      </c>
      <c r="D78" s="3" t="s">
        <v>17</v>
      </c>
      <c r="E78" s="3" t="s">
        <v>18</v>
      </c>
      <c r="F78" s="3" t="s">
        <v>19</v>
      </c>
      <c r="G78" s="3" t="s">
        <v>20</v>
      </c>
      <c r="H78" s="4" t="s">
        <v>20</v>
      </c>
      <c r="I78" s="4" t="s">
        <v>357</v>
      </c>
      <c r="J78" s="4"/>
      <c r="K78" s="4"/>
      <c r="L78" s="4"/>
      <c r="M78" s="3" t="str">
        <f t="shared" si="0"/>
        <v>Outstanding</v>
      </c>
      <c r="N78" s="11" t="s">
        <v>20</v>
      </c>
    </row>
    <row r="79" spans="1:14" ht="60" customHeight="1" x14ac:dyDescent="0.35">
      <c r="A79" s="9" t="s">
        <v>351</v>
      </c>
      <c r="B79" s="2" t="s">
        <v>358</v>
      </c>
      <c r="C79" s="1" t="s">
        <v>359</v>
      </c>
      <c r="D79" s="3" t="s">
        <v>17</v>
      </c>
      <c r="E79" s="3" t="s">
        <v>18</v>
      </c>
      <c r="F79" s="3" t="s">
        <v>19</v>
      </c>
      <c r="G79" s="3" t="s">
        <v>20</v>
      </c>
      <c r="H79" s="4" t="s">
        <v>20</v>
      </c>
      <c r="I79" s="4" t="s">
        <v>360</v>
      </c>
      <c r="J79" s="4"/>
      <c r="K79" s="4"/>
      <c r="L79" s="4"/>
      <c r="M79" s="3" t="str">
        <f t="shared" si="0"/>
        <v>Outstanding</v>
      </c>
      <c r="N79" s="11" t="s">
        <v>20</v>
      </c>
    </row>
    <row r="80" spans="1:14" ht="60" customHeight="1" x14ac:dyDescent="0.35">
      <c r="A80" s="9" t="s">
        <v>351</v>
      </c>
      <c r="B80" s="2" t="s">
        <v>361</v>
      </c>
      <c r="C80" s="1" t="s">
        <v>362</v>
      </c>
      <c r="D80" s="3" t="s">
        <v>17</v>
      </c>
      <c r="E80" s="3" t="s">
        <v>18</v>
      </c>
      <c r="F80" s="3" t="s">
        <v>19</v>
      </c>
      <c r="G80" s="3" t="s">
        <v>20</v>
      </c>
      <c r="H80" s="4" t="s">
        <v>20</v>
      </c>
      <c r="I80" s="4" t="s">
        <v>363</v>
      </c>
      <c r="J80" s="4"/>
      <c r="K80" s="4"/>
      <c r="L80" s="4"/>
      <c r="M80" s="3" t="str">
        <f t="shared" si="0"/>
        <v>Outstanding</v>
      </c>
      <c r="N80" s="11" t="s">
        <v>20</v>
      </c>
    </row>
    <row r="81" spans="1:14" ht="60" customHeight="1" x14ac:dyDescent="0.35">
      <c r="A81" s="9" t="s">
        <v>364</v>
      </c>
      <c r="B81" s="2" t="s">
        <v>365</v>
      </c>
      <c r="C81" s="1" t="s">
        <v>366</v>
      </c>
      <c r="D81" s="3" t="s">
        <v>17</v>
      </c>
      <c r="E81" s="3" t="s">
        <v>18</v>
      </c>
      <c r="F81" s="3" t="s">
        <v>19</v>
      </c>
      <c r="G81" s="3" t="s">
        <v>20</v>
      </c>
      <c r="H81" s="4" t="s">
        <v>20</v>
      </c>
      <c r="I81" s="4" t="s">
        <v>367</v>
      </c>
      <c r="J81" s="4"/>
      <c r="K81" s="4"/>
      <c r="L81" s="4"/>
      <c r="M81" s="3" t="str">
        <f t="shared" si="0"/>
        <v>Outstanding</v>
      </c>
      <c r="N81" s="11" t="s">
        <v>20</v>
      </c>
    </row>
    <row r="82" spans="1:14" ht="60" customHeight="1" x14ac:dyDescent="0.35">
      <c r="A82" s="9" t="s">
        <v>364</v>
      </c>
      <c r="B82" s="2" t="s">
        <v>368</v>
      </c>
      <c r="C82" s="1" t="s">
        <v>369</v>
      </c>
      <c r="D82" s="3" t="s">
        <v>17</v>
      </c>
      <c r="E82" s="3" t="s">
        <v>18</v>
      </c>
      <c r="F82" s="3" t="s">
        <v>19</v>
      </c>
      <c r="G82" s="3" t="s">
        <v>20</v>
      </c>
      <c r="H82" s="4" t="s">
        <v>20</v>
      </c>
      <c r="I82" s="4" t="s">
        <v>370</v>
      </c>
      <c r="J82" s="4"/>
      <c r="K82" s="4"/>
      <c r="L82" s="4"/>
      <c r="M82" s="3" t="str">
        <f t="shared" si="0"/>
        <v>Outstanding</v>
      </c>
      <c r="N82" s="11" t="s">
        <v>20</v>
      </c>
    </row>
    <row r="83" spans="1:14" ht="60" customHeight="1" x14ac:dyDescent="0.35">
      <c r="A83" s="9" t="s">
        <v>364</v>
      </c>
      <c r="B83" s="2" t="s">
        <v>371</v>
      </c>
      <c r="C83" s="1" t="s">
        <v>372</v>
      </c>
      <c r="D83" s="3" t="s">
        <v>17</v>
      </c>
      <c r="E83" s="3" t="s">
        <v>18</v>
      </c>
      <c r="F83" s="3" t="s">
        <v>19</v>
      </c>
      <c r="G83" s="3" t="s">
        <v>20</v>
      </c>
      <c r="H83" s="4" t="s">
        <v>20</v>
      </c>
      <c r="I83" s="4" t="s">
        <v>373</v>
      </c>
      <c r="J83" s="4"/>
      <c r="K83" s="4"/>
      <c r="L83" s="4"/>
      <c r="M83" s="3" t="str">
        <f t="shared" si="0"/>
        <v>Outstanding</v>
      </c>
      <c r="N83" s="11" t="s">
        <v>20</v>
      </c>
    </row>
    <row r="84" spans="1:14" ht="60" customHeight="1" x14ac:dyDescent="0.35">
      <c r="A84" s="9" t="s">
        <v>364</v>
      </c>
      <c r="B84" s="2" t="s">
        <v>374</v>
      </c>
      <c r="C84" s="1" t="s">
        <v>375</v>
      </c>
      <c r="D84" s="3" t="s">
        <v>17</v>
      </c>
      <c r="E84" s="3" t="s">
        <v>18</v>
      </c>
      <c r="F84" s="3" t="s">
        <v>19</v>
      </c>
      <c r="G84" s="3" t="s">
        <v>20</v>
      </c>
      <c r="H84" s="4" t="s">
        <v>20</v>
      </c>
      <c r="I84" s="4" t="s">
        <v>376</v>
      </c>
      <c r="J84" s="4"/>
      <c r="K84" s="4"/>
      <c r="L84" s="4"/>
      <c r="M84" s="3" t="str">
        <f t="shared" si="0"/>
        <v>Outstanding</v>
      </c>
      <c r="N84" s="11" t="s">
        <v>20</v>
      </c>
    </row>
    <row r="85" spans="1:14" ht="60" customHeight="1" x14ac:dyDescent="0.35">
      <c r="A85" s="9" t="s">
        <v>377</v>
      </c>
      <c r="B85" s="2" t="s">
        <v>378</v>
      </c>
      <c r="C85" s="1" t="s">
        <v>379</v>
      </c>
      <c r="D85" s="3" t="s">
        <v>17</v>
      </c>
      <c r="E85" s="3" t="s">
        <v>18</v>
      </c>
      <c r="F85" s="3" t="s">
        <v>19</v>
      </c>
      <c r="G85" s="3" t="s">
        <v>20</v>
      </c>
      <c r="H85" s="4" t="s">
        <v>20</v>
      </c>
      <c r="I85" s="4" t="s">
        <v>380</v>
      </c>
      <c r="J85" s="4"/>
      <c r="K85" s="4"/>
      <c r="L85" s="4"/>
      <c r="M85" s="3" t="str">
        <f t="shared" si="0"/>
        <v>Outstanding</v>
      </c>
      <c r="N85" s="11" t="s">
        <v>20</v>
      </c>
    </row>
    <row r="86" spans="1:14" ht="60" customHeight="1" x14ac:dyDescent="0.35">
      <c r="A86" s="9" t="s">
        <v>381</v>
      </c>
      <c r="B86" s="2" t="s">
        <v>382</v>
      </c>
      <c r="C86" s="1" t="s">
        <v>383</v>
      </c>
      <c r="D86" s="3" t="s">
        <v>17</v>
      </c>
      <c r="E86" s="3" t="s">
        <v>18</v>
      </c>
      <c r="F86" s="3" t="s">
        <v>19</v>
      </c>
      <c r="G86" s="3" t="s">
        <v>20</v>
      </c>
      <c r="H86" s="4" t="s">
        <v>20</v>
      </c>
      <c r="I86" s="4" t="s">
        <v>384</v>
      </c>
      <c r="J86" s="4"/>
      <c r="K86" s="4"/>
      <c r="L86" s="4"/>
      <c r="M86" s="3" t="str">
        <f t="shared" si="0"/>
        <v>Outstanding</v>
      </c>
      <c r="N86" s="11" t="s">
        <v>20</v>
      </c>
    </row>
    <row r="87" spans="1:14" ht="60" customHeight="1" x14ac:dyDescent="0.35">
      <c r="A87" s="9" t="s">
        <v>381</v>
      </c>
      <c r="B87" s="2" t="s">
        <v>385</v>
      </c>
      <c r="C87" s="1" t="s">
        <v>386</v>
      </c>
      <c r="D87" s="3" t="s">
        <v>17</v>
      </c>
      <c r="E87" s="3" t="s">
        <v>18</v>
      </c>
      <c r="F87" s="3" t="s">
        <v>19</v>
      </c>
      <c r="G87" s="3" t="s">
        <v>20</v>
      </c>
      <c r="H87" s="4" t="s">
        <v>20</v>
      </c>
      <c r="I87" s="4" t="s">
        <v>387</v>
      </c>
      <c r="J87" s="4"/>
      <c r="K87" s="4"/>
      <c r="L87" s="4"/>
      <c r="M87" s="3" t="str">
        <f t="shared" si="0"/>
        <v>Outstanding</v>
      </c>
      <c r="N87" s="11" t="s">
        <v>20</v>
      </c>
    </row>
    <row r="88" spans="1:14" ht="60" customHeight="1" x14ac:dyDescent="0.35">
      <c r="A88" s="9" t="s">
        <v>381</v>
      </c>
      <c r="B88" s="2" t="s">
        <v>388</v>
      </c>
      <c r="C88" s="1" t="s">
        <v>389</v>
      </c>
      <c r="D88" s="3" t="s">
        <v>17</v>
      </c>
      <c r="E88" s="3" t="s">
        <v>18</v>
      </c>
      <c r="F88" s="3" t="s">
        <v>19</v>
      </c>
      <c r="G88" s="3" t="s">
        <v>20</v>
      </c>
      <c r="H88" s="4" t="s">
        <v>20</v>
      </c>
      <c r="I88" s="4" t="s">
        <v>390</v>
      </c>
      <c r="J88" s="4"/>
      <c r="K88" s="4"/>
      <c r="L88" s="4"/>
      <c r="M88" s="3" t="str">
        <f t="shared" si="0"/>
        <v>Outstanding</v>
      </c>
      <c r="N88" s="11" t="s">
        <v>20</v>
      </c>
    </row>
    <row r="89" spans="1:14" ht="60" customHeight="1" x14ac:dyDescent="0.35">
      <c r="A89" s="9" t="s">
        <v>381</v>
      </c>
      <c r="B89" s="2" t="s">
        <v>391</v>
      </c>
      <c r="C89" s="1" t="s">
        <v>392</v>
      </c>
      <c r="D89" s="3" t="s">
        <v>17</v>
      </c>
      <c r="E89" s="3" t="s">
        <v>18</v>
      </c>
      <c r="F89" s="3" t="s">
        <v>19</v>
      </c>
      <c r="G89" s="3" t="s">
        <v>20</v>
      </c>
      <c r="H89" s="4" t="s">
        <v>20</v>
      </c>
      <c r="I89" s="4" t="s">
        <v>393</v>
      </c>
      <c r="J89" s="4"/>
      <c r="K89" s="4"/>
      <c r="L89" s="4"/>
      <c r="M89" s="3" t="str">
        <f t="shared" si="0"/>
        <v>Outstanding</v>
      </c>
      <c r="N89" s="11" t="s">
        <v>20</v>
      </c>
    </row>
    <row r="90" spans="1:14" ht="60" customHeight="1" x14ac:dyDescent="0.35">
      <c r="A90" s="9" t="s">
        <v>394</v>
      </c>
      <c r="B90" s="2" t="s">
        <v>395</v>
      </c>
      <c r="C90" s="1" t="s">
        <v>396</v>
      </c>
      <c r="D90" s="3" t="s">
        <v>17</v>
      </c>
      <c r="E90" s="3" t="s">
        <v>18</v>
      </c>
      <c r="F90" s="3" t="s">
        <v>19</v>
      </c>
      <c r="G90" s="3" t="s">
        <v>20</v>
      </c>
      <c r="H90" s="4" t="s">
        <v>20</v>
      </c>
      <c r="I90" s="4" t="s">
        <v>397</v>
      </c>
      <c r="J90" s="4"/>
      <c r="K90" s="4"/>
      <c r="L90" s="4"/>
      <c r="M90" s="3" t="str">
        <f t="shared" si="0"/>
        <v>Outstanding</v>
      </c>
      <c r="N90" s="11" t="s">
        <v>20</v>
      </c>
    </row>
    <row r="91" spans="1:14" ht="60" customHeight="1" x14ac:dyDescent="0.35">
      <c r="A91" s="9" t="s">
        <v>394</v>
      </c>
      <c r="B91" s="2" t="s">
        <v>398</v>
      </c>
      <c r="C91" s="1" t="s">
        <v>399</v>
      </c>
      <c r="D91" s="3" t="s">
        <v>17</v>
      </c>
      <c r="E91" s="3" t="s">
        <v>18</v>
      </c>
      <c r="F91" s="3" t="s">
        <v>19</v>
      </c>
      <c r="G91" s="3" t="s">
        <v>20</v>
      </c>
      <c r="H91" s="4" t="s">
        <v>20</v>
      </c>
      <c r="I91" s="4" t="s">
        <v>400</v>
      </c>
      <c r="J91" s="4"/>
      <c r="K91" s="4"/>
      <c r="L91" s="4"/>
      <c r="M91" s="3" t="str">
        <f t="shared" si="0"/>
        <v>Outstanding</v>
      </c>
      <c r="N91" s="11" t="s">
        <v>20</v>
      </c>
    </row>
    <row r="92" spans="1:14" ht="60" customHeight="1" x14ac:dyDescent="0.35">
      <c r="A92" s="9" t="s">
        <v>394</v>
      </c>
      <c r="B92" s="2" t="s">
        <v>401</v>
      </c>
      <c r="C92" s="1" t="s">
        <v>402</v>
      </c>
      <c r="D92" s="3" t="s">
        <v>17</v>
      </c>
      <c r="E92" s="3" t="s">
        <v>18</v>
      </c>
      <c r="F92" s="3" t="s">
        <v>19</v>
      </c>
      <c r="G92" s="3" t="s">
        <v>20</v>
      </c>
      <c r="H92" s="4" t="s">
        <v>20</v>
      </c>
      <c r="I92" s="4" t="s">
        <v>403</v>
      </c>
      <c r="J92" s="4"/>
      <c r="K92" s="4"/>
      <c r="L92" s="4"/>
      <c r="M92" s="3" t="str">
        <f t="shared" si="0"/>
        <v>Outstanding</v>
      </c>
      <c r="N92" s="11" t="s">
        <v>20</v>
      </c>
    </row>
    <row r="93" spans="1:14" ht="60" customHeight="1" x14ac:dyDescent="0.35">
      <c r="A93" s="9" t="s">
        <v>404</v>
      </c>
      <c r="B93" s="2" t="s">
        <v>405</v>
      </c>
      <c r="C93" s="1" t="s">
        <v>406</v>
      </c>
      <c r="D93" s="3" t="s">
        <v>17</v>
      </c>
      <c r="E93" s="3" t="s">
        <v>18</v>
      </c>
      <c r="F93" s="3" t="s">
        <v>19</v>
      </c>
      <c r="G93" s="3" t="s">
        <v>20</v>
      </c>
      <c r="H93" s="4" t="s">
        <v>20</v>
      </c>
      <c r="I93" s="4" t="s">
        <v>407</v>
      </c>
      <c r="J93" s="4"/>
      <c r="K93" s="4"/>
      <c r="L93" s="4"/>
      <c r="M93" s="3" t="str">
        <f t="shared" si="0"/>
        <v>Outstanding</v>
      </c>
      <c r="N93" s="11" t="s">
        <v>20</v>
      </c>
    </row>
    <row r="94" spans="1:14" ht="60" customHeight="1" x14ac:dyDescent="0.35">
      <c r="A94" s="9" t="s">
        <v>404</v>
      </c>
      <c r="B94" s="2" t="s">
        <v>408</v>
      </c>
      <c r="C94" s="1" t="s">
        <v>409</v>
      </c>
      <c r="D94" s="3" t="s">
        <v>17</v>
      </c>
      <c r="E94" s="3" t="s">
        <v>18</v>
      </c>
      <c r="F94" s="3" t="s">
        <v>19</v>
      </c>
      <c r="G94" s="3" t="s">
        <v>20</v>
      </c>
      <c r="H94" s="4" t="s">
        <v>20</v>
      </c>
      <c r="I94" s="4" t="s">
        <v>410</v>
      </c>
      <c r="J94" s="4"/>
      <c r="K94" s="4"/>
      <c r="L94" s="4"/>
      <c r="M94" s="3" t="str">
        <f t="shared" si="0"/>
        <v>Outstanding</v>
      </c>
      <c r="N94" s="11" t="s">
        <v>20</v>
      </c>
    </row>
    <row r="95" spans="1:14" ht="60" customHeight="1" x14ac:dyDescent="0.35">
      <c r="A95" s="9" t="s">
        <v>404</v>
      </c>
      <c r="B95" s="2" t="s">
        <v>411</v>
      </c>
      <c r="C95" s="1" t="s">
        <v>412</v>
      </c>
      <c r="D95" s="3" t="s">
        <v>17</v>
      </c>
      <c r="E95" s="3" t="s">
        <v>18</v>
      </c>
      <c r="F95" s="3" t="s">
        <v>19</v>
      </c>
      <c r="G95" s="3" t="s">
        <v>20</v>
      </c>
      <c r="H95" s="4" t="s">
        <v>20</v>
      </c>
      <c r="I95" s="4" t="s">
        <v>413</v>
      </c>
      <c r="J95" s="4"/>
      <c r="K95" s="4"/>
      <c r="L95" s="4"/>
      <c r="M95" s="3" t="str">
        <f t="shared" si="0"/>
        <v>Outstanding</v>
      </c>
      <c r="N95" s="11" t="s">
        <v>20</v>
      </c>
    </row>
    <row r="96" spans="1:14" ht="60" customHeight="1" x14ac:dyDescent="0.35">
      <c r="A96" s="9" t="s">
        <v>414</v>
      </c>
      <c r="B96" s="2" t="s">
        <v>415</v>
      </c>
      <c r="C96" s="1" t="s">
        <v>416</v>
      </c>
      <c r="D96" s="3" t="s">
        <v>17</v>
      </c>
      <c r="E96" s="3" t="s">
        <v>18</v>
      </c>
      <c r="F96" s="3" t="s">
        <v>19</v>
      </c>
      <c r="G96" s="3" t="s">
        <v>20</v>
      </c>
      <c r="H96" s="4" t="s">
        <v>20</v>
      </c>
      <c r="I96" s="4" t="s">
        <v>417</v>
      </c>
      <c r="J96" s="4"/>
      <c r="K96" s="4"/>
      <c r="L96" s="4"/>
      <c r="M96" s="3" t="str">
        <f t="shared" si="0"/>
        <v>Outstanding</v>
      </c>
      <c r="N96" s="11" t="s">
        <v>20</v>
      </c>
    </row>
    <row r="97" spans="1:14" ht="60" customHeight="1" x14ac:dyDescent="0.35">
      <c r="A97" s="9" t="s">
        <v>414</v>
      </c>
      <c r="B97" s="2" t="s">
        <v>418</v>
      </c>
      <c r="C97" s="1" t="s">
        <v>419</v>
      </c>
      <c r="D97" s="3" t="s">
        <v>17</v>
      </c>
      <c r="E97" s="3" t="s">
        <v>18</v>
      </c>
      <c r="F97" s="3" t="s">
        <v>19</v>
      </c>
      <c r="G97" s="3" t="s">
        <v>20</v>
      </c>
      <c r="H97" s="4" t="s">
        <v>20</v>
      </c>
      <c r="I97" s="4" t="s">
        <v>420</v>
      </c>
      <c r="J97" s="4"/>
      <c r="K97" s="4"/>
      <c r="L97" s="4"/>
      <c r="M97" s="3" t="str">
        <f t="shared" si="0"/>
        <v>Outstanding</v>
      </c>
      <c r="N97" s="11" t="s">
        <v>20</v>
      </c>
    </row>
    <row r="98" spans="1:14" ht="60" customHeight="1" x14ac:dyDescent="0.35">
      <c r="A98" s="9" t="s">
        <v>414</v>
      </c>
      <c r="B98" s="2" t="s">
        <v>421</v>
      </c>
      <c r="C98" s="1" t="s">
        <v>422</v>
      </c>
      <c r="D98" s="3" t="s">
        <v>17</v>
      </c>
      <c r="E98" s="3" t="s">
        <v>18</v>
      </c>
      <c r="F98" s="3" t="s">
        <v>19</v>
      </c>
      <c r="G98" s="3" t="s">
        <v>20</v>
      </c>
      <c r="H98" s="4" t="s">
        <v>20</v>
      </c>
      <c r="I98" s="4" t="s">
        <v>423</v>
      </c>
      <c r="J98" s="4"/>
      <c r="K98" s="4"/>
      <c r="L98" s="4"/>
      <c r="M98" s="3" t="str">
        <f t="shared" si="0"/>
        <v>Outstanding</v>
      </c>
      <c r="N98" s="11" t="s">
        <v>20</v>
      </c>
    </row>
    <row r="99" spans="1:14" ht="60" customHeight="1" x14ac:dyDescent="0.35">
      <c r="A99" s="9" t="s">
        <v>424</v>
      </c>
      <c r="B99" s="2" t="s">
        <v>425</v>
      </c>
      <c r="C99" s="1" t="s">
        <v>426</v>
      </c>
      <c r="D99" s="3" t="s">
        <v>17</v>
      </c>
      <c r="E99" s="3" t="s">
        <v>18</v>
      </c>
      <c r="F99" s="3" t="s">
        <v>19</v>
      </c>
      <c r="G99" s="3" t="s">
        <v>20</v>
      </c>
      <c r="H99" s="4" t="s">
        <v>20</v>
      </c>
      <c r="I99" s="4" t="s">
        <v>427</v>
      </c>
      <c r="J99" s="4" t="s">
        <v>428</v>
      </c>
      <c r="K99" s="4" t="s">
        <v>429</v>
      </c>
      <c r="L99" s="4" t="s">
        <v>430</v>
      </c>
      <c r="M99" s="3" t="str">
        <f t="shared" si="0"/>
        <v>Outstanding</v>
      </c>
      <c r="N99" s="11" t="s">
        <v>20</v>
      </c>
    </row>
    <row r="100" spans="1:14" ht="60" customHeight="1" x14ac:dyDescent="0.35">
      <c r="A100" s="9" t="s">
        <v>424</v>
      </c>
      <c r="B100" s="2" t="s">
        <v>431</v>
      </c>
      <c r="C100" s="1" t="s">
        <v>432</v>
      </c>
      <c r="D100" s="3" t="s">
        <v>17</v>
      </c>
      <c r="E100" s="3" t="s">
        <v>18</v>
      </c>
      <c r="F100" s="3" t="s">
        <v>19</v>
      </c>
      <c r="G100" s="3" t="s">
        <v>20</v>
      </c>
      <c r="H100" s="4" t="s">
        <v>20</v>
      </c>
      <c r="I100" s="4" t="s">
        <v>433</v>
      </c>
      <c r="J100" s="4" t="s">
        <v>434</v>
      </c>
      <c r="K100" s="4" t="s">
        <v>435</v>
      </c>
      <c r="L100" s="4" t="s">
        <v>430</v>
      </c>
      <c r="M100" s="3" t="str">
        <f t="shared" si="0"/>
        <v>Outstanding</v>
      </c>
      <c r="N100" s="11" t="s">
        <v>20</v>
      </c>
    </row>
    <row r="101" spans="1:14" ht="60" customHeight="1" x14ac:dyDescent="0.35">
      <c r="A101" s="9" t="s">
        <v>436</v>
      </c>
      <c r="B101" s="2" t="s">
        <v>437</v>
      </c>
      <c r="C101" s="1" t="s">
        <v>438</v>
      </c>
      <c r="D101" s="3" t="s">
        <v>17</v>
      </c>
      <c r="E101" s="3" t="s">
        <v>18</v>
      </c>
      <c r="F101" s="3" t="s">
        <v>19</v>
      </c>
      <c r="G101" s="3" t="s">
        <v>20</v>
      </c>
      <c r="H101" s="4" t="s">
        <v>20</v>
      </c>
      <c r="I101" s="4" t="s">
        <v>439</v>
      </c>
      <c r="J101" s="4" t="s">
        <v>440</v>
      </c>
      <c r="K101" s="4" t="s">
        <v>441</v>
      </c>
      <c r="L101" s="4" t="s">
        <v>442</v>
      </c>
      <c r="M101" s="3" t="str">
        <f t="shared" si="0"/>
        <v>Outstanding</v>
      </c>
      <c r="N101" s="11" t="s">
        <v>20</v>
      </c>
    </row>
    <row r="102" spans="1:14" ht="60" customHeight="1" x14ac:dyDescent="0.35">
      <c r="A102" s="9" t="s">
        <v>443</v>
      </c>
      <c r="B102" s="2" t="s">
        <v>444</v>
      </c>
      <c r="C102" s="1" t="s">
        <v>445</v>
      </c>
      <c r="D102" s="3" t="s">
        <v>17</v>
      </c>
      <c r="E102" s="3" t="s">
        <v>18</v>
      </c>
      <c r="F102" s="3" t="s">
        <v>19</v>
      </c>
      <c r="G102" s="3" t="s">
        <v>20</v>
      </c>
      <c r="H102" s="4" t="s">
        <v>20</v>
      </c>
      <c r="I102" s="4" t="s">
        <v>446</v>
      </c>
      <c r="J102" s="4" t="s">
        <v>447</v>
      </c>
      <c r="K102" s="4" t="s">
        <v>448</v>
      </c>
      <c r="L102" s="4" t="s">
        <v>449</v>
      </c>
      <c r="M102" s="3" t="str">
        <f t="shared" si="0"/>
        <v>Outstanding</v>
      </c>
      <c r="N102" s="11" t="s">
        <v>20</v>
      </c>
    </row>
    <row r="103" spans="1:14" ht="60" customHeight="1" x14ac:dyDescent="0.35">
      <c r="A103" s="9" t="s">
        <v>443</v>
      </c>
      <c r="B103" s="2" t="s">
        <v>450</v>
      </c>
      <c r="C103" s="1" t="s">
        <v>451</v>
      </c>
      <c r="D103" s="3" t="s">
        <v>17</v>
      </c>
      <c r="E103" s="3" t="s">
        <v>18</v>
      </c>
      <c r="F103" s="3" t="s">
        <v>19</v>
      </c>
      <c r="G103" s="3" t="s">
        <v>20</v>
      </c>
      <c r="H103" s="4" t="s">
        <v>20</v>
      </c>
      <c r="I103" s="4" t="s">
        <v>452</v>
      </c>
      <c r="J103" s="4" t="s">
        <v>453</v>
      </c>
      <c r="K103" s="4" t="s">
        <v>454</v>
      </c>
      <c r="L103" s="4" t="s">
        <v>455</v>
      </c>
      <c r="M103" s="3" t="str">
        <f t="shared" si="0"/>
        <v>Outstanding</v>
      </c>
      <c r="N103" s="11" t="s">
        <v>20</v>
      </c>
    </row>
    <row r="104" spans="1:14" ht="60" customHeight="1" x14ac:dyDescent="0.35">
      <c r="A104" s="9" t="s">
        <v>443</v>
      </c>
      <c r="B104" s="2" t="s">
        <v>456</v>
      </c>
      <c r="C104" s="1" t="s">
        <v>457</v>
      </c>
      <c r="D104" s="3" t="s">
        <v>17</v>
      </c>
      <c r="E104" s="3" t="s">
        <v>18</v>
      </c>
      <c r="F104" s="3" t="s">
        <v>19</v>
      </c>
      <c r="G104" s="3" t="s">
        <v>20</v>
      </c>
      <c r="H104" s="4" t="s">
        <v>20</v>
      </c>
      <c r="I104" s="4" t="s">
        <v>458</v>
      </c>
      <c r="J104" s="4" t="s">
        <v>459</v>
      </c>
      <c r="K104" s="4" t="s">
        <v>460</v>
      </c>
      <c r="L104" s="4" t="s">
        <v>455</v>
      </c>
      <c r="M104" s="3" t="str">
        <f t="shared" si="0"/>
        <v>Outstanding</v>
      </c>
      <c r="N104" s="11" t="s">
        <v>20</v>
      </c>
    </row>
    <row r="105" spans="1:14" ht="60" customHeight="1" x14ac:dyDescent="0.35">
      <c r="A105" s="9" t="s">
        <v>443</v>
      </c>
      <c r="B105" s="2" t="s">
        <v>461</v>
      </c>
      <c r="C105" s="1" t="s">
        <v>462</v>
      </c>
      <c r="D105" s="3" t="s">
        <v>17</v>
      </c>
      <c r="E105" s="3" t="s">
        <v>18</v>
      </c>
      <c r="F105" s="3" t="s">
        <v>19</v>
      </c>
      <c r="G105" s="3" t="s">
        <v>20</v>
      </c>
      <c r="H105" s="4" t="s">
        <v>20</v>
      </c>
      <c r="I105" s="4" t="s">
        <v>463</v>
      </c>
      <c r="J105" s="4" t="s">
        <v>464</v>
      </c>
      <c r="K105" s="4" t="s">
        <v>465</v>
      </c>
      <c r="L105" s="4" t="s">
        <v>449</v>
      </c>
      <c r="M105" s="3" t="str">
        <f t="shared" si="0"/>
        <v>Outstanding</v>
      </c>
      <c r="N105" s="11" t="s">
        <v>20</v>
      </c>
    </row>
    <row r="106" spans="1:14" ht="60" customHeight="1" x14ac:dyDescent="0.35">
      <c r="A106" s="9" t="s">
        <v>443</v>
      </c>
      <c r="B106" s="2" t="s">
        <v>466</v>
      </c>
      <c r="C106" s="1" t="s">
        <v>467</v>
      </c>
      <c r="D106" s="3" t="s">
        <v>17</v>
      </c>
      <c r="E106" s="3" t="s">
        <v>18</v>
      </c>
      <c r="F106" s="3" t="s">
        <v>19</v>
      </c>
      <c r="G106" s="3" t="s">
        <v>20</v>
      </c>
      <c r="H106" s="4" t="s">
        <v>20</v>
      </c>
      <c r="I106" s="4" t="s">
        <v>468</v>
      </c>
      <c r="J106" s="4" t="s">
        <v>469</v>
      </c>
      <c r="K106" s="4" t="s">
        <v>470</v>
      </c>
      <c r="L106" s="4" t="s">
        <v>455</v>
      </c>
      <c r="M106" s="3" t="str">
        <f t="shared" si="0"/>
        <v>Outstanding</v>
      </c>
      <c r="N106" s="11" t="s">
        <v>20</v>
      </c>
    </row>
    <row r="107" spans="1:14" ht="60" customHeight="1" x14ac:dyDescent="0.35">
      <c r="A107" s="9" t="s">
        <v>471</v>
      </c>
      <c r="B107" s="2" t="s">
        <v>472</v>
      </c>
      <c r="C107" s="1" t="s">
        <v>473</v>
      </c>
      <c r="D107" s="3" t="s">
        <v>17</v>
      </c>
      <c r="E107" s="3" t="s">
        <v>18</v>
      </c>
      <c r="F107" s="3" t="s">
        <v>19</v>
      </c>
      <c r="G107" s="3" t="s">
        <v>20</v>
      </c>
      <c r="H107" s="4" t="s">
        <v>20</v>
      </c>
      <c r="I107" s="4" t="s">
        <v>474</v>
      </c>
      <c r="J107" s="4" t="s">
        <v>475</v>
      </c>
      <c r="K107" s="4" t="s">
        <v>476</v>
      </c>
      <c r="L107" s="4" t="s">
        <v>449</v>
      </c>
      <c r="M107" s="3" t="str">
        <f t="shared" si="0"/>
        <v>Outstanding</v>
      </c>
      <c r="N107" s="11" t="s">
        <v>20</v>
      </c>
    </row>
    <row r="108" spans="1:14" ht="60" customHeight="1" x14ac:dyDescent="0.35">
      <c r="A108" s="9" t="s">
        <v>471</v>
      </c>
      <c r="B108" s="2" t="s">
        <v>477</v>
      </c>
      <c r="C108" s="1" t="s">
        <v>478</v>
      </c>
      <c r="D108" s="3" t="s">
        <v>17</v>
      </c>
      <c r="E108" s="3" t="s">
        <v>18</v>
      </c>
      <c r="F108" s="3" t="s">
        <v>19</v>
      </c>
      <c r="G108" s="3" t="s">
        <v>20</v>
      </c>
      <c r="H108" s="4" t="s">
        <v>20</v>
      </c>
      <c r="I108" s="4" t="s">
        <v>479</v>
      </c>
      <c r="J108" s="4" t="s">
        <v>480</v>
      </c>
      <c r="K108" s="4" t="s">
        <v>481</v>
      </c>
      <c r="L108" s="4" t="s">
        <v>449</v>
      </c>
      <c r="M108" s="3" t="str">
        <f t="shared" si="0"/>
        <v>Outstanding</v>
      </c>
      <c r="N108" s="11" t="s">
        <v>20</v>
      </c>
    </row>
    <row r="109" spans="1:14" ht="60" customHeight="1" x14ac:dyDescent="0.35">
      <c r="A109" s="9" t="s">
        <v>471</v>
      </c>
      <c r="B109" s="2" t="s">
        <v>482</v>
      </c>
      <c r="C109" s="1" t="s">
        <v>483</v>
      </c>
      <c r="D109" s="3" t="s">
        <v>17</v>
      </c>
      <c r="E109" s="3" t="s">
        <v>18</v>
      </c>
      <c r="F109" s="3" t="s">
        <v>19</v>
      </c>
      <c r="G109" s="3" t="s">
        <v>20</v>
      </c>
      <c r="H109" s="4" t="s">
        <v>20</v>
      </c>
      <c r="I109" s="4" t="s">
        <v>484</v>
      </c>
      <c r="J109" s="4" t="s">
        <v>485</v>
      </c>
      <c r="K109" s="4" t="s">
        <v>486</v>
      </c>
      <c r="L109" s="4" t="s">
        <v>449</v>
      </c>
      <c r="M109" s="3" t="str">
        <f t="shared" si="0"/>
        <v>Outstanding</v>
      </c>
      <c r="N109" s="11" t="s">
        <v>20</v>
      </c>
    </row>
    <row r="110" spans="1:14" ht="60" customHeight="1" x14ac:dyDescent="0.35">
      <c r="A110" s="9" t="s">
        <v>471</v>
      </c>
      <c r="B110" s="2" t="s">
        <v>487</v>
      </c>
      <c r="C110" s="1" t="s">
        <v>488</v>
      </c>
      <c r="D110" s="3" t="s">
        <v>17</v>
      </c>
      <c r="E110" s="3" t="s">
        <v>18</v>
      </c>
      <c r="F110" s="3" t="s">
        <v>19</v>
      </c>
      <c r="G110" s="3" t="s">
        <v>20</v>
      </c>
      <c r="H110" s="4" t="s">
        <v>20</v>
      </c>
      <c r="I110" s="4" t="s">
        <v>489</v>
      </c>
      <c r="J110" s="4" t="s">
        <v>490</v>
      </c>
      <c r="K110" s="4" t="s">
        <v>491</v>
      </c>
      <c r="L110" s="4" t="s">
        <v>449</v>
      </c>
      <c r="M110" s="3" t="str">
        <f t="shared" si="0"/>
        <v>Outstanding</v>
      </c>
      <c r="N110" s="11" t="s">
        <v>20</v>
      </c>
    </row>
    <row r="111" spans="1:14" ht="60" customHeight="1" x14ac:dyDescent="0.35">
      <c r="A111" s="9" t="s">
        <v>492</v>
      </c>
      <c r="B111" s="2" t="s">
        <v>493</v>
      </c>
      <c r="C111" s="1" t="s">
        <v>494</v>
      </c>
      <c r="D111" s="3" t="s">
        <v>17</v>
      </c>
      <c r="E111" s="3" t="s">
        <v>18</v>
      </c>
      <c r="F111" s="3" t="s">
        <v>19</v>
      </c>
      <c r="G111" s="3" t="s">
        <v>20</v>
      </c>
      <c r="H111" s="4" t="s">
        <v>20</v>
      </c>
      <c r="I111" s="4" t="s">
        <v>495</v>
      </c>
      <c r="J111" s="4" t="s">
        <v>496</v>
      </c>
      <c r="K111" s="4" t="s">
        <v>497</v>
      </c>
      <c r="L111" s="4" t="s">
        <v>498</v>
      </c>
      <c r="M111" s="3" t="str">
        <f t="shared" si="0"/>
        <v>Outstanding</v>
      </c>
      <c r="N111" s="11" t="s">
        <v>20</v>
      </c>
    </row>
    <row r="112" spans="1:14" ht="60" customHeight="1" x14ac:dyDescent="0.35">
      <c r="A112" s="9" t="s">
        <v>499</v>
      </c>
      <c r="B112" s="2" t="s">
        <v>500</v>
      </c>
      <c r="C112" s="1" t="s">
        <v>501</v>
      </c>
      <c r="D112" s="3" t="s">
        <v>17</v>
      </c>
      <c r="E112" s="3" t="s">
        <v>18</v>
      </c>
      <c r="F112" s="3" t="s">
        <v>19</v>
      </c>
      <c r="G112" s="3" t="s">
        <v>20</v>
      </c>
      <c r="H112" s="4" t="s">
        <v>20</v>
      </c>
      <c r="I112" s="4" t="s">
        <v>502</v>
      </c>
      <c r="J112" s="4" t="s">
        <v>503</v>
      </c>
      <c r="K112" s="4" t="s">
        <v>504</v>
      </c>
      <c r="L112" s="4" t="s">
        <v>449</v>
      </c>
      <c r="M112" s="3" t="str">
        <f t="shared" si="0"/>
        <v>Outstanding</v>
      </c>
      <c r="N112" s="11" t="s">
        <v>20</v>
      </c>
    </row>
    <row r="113" spans="1:14" ht="60" customHeight="1" x14ac:dyDescent="0.35">
      <c r="A113" s="9" t="s">
        <v>505</v>
      </c>
      <c r="B113" s="2" t="s">
        <v>506</v>
      </c>
      <c r="C113" s="1" t="s">
        <v>507</v>
      </c>
      <c r="D113" s="3" t="s">
        <v>17</v>
      </c>
      <c r="E113" s="3" t="s">
        <v>18</v>
      </c>
      <c r="F113" s="3" t="s">
        <v>19</v>
      </c>
      <c r="G113" s="3" t="s">
        <v>20</v>
      </c>
      <c r="H113" s="4" t="s">
        <v>20</v>
      </c>
      <c r="I113" s="4" t="s">
        <v>508</v>
      </c>
      <c r="J113" s="4" t="s">
        <v>509</v>
      </c>
      <c r="K113" s="4" t="s">
        <v>510</v>
      </c>
      <c r="L113" s="4" t="s">
        <v>449</v>
      </c>
      <c r="M113" s="3" t="str">
        <f t="shared" si="0"/>
        <v>Outstanding</v>
      </c>
      <c r="N113" s="11" t="s">
        <v>20</v>
      </c>
    </row>
    <row r="114" spans="1:14" ht="60" customHeight="1" x14ac:dyDescent="0.35">
      <c r="A114" s="9" t="s">
        <v>505</v>
      </c>
      <c r="B114" s="2" t="s">
        <v>511</v>
      </c>
      <c r="C114" s="1" t="s">
        <v>512</v>
      </c>
      <c r="D114" s="3" t="s">
        <v>17</v>
      </c>
      <c r="E114" s="3" t="s">
        <v>18</v>
      </c>
      <c r="F114" s="3" t="s">
        <v>19</v>
      </c>
      <c r="G114" s="3" t="s">
        <v>20</v>
      </c>
      <c r="H114" s="4" t="s">
        <v>20</v>
      </c>
      <c r="I114" s="4" t="s">
        <v>513</v>
      </c>
      <c r="J114" s="4" t="s">
        <v>514</v>
      </c>
      <c r="K114" s="4" t="s">
        <v>515</v>
      </c>
      <c r="L114" s="4" t="s">
        <v>516</v>
      </c>
      <c r="M114" s="3" t="str">
        <f t="shared" si="0"/>
        <v>Outstanding</v>
      </c>
      <c r="N114" s="11" t="s">
        <v>20</v>
      </c>
    </row>
    <row r="115" spans="1:14" ht="60" customHeight="1" x14ac:dyDescent="0.35">
      <c r="A115" s="9" t="s">
        <v>517</v>
      </c>
      <c r="B115" s="2" t="s">
        <v>518</v>
      </c>
      <c r="C115" s="1" t="s">
        <v>519</v>
      </c>
      <c r="D115" s="3" t="s">
        <v>17</v>
      </c>
      <c r="E115" s="3" t="s">
        <v>18</v>
      </c>
      <c r="F115" s="3" t="s">
        <v>19</v>
      </c>
      <c r="G115" s="3" t="s">
        <v>20</v>
      </c>
      <c r="H115" s="4" t="s">
        <v>20</v>
      </c>
      <c r="I115" s="4" t="s">
        <v>520</v>
      </c>
      <c r="J115" s="4" t="s">
        <v>521</v>
      </c>
      <c r="K115" s="4" t="s">
        <v>522</v>
      </c>
      <c r="L115" s="4" t="s">
        <v>498</v>
      </c>
      <c r="M115" s="3" t="str">
        <f t="shared" si="0"/>
        <v>Outstanding</v>
      </c>
      <c r="N115" s="11" t="s">
        <v>20</v>
      </c>
    </row>
    <row r="116" spans="1:14" ht="60" customHeight="1" x14ac:dyDescent="0.35">
      <c r="A116" s="9" t="s">
        <v>523</v>
      </c>
      <c r="B116" s="2" t="s">
        <v>524</v>
      </c>
      <c r="C116" s="1" t="s">
        <v>525</v>
      </c>
      <c r="D116" s="3" t="s">
        <v>17</v>
      </c>
      <c r="E116" s="3" t="s">
        <v>18</v>
      </c>
      <c r="F116" s="3" t="s">
        <v>19</v>
      </c>
      <c r="G116" s="3" t="s">
        <v>20</v>
      </c>
      <c r="H116" s="4" t="s">
        <v>20</v>
      </c>
      <c r="I116" s="4" t="s">
        <v>526</v>
      </c>
      <c r="J116" s="4" t="s">
        <v>527</v>
      </c>
      <c r="K116" s="4" t="s">
        <v>528</v>
      </c>
      <c r="L116" s="4" t="s">
        <v>529</v>
      </c>
      <c r="M116" s="3" t="str">
        <f t="shared" si="0"/>
        <v>Outstanding</v>
      </c>
      <c r="N116" s="11" t="s">
        <v>20</v>
      </c>
    </row>
    <row r="117" spans="1:14" ht="60" customHeight="1" x14ac:dyDescent="0.35">
      <c r="A117" s="9" t="s">
        <v>530</v>
      </c>
      <c r="B117" s="2" t="s">
        <v>531</v>
      </c>
      <c r="C117" s="1" t="s">
        <v>532</v>
      </c>
      <c r="D117" s="3" t="s">
        <v>17</v>
      </c>
      <c r="E117" s="3" t="s">
        <v>18</v>
      </c>
      <c r="F117" s="3" t="s">
        <v>19</v>
      </c>
      <c r="G117" s="3" t="s">
        <v>20</v>
      </c>
      <c r="H117" s="4" t="s">
        <v>20</v>
      </c>
      <c r="I117" s="4" t="s">
        <v>533</v>
      </c>
      <c r="J117" s="4" t="s">
        <v>534</v>
      </c>
      <c r="K117" s="4" t="s">
        <v>535</v>
      </c>
      <c r="L117" s="4" t="s">
        <v>536</v>
      </c>
      <c r="M117" s="3" t="str">
        <f t="shared" si="0"/>
        <v>Outstanding</v>
      </c>
      <c r="N117" s="11" t="s">
        <v>20</v>
      </c>
    </row>
    <row r="118" spans="1:14" ht="60" customHeight="1" x14ac:dyDescent="0.35">
      <c r="A118" s="9" t="s">
        <v>537</v>
      </c>
      <c r="B118" s="2" t="s">
        <v>538</v>
      </c>
      <c r="C118" s="1" t="s">
        <v>539</v>
      </c>
      <c r="D118" s="3" t="s">
        <v>17</v>
      </c>
      <c r="E118" s="3" t="s">
        <v>18</v>
      </c>
      <c r="F118" s="3" t="s">
        <v>19</v>
      </c>
      <c r="G118" s="3" t="s">
        <v>20</v>
      </c>
      <c r="H118" s="4" t="s">
        <v>20</v>
      </c>
      <c r="I118" s="4" t="s">
        <v>540</v>
      </c>
      <c r="J118" s="4" t="s">
        <v>541</v>
      </c>
      <c r="K118" s="4" t="s">
        <v>542</v>
      </c>
      <c r="L118" s="4" t="s">
        <v>498</v>
      </c>
      <c r="M118" s="3" t="str">
        <f t="shared" si="0"/>
        <v>Outstanding</v>
      </c>
      <c r="N118" s="11" t="s">
        <v>20</v>
      </c>
    </row>
    <row r="119" spans="1:14" ht="60" customHeight="1" x14ac:dyDescent="0.35">
      <c r="A119" s="9" t="s">
        <v>543</v>
      </c>
      <c r="B119" s="2" t="s">
        <v>544</v>
      </c>
      <c r="C119" s="1" t="s">
        <v>545</v>
      </c>
      <c r="D119" s="3" t="s">
        <v>17</v>
      </c>
      <c r="E119" s="3" t="s">
        <v>18</v>
      </c>
      <c r="F119" s="3" t="s">
        <v>19</v>
      </c>
      <c r="G119" s="3" t="s">
        <v>20</v>
      </c>
      <c r="H119" s="4" t="s">
        <v>20</v>
      </c>
      <c r="I119" s="4" t="s">
        <v>546</v>
      </c>
      <c r="J119" s="4" t="s">
        <v>547</v>
      </c>
      <c r="K119" s="4" t="s">
        <v>548</v>
      </c>
      <c r="L119" s="4" t="s">
        <v>529</v>
      </c>
      <c r="M119" s="3" t="str">
        <f t="shared" si="0"/>
        <v>Outstanding</v>
      </c>
      <c r="N119" s="11" t="s">
        <v>20</v>
      </c>
    </row>
    <row r="120" spans="1:14" ht="60" customHeight="1" x14ac:dyDescent="0.35">
      <c r="A120" s="9" t="s">
        <v>549</v>
      </c>
      <c r="B120" s="2" t="s">
        <v>550</v>
      </c>
      <c r="C120" s="1" t="s">
        <v>551</v>
      </c>
      <c r="D120" s="3" t="s">
        <v>17</v>
      </c>
      <c r="E120" s="3" t="s">
        <v>18</v>
      </c>
      <c r="F120" s="3" t="s">
        <v>19</v>
      </c>
      <c r="G120" s="3" t="s">
        <v>20</v>
      </c>
      <c r="H120" s="4" t="s">
        <v>20</v>
      </c>
      <c r="I120" s="4" t="s">
        <v>552</v>
      </c>
      <c r="J120" s="4" t="s">
        <v>553</v>
      </c>
      <c r="K120" s="4" t="s">
        <v>554</v>
      </c>
      <c r="L120" s="4" t="s">
        <v>555</v>
      </c>
      <c r="M120" s="3" t="str">
        <f t="shared" si="0"/>
        <v>Outstanding</v>
      </c>
      <c r="N120" s="11" t="s">
        <v>20</v>
      </c>
    </row>
    <row r="121" spans="1:14" ht="60" customHeight="1" x14ac:dyDescent="0.35">
      <c r="A121" s="9" t="s">
        <v>556</v>
      </c>
      <c r="B121" s="2" t="s">
        <v>557</v>
      </c>
      <c r="C121" s="1" t="s">
        <v>558</v>
      </c>
      <c r="D121" s="3" t="s">
        <v>17</v>
      </c>
      <c r="E121" s="3" t="s">
        <v>18</v>
      </c>
      <c r="F121" s="3" t="s">
        <v>19</v>
      </c>
      <c r="G121" s="3" t="s">
        <v>20</v>
      </c>
      <c r="H121" s="4" t="s">
        <v>20</v>
      </c>
      <c r="I121" s="4" t="s">
        <v>559</v>
      </c>
      <c r="J121" s="4" t="s">
        <v>560</v>
      </c>
      <c r="K121" s="4" t="s">
        <v>561</v>
      </c>
      <c r="L121" s="4" t="s">
        <v>455</v>
      </c>
      <c r="M121" s="3" t="str">
        <f t="shared" si="0"/>
        <v>Outstanding</v>
      </c>
      <c r="N121" s="11" t="s">
        <v>20</v>
      </c>
    </row>
    <row r="122" spans="1:14" ht="60" customHeight="1" x14ac:dyDescent="0.35">
      <c r="A122" s="9" t="s">
        <v>556</v>
      </c>
      <c r="B122" s="2" t="s">
        <v>562</v>
      </c>
      <c r="C122" s="1" t="s">
        <v>563</v>
      </c>
      <c r="D122" s="3" t="s">
        <v>17</v>
      </c>
      <c r="E122" s="3" t="s">
        <v>18</v>
      </c>
      <c r="F122" s="3" t="s">
        <v>19</v>
      </c>
      <c r="G122" s="3" t="s">
        <v>20</v>
      </c>
      <c r="H122" s="4" t="s">
        <v>20</v>
      </c>
      <c r="I122" s="4" t="s">
        <v>564</v>
      </c>
      <c r="J122" s="4" t="s">
        <v>565</v>
      </c>
      <c r="K122" s="4" t="s">
        <v>566</v>
      </c>
      <c r="L122" s="4" t="s">
        <v>449</v>
      </c>
      <c r="M122" s="3" t="str">
        <f t="shared" si="0"/>
        <v>Outstanding</v>
      </c>
      <c r="N122" s="11" t="s">
        <v>20</v>
      </c>
    </row>
    <row r="123" spans="1:14" ht="60" customHeight="1" x14ac:dyDescent="0.35">
      <c r="A123" s="9" t="s">
        <v>556</v>
      </c>
      <c r="B123" s="2" t="s">
        <v>567</v>
      </c>
      <c r="C123" s="1" t="s">
        <v>568</v>
      </c>
      <c r="D123" s="3" t="s">
        <v>17</v>
      </c>
      <c r="E123" s="3" t="s">
        <v>18</v>
      </c>
      <c r="F123" s="3" t="s">
        <v>19</v>
      </c>
      <c r="G123" s="3" t="s">
        <v>20</v>
      </c>
      <c r="H123" s="4" t="s">
        <v>20</v>
      </c>
      <c r="I123" s="4" t="s">
        <v>569</v>
      </c>
      <c r="J123" s="4" t="s">
        <v>570</v>
      </c>
      <c r="K123" s="4" t="s">
        <v>571</v>
      </c>
      <c r="L123" s="4" t="s">
        <v>536</v>
      </c>
      <c r="M123" s="3" t="str">
        <f t="shared" si="0"/>
        <v>Outstanding</v>
      </c>
      <c r="N123" s="11" t="s">
        <v>20</v>
      </c>
    </row>
    <row r="124" spans="1:14" ht="60" customHeight="1" x14ac:dyDescent="0.35">
      <c r="A124" s="9" t="s">
        <v>572</v>
      </c>
      <c r="B124" s="2" t="s">
        <v>573</v>
      </c>
      <c r="C124" s="1" t="s">
        <v>574</v>
      </c>
      <c r="D124" s="3" t="s">
        <v>17</v>
      </c>
      <c r="E124" s="3" t="s">
        <v>18</v>
      </c>
      <c r="F124" s="3" t="s">
        <v>19</v>
      </c>
      <c r="G124" s="3" t="s">
        <v>20</v>
      </c>
      <c r="H124" s="4" t="s">
        <v>20</v>
      </c>
      <c r="I124" s="4" t="s">
        <v>575</v>
      </c>
      <c r="J124" s="4" t="s">
        <v>576</v>
      </c>
      <c r="K124" s="4" t="s">
        <v>577</v>
      </c>
      <c r="L124" s="4" t="s">
        <v>578</v>
      </c>
      <c r="M124" s="3" t="str">
        <f t="shared" si="0"/>
        <v>Outstanding</v>
      </c>
      <c r="N124" s="11" t="s">
        <v>20</v>
      </c>
    </row>
    <row r="125" spans="1:14" ht="60" customHeight="1" x14ac:dyDescent="0.35">
      <c r="A125" s="9" t="s">
        <v>579</v>
      </c>
      <c r="B125" s="2" t="s">
        <v>580</v>
      </c>
      <c r="C125" s="1" t="s">
        <v>581</v>
      </c>
      <c r="D125" s="3" t="s">
        <v>17</v>
      </c>
      <c r="E125" s="3" t="s">
        <v>18</v>
      </c>
      <c r="F125" s="3" t="s">
        <v>19</v>
      </c>
      <c r="G125" s="3" t="s">
        <v>20</v>
      </c>
      <c r="H125" s="4" t="s">
        <v>20</v>
      </c>
      <c r="I125" s="4" t="s">
        <v>582</v>
      </c>
      <c r="J125" s="4" t="s">
        <v>583</v>
      </c>
      <c r="K125" s="4" t="s">
        <v>584</v>
      </c>
      <c r="L125" s="4" t="s">
        <v>449</v>
      </c>
      <c r="M125" s="3" t="str">
        <f t="shared" si="0"/>
        <v>Outstanding</v>
      </c>
      <c r="N125" s="11" t="s">
        <v>20</v>
      </c>
    </row>
    <row r="126" spans="1:14" ht="60" customHeight="1" x14ac:dyDescent="0.35">
      <c r="A126" s="9" t="s">
        <v>585</v>
      </c>
      <c r="B126" s="2" t="s">
        <v>586</v>
      </c>
      <c r="C126" s="1" t="s">
        <v>587</v>
      </c>
      <c r="D126" s="3" t="s">
        <v>17</v>
      </c>
      <c r="E126" s="3" t="s">
        <v>18</v>
      </c>
      <c r="F126" s="3" t="s">
        <v>19</v>
      </c>
      <c r="G126" s="3" t="s">
        <v>20</v>
      </c>
      <c r="H126" s="4" t="s">
        <v>20</v>
      </c>
      <c r="I126" s="4" t="s">
        <v>588</v>
      </c>
      <c r="J126" s="4" t="s">
        <v>589</v>
      </c>
      <c r="K126" s="4" t="s">
        <v>590</v>
      </c>
      <c r="L126" s="4" t="s">
        <v>449</v>
      </c>
      <c r="M126" s="3" t="str">
        <f t="shared" si="0"/>
        <v>Outstanding</v>
      </c>
      <c r="N126" s="11" t="s">
        <v>20</v>
      </c>
    </row>
    <row r="127" spans="1:14" ht="60" customHeight="1" x14ac:dyDescent="0.35">
      <c r="A127" s="9" t="s">
        <v>591</v>
      </c>
      <c r="B127" s="2" t="s">
        <v>592</v>
      </c>
      <c r="C127" s="1" t="s">
        <v>581</v>
      </c>
      <c r="D127" s="3" t="s">
        <v>17</v>
      </c>
      <c r="E127" s="3" t="s">
        <v>18</v>
      </c>
      <c r="F127" s="3" t="s">
        <v>19</v>
      </c>
      <c r="G127" s="3" t="s">
        <v>20</v>
      </c>
      <c r="H127" s="4" t="s">
        <v>20</v>
      </c>
      <c r="I127" s="4" t="s">
        <v>593</v>
      </c>
      <c r="J127" s="4" t="s">
        <v>583</v>
      </c>
      <c r="K127" s="4" t="s">
        <v>594</v>
      </c>
      <c r="L127" s="4" t="s">
        <v>449</v>
      </c>
      <c r="M127" s="3" t="str">
        <f t="shared" si="0"/>
        <v>Outstanding</v>
      </c>
      <c r="N127" s="11" t="s">
        <v>20</v>
      </c>
    </row>
    <row r="128" spans="1:14" ht="60" customHeight="1" x14ac:dyDescent="0.35">
      <c r="A128" s="9" t="s">
        <v>595</v>
      </c>
      <c r="B128" s="2" t="s">
        <v>596</v>
      </c>
      <c r="C128" s="1" t="s">
        <v>597</v>
      </c>
      <c r="D128" s="3" t="s">
        <v>17</v>
      </c>
      <c r="E128" s="3" t="s">
        <v>18</v>
      </c>
      <c r="F128" s="3" t="s">
        <v>19</v>
      </c>
      <c r="G128" s="3" t="s">
        <v>20</v>
      </c>
      <c r="H128" s="4" t="s">
        <v>20</v>
      </c>
      <c r="I128" s="4" t="s">
        <v>598</v>
      </c>
      <c r="J128" s="4" t="s">
        <v>599</v>
      </c>
      <c r="K128" s="4" t="s">
        <v>600</v>
      </c>
      <c r="L128" s="4" t="s">
        <v>529</v>
      </c>
      <c r="M128" s="3" t="str">
        <f t="shared" si="0"/>
        <v>Outstanding</v>
      </c>
      <c r="N128" s="11" t="s">
        <v>20</v>
      </c>
    </row>
    <row r="129" spans="1:14" ht="60" customHeight="1" x14ac:dyDescent="0.35">
      <c r="A129" s="9" t="s">
        <v>595</v>
      </c>
      <c r="B129" s="2" t="s">
        <v>601</v>
      </c>
      <c r="C129" s="1" t="s">
        <v>602</v>
      </c>
      <c r="D129" s="3" t="s">
        <v>17</v>
      </c>
      <c r="E129" s="3" t="s">
        <v>18</v>
      </c>
      <c r="F129" s="3" t="s">
        <v>19</v>
      </c>
      <c r="G129" s="3" t="s">
        <v>20</v>
      </c>
      <c r="H129" s="4" t="s">
        <v>20</v>
      </c>
      <c r="I129" s="4" t="s">
        <v>603</v>
      </c>
      <c r="J129" s="4" t="s">
        <v>604</v>
      </c>
      <c r="K129" s="4" t="s">
        <v>605</v>
      </c>
      <c r="L129" s="4" t="s">
        <v>455</v>
      </c>
      <c r="M129" s="3" t="str">
        <f t="shared" si="0"/>
        <v>Outstanding</v>
      </c>
      <c r="N129" s="11" t="s">
        <v>20</v>
      </c>
    </row>
    <row r="130" spans="1:14" ht="60" customHeight="1" x14ac:dyDescent="0.35">
      <c r="A130" s="9" t="s">
        <v>595</v>
      </c>
      <c r="B130" s="2" t="s">
        <v>606</v>
      </c>
      <c r="C130" s="1" t="s">
        <v>607</v>
      </c>
      <c r="D130" s="3" t="s">
        <v>17</v>
      </c>
      <c r="E130" s="3" t="s">
        <v>18</v>
      </c>
      <c r="F130" s="3" t="s">
        <v>19</v>
      </c>
      <c r="G130" s="3" t="s">
        <v>20</v>
      </c>
      <c r="H130" s="4" t="s">
        <v>20</v>
      </c>
      <c r="I130" s="4" t="s">
        <v>608</v>
      </c>
      <c r="J130" s="4" t="s">
        <v>609</v>
      </c>
      <c r="K130" s="4" t="s">
        <v>610</v>
      </c>
      <c r="L130" s="4" t="s">
        <v>449</v>
      </c>
      <c r="M130" s="3" t="str">
        <f t="shared" si="0"/>
        <v>Outstanding</v>
      </c>
      <c r="N130" s="11" t="s">
        <v>20</v>
      </c>
    </row>
    <row r="131" spans="1:14" ht="60" customHeight="1" x14ac:dyDescent="0.35">
      <c r="A131" s="9" t="s">
        <v>611</v>
      </c>
      <c r="B131" s="2" t="s">
        <v>612</v>
      </c>
      <c r="C131" s="1" t="s">
        <v>613</v>
      </c>
      <c r="D131" s="3" t="s">
        <v>17</v>
      </c>
      <c r="E131" s="3" t="s">
        <v>18</v>
      </c>
      <c r="F131" s="3" t="s">
        <v>19</v>
      </c>
      <c r="G131" s="3" t="s">
        <v>20</v>
      </c>
      <c r="H131" s="4" t="s">
        <v>20</v>
      </c>
      <c r="I131" s="4" t="s">
        <v>614</v>
      </c>
      <c r="J131" s="4" t="s">
        <v>615</v>
      </c>
      <c r="K131" s="4" t="s">
        <v>616</v>
      </c>
      <c r="L131" s="4" t="s">
        <v>617</v>
      </c>
      <c r="M131" s="3" t="str">
        <f t="shared" si="0"/>
        <v>Outstanding</v>
      </c>
      <c r="N131" s="11" t="s">
        <v>20</v>
      </c>
    </row>
    <row r="132" spans="1:14" ht="60" customHeight="1" x14ac:dyDescent="0.35">
      <c r="A132" s="9" t="s">
        <v>611</v>
      </c>
      <c r="B132" s="2" t="s">
        <v>618</v>
      </c>
      <c r="C132" s="1" t="s">
        <v>619</v>
      </c>
      <c r="D132" s="3" t="s">
        <v>17</v>
      </c>
      <c r="E132" s="3" t="s">
        <v>18</v>
      </c>
      <c r="F132" s="3" t="s">
        <v>19</v>
      </c>
      <c r="G132" s="3" t="s">
        <v>20</v>
      </c>
      <c r="H132" s="4" t="s">
        <v>20</v>
      </c>
      <c r="I132" s="4" t="s">
        <v>620</v>
      </c>
      <c r="J132" s="4" t="s">
        <v>621</v>
      </c>
      <c r="K132" s="4" t="s">
        <v>622</v>
      </c>
      <c r="L132" s="4" t="s">
        <v>623</v>
      </c>
      <c r="M132" s="3" t="str">
        <f t="shared" si="0"/>
        <v>Outstanding</v>
      </c>
      <c r="N132" s="11" t="s">
        <v>20</v>
      </c>
    </row>
    <row r="133" spans="1:14" ht="60" customHeight="1" x14ac:dyDescent="0.35">
      <c r="A133" s="9" t="s">
        <v>611</v>
      </c>
      <c r="B133" s="2" t="s">
        <v>624</v>
      </c>
      <c r="C133" s="1" t="s">
        <v>625</v>
      </c>
      <c r="D133" s="3" t="s">
        <v>17</v>
      </c>
      <c r="E133" s="3" t="s">
        <v>18</v>
      </c>
      <c r="F133" s="3" t="s">
        <v>19</v>
      </c>
      <c r="G133" s="3" t="s">
        <v>20</v>
      </c>
      <c r="H133" s="4" t="s">
        <v>20</v>
      </c>
      <c r="I133" s="4" t="s">
        <v>626</v>
      </c>
      <c r="J133" s="4" t="s">
        <v>627</v>
      </c>
      <c r="K133" s="4" t="s">
        <v>628</v>
      </c>
      <c r="L133" s="4" t="s">
        <v>623</v>
      </c>
      <c r="M133" s="3" t="str">
        <f t="shared" si="0"/>
        <v>Outstanding</v>
      </c>
      <c r="N133" s="11" t="s">
        <v>20</v>
      </c>
    </row>
    <row r="134" spans="1:14" ht="60" customHeight="1" x14ac:dyDescent="0.35">
      <c r="A134" s="9" t="s">
        <v>611</v>
      </c>
      <c r="B134" s="2" t="s">
        <v>629</v>
      </c>
      <c r="C134" s="1" t="s">
        <v>630</v>
      </c>
      <c r="D134" s="3" t="s">
        <v>17</v>
      </c>
      <c r="E134" s="3" t="s">
        <v>18</v>
      </c>
      <c r="F134" s="3" t="s">
        <v>19</v>
      </c>
      <c r="G134" s="3" t="s">
        <v>20</v>
      </c>
      <c r="H134" s="4" t="s">
        <v>20</v>
      </c>
      <c r="I134" s="4" t="s">
        <v>631</v>
      </c>
      <c r="J134" s="4" t="s">
        <v>632</v>
      </c>
      <c r="K134" s="4" t="s">
        <v>633</v>
      </c>
      <c r="L134" s="4" t="s">
        <v>617</v>
      </c>
      <c r="M134" s="3" t="str">
        <f t="shared" si="0"/>
        <v>Outstanding</v>
      </c>
      <c r="N134" s="11" t="s">
        <v>20</v>
      </c>
    </row>
    <row r="135" spans="1:14" ht="60" customHeight="1" x14ac:dyDescent="0.35">
      <c r="A135" s="9" t="s">
        <v>611</v>
      </c>
      <c r="B135" s="2" t="s">
        <v>634</v>
      </c>
      <c r="C135" s="1" t="s">
        <v>635</v>
      </c>
      <c r="D135" s="3" t="s">
        <v>17</v>
      </c>
      <c r="E135" s="3" t="s">
        <v>18</v>
      </c>
      <c r="F135" s="3" t="s">
        <v>19</v>
      </c>
      <c r="G135" s="3" t="s">
        <v>20</v>
      </c>
      <c r="H135" s="4" t="s">
        <v>20</v>
      </c>
      <c r="I135" s="4" t="s">
        <v>636</v>
      </c>
      <c r="J135" s="4" t="s">
        <v>637</v>
      </c>
      <c r="K135" s="4" t="s">
        <v>638</v>
      </c>
      <c r="L135" s="4" t="s">
        <v>639</v>
      </c>
      <c r="M135" s="3" t="str">
        <f t="shared" si="0"/>
        <v>Outstanding</v>
      </c>
      <c r="N135" s="11" t="s">
        <v>20</v>
      </c>
    </row>
    <row r="136" spans="1:14" ht="60" customHeight="1" x14ac:dyDescent="0.35">
      <c r="A136" s="9" t="s">
        <v>611</v>
      </c>
      <c r="B136" s="2" t="s">
        <v>640</v>
      </c>
      <c r="C136" s="1" t="s">
        <v>641</v>
      </c>
      <c r="D136" s="3" t="s">
        <v>17</v>
      </c>
      <c r="E136" s="3" t="s">
        <v>18</v>
      </c>
      <c r="F136" s="3" t="s">
        <v>19</v>
      </c>
      <c r="G136" s="3" t="s">
        <v>20</v>
      </c>
      <c r="H136" s="4" t="s">
        <v>20</v>
      </c>
      <c r="I136" s="4" t="s">
        <v>642</v>
      </c>
      <c r="J136" s="4" t="s">
        <v>643</v>
      </c>
      <c r="K136" s="4" t="s">
        <v>644</v>
      </c>
      <c r="L136" s="4" t="s">
        <v>639</v>
      </c>
      <c r="M136" s="3" t="str">
        <f t="shared" si="0"/>
        <v>Outstanding</v>
      </c>
      <c r="N136" s="11" t="s">
        <v>20</v>
      </c>
    </row>
    <row r="137" spans="1:14" ht="60" customHeight="1" x14ac:dyDescent="0.35">
      <c r="A137" s="9" t="s">
        <v>611</v>
      </c>
      <c r="B137" s="2" t="s">
        <v>645</v>
      </c>
      <c r="C137" s="1" t="s">
        <v>646</v>
      </c>
      <c r="D137" s="3" t="s">
        <v>17</v>
      </c>
      <c r="E137" s="3" t="s">
        <v>18</v>
      </c>
      <c r="F137" s="3" t="s">
        <v>19</v>
      </c>
      <c r="G137" s="3" t="s">
        <v>20</v>
      </c>
      <c r="H137" s="4" t="s">
        <v>20</v>
      </c>
      <c r="I137" s="4" t="s">
        <v>647</v>
      </c>
      <c r="J137" s="4" t="s">
        <v>648</v>
      </c>
      <c r="K137" s="4" t="s">
        <v>649</v>
      </c>
      <c r="L137" s="4" t="s">
        <v>639</v>
      </c>
      <c r="M137" s="3" t="str">
        <f t="shared" si="0"/>
        <v>Outstanding</v>
      </c>
      <c r="N137" s="11" t="s">
        <v>20</v>
      </c>
    </row>
    <row r="138" spans="1:14" ht="60" customHeight="1" x14ac:dyDescent="0.35">
      <c r="A138" s="9" t="s">
        <v>611</v>
      </c>
      <c r="B138" s="2" t="s">
        <v>650</v>
      </c>
      <c r="C138" s="1" t="s">
        <v>651</v>
      </c>
      <c r="D138" s="3" t="s">
        <v>17</v>
      </c>
      <c r="E138" s="3" t="s">
        <v>18</v>
      </c>
      <c r="F138" s="3" t="s">
        <v>19</v>
      </c>
      <c r="G138" s="3" t="s">
        <v>20</v>
      </c>
      <c r="H138" s="4" t="s">
        <v>20</v>
      </c>
      <c r="I138" s="4" t="s">
        <v>652</v>
      </c>
      <c r="J138" s="4" t="s">
        <v>653</v>
      </c>
      <c r="K138" s="4" t="s">
        <v>654</v>
      </c>
      <c r="L138" s="4" t="s">
        <v>617</v>
      </c>
      <c r="M138" s="3" t="str">
        <f t="shared" si="0"/>
        <v>Outstanding</v>
      </c>
      <c r="N138" s="11" t="s">
        <v>20</v>
      </c>
    </row>
    <row r="139" spans="1:14" ht="60" customHeight="1" x14ac:dyDescent="0.35">
      <c r="A139" s="9" t="s">
        <v>611</v>
      </c>
      <c r="B139" s="2" t="s">
        <v>655</v>
      </c>
      <c r="C139" s="1" t="s">
        <v>656</v>
      </c>
      <c r="D139" s="3" t="s">
        <v>17</v>
      </c>
      <c r="E139" s="3" t="s">
        <v>18</v>
      </c>
      <c r="F139" s="3" t="s">
        <v>19</v>
      </c>
      <c r="G139" s="3" t="s">
        <v>20</v>
      </c>
      <c r="H139" s="4" t="s">
        <v>20</v>
      </c>
      <c r="I139" s="4" t="s">
        <v>657</v>
      </c>
      <c r="J139" s="4" t="s">
        <v>658</v>
      </c>
      <c r="K139" s="4" t="s">
        <v>659</v>
      </c>
      <c r="L139" s="4" t="s">
        <v>660</v>
      </c>
      <c r="M139" s="3" t="str">
        <f t="shared" si="0"/>
        <v>Outstanding</v>
      </c>
      <c r="N139" s="11" t="s">
        <v>20</v>
      </c>
    </row>
    <row r="140" spans="1:14" ht="60" customHeight="1" x14ac:dyDescent="0.35">
      <c r="A140" s="9" t="s">
        <v>611</v>
      </c>
      <c r="B140" s="2" t="s">
        <v>661</v>
      </c>
      <c r="C140" s="1" t="s">
        <v>662</v>
      </c>
      <c r="D140" s="3" t="s">
        <v>17</v>
      </c>
      <c r="E140" s="3" t="s">
        <v>18</v>
      </c>
      <c r="F140" s="3" t="s">
        <v>19</v>
      </c>
      <c r="G140" s="3" t="s">
        <v>20</v>
      </c>
      <c r="H140" s="4" t="s">
        <v>20</v>
      </c>
      <c r="I140" s="4" t="s">
        <v>663</v>
      </c>
      <c r="J140" s="4" t="s">
        <v>664</v>
      </c>
      <c r="K140" s="4" t="s">
        <v>665</v>
      </c>
      <c r="L140" s="4" t="s">
        <v>666</v>
      </c>
      <c r="M140" s="3" t="str">
        <f t="shared" si="0"/>
        <v>Outstanding</v>
      </c>
      <c r="N140" s="11" t="s">
        <v>20</v>
      </c>
    </row>
    <row r="141" spans="1:14" ht="60" customHeight="1" x14ac:dyDescent="0.35">
      <c r="A141" s="9" t="s">
        <v>667</v>
      </c>
      <c r="B141" s="2" t="s">
        <v>668</v>
      </c>
      <c r="C141" s="1" t="s">
        <v>669</v>
      </c>
      <c r="D141" s="3" t="s">
        <v>17</v>
      </c>
      <c r="E141" s="3" t="s">
        <v>18</v>
      </c>
      <c r="F141" s="3" t="s">
        <v>19</v>
      </c>
      <c r="G141" s="3" t="s">
        <v>20</v>
      </c>
      <c r="H141" s="4" t="s">
        <v>20</v>
      </c>
      <c r="I141" s="4" t="s">
        <v>670</v>
      </c>
      <c r="J141" s="4" t="s">
        <v>671</v>
      </c>
      <c r="K141" s="4" t="s">
        <v>672</v>
      </c>
      <c r="L141" s="4" t="s">
        <v>666</v>
      </c>
      <c r="M141" s="3" t="str">
        <f t="shared" si="0"/>
        <v>Outstanding</v>
      </c>
      <c r="N141" s="11" t="s">
        <v>20</v>
      </c>
    </row>
    <row r="142" spans="1:14" ht="60" customHeight="1" x14ac:dyDescent="0.35">
      <c r="A142" s="9" t="s">
        <v>673</v>
      </c>
      <c r="B142" s="2" t="s">
        <v>674</v>
      </c>
      <c r="C142" s="1" t="s">
        <v>675</v>
      </c>
      <c r="D142" s="3" t="s">
        <v>17</v>
      </c>
      <c r="E142" s="3" t="s">
        <v>18</v>
      </c>
      <c r="F142" s="3" t="s">
        <v>19</v>
      </c>
      <c r="G142" s="3" t="s">
        <v>20</v>
      </c>
      <c r="H142" s="4" t="s">
        <v>20</v>
      </c>
      <c r="I142" s="4" t="s">
        <v>676</v>
      </c>
      <c r="J142" s="4" t="s">
        <v>677</v>
      </c>
      <c r="K142" s="4" t="s">
        <v>678</v>
      </c>
      <c r="L142" s="4" t="s">
        <v>660</v>
      </c>
      <c r="M142" s="3" t="str">
        <f t="shared" si="0"/>
        <v>Outstanding</v>
      </c>
      <c r="N142" s="11" t="s">
        <v>20</v>
      </c>
    </row>
    <row r="143" spans="1:14" ht="60" customHeight="1" x14ac:dyDescent="0.35">
      <c r="A143" s="9" t="s">
        <v>673</v>
      </c>
      <c r="B143" s="2" t="s">
        <v>679</v>
      </c>
      <c r="C143" s="1" t="s">
        <v>680</v>
      </c>
      <c r="D143" s="3" t="s">
        <v>17</v>
      </c>
      <c r="E143" s="3" t="s">
        <v>18</v>
      </c>
      <c r="F143" s="3" t="s">
        <v>19</v>
      </c>
      <c r="G143" s="3" t="s">
        <v>20</v>
      </c>
      <c r="H143" s="4" t="s">
        <v>20</v>
      </c>
      <c r="I143" s="4" t="s">
        <v>681</v>
      </c>
      <c r="J143" s="4" t="s">
        <v>682</v>
      </c>
      <c r="K143" s="4" t="s">
        <v>683</v>
      </c>
      <c r="L143" s="4" t="s">
        <v>684</v>
      </c>
      <c r="M143" s="3" t="str">
        <f t="shared" si="0"/>
        <v>Outstanding</v>
      </c>
      <c r="N143" s="11" t="s">
        <v>20</v>
      </c>
    </row>
    <row r="144" spans="1:14" ht="60" customHeight="1" x14ac:dyDescent="0.35">
      <c r="A144" s="9" t="s">
        <v>673</v>
      </c>
      <c r="B144" s="2" t="s">
        <v>685</v>
      </c>
      <c r="C144" s="1" t="s">
        <v>686</v>
      </c>
      <c r="D144" s="3" t="s">
        <v>17</v>
      </c>
      <c r="E144" s="3" t="s">
        <v>18</v>
      </c>
      <c r="F144" s="3" t="s">
        <v>19</v>
      </c>
      <c r="G144" s="3" t="s">
        <v>20</v>
      </c>
      <c r="H144" s="4" t="s">
        <v>20</v>
      </c>
      <c r="I144" s="4" t="s">
        <v>687</v>
      </c>
      <c r="J144" s="4" t="s">
        <v>688</v>
      </c>
      <c r="K144" s="4" t="s">
        <v>689</v>
      </c>
      <c r="L144" s="4" t="s">
        <v>684</v>
      </c>
      <c r="M144" s="3" t="str">
        <f t="shared" si="0"/>
        <v>Outstanding</v>
      </c>
      <c r="N144" s="11" t="s">
        <v>20</v>
      </c>
    </row>
    <row r="145" spans="1:14" ht="60" customHeight="1" x14ac:dyDescent="0.35">
      <c r="A145" s="9" t="s">
        <v>673</v>
      </c>
      <c r="B145" s="2" t="s">
        <v>690</v>
      </c>
      <c r="C145" s="1" t="s">
        <v>691</v>
      </c>
      <c r="D145" s="3" t="s">
        <v>17</v>
      </c>
      <c r="E145" s="3" t="s">
        <v>18</v>
      </c>
      <c r="F145" s="3" t="s">
        <v>19</v>
      </c>
      <c r="G145" s="3" t="s">
        <v>20</v>
      </c>
      <c r="H145" s="4" t="s">
        <v>20</v>
      </c>
      <c r="I145" s="4" t="s">
        <v>692</v>
      </c>
      <c r="J145" s="4" t="s">
        <v>693</v>
      </c>
      <c r="K145" s="4" t="s">
        <v>694</v>
      </c>
      <c r="L145" s="4" t="s">
        <v>695</v>
      </c>
      <c r="M145" s="3" t="str">
        <f t="shared" si="0"/>
        <v>Outstanding</v>
      </c>
      <c r="N145" s="11" t="s">
        <v>20</v>
      </c>
    </row>
    <row r="146" spans="1:14" ht="60" customHeight="1" x14ac:dyDescent="0.35">
      <c r="A146" s="9" t="s">
        <v>673</v>
      </c>
      <c r="B146" s="2" t="s">
        <v>696</v>
      </c>
      <c r="C146" s="1" t="s">
        <v>697</v>
      </c>
      <c r="D146" s="3" t="s">
        <v>17</v>
      </c>
      <c r="E146" s="3" t="s">
        <v>18</v>
      </c>
      <c r="F146" s="3" t="s">
        <v>19</v>
      </c>
      <c r="G146" s="3" t="s">
        <v>20</v>
      </c>
      <c r="H146" s="4" t="s">
        <v>20</v>
      </c>
      <c r="I146" s="4" t="s">
        <v>698</v>
      </c>
      <c r="J146" s="4" t="s">
        <v>699</v>
      </c>
      <c r="K146" s="4" t="s">
        <v>700</v>
      </c>
      <c r="L146" s="4" t="s">
        <v>617</v>
      </c>
      <c r="M146" s="3" t="str">
        <f t="shared" si="0"/>
        <v>Outstanding</v>
      </c>
      <c r="N146" s="11" t="s">
        <v>20</v>
      </c>
    </row>
    <row r="147" spans="1:14" ht="60" customHeight="1" x14ac:dyDescent="0.35">
      <c r="A147" s="9" t="s">
        <v>673</v>
      </c>
      <c r="B147" s="2" t="s">
        <v>701</v>
      </c>
      <c r="C147" s="1" t="s">
        <v>702</v>
      </c>
      <c r="D147" s="3" t="s">
        <v>17</v>
      </c>
      <c r="E147" s="3" t="s">
        <v>18</v>
      </c>
      <c r="F147" s="3" t="s">
        <v>19</v>
      </c>
      <c r="G147" s="3" t="s">
        <v>20</v>
      </c>
      <c r="H147" s="4" t="s">
        <v>20</v>
      </c>
      <c r="I147" s="4" t="s">
        <v>703</v>
      </c>
      <c r="J147" s="4" t="s">
        <v>704</v>
      </c>
      <c r="K147" s="4" t="s">
        <v>705</v>
      </c>
      <c r="L147" s="4" t="s">
        <v>706</v>
      </c>
      <c r="M147" s="3" t="str">
        <f t="shared" si="0"/>
        <v>Outstanding</v>
      </c>
      <c r="N147" s="11" t="s">
        <v>20</v>
      </c>
    </row>
    <row r="148" spans="1:14" ht="60" customHeight="1" x14ac:dyDescent="0.35">
      <c r="A148" s="9" t="s">
        <v>673</v>
      </c>
      <c r="B148" s="2" t="s">
        <v>707</v>
      </c>
      <c r="C148" s="1" t="s">
        <v>708</v>
      </c>
      <c r="D148" s="3" t="s">
        <v>17</v>
      </c>
      <c r="E148" s="3" t="s">
        <v>18</v>
      </c>
      <c r="F148" s="3" t="s">
        <v>19</v>
      </c>
      <c r="G148" s="3" t="s">
        <v>20</v>
      </c>
      <c r="H148" s="4" t="s">
        <v>20</v>
      </c>
      <c r="I148" s="4" t="s">
        <v>709</v>
      </c>
      <c r="J148" s="4" t="s">
        <v>710</v>
      </c>
      <c r="K148" s="4" t="s">
        <v>711</v>
      </c>
      <c r="L148" s="4" t="s">
        <v>695</v>
      </c>
      <c r="M148" s="3" t="str">
        <f t="shared" si="0"/>
        <v>Outstanding</v>
      </c>
      <c r="N148" s="11" t="s">
        <v>20</v>
      </c>
    </row>
    <row r="149" spans="1:14" ht="60" customHeight="1" x14ac:dyDescent="0.35">
      <c r="A149" s="9" t="s">
        <v>712</v>
      </c>
      <c r="B149" s="2" t="s">
        <v>713</v>
      </c>
      <c r="C149" s="1" t="s">
        <v>714</v>
      </c>
      <c r="D149" s="3" t="s">
        <v>17</v>
      </c>
      <c r="E149" s="3" t="s">
        <v>18</v>
      </c>
      <c r="F149" s="3" t="s">
        <v>19</v>
      </c>
      <c r="G149" s="3" t="s">
        <v>20</v>
      </c>
      <c r="H149" s="4" t="s">
        <v>20</v>
      </c>
      <c r="I149" s="4" t="s">
        <v>715</v>
      </c>
      <c r="J149" s="4" t="s">
        <v>716</v>
      </c>
      <c r="K149" s="4" t="s">
        <v>717</v>
      </c>
      <c r="L149" s="4" t="s">
        <v>660</v>
      </c>
      <c r="M149" s="3" t="str">
        <f t="shared" si="0"/>
        <v>Outstanding</v>
      </c>
      <c r="N149" s="11" t="s">
        <v>20</v>
      </c>
    </row>
    <row r="150" spans="1:14" ht="60" customHeight="1" x14ac:dyDescent="0.35">
      <c r="A150" s="9" t="s">
        <v>712</v>
      </c>
      <c r="B150" s="2" t="s">
        <v>718</v>
      </c>
      <c r="C150" s="1" t="s">
        <v>719</v>
      </c>
      <c r="D150" s="3" t="s">
        <v>17</v>
      </c>
      <c r="E150" s="3" t="s">
        <v>18</v>
      </c>
      <c r="F150" s="3" t="s">
        <v>19</v>
      </c>
      <c r="G150" s="3" t="s">
        <v>20</v>
      </c>
      <c r="H150" s="4" t="s">
        <v>20</v>
      </c>
      <c r="I150" s="4" t="s">
        <v>720</v>
      </c>
      <c r="J150" s="4" t="s">
        <v>721</v>
      </c>
      <c r="K150" s="4" t="s">
        <v>722</v>
      </c>
      <c r="L150" s="4" t="s">
        <v>617</v>
      </c>
      <c r="M150" s="3" t="str">
        <f t="shared" si="0"/>
        <v>Outstanding</v>
      </c>
      <c r="N150" s="11" t="s">
        <v>20</v>
      </c>
    </row>
    <row r="151" spans="1:14" ht="60" customHeight="1" x14ac:dyDescent="0.35">
      <c r="A151" s="9" t="s">
        <v>723</v>
      </c>
      <c r="B151" s="2" t="s">
        <v>724</v>
      </c>
      <c r="C151" s="1" t="s">
        <v>725</v>
      </c>
      <c r="D151" s="3" t="s">
        <v>17</v>
      </c>
      <c r="E151" s="3" t="s">
        <v>18</v>
      </c>
      <c r="F151" s="3" t="s">
        <v>19</v>
      </c>
      <c r="G151" s="3" t="s">
        <v>20</v>
      </c>
      <c r="H151" s="4" t="s">
        <v>20</v>
      </c>
      <c r="I151" s="4" t="s">
        <v>726</v>
      </c>
      <c r="J151" s="4" t="s">
        <v>727</v>
      </c>
      <c r="K151" s="4" t="s">
        <v>728</v>
      </c>
      <c r="L151" s="4" t="s">
        <v>660</v>
      </c>
      <c r="M151" s="3" t="str">
        <f t="shared" si="0"/>
        <v>Outstanding</v>
      </c>
      <c r="N151" s="11" t="s">
        <v>20</v>
      </c>
    </row>
    <row r="152" spans="1:14" ht="60" customHeight="1" x14ac:dyDescent="0.35">
      <c r="A152" s="9" t="s">
        <v>723</v>
      </c>
      <c r="B152" s="2" t="s">
        <v>729</v>
      </c>
      <c r="C152" s="1" t="s">
        <v>730</v>
      </c>
      <c r="D152" s="3" t="s">
        <v>17</v>
      </c>
      <c r="E152" s="3" t="s">
        <v>18</v>
      </c>
      <c r="F152" s="3" t="s">
        <v>19</v>
      </c>
      <c r="G152" s="3" t="s">
        <v>20</v>
      </c>
      <c r="H152" s="4" t="s">
        <v>20</v>
      </c>
      <c r="I152" s="4" t="s">
        <v>731</v>
      </c>
      <c r="J152" s="4" t="s">
        <v>732</v>
      </c>
      <c r="K152" s="4" t="s">
        <v>733</v>
      </c>
      <c r="L152" s="4" t="s">
        <v>660</v>
      </c>
      <c r="M152" s="3" t="str">
        <f t="shared" si="0"/>
        <v>Outstanding</v>
      </c>
      <c r="N152" s="11" t="s">
        <v>20</v>
      </c>
    </row>
    <row r="153" spans="1:14" ht="60" customHeight="1" x14ac:dyDescent="0.35">
      <c r="A153" s="9" t="s">
        <v>723</v>
      </c>
      <c r="B153" s="2" t="s">
        <v>734</v>
      </c>
      <c r="C153" s="1" t="s">
        <v>735</v>
      </c>
      <c r="D153" s="3" t="s">
        <v>17</v>
      </c>
      <c r="E153" s="3" t="s">
        <v>18</v>
      </c>
      <c r="F153" s="3" t="s">
        <v>19</v>
      </c>
      <c r="G153" s="3" t="s">
        <v>20</v>
      </c>
      <c r="H153" s="4" t="s">
        <v>20</v>
      </c>
      <c r="I153" s="4" t="s">
        <v>736</v>
      </c>
      <c r="J153" s="4" t="s">
        <v>737</v>
      </c>
      <c r="K153" s="4" t="s">
        <v>738</v>
      </c>
      <c r="L153" s="4" t="s">
        <v>660</v>
      </c>
      <c r="M153" s="3" t="str">
        <f t="shared" si="0"/>
        <v>Outstanding</v>
      </c>
      <c r="N153" s="11" t="s">
        <v>20</v>
      </c>
    </row>
    <row r="154" spans="1:14" ht="60" customHeight="1" x14ac:dyDescent="0.35">
      <c r="A154" s="9" t="s">
        <v>723</v>
      </c>
      <c r="B154" s="2" t="s">
        <v>739</v>
      </c>
      <c r="C154" s="1" t="s">
        <v>740</v>
      </c>
      <c r="D154" s="3" t="s">
        <v>17</v>
      </c>
      <c r="E154" s="3" t="s">
        <v>18</v>
      </c>
      <c r="F154" s="3" t="s">
        <v>19</v>
      </c>
      <c r="G154" s="3" t="s">
        <v>20</v>
      </c>
      <c r="H154" s="4" t="s">
        <v>20</v>
      </c>
      <c r="I154" s="4" t="s">
        <v>741</v>
      </c>
      <c r="J154" s="4" t="s">
        <v>742</v>
      </c>
      <c r="K154" s="4" t="s">
        <v>743</v>
      </c>
      <c r="L154" s="4" t="s">
        <v>666</v>
      </c>
      <c r="M154" s="3" t="str">
        <f t="shared" si="0"/>
        <v>Outstanding</v>
      </c>
      <c r="N154" s="11" t="s">
        <v>20</v>
      </c>
    </row>
    <row r="155" spans="1:14" ht="60" customHeight="1" x14ac:dyDescent="0.35">
      <c r="A155" s="9" t="s">
        <v>723</v>
      </c>
      <c r="B155" s="2" t="s">
        <v>744</v>
      </c>
      <c r="C155" s="1" t="s">
        <v>745</v>
      </c>
      <c r="D155" s="3" t="s">
        <v>17</v>
      </c>
      <c r="E155" s="3" t="s">
        <v>18</v>
      </c>
      <c r="F155" s="3" t="s">
        <v>19</v>
      </c>
      <c r="G155" s="3" t="s">
        <v>20</v>
      </c>
      <c r="H155" s="4" t="s">
        <v>20</v>
      </c>
      <c r="I155" s="4" t="s">
        <v>746</v>
      </c>
      <c r="J155" s="4" t="s">
        <v>747</v>
      </c>
      <c r="K155" s="4" t="s">
        <v>748</v>
      </c>
      <c r="L155" s="4" t="s">
        <v>617</v>
      </c>
      <c r="M155" s="3" t="str">
        <f t="shared" si="0"/>
        <v>Outstanding</v>
      </c>
      <c r="N155" s="11" t="s">
        <v>20</v>
      </c>
    </row>
    <row r="156" spans="1:14" ht="60" customHeight="1" x14ac:dyDescent="0.35">
      <c r="A156" s="9" t="s">
        <v>723</v>
      </c>
      <c r="B156" s="2" t="s">
        <v>749</v>
      </c>
      <c r="C156" s="1" t="s">
        <v>750</v>
      </c>
      <c r="D156" s="3" t="s">
        <v>17</v>
      </c>
      <c r="E156" s="3" t="s">
        <v>18</v>
      </c>
      <c r="F156" s="3" t="s">
        <v>19</v>
      </c>
      <c r="G156" s="3" t="s">
        <v>20</v>
      </c>
      <c r="H156" s="4" t="s">
        <v>20</v>
      </c>
      <c r="I156" s="4" t="s">
        <v>751</v>
      </c>
      <c r="J156" s="4" t="s">
        <v>752</v>
      </c>
      <c r="K156" s="4" t="s">
        <v>753</v>
      </c>
      <c r="L156" s="4" t="s">
        <v>754</v>
      </c>
      <c r="M156" s="3" t="str">
        <f t="shared" si="0"/>
        <v>Outstanding</v>
      </c>
      <c r="N156" s="11" t="s">
        <v>20</v>
      </c>
    </row>
    <row r="157" spans="1:14" ht="60" customHeight="1" x14ac:dyDescent="0.35">
      <c r="A157" s="9" t="s">
        <v>723</v>
      </c>
      <c r="B157" s="2" t="s">
        <v>755</v>
      </c>
      <c r="C157" s="1" t="s">
        <v>756</v>
      </c>
      <c r="D157" s="3" t="s">
        <v>17</v>
      </c>
      <c r="E157" s="3" t="s">
        <v>18</v>
      </c>
      <c r="F157" s="3" t="s">
        <v>19</v>
      </c>
      <c r="G157" s="3" t="s">
        <v>20</v>
      </c>
      <c r="H157" s="4" t="s">
        <v>20</v>
      </c>
      <c r="I157" s="4" t="s">
        <v>757</v>
      </c>
      <c r="J157" s="4" t="s">
        <v>758</v>
      </c>
      <c r="K157" s="4" t="s">
        <v>759</v>
      </c>
      <c r="L157" s="4" t="s">
        <v>666</v>
      </c>
      <c r="M157" s="3" t="str">
        <f t="shared" si="0"/>
        <v>Outstanding</v>
      </c>
      <c r="N157" s="11" t="s">
        <v>20</v>
      </c>
    </row>
    <row r="158" spans="1:14" ht="60" customHeight="1" x14ac:dyDescent="0.35">
      <c r="A158" s="9" t="s">
        <v>723</v>
      </c>
      <c r="B158" s="2" t="s">
        <v>760</v>
      </c>
      <c r="C158" s="1" t="s">
        <v>761</v>
      </c>
      <c r="D158" s="3" t="s">
        <v>17</v>
      </c>
      <c r="E158" s="3" t="s">
        <v>18</v>
      </c>
      <c r="F158" s="3" t="s">
        <v>19</v>
      </c>
      <c r="G158" s="3" t="s">
        <v>20</v>
      </c>
      <c r="H158" s="4" t="s">
        <v>20</v>
      </c>
      <c r="I158" s="4" t="s">
        <v>762</v>
      </c>
      <c r="J158" s="4" t="s">
        <v>763</v>
      </c>
      <c r="K158" s="4" t="s">
        <v>764</v>
      </c>
      <c r="L158" s="4" t="s">
        <v>660</v>
      </c>
      <c r="M158" s="3" t="str">
        <f t="shared" si="0"/>
        <v>Outstanding</v>
      </c>
      <c r="N158" s="11" t="s">
        <v>20</v>
      </c>
    </row>
    <row r="159" spans="1:14" ht="60" customHeight="1" x14ac:dyDescent="0.35">
      <c r="A159" s="9" t="s">
        <v>723</v>
      </c>
      <c r="B159" s="2" t="s">
        <v>765</v>
      </c>
      <c r="C159" s="1" t="s">
        <v>766</v>
      </c>
      <c r="D159" s="3" t="s">
        <v>17</v>
      </c>
      <c r="E159" s="3" t="s">
        <v>18</v>
      </c>
      <c r="F159" s="3" t="s">
        <v>19</v>
      </c>
      <c r="G159" s="3" t="s">
        <v>20</v>
      </c>
      <c r="H159" s="4" t="s">
        <v>20</v>
      </c>
      <c r="I159" s="4" t="s">
        <v>767</v>
      </c>
      <c r="J159" s="4" t="s">
        <v>768</v>
      </c>
      <c r="K159" s="4" t="s">
        <v>769</v>
      </c>
      <c r="L159" s="4" t="s">
        <v>666</v>
      </c>
      <c r="M159" s="3" t="str">
        <f t="shared" si="0"/>
        <v>Outstanding</v>
      </c>
      <c r="N159" s="11" t="s">
        <v>20</v>
      </c>
    </row>
    <row r="160" spans="1:14" ht="60" customHeight="1" x14ac:dyDescent="0.35">
      <c r="A160" s="9" t="s">
        <v>723</v>
      </c>
      <c r="B160" s="2" t="s">
        <v>770</v>
      </c>
      <c r="C160" s="1" t="s">
        <v>771</v>
      </c>
      <c r="D160" s="3" t="s">
        <v>17</v>
      </c>
      <c r="E160" s="3" t="s">
        <v>18</v>
      </c>
      <c r="F160" s="3" t="s">
        <v>19</v>
      </c>
      <c r="G160" s="3" t="s">
        <v>20</v>
      </c>
      <c r="H160" s="4" t="s">
        <v>20</v>
      </c>
      <c r="I160" s="4" t="s">
        <v>772</v>
      </c>
      <c r="J160" s="4" t="s">
        <v>773</v>
      </c>
      <c r="K160" s="4" t="s">
        <v>774</v>
      </c>
      <c r="L160" s="4" t="s">
        <v>666</v>
      </c>
      <c r="M160" s="3" t="str">
        <f t="shared" si="0"/>
        <v>Outstanding</v>
      </c>
      <c r="N160" s="11" t="s">
        <v>20</v>
      </c>
    </row>
    <row r="161" spans="1:14" ht="60" customHeight="1" x14ac:dyDescent="0.35">
      <c r="A161" s="9" t="s">
        <v>723</v>
      </c>
      <c r="B161" s="2" t="s">
        <v>775</v>
      </c>
      <c r="C161" s="1" t="s">
        <v>776</v>
      </c>
      <c r="D161" s="3" t="s">
        <v>17</v>
      </c>
      <c r="E161" s="3" t="s">
        <v>18</v>
      </c>
      <c r="F161" s="3" t="s">
        <v>19</v>
      </c>
      <c r="G161" s="3" t="s">
        <v>20</v>
      </c>
      <c r="H161" s="4" t="s">
        <v>20</v>
      </c>
      <c r="I161" s="4" t="s">
        <v>777</v>
      </c>
      <c r="J161" s="4" t="s">
        <v>778</v>
      </c>
      <c r="K161" s="4" t="s">
        <v>779</v>
      </c>
      <c r="L161" s="4" t="s">
        <v>706</v>
      </c>
      <c r="M161" s="3" t="str">
        <f t="shared" si="0"/>
        <v>Outstanding</v>
      </c>
      <c r="N161" s="11" t="s">
        <v>20</v>
      </c>
    </row>
    <row r="162" spans="1:14" ht="60" customHeight="1" x14ac:dyDescent="0.35">
      <c r="A162" s="9" t="s">
        <v>723</v>
      </c>
      <c r="B162" s="2" t="s">
        <v>780</v>
      </c>
      <c r="C162" s="1" t="s">
        <v>781</v>
      </c>
      <c r="D162" s="3" t="s">
        <v>17</v>
      </c>
      <c r="E162" s="3" t="s">
        <v>18</v>
      </c>
      <c r="F162" s="3" t="s">
        <v>19</v>
      </c>
      <c r="G162" s="3" t="s">
        <v>20</v>
      </c>
      <c r="H162" s="4" t="s">
        <v>20</v>
      </c>
      <c r="I162" s="4" t="s">
        <v>782</v>
      </c>
      <c r="J162" s="4" t="s">
        <v>783</v>
      </c>
      <c r="K162" s="4" t="s">
        <v>784</v>
      </c>
      <c r="L162" s="4" t="s">
        <v>660</v>
      </c>
      <c r="M162" s="3" t="str">
        <f t="shared" si="0"/>
        <v>Outstanding</v>
      </c>
      <c r="N162" s="11" t="s">
        <v>20</v>
      </c>
    </row>
    <row r="163" spans="1:14" ht="60" customHeight="1" x14ac:dyDescent="0.35">
      <c r="A163" s="9" t="s">
        <v>723</v>
      </c>
      <c r="B163" s="2" t="s">
        <v>785</v>
      </c>
      <c r="C163" s="1" t="s">
        <v>786</v>
      </c>
      <c r="D163" s="3" t="s">
        <v>17</v>
      </c>
      <c r="E163" s="3" t="s">
        <v>18</v>
      </c>
      <c r="F163" s="3" t="s">
        <v>19</v>
      </c>
      <c r="G163" s="3" t="s">
        <v>20</v>
      </c>
      <c r="H163" s="4" t="s">
        <v>20</v>
      </c>
      <c r="I163" s="4" t="s">
        <v>787</v>
      </c>
      <c r="J163" s="4" t="s">
        <v>788</v>
      </c>
      <c r="K163" s="4" t="s">
        <v>789</v>
      </c>
      <c r="L163" s="4" t="s">
        <v>706</v>
      </c>
      <c r="M163" s="3" t="str">
        <f t="shared" si="0"/>
        <v>Outstanding</v>
      </c>
      <c r="N163" s="11" t="s">
        <v>20</v>
      </c>
    </row>
    <row r="164" spans="1:14" ht="60" customHeight="1" x14ac:dyDescent="0.35">
      <c r="A164" s="9" t="s">
        <v>723</v>
      </c>
      <c r="B164" s="2" t="s">
        <v>790</v>
      </c>
      <c r="C164" s="1" t="s">
        <v>791</v>
      </c>
      <c r="D164" s="3" t="s">
        <v>17</v>
      </c>
      <c r="E164" s="3" t="s">
        <v>18</v>
      </c>
      <c r="F164" s="3" t="s">
        <v>19</v>
      </c>
      <c r="G164" s="3" t="s">
        <v>20</v>
      </c>
      <c r="H164" s="4" t="s">
        <v>20</v>
      </c>
      <c r="I164" s="4" t="s">
        <v>792</v>
      </c>
      <c r="J164" s="4" t="s">
        <v>793</v>
      </c>
      <c r="K164" s="4" t="s">
        <v>794</v>
      </c>
      <c r="L164" s="4" t="s">
        <v>660</v>
      </c>
      <c r="M164" s="3" t="str">
        <f t="shared" si="0"/>
        <v>Outstanding</v>
      </c>
      <c r="N164" s="11" t="s">
        <v>20</v>
      </c>
    </row>
    <row r="165" spans="1:14" ht="60" customHeight="1" x14ac:dyDescent="0.35">
      <c r="A165" s="9" t="s">
        <v>723</v>
      </c>
      <c r="B165" s="2" t="s">
        <v>795</v>
      </c>
      <c r="C165" s="1" t="s">
        <v>796</v>
      </c>
      <c r="D165" s="3" t="s">
        <v>17</v>
      </c>
      <c r="E165" s="3" t="s">
        <v>18</v>
      </c>
      <c r="F165" s="3" t="s">
        <v>19</v>
      </c>
      <c r="G165" s="3" t="s">
        <v>20</v>
      </c>
      <c r="H165" s="4" t="s">
        <v>20</v>
      </c>
      <c r="I165" s="4" t="s">
        <v>797</v>
      </c>
      <c r="J165" s="4" t="s">
        <v>798</v>
      </c>
      <c r="K165" s="4" t="s">
        <v>799</v>
      </c>
      <c r="L165" s="4" t="s">
        <v>660</v>
      </c>
      <c r="M165" s="3" t="str">
        <f t="shared" si="0"/>
        <v>Outstanding</v>
      </c>
      <c r="N165" s="11" t="s">
        <v>20</v>
      </c>
    </row>
    <row r="166" spans="1:14" ht="60" customHeight="1" x14ac:dyDescent="0.35">
      <c r="A166" s="9" t="s">
        <v>723</v>
      </c>
      <c r="B166" s="2" t="s">
        <v>800</v>
      </c>
      <c r="C166" s="1" t="s">
        <v>801</v>
      </c>
      <c r="D166" s="3" t="s">
        <v>17</v>
      </c>
      <c r="E166" s="3" t="s">
        <v>18</v>
      </c>
      <c r="F166" s="3" t="s">
        <v>19</v>
      </c>
      <c r="G166" s="3" t="s">
        <v>20</v>
      </c>
      <c r="H166" s="4" t="s">
        <v>20</v>
      </c>
      <c r="I166" s="4" t="s">
        <v>802</v>
      </c>
      <c r="J166" s="4" t="s">
        <v>803</v>
      </c>
      <c r="K166" s="4" t="s">
        <v>804</v>
      </c>
      <c r="L166" s="4" t="s">
        <v>660</v>
      </c>
      <c r="M166" s="3" t="str">
        <f t="shared" si="0"/>
        <v>Outstanding</v>
      </c>
      <c r="N166" s="11" t="s">
        <v>20</v>
      </c>
    </row>
    <row r="167" spans="1:14" ht="60" customHeight="1" x14ac:dyDescent="0.35">
      <c r="A167" s="9" t="s">
        <v>723</v>
      </c>
      <c r="B167" s="2" t="s">
        <v>805</v>
      </c>
      <c r="C167" s="1" t="s">
        <v>806</v>
      </c>
      <c r="D167" s="3" t="s">
        <v>17</v>
      </c>
      <c r="E167" s="3" t="s">
        <v>18</v>
      </c>
      <c r="F167" s="3" t="s">
        <v>19</v>
      </c>
      <c r="G167" s="3" t="s">
        <v>20</v>
      </c>
      <c r="H167" s="4" t="s">
        <v>20</v>
      </c>
      <c r="I167" s="4" t="s">
        <v>807</v>
      </c>
      <c r="J167" s="4" t="s">
        <v>808</v>
      </c>
      <c r="K167" s="4" t="s">
        <v>809</v>
      </c>
      <c r="L167" s="4" t="s">
        <v>660</v>
      </c>
      <c r="M167" s="3" t="str">
        <f t="shared" si="0"/>
        <v>Outstanding</v>
      </c>
      <c r="N167" s="11" t="s">
        <v>20</v>
      </c>
    </row>
    <row r="168" spans="1:14" ht="60" customHeight="1" x14ac:dyDescent="0.35">
      <c r="A168" s="9" t="s">
        <v>723</v>
      </c>
      <c r="B168" s="2" t="s">
        <v>810</v>
      </c>
      <c r="C168" s="1" t="s">
        <v>811</v>
      </c>
      <c r="D168" s="3" t="s">
        <v>17</v>
      </c>
      <c r="E168" s="3" t="s">
        <v>18</v>
      </c>
      <c r="F168" s="3" t="s">
        <v>19</v>
      </c>
      <c r="G168" s="3" t="s">
        <v>20</v>
      </c>
      <c r="H168" s="4" t="s">
        <v>20</v>
      </c>
      <c r="I168" s="4" t="s">
        <v>812</v>
      </c>
      <c r="J168" s="4" t="s">
        <v>813</v>
      </c>
      <c r="K168" s="4" t="s">
        <v>814</v>
      </c>
      <c r="L168" s="4" t="s">
        <v>666</v>
      </c>
      <c r="M168" s="3" t="str">
        <f t="shared" si="0"/>
        <v>Outstanding</v>
      </c>
      <c r="N168" s="11" t="s">
        <v>20</v>
      </c>
    </row>
    <row r="169" spans="1:14" ht="60" customHeight="1" x14ac:dyDescent="0.35">
      <c r="A169" s="9" t="s">
        <v>723</v>
      </c>
      <c r="B169" s="2" t="s">
        <v>815</v>
      </c>
      <c r="C169" s="1" t="s">
        <v>816</v>
      </c>
      <c r="D169" s="3" t="s">
        <v>17</v>
      </c>
      <c r="E169" s="3" t="s">
        <v>18</v>
      </c>
      <c r="F169" s="3" t="s">
        <v>19</v>
      </c>
      <c r="G169" s="3" t="s">
        <v>20</v>
      </c>
      <c r="H169" s="4" t="s">
        <v>20</v>
      </c>
      <c r="I169" s="4" t="s">
        <v>817</v>
      </c>
      <c r="J169" s="4" t="s">
        <v>818</v>
      </c>
      <c r="K169" s="4" t="s">
        <v>819</v>
      </c>
      <c r="L169" s="4" t="s">
        <v>660</v>
      </c>
      <c r="M169" s="3" t="str">
        <f t="shared" si="0"/>
        <v>Outstanding</v>
      </c>
      <c r="N169" s="11" t="s">
        <v>20</v>
      </c>
    </row>
    <row r="170" spans="1:14" ht="60" customHeight="1" x14ac:dyDescent="0.35">
      <c r="A170" s="9" t="s">
        <v>723</v>
      </c>
      <c r="B170" s="2" t="s">
        <v>820</v>
      </c>
      <c r="C170" s="1" t="s">
        <v>821</v>
      </c>
      <c r="D170" s="3" t="s">
        <v>17</v>
      </c>
      <c r="E170" s="3" t="s">
        <v>18</v>
      </c>
      <c r="F170" s="3" t="s">
        <v>19</v>
      </c>
      <c r="G170" s="3" t="s">
        <v>20</v>
      </c>
      <c r="H170" s="4" t="s">
        <v>20</v>
      </c>
      <c r="I170" s="4" t="s">
        <v>822</v>
      </c>
      <c r="J170" s="4" t="s">
        <v>823</v>
      </c>
      <c r="K170" s="4" t="s">
        <v>824</v>
      </c>
      <c r="L170" s="4" t="s">
        <v>660</v>
      </c>
      <c r="M170" s="3" t="str">
        <f t="shared" si="0"/>
        <v>Outstanding</v>
      </c>
      <c r="N170" s="11" t="s">
        <v>20</v>
      </c>
    </row>
    <row r="171" spans="1:14" ht="60" customHeight="1" x14ac:dyDescent="0.35">
      <c r="A171" s="9" t="s">
        <v>723</v>
      </c>
      <c r="B171" s="2" t="s">
        <v>825</v>
      </c>
      <c r="C171" s="1" t="s">
        <v>826</v>
      </c>
      <c r="D171" s="3" t="s">
        <v>17</v>
      </c>
      <c r="E171" s="3" t="s">
        <v>18</v>
      </c>
      <c r="F171" s="3" t="s">
        <v>19</v>
      </c>
      <c r="G171" s="3" t="s">
        <v>20</v>
      </c>
      <c r="H171" s="4" t="s">
        <v>20</v>
      </c>
      <c r="I171" s="4" t="s">
        <v>827</v>
      </c>
      <c r="J171" s="4" t="s">
        <v>828</v>
      </c>
      <c r="K171" s="4" t="s">
        <v>829</v>
      </c>
      <c r="L171" s="4" t="s">
        <v>660</v>
      </c>
      <c r="M171" s="3" t="str">
        <f t="shared" si="0"/>
        <v>Outstanding</v>
      </c>
      <c r="N171" s="11" t="s">
        <v>20</v>
      </c>
    </row>
    <row r="172" spans="1:14" ht="60" customHeight="1" x14ac:dyDescent="0.35">
      <c r="A172" s="9" t="s">
        <v>723</v>
      </c>
      <c r="B172" s="2" t="s">
        <v>830</v>
      </c>
      <c r="C172" s="1" t="s">
        <v>831</v>
      </c>
      <c r="D172" s="3" t="s">
        <v>17</v>
      </c>
      <c r="E172" s="3" t="s">
        <v>18</v>
      </c>
      <c r="F172" s="3" t="s">
        <v>19</v>
      </c>
      <c r="G172" s="3" t="s">
        <v>20</v>
      </c>
      <c r="H172" s="4" t="s">
        <v>20</v>
      </c>
      <c r="I172" s="4" t="s">
        <v>832</v>
      </c>
      <c r="J172" s="4" t="s">
        <v>833</v>
      </c>
      <c r="K172" s="4" t="s">
        <v>834</v>
      </c>
      <c r="L172" s="4" t="s">
        <v>660</v>
      </c>
      <c r="M172" s="3" t="str">
        <f t="shared" si="0"/>
        <v>Outstanding</v>
      </c>
      <c r="N172" s="11" t="s">
        <v>20</v>
      </c>
    </row>
    <row r="173" spans="1:14" ht="60" customHeight="1" x14ac:dyDescent="0.35">
      <c r="A173" s="9" t="s">
        <v>723</v>
      </c>
      <c r="B173" s="2" t="s">
        <v>835</v>
      </c>
      <c r="C173" s="1" t="s">
        <v>836</v>
      </c>
      <c r="D173" s="3" t="s">
        <v>17</v>
      </c>
      <c r="E173" s="3" t="s">
        <v>18</v>
      </c>
      <c r="F173" s="3" t="s">
        <v>19</v>
      </c>
      <c r="G173" s="3" t="s">
        <v>20</v>
      </c>
      <c r="H173" s="4" t="s">
        <v>20</v>
      </c>
      <c r="I173" s="4" t="s">
        <v>837</v>
      </c>
      <c r="J173" s="4" t="s">
        <v>838</v>
      </c>
      <c r="K173" s="4" t="s">
        <v>839</v>
      </c>
      <c r="L173" s="4" t="s">
        <v>660</v>
      </c>
      <c r="M173" s="3" t="str">
        <f t="shared" si="0"/>
        <v>Outstanding</v>
      </c>
      <c r="N173" s="11" t="s">
        <v>20</v>
      </c>
    </row>
    <row r="174" spans="1:14" ht="60" customHeight="1" x14ac:dyDescent="0.35">
      <c r="A174" s="9" t="s">
        <v>723</v>
      </c>
      <c r="B174" s="2" t="s">
        <v>840</v>
      </c>
      <c r="C174" s="1" t="s">
        <v>841</v>
      </c>
      <c r="D174" s="3" t="s">
        <v>17</v>
      </c>
      <c r="E174" s="3" t="s">
        <v>18</v>
      </c>
      <c r="F174" s="3" t="s">
        <v>19</v>
      </c>
      <c r="G174" s="3" t="s">
        <v>20</v>
      </c>
      <c r="H174" s="4" t="s">
        <v>20</v>
      </c>
      <c r="I174" s="4" t="s">
        <v>842</v>
      </c>
      <c r="J174" s="4" t="s">
        <v>843</v>
      </c>
      <c r="K174" s="4" t="s">
        <v>844</v>
      </c>
      <c r="L174" s="4" t="s">
        <v>660</v>
      </c>
      <c r="M174" s="3" t="str">
        <f t="shared" si="0"/>
        <v>Outstanding</v>
      </c>
      <c r="N174" s="11" t="s">
        <v>20</v>
      </c>
    </row>
    <row r="175" spans="1:14" ht="60" customHeight="1" x14ac:dyDescent="0.35">
      <c r="A175" s="9" t="s">
        <v>723</v>
      </c>
      <c r="B175" s="2" t="s">
        <v>845</v>
      </c>
      <c r="C175" s="1" t="s">
        <v>846</v>
      </c>
      <c r="D175" s="3" t="s">
        <v>17</v>
      </c>
      <c r="E175" s="3" t="s">
        <v>18</v>
      </c>
      <c r="F175" s="3" t="s">
        <v>19</v>
      </c>
      <c r="G175" s="3" t="s">
        <v>20</v>
      </c>
      <c r="H175" s="4" t="s">
        <v>20</v>
      </c>
      <c r="I175" s="4" t="s">
        <v>847</v>
      </c>
      <c r="J175" s="4" t="s">
        <v>848</v>
      </c>
      <c r="K175" s="4" t="s">
        <v>849</v>
      </c>
      <c r="L175" s="4" t="s">
        <v>660</v>
      </c>
      <c r="M175" s="3" t="str">
        <f t="shared" si="0"/>
        <v>Outstanding</v>
      </c>
      <c r="N175" s="11" t="s">
        <v>20</v>
      </c>
    </row>
    <row r="176" spans="1:14" ht="60" customHeight="1" x14ac:dyDescent="0.35">
      <c r="A176" s="9" t="s">
        <v>723</v>
      </c>
      <c r="B176" s="2" t="s">
        <v>850</v>
      </c>
      <c r="C176" s="1" t="s">
        <v>851</v>
      </c>
      <c r="D176" s="3" t="s">
        <v>17</v>
      </c>
      <c r="E176" s="3" t="s">
        <v>18</v>
      </c>
      <c r="F176" s="3" t="s">
        <v>19</v>
      </c>
      <c r="G176" s="3" t="s">
        <v>20</v>
      </c>
      <c r="H176" s="4" t="s">
        <v>20</v>
      </c>
      <c r="I176" s="4" t="s">
        <v>852</v>
      </c>
      <c r="J176" s="4" t="s">
        <v>853</v>
      </c>
      <c r="K176" s="4" t="s">
        <v>854</v>
      </c>
      <c r="L176" s="4" t="s">
        <v>666</v>
      </c>
      <c r="M176" s="3" t="str">
        <f t="shared" si="0"/>
        <v>Outstanding</v>
      </c>
      <c r="N176" s="11" t="s">
        <v>20</v>
      </c>
    </row>
    <row r="177" spans="1:14" ht="60" customHeight="1" x14ac:dyDescent="0.35">
      <c r="A177" s="9" t="s">
        <v>723</v>
      </c>
      <c r="B177" s="2" t="s">
        <v>855</v>
      </c>
      <c r="C177" s="1" t="s">
        <v>856</v>
      </c>
      <c r="D177" s="3" t="s">
        <v>17</v>
      </c>
      <c r="E177" s="3" t="s">
        <v>18</v>
      </c>
      <c r="F177" s="3" t="s">
        <v>19</v>
      </c>
      <c r="G177" s="3" t="s">
        <v>20</v>
      </c>
      <c r="H177" s="4" t="s">
        <v>20</v>
      </c>
      <c r="I177" s="4" t="s">
        <v>857</v>
      </c>
      <c r="J177" s="4" t="s">
        <v>858</v>
      </c>
      <c r="K177" s="4" t="s">
        <v>859</v>
      </c>
      <c r="L177" s="4" t="s">
        <v>617</v>
      </c>
      <c r="M177" s="3" t="str">
        <f t="shared" si="0"/>
        <v>Outstanding</v>
      </c>
      <c r="N177" s="11" t="s">
        <v>20</v>
      </c>
    </row>
    <row r="178" spans="1:14" ht="60" customHeight="1" x14ac:dyDescent="0.35">
      <c r="A178" s="9" t="s">
        <v>723</v>
      </c>
      <c r="B178" s="2" t="s">
        <v>860</v>
      </c>
      <c r="C178" s="1" t="s">
        <v>861</v>
      </c>
      <c r="D178" s="3" t="s">
        <v>17</v>
      </c>
      <c r="E178" s="3" t="s">
        <v>18</v>
      </c>
      <c r="F178" s="3" t="s">
        <v>19</v>
      </c>
      <c r="G178" s="3" t="s">
        <v>20</v>
      </c>
      <c r="H178" s="4" t="s">
        <v>20</v>
      </c>
      <c r="I178" s="4" t="s">
        <v>862</v>
      </c>
      <c r="J178" s="4" t="s">
        <v>863</v>
      </c>
      <c r="K178" s="4" t="s">
        <v>864</v>
      </c>
      <c r="L178" s="4" t="s">
        <v>865</v>
      </c>
      <c r="M178" s="3" t="str">
        <f t="shared" si="0"/>
        <v>Outstanding</v>
      </c>
      <c r="N178" s="11" t="s">
        <v>20</v>
      </c>
    </row>
    <row r="179" spans="1:14" ht="60" customHeight="1" x14ac:dyDescent="0.35">
      <c r="A179" s="9" t="s">
        <v>723</v>
      </c>
      <c r="B179" s="2" t="s">
        <v>866</v>
      </c>
      <c r="C179" s="1" t="s">
        <v>867</v>
      </c>
      <c r="D179" s="3" t="s">
        <v>17</v>
      </c>
      <c r="E179" s="3" t="s">
        <v>18</v>
      </c>
      <c r="F179" s="3" t="s">
        <v>19</v>
      </c>
      <c r="G179" s="3" t="s">
        <v>20</v>
      </c>
      <c r="H179" s="4" t="s">
        <v>20</v>
      </c>
      <c r="I179" s="4" t="s">
        <v>868</v>
      </c>
      <c r="J179" s="4" t="s">
        <v>869</v>
      </c>
      <c r="K179" s="4" t="s">
        <v>870</v>
      </c>
      <c r="L179" s="4" t="s">
        <v>666</v>
      </c>
      <c r="M179" s="3" t="str">
        <f t="shared" si="0"/>
        <v>Outstanding</v>
      </c>
      <c r="N179" s="11" t="s">
        <v>20</v>
      </c>
    </row>
    <row r="180" spans="1:14" ht="60" customHeight="1" x14ac:dyDescent="0.35">
      <c r="A180" s="9" t="s">
        <v>723</v>
      </c>
      <c r="B180" s="2" t="s">
        <v>871</v>
      </c>
      <c r="C180" s="1" t="s">
        <v>872</v>
      </c>
      <c r="D180" s="3" t="s">
        <v>17</v>
      </c>
      <c r="E180" s="3" t="s">
        <v>18</v>
      </c>
      <c r="F180" s="3" t="s">
        <v>19</v>
      </c>
      <c r="G180" s="3" t="s">
        <v>20</v>
      </c>
      <c r="H180" s="4" t="s">
        <v>20</v>
      </c>
      <c r="I180" s="4" t="s">
        <v>873</v>
      </c>
      <c r="J180" s="4" t="s">
        <v>874</v>
      </c>
      <c r="K180" s="4" t="s">
        <v>875</v>
      </c>
      <c r="L180" s="4" t="s">
        <v>660</v>
      </c>
      <c r="M180" s="3" t="str">
        <f t="shared" si="0"/>
        <v>Outstanding</v>
      </c>
      <c r="N180" s="11" t="s">
        <v>20</v>
      </c>
    </row>
    <row r="181" spans="1:14" ht="60" customHeight="1" x14ac:dyDescent="0.35">
      <c r="A181" s="9" t="s">
        <v>723</v>
      </c>
      <c r="B181" s="2" t="s">
        <v>876</v>
      </c>
      <c r="C181" s="1" t="s">
        <v>877</v>
      </c>
      <c r="D181" s="3" t="s">
        <v>17</v>
      </c>
      <c r="E181" s="3" t="s">
        <v>18</v>
      </c>
      <c r="F181" s="3" t="s">
        <v>19</v>
      </c>
      <c r="G181" s="3" t="s">
        <v>20</v>
      </c>
      <c r="H181" s="4" t="s">
        <v>20</v>
      </c>
      <c r="I181" s="4" t="s">
        <v>878</v>
      </c>
      <c r="J181" s="4" t="s">
        <v>879</v>
      </c>
      <c r="K181" s="4" t="s">
        <v>880</v>
      </c>
      <c r="L181" s="4" t="s">
        <v>660</v>
      </c>
      <c r="M181" s="3" t="str">
        <f t="shared" si="0"/>
        <v>Outstanding</v>
      </c>
      <c r="N181" s="11" t="s">
        <v>20</v>
      </c>
    </row>
    <row r="182" spans="1:14" ht="60" customHeight="1" x14ac:dyDescent="0.35">
      <c r="A182" s="9" t="s">
        <v>723</v>
      </c>
      <c r="B182" s="2" t="s">
        <v>881</v>
      </c>
      <c r="C182" s="1" t="s">
        <v>882</v>
      </c>
      <c r="D182" s="3" t="s">
        <v>17</v>
      </c>
      <c r="E182" s="3" t="s">
        <v>18</v>
      </c>
      <c r="F182" s="3" t="s">
        <v>19</v>
      </c>
      <c r="G182" s="3" t="s">
        <v>20</v>
      </c>
      <c r="H182" s="4" t="s">
        <v>20</v>
      </c>
      <c r="I182" s="4" t="s">
        <v>883</v>
      </c>
      <c r="J182" s="4" t="s">
        <v>884</v>
      </c>
      <c r="K182" s="4" t="s">
        <v>885</v>
      </c>
      <c r="L182" s="4" t="s">
        <v>660</v>
      </c>
      <c r="M182" s="3" t="str">
        <f t="shared" si="0"/>
        <v>Outstanding</v>
      </c>
      <c r="N182" s="11" t="s">
        <v>20</v>
      </c>
    </row>
    <row r="183" spans="1:14" ht="60" customHeight="1" x14ac:dyDescent="0.35">
      <c r="A183" s="9" t="s">
        <v>886</v>
      </c>
      <c r="B183" s="2" t="s">
        <v>887</v>
      </c>
      <c r="C183" s="1" t="s">
        <v>786</v>
      </c>
      <c r="D183" s="3" t="s">
        <v>17</v>
      </c>
      <c r="E183" s="3" t="s">
        <v>18</v>
      </c>
      <c r="F183" s="3" t="s">
        <v>19</v>
      </c>
      <c r="G183" s="3" t="s">
        <v>20</v>
      </c>
      <c r="H183" s="4" t="s">
        <v>20</v>
      </c>
      <c r="I183" s="4" t="s">
        <v>888</v>
      </c>
      <c r="J183" s="4" t="s">
        <v>889</v>
      </c>
      <c r="K183" s="4" t="s">
        <v>890</v>
      </c>
      <c r="L183" s="4" t="s">
        <v>706</v>
      </c>
      <c r="M183" s="3" t="str">
        <f t="shared" si="0"/>
        <v>Outstanding</v>
      </c>
      <c r="N183" s="11" t="s">
        <v>20</v>
      </c>
    </row>
    <row r="184" spans="1:14" ht="60" customHeight="1" x14ac:dyDescent="0.35">
      <c r="A184" s="9" t="s">
        <v>886</v>
      </c>
      <c r="B184" s="2" t="s">
        <v>891</v>
      </c>
      <c r="C184" s="1" t="s">
        <v>816</v>
      </c>
      <c r="D184" s="3" t="s">
        <v>17</v>
      </c>
      <c r="E184" s="3" t="s">
        <v>18</v>
      </c>
      <c r="F184" s="3" t="s">
        <v>19</v>
      </c>
      <c r="G184" s="3" t="s">
        <v>20</v>
      </c>
      <c r="H184" s="4" t="s">
        <v>20</v>
      </c>
      <c r="I184" s="4" t="s">
        <v>892</v>
      </c>
      <c r="J184" s="4" t="s">
        <v>818</v>
      </c>
      <c r="K184" s="4" t="s">
        <v>893</v>
      </c>
      <c r="L184" s="4" t="s">
        <v>660</v>
      </c>
      <c r="M184" s="3" t="str">
        <f t="shared" si="0"/>
        <v>Outstanding</v>
      </c>
      <c r="N184" s="11" t="s">
        <v>20</v>
      </c>
    </row>
    <row r="185" spans="1:14" ht="60" customHeight="1" x14ac:dyDescent="0.35">
      <c r="A185" s="9" t="s">
        <v>886</v>
      </c>
      <c r="B185" s="2" t="s">
        <v>894</v>
      </c>
      <c r="C185" s="1" t="s">
        <v>895</v>
      </c>
      <c r="D185" s="3" t="s">
        <v>17</v>
      </c>
      <c r="E185" s="3" t="s">
        <v>18</v>
      </c>
      <c r="F185" s="3" t="s">
        <v>19</v>
      </c>
      <c r="G185" s="3" t="s">
        <v>20</v>
      </c>
      <c r="H185" s="4" t="s">
        <v>20</v>
      </c>
      <c r="I185" s="4" t="s">
        <v>896</v>
      </c>
      <c r="J185" s="4" t="s">
        <v>897</v>
      </c>
      <c r="K185" s="4" t="s">
        <v>898</v>
      </c>
      <c r="L185" s="4" t="s">
        <v>660</v>
      </c>
      <c r="M185" s="3" t="str">
        <f t="shared" si="0"/>
        <v>Outstanding</v>
      </c>
      <c r="N185" s="11" t="s">
        <v>20</v>
      </c>
    </row>
    <row r="186" spans="1:14" ht="60" customHeight="1" x14ac:dyDescent="0.35">
      <c r="A186" s="9" t="s">
        <v>899</v>
      </c>
      <c r="B186" s="2" t="s">
        <v>900</v>
      </c>
      <c r="C186" s="1" t="s">
        <v>786</v>
      </c>
      <c r="D186" s="3" t="s">
        <v>17</v>
      </c>
      <c r="E186" s="3" t="s">
        <v>18</v>
      </c>
      <c r="F186" s="3" t="s">
        <v>19</v>
      </c>
      <c r="G186" s="3" t="s">
        <v>20</v>
      </c>
      <c r="H186" s="4" t="s">
        <v>20</v>
      </c>
      <c r="I186" s="4" t="s">
        <v>901</v>
      </c>
      <c r="J186" s="4" t="s">
        <v>889</v>
      </c>
      <c r="K186" s="4" t="s">
        <v>902</v>
      </c>
      <c r="L186" s="4" t="s">
        <v>706</v>
      </c>
      <c r="M186" s="3" t="str">
        <f t="shared" si="0"/>
        <v>Outstanding</v>
      </c>
      <c r="N186" s="11" t="s">
        <v>20</v>
      </c>
    </row>
    <row r="187" spans="1:14" ht="60" customHeight="1" x14ac:dyDescent="0.35">
      <c r="A187" s="9" t="s">
        <v>899</v>
      </c>
      <c r="B187" s="2" t="s">
        <v>903</v>
      </c>
      <c r="C187" s="1" t="s">
        <v>821</v>
      </c>
      <c r="D187" s="3" t="s">
        <v>17</v>
      </c>
      <c r="E187" s="3" t="s">
        <v>18</v>
      </c>
      <c r="F187" s="3" t="s">
        <v>19</v>
      </c>
      <c r="G187" s="3" t="s">
        <v>20</v>
      </c>
      <c r="H187" s="4" t="s">
        <v>20</v>
      </c>
      <c r="I187" s="4" t="s">
        <v>904</v>
      </c>
      <c r="J187" s="4" t="s">
        <v>897</v>
      </c>
      <c r="K187" s="4" t="s">
        <v>905</v>
      </c>
      <c r="L187" s="4" t="s">
        <v>660</v>
      </c>
      <c r="M187" s="3" t="str">
        <f t="shared" si="0"/>
        <v>Outstanding</v>
      </c>
      <c r="N187" s="11" t="s">
        <v>20</v>
      </c>
    </row>
    <row r="188" spans="1:14" ht="60" customHeight="1" x14ac:dyDescent="0.35">
      <c r="A188" s="9" t="s">
        <v>906</v>
      </c>
      <c r="B188" s="2" t="s">
        <v>907</v>
      </c>
      <c r="C188" s="1" t="s">
        <v>867</v>
      </c>
      <c r="D188" s="3" t="s">
        <v>17</v>
      </c>
      <c r="E188" s="3" t="s">
        <v>18</v>
      </c>
      <c r="F188" s="3" t="s">
        <v>19</v>
      </c>
      <c r="G188" s="3" t="s">
        <v>20</v>
      </c>
      <c r="H188" s="4" t="s">
        <v>20</v>
      </c>
      <c r="I188" s="4" t="s">
        <v>908</v>
      </c>
      <c r="J188" s="4" t="s">
        <v>869</v>
      </c>
      <c r="K188" s="4" t="s">
        <v>909</v>
      </c>
      <c r="L188" s="4" t="s">
        <v>666</v>
      </c>
      <c r="M188" s="3" t="str">
        <f t="shared" si="0"/>
        <v>Outstanding</v>
      </c>
      <c r="N188" s="11" t="s">
        <v>20</v>
      </c>
    </row>
    <row r="189" spans="1:14" ht="60" customHeight="1" x14ac:dyDescent="0.35">
      <c r="A189" s="9" t="s">
        <v>910</v>
      </c>
      <c r="B189" s="2" t="s">
        <v>911</v>
      </c>
      <c r="C189" s="1" t="s">
        <v>821</v>
      </c>
      <c r="D189" s="3" t="s">
        <v>17</v>
      </c>
      <c r="E189" s="3" t="s">
        <v>18</v>
      </c>
      <c r="F189" s="3" t="s">
        <v>19</v>
      </c>
      <c r="G189" s="3" t="s">
        <v>20</v>
      </c>
      <c r="H189" s="4" t="s">
        <v>20</v>
      </c>
      <c r="I189" s="4" t="s">
        <v>912</v>
      </c>
      <c r="J189" s="4" t="s">
        <v>913</v>
      </c>
      <c r="K189" s="4" t="s">
        <v>914</v>
      </c>
      <c r="L189" s="4" t="s">
        <v>660</v>
      </c>
      <c r="M189" s="3" t="str">
        <f t="shared" si="0"/>
        <v>Outstanding</v>
      </c>
      <c r="N189" s="11" t="s">
        <v>20</v>
      </c>
    </row>
    <row r="190" spans="1:14" ht="60" customHeight="1" x14ac:dyDescent="0.35">
      <c r="A190" s="9" t="s">
        <v>915</v>
      </c>
      <c r="B190" s="2" t="s">
        <v>916</v>
      </c>
      <c r="C190" s="1" t="s">
        <v>821</v>
      </c>
      <c r="D190" s="3" t="s">
        <v>17</v>
      </c>
      <c r="E190" s="3" t="s">
        <v>18</v>
      </c>
      <c r="F190" s="3" t="s">
        <v>19</v>
      </c>
      <c r="G190" s="3" t="s">
        <v>20</v>
      </c>
      <c r="H190" s="4" t="s">
        <v>20</v>
      </c>
      <c r="I190" s="4" t="s">
        <v>917</v>
      </c>
      <c r="J190" s="4" t="s">
        <v>913</v>
      </c>
      <c r="K190" s="4" t="s">
        <v>918</v>
      </c>
      <c r="L190" s="4" t="s">
        <v>660</v>
      </c>
      <c r="M190" s="3" t="str">
        <f t="shared" si="0"/>
        <v>Outstanding</v>
      </c>
      <c r="N190" s="11" t="s">
        <v>20</v>
      </c>
    </row>
    <row r="191" spans="1:14" ht="60" customHeight="1" x14ac:dyDescent="0.35">
      <c r="A191" s="9" t="s">
        <v>919</v>
      </c>
      <c r="B191" s="2" t="s">
        <v>920</v>
      </c>
      <c r="C191" s="1" t="s">
        <v>821</v>
      </c>
      <c r="D191" s="3" t="s">
        <v>17</v>
      </c>
      <c r="E191" s="3" t="s">
        <v>18</v>
      </c>
      <c r="F191" s="3" t="s">
        <v>19</v>
      </c>
      <c r="G191" s="3" t="s">
        <v>20</v>
      </c>
      <c r="H191" s="4" t="s">
        <v>20</v>
      </c>
      <c r="I191" s="4" t="s">
        <v>921</v>
      </c>
      <c r="J191" s="4" t="s">
        <v>913</v>
      </c>
      <c r="K191" s="4" t="s">
        <v>922</v>
      </c>
      <c r="L191" s="4" t="s">
        <v>660</v>
      </c>
      <c r="M191" s="3" t="str">
        <f t="shared" si="0"/>
        <v>Outstanding</v>
      </c>
      <c r="N191" s="11" t="s">
        <v>20</v>
      </c>
    </row>
    <row r="192" spans="1:14" ht="60" customHeight="1" x14ac:dyDescent="0.35">
      <c r="A192" s="9" t="s">
        <v>919</v>
      </c>
      <c r="B192" s="2" t="s">
        <v>923</v>
      </c>
      <c r="C192" s="1" t="s">
        <v>867</v>
      </c>
      <c r="D192" s="3" t="s">
        <v>17</v>
      </c>
      <c r="E192" s="3" t="s">
        <v>18</v>
      </c>
      <c r="F192" s="3" t="s">
        <v>19</v>
      </c>
      <c r="G192" s="3" t="s">
        <v>20</v>
      </c>
      <c r="H192" s="4" t="s">
        <v>20</v>
      </c>
      <c r="I192" s="4" t="s">
        <v>924</v>
      </c>
      <c r="J192" s="4" t="s">
        <v>869</v>
      </c>
      <c r="K192" s="4" t="s">
        <v>925</v>
      </c>
      <c r="L192" s="4" t="s">
        <v>666</v>
      </c>
      <c r="M192" s="3" t="str">
        <f t="shared" si="0"/>
        <v>Outstanding</v>
      </c>
      <c r="N192" s="11" t="s">
        <v>20</v>
      </c>
    </row>
    <row r="193" spans="1:14" ht="60" customHeight="1" x14ac:dyDescent="0.35">
      <c r="A193" s="9" t="s">
        <v>926</v>
      </c>
      <c r="B193" s="2" t="s">
        <v>927</v>
      </c>
      <c r="C193" s="1" t="s">
        <v>821</v>
      </c>
      <c r="D193" s="3" t="s">
        <v>17</v>
      </c>
      <c r="E193" s="3" t="s">
        <v>18</v>
      </c>
      <c r="F193" s="3" t="s">
        <v>19</v>
      </c>
      <c r="G193" s="3" t="s">
        <v>20</v>
      </c>
      <c r="H193" s="4" t="s">
        <v>20</v>
      </c>
      <c r="I193" s="4" t="s">
        <v>928</v>
      </c>
      <c r="J193" s="4" t="s">
        <v>913</v>
      </c>
      <c r="K193" s="4" t="s">
        <v>929</v>
      </c>
      <c r="L193" s="4" t="s">
        <v>660</v>
      </c>
      <c r="M193" s="3" t="str">
        <f t="shared" si="0"/>
        <v>Outstanding</v>
      </c>
      <c r="N193" s="11" t="s">
        <v>20</v>
      </c>
    </row>
    <row r="194" spans="1:14" ht="60" customHeight="1" x14ac:dyDescent="0.35">
      <c r="A194" s="9" t="s">
        <v>930</v>
      </c>
      <c r="B194" s="2" t="s">
        <v>931</v>
      </c>
      <c r="C194" s="1" t="s">
        <v>725</v>
      </c>
      <c r="D194" s="3" t="s">
        <v>17</v>
      </c>
      <c r="E194" s="3" t="s">
        <v>18</v>
      </c>
      <c r="F194" s="3" t="s">
        <v>19</v>
      </c>
      <c r="G194" s="3" t="s">
        <v>20</v>
      </c>
      <c r="H194" s="4" t="s">
        <v>20</v>
      </c>
      <c r="I194" s="4" t="s">
        <v>932</v>
      </c>
      <c r="J194" s="4" t="s">
        <v>727</v>
      </c>
      <c r="K194" s="4" t="s">
        <v>933</v>
      </c>
      <c r="L194" s="4" t="s">
        <v>660</v>
      </c>
      <c r="M194" s="3" t="str">
        <f t="shared" si="0"/>
        <v>Outstanding</v>
      </c>
      <c r="N194" s="11" t="s">
        <v>20</v>
      </c>
    </row>
    <row r="195" spans="1:14" ht="60" customHeight="1" x14ac:dyDescent="0.35">
      <c r="A195" s="9" t="s">
        <v>930</v>
      </c>
      <c r="B195" s="2" t="s">
        <v>934</v>
      </c>
      <c r="C195" s="1" t="s">
        <v>935</v>
      </c>
      <c r="D195" s="3" t="s">
        <v>17</v>
      </c>
      <c r="E195" s="3" t="s">
        <v>18</v>
      </c>
      <c r="F195" s="3" t="s">
        <v>19</v>
      </c>
      <c r="G195" s="3" t="s">
        <v>20</v>
      </c>
      <c r="H195" s="4" t="s">
        <v>20</v>
      </c>
      <c r="I195" s="4" t="s">
        <v>936</v>
      </c>
      <c r="J195" s="4" t="s">
        <v>937</v>
      </c>
      <c r="K195" s="4" t="s">
        <v>938</v>
      </c>
      <c r="L195" s="4" t="s">
        <v>660</v>
      </c>
      <c r="M195" s="3" t="str">
        <f t="shared" si="0"/>
        <v>Outstanding</v>
      </c>
      <c r="N195" s="11" t="s">
        <v>20</v>
      </c>
    </row>
    <row r="196" spans="1:14" ht="60" customHeight="1" x14ac:dyDescent="0.35">
      <c r="A196" s="9" t="s">
        <v>930</v>
      </c>
      <c r="B196" s="2" t="s">
        <v>939</v>
      </c>
      <c r="C196" s="1" t="s">
        <v>940</v>
      </c>
      <c r="D196" s="3" t="s">
        <v>17</v>
      </c>
      <c r="E196" s="3" t="s">
        <v>18</v>
      </c>
      <c r="F196" s="3" t="s">
        <v>19</v>
      </c>
      <c r="G196" s="3" t="s">
        <v>20</v>
      </c>
      <c r="H196" s="4" t="s">
        <v>20</v>
      </c>
      <c r="I196" s="4" t="s">
        <v>941</v>
      </c>
      <c r="J196" s="4" t="s">
        <v>942</v>
      </c>
      <c r="K196" s="4" t="s">
        <v>943</v>
      </c>
      <c r="L196" s="4" t="s">
        <v>660</v>
      </c>
      <c r="M196" s="3" t="str">
        <f t="shared" si="0"/>
        <v>Outstanding</v>
      </c>
      <c r="N196" s="11" t="s">
        <v>20</v>
      </c>
    </row>
    <row r="197" spans="1:14" ht="60" customHeight="1" x14ac:dyDescent="0.35">
      <c r="A197" s="9" t="s">
        <v>930</v>
      </c>
      <c r="B197" s="2" t="s">
        <v>944</v>
      </c>
      <c r="C197" s="1" t="s">
        <v>730</v>
      </c>
      <c r="D197" s="3" t="s">
        <v>17</v>
      </c>
      <c r="E197" s="3" t="s">
        <v>18</v>
      </c>
      <c r="F197" s="3" t="s">
        <v>19</v>
      </c>
      <c r="G197" s="3" t="s">
        <v>20</v>
      </c>
      <c r="H197" s="4" t="s">
        <v>20</v>
      </c>
      <c r="I197" s="4" t="s">
        <v>945</v>
      </c>
      <c r="J197" s="4" t="s">
        <v>946</v>
      </c>
      <c r="K197" s="4" t="s">
        <v>947</v>
      </c>
      <c r="L197" s="4" t="s">
        <v>660</v>
      </c>
      <c r="M197" s="3" t="str">
        <f t="shared" si="0"/>
        <v>Outstanding</v>
      </c>
      <c r="N197" s="11" t="s">
        <v>20</v>
      </c>
    </row>
    <row r="198" spans="1:14" ht="60" customHeight="1" x14ac:dyDescent="0.35">
      <c r="A198" s="9" t="s">
        <v>930</v>
      </c>
      <c r="B198" s="2" t="s">
        <v>948</v>
      </c>
      <c r="C198" s="1" t="s">
        <v>735</v>
      </c>
      <c r="D198" s="3" t="s">
        <v>17</v>
      </c>
      <c r="E198" s="3" t="s">
        <v>18</v>
      </c>
      <c r="F198" s="3" t="s">
        <v>19</v>
      </c>
      <c r="G198" s="3" t="s">
        <v>20</v>
      </c>
      <c r="H198" s="4" t="s">
        <v>20</v>
      </c>
      <c r="I198" s="4" t="s">
        <v>949</v>
      </c>
      <c r="J198" s="4" t="s">
        <v>950</v>
      </c>
      <c r="K198" s="4" t="s">
        <v>951</v>
      </c>
      <c r="L198" s="4" t="s">
        <v>660</v>
      </c>
      <c r="M198" s="3" t="str">
        <f t="shared" si="0"/>
        <v>Outstanding</v>
      </c>
      <c r="N198" s="11" t="s">
        <v>20</v>
      </c>
    </row>
    <row r="199" spans="1:14" ht="60" customHeight="1" x14ac:dyDescent="0.35">
      <c r="A199" s="9" t="s">
        <v>930</v>
      </c>
      <c r="B199" s="2" t="s">
        <v>952</v>
      </c>
      <c r="C199" s="1" t="s">
        <v>953</v>
      </c>
      <c r="D199" s="3" t="s">
        <v>17</v>
      </c>
      <c r="E199" s="3" t="s">
        <v>18</v>
      </c>
      <c r="F199" s="3" t="s">
        <v>19</v>
      </c>
      <c r="G199" s="3" t="s">
        <v>20</v>
      </c>
      <c r="H199" s="4" t="s">
        <v>20</v>
      </c>
      <c r="I199" s="4" t="s">
        <v>954</v>
      </c>
      <c r="J199" s="4" t="s">
        <v>955</v>
      </c>
      <c r="K199" s="4" t="s">
        <v>956</v>
      </c>
      <c r="L199" s="4" t="s">
        <v>660</v>
      </c>
      <c r="M199" s="3" t="str">
        <f t="shared" si="0"/>
        <v>Outstanding</v>
      </c>
      <c r="N199" s="11" t="s">
        <v>20</v>
      </c>
    </row>
    <row r="200" spans="1:14" ht="60" customHeight="1" x14ac:dyDescent="0.35">
      <c r="A200" s="9" t="s">
        <v>930</v>
      </c>
      <c r="B200" s="2" t="s">
        <v>957</v>
      </c>
      <c r="C200" s="1" t="s">
        <v>740</v>
      </c>
      <c r="D200" s="3" t="s">
        <v>17</v>
      </c>
      <c r="E200" s="3" t="s">
        <v>18</v>
      </c>
      <c r="F200" s="3" t="s">
        <v>19</v>
      </c>
      <c r="G200" s="3" t="s">
        <v>20</v>
      </c>
      <c r="H200" s="4" t="s">
        <v>20</v>
      </c>
      <c r="I200" s="4" t="s">
        <v>958</v>
      </c>
      <c r="J200" s="4" t="s">
        <v>742</v>
      </c>
      <c r="K200" s="4" t="s">
        <v>959</v>
      </c>
      <c r="L200" s="4" t="s">
        <v>666</v>
      </c>
      <c r="M200" s="3" t="str">
        <f t="shared" si="0"/>
        <v>Outstanding</v>
      </c>
      <c r="N200" s="11" t="s">
        <v>20</v>
      </c>
    </row>
    <row r="201" spans="1:14" ht="60" customHeight="1" x14ac:dyDescent="0.35">
      <c r="A201" s="9" t="s">
        <v>930</v>
      </c>
      <c r="B201" s="2" t="s">
        <v>960</v>
      </c>
      <c r="C201" s="1" t="s">
        <v>961</v>
      </c>
      <c r="D201" s="3" t="s">
        <v>17</v>
      </c>
      <c r="E201" s="3" t="s">
        <v>18</v>
      </c>
      <c r="F201" s="3" t="s">
        <v>19</v>
      </c>
      <c r="G201" s="3" t="s">
        <v>20</v>
      </c>
      <c r="H201" s="4" t="s">
        <v>20</v>
      </c>
      <c r="I201" s="4" t="s">
        <v>962</v>
      </c>
      <c r="J201" s="4" t="s">
        <v>963</v>
      </c>
      <c r="K201" s="4" t="s">
        <v>964</v>
      </c>
      <c r="L201" s="4" t="s">
        <v>660</v>
      </c>
      <c r="M201" s="3" t="str">
        <f t="shared" si="0"/>
        <v>Outstanding</v>
      </c>
      <c r="N201" s="11" t="s">
        <v>20</v>
      </c>
    </row>
    <row r="202" spans="1:14" ht="60" customHeight="1" x14ac:dyDescent="0.35">
      <c r="A202" s="9" t="s">
        <v>930</v>
      </c>
      <c r="B202" s="2" t="s">
        <v>965</v>
      </c>
      <c r="C202" s="1" t="s">
        <v>745</v>
      </c>
      <c r="D202" s="3" t="s">
        <v>17</v>
      </c>
      <c r="E202" s="3" t="s">
        <v>18</v>
      </c>
      <c r="F202" s="3" t="s">
        <v>19</v>
      </c>
      <c r="G202" s="3" t="s">
        <v>20</v>
      </c>
      <c r="H202" s="4" t="s">
        <v>20</v>
      </c>
      <c r="I202" s="4" t="s">
        <v>966</v>
      </c>
      <c r="J202" s="4" t="s">
        <v>747</v>
      </c>
      <c r="K202" s="4" t="s">
        <v>967</v>
      </c>
      <c r="L202" s="4" t="s">
        <v>617</v>
      </c>
      <c r="M202" s="3" t="str">
        <f t="shared" si="0"/>
        <v>Outstanding</v>
      </c>
      <c r="N202" s="11" t="s">
        <v>20</v>
      </c>
    </row>
    <row r="203" spans="1:14" ht="60" customHeight="1" x14ac:dyDescent="0.35">
      <c r="A203" s="9" t="s">
        <v>930</v>
      </c>
      <c r="B203" s="2" t="s">
        <v>968</v>
      </c>
      <c r="C203" s="1" t="s">
        <v>750</v>
      </c>
      <c r="D203" s="3" t="s">
        <v>17</v>
      </c>
      <c r="E203" s="3" t="s">
        <v>18</v>
      </c>
      <c r="F203" s="3" t="s">
        <v>19</v>
      </c>
      <c r="G203" s="3" t="s">
        <v>20</v>
      </c>
      <c r="H203" s="4" t="s">
        <v>20</v>
      </c>
      <c r="I203" s="4" t="s">
        <v>969</v>
      </c>
      <c r="J203" s="4" t="s">
        <v>752</v>
      </c>
      <c r="K203" s="4" t="s">
        <v>970</v>
      </c>
      <c r="L203" s="4" t="s">
        <v>754</v>
      </c>
      <c r="M203" s="3" t="str">
        <f t="shared" si="0"/>
        <v>Outstanding</v>
      </c>
      <c r="N203" s="11" t="s">
        <v>20</v>
      </c>
    </row>
    <row r="204" spans="1:14" ht="60" customHeight="1" x14ac:dyDescent="0.35">
      <c r="A204" s="9" t="s">
        <v>930</v>
      </c>
      <c r="B204" s="2" t="s">
        <v>971</v>
      </c>
      <c r="C204" s="1" t="s">
        <v>756</v>
      </c>
      <c r="D204" s="3" t="s">
        <v>17</v>
      </c>
      <c r="E204" s="3" t="s">
        <v>18</v>
      </c>
      <c r="F204" s="3" t="s">
        <v>19</v>
      </c>
      <c r="G204" s="3" t="s">
        <v>20</v>
      </c>
      <c r="H204" s="4" t="s">
        <v>20</v>
      </c>
      <c r="I204" s="4" t="s">
        <v>972</v>
      </c>
      <c r="J204" s="4" t="s">
        <v>758</v>
      </c>
      <c r="K204" s="4" t="s">
        <v>973</v>
      </c>
      <c r="L204" s="4" t="s">
        <v>666</v>
      </c>
      <c r="M204" s="3" t="str">
        <f t="shared" si="0"/>
        <v>Outstanding</v>
      </c>
      <c r="N204" s="11" t="s">
        <v>20</v>
      </c>
    </row>
    <row r="205" spans="1:14" ht="60" customHeight="1" x14ac:dyDescent="0.35">
      <c r="A205" s="9" t="s">
        <v>930</v>
      </c>
      <c r="B205" s="2" t="s">
        <v>974</v>
      </c>
      <c r="C205" s="1" t="s">
        <v>761</v>
      </c>
      <c r="D205" s="3" t="s">
        <v>17</v>
      </c>
      <c r="E205" s="3" t="s">
        <v>18</v>
      </c>
      <c r="F205" s="3" t="s">
        <v>19</v>
      </c>
      <c r="G205" s="3" t="s">
        <v>20</v>
      </c>
      <c r="H205" s="4" t="s">
        <v>20</v>
      </c>
      <c r="I205" s="4" t="s">
        <v>975</v>
      </c>
      <c r="J205" s="4" t="s">
        <v>763</v>
      </c>
      <c r="K205" s="4" t="s">
        <v>976</v>
      </c>
      <c r="L205" s="4" t="s">
        <v>660</v>
      </c>
      <c r="M205" s="3" t="str">
        <f t="shared" si="0"/>
        <v>Outstanding</v>
      </c>
      <c r="N205" s="11" t="s">
        <v>20</v>
      </c>
    </row>
    <row r="206" spans="1:14" ht="60" customHeight="1" x14ac:dyDescent="0.35">
      <c r="A206" s="9" t="s">
        <v>930</v>
      </c>
      <c r="B206" s="2" t="s">
        <v>977</v>
      </c>
      <c r="C206" s="1" t="s">
        <v>766</v>
      </c>
      <c r="D206" s="3" t="s">
        <v>17</v>
      </c>
      <c r="E206" s="3" t="s">
        <v>18</v>
      </c>
      <c r="F206" s="3" t="s">
        <v>19</v>
      </c>
      <c r="G206" s="3" t="s">
        <v>20</v>
      </c>
      <c r="H206" s="4" t="s">
        <v>20</v>
      </c>
      <c r="I206" s="4" t="s">
        <v>978</v>
      </c>
      <c r="J206" s="4" t="s">
        <v>768</v>
      </c>
      <c r="K206" s="4" t="s">
        <v>979</v>
      </c>
      <c r="L206" s="4" t="s">
        <v>666</v>
      </c>
      <c r="M206" s="3" t="str">
        <f t="shared" si="0"/>
        <v>Outstanding</v>
      </c>
      <c r="N206" s="11" t="s">
        <v>20</v>
      </c>
    </row>
    <row r="207" spans="1:14" ht="60" customHeight="1" x14ac:dyDescent="0.35">
      <c r="A207" s="9" t="s">
        <v>930</v>
      </c>
      <c r="B207" s="2" t="s">
        <v>980</v>
      </c>
      <c r="C207" s="1" t="s">
        <v>771</v>
      </c>
      <c r="D207" s="3" t="s">
        <v>17</v>
      </c>
      <c r="E207" s="3" t="s">
        <v>18</v>
      </c>
      <c r="F207" s="3" t="s">
        <v>19</v>
      </c>
      <c r="G207" s="3" t="s">
        <v>20</v>
      </c>
      <c r="H207" s="4" t="s">
        <v>20</v>
      </c>
      <c r="I207" s="4" t="s">
        <v>981</v>
      </c>
      <c r="J207" s="4" t="s">
        <v>773</v>
      </c>
      <c r="K207" s="4" t="s">
        <v>982</v>
      </c>
      <c r="L207" s="4" t="s">
        <v>666</v>
      </c>
      <c r="M207" s="3" t="str">
        <f t="shared" si="0"/>
        <v>Outstanding</v>
      </c>
      <c r="N207" s="11" t="s">
        <v>20</v>
      </c>
    </row>
    <row r="208" spans="1:14" ht="60" customHeight="1" x14ac:dyDescent="0.35">
      <c r="A208" s="9" t="s">
        <v>930</v>
      </c>
      <c r="B208" s="2" t="s">
        <v>983</v>
      </c>
      <c r="C208" s="1" t="s">
        <v>776</v>
      </c>
      <c r="D208" s="3" t="s">
        <v>17</v>
      </c>
      <c r="E208" s="3" t="s">
        <v>18</v>
      </c>
      <c r="F208" s="3" t="s">
        <v>19</v>
      </c>
      <c r="G208" s="3" t="s">
        <v>20</v>
      </c>
      <c r="H208" s="4" t="s">
        <v>20</v>
      </c>
      <c r="I208" s="4" t="s">
        <v>984</v>
      </c>
      <c r="J208" s="4" t="s">
        <v>778</v>
      </c>
      <c r="K208" s="4" t="s">
        <v>985</v>
      </c>
      <c r="L208" s="4" t="s">
        <v>706</v>
      </c>
      <c r="M208" s="3" t="str">
        <f t="shared" si="0"/>
        <v>Outstanding</v>
      </c>
      <c r="N208" s="11" t="s">
        <v>20</v>
      </c>
    </row>
    <row r="209" spans="1:14" ht="60" customHeight="1" x14ac:dyDescent="0.35">
      <c r="A209" s="9" t="s">
        <v>930</v>
      </c>
      <c r="B209" s="2" t="s">
        <v>986</v>
      </c>
      <c r="C209" s="1" t="s">
        <v>781</v>
      </c>
      <c r="D209" s="3" t="s">
        <v>17</v>
      </c>
      <c r="E209" s="3" t="s">
        <v>18</v>
      </c>
      <c r="F209" s="3" t="s">
        <v>19</v>
      </c>
      <c r="G209" s="3" t="s">
        <v>20</v>
      </c>
      <c r="H209" s="4" t="s">
        <v>20</v>
      </c>
      <c r="I209" s="4" t="s">
        <v>987</v>
      </c>
      <c r="J209" s="4" t="s">
        <v>783</v>
      </c>
      <c r="K209" s="4" t="s">
        <v>988</v>
      </c>
      <c r="L209" s="4" t="s">
        <v>660</v>
      </c>
      <c r="M209" s="3" t="str">
        <f t="shared" si="0"/>
        <v>Outstanding</v>
      </c>
      <c r="N209" s="11" t="s">
        <v>20</v>
      </c>
    </row>
    <row r="210" spans="1:14" ht="60" customHeight="1" x14ac:dyDescent="0.35">
      <c r="A210" s="9" t="s">
        <v>930</v>
      </c>
      <c r="B210" s="2" t="s">
        <v>989</v>
      </c>
      <c r="C210" s="1" t="s">
        <v>786</v>
      </c>
      <c r="D210" s="3" t="s">
        <v>17</v>
      </c>
      <c r="E210" s="3" t="s">
        <v>18</v>
      </c>
      <c r="F210" s="3" t="s">
        <v>19</v>
      </c>
      <c r="G210" s="3" t="s">
        <v>20</v>
      </c>
      <c r="H210" s="4" t="s">
        <v>20</v>
      </c>
      <c r="I210" s="4" t="s">
        <v>990</v>
      </c>
      <c r="J210" s="4" t="s">
        <v>788</v>
      </c>
      <c r="K210" s="4" t="s">
        <v>991</v>
      </c>
      <c r="L210" s="4" t="s">
        <v>706</v>
      </c>
      <c r="M210" s="3" t="str">
        <f t="shared" si="0"/>
        <v>Outstanding</v>
      </c>
      <c r="N210" s="11" t="s">
        <v>20</v>
      </c>
    </row>
    <row r="211" spans="1:14" ht="60" customHeight="1" x14ac:dyDescent="0.35">
      <c r="A211" s="9" t="s">
        <v>930</v>
      </c>
      <c r="B211" s="2" t="s">
        <v>992</v>
      </c>
      <c r="C211" s="1" t="s">
        <v>791</v>
      </c>
      <c r="D211" s="3" t="s">
        <v>17</v>
      </c>
      <c r="E211" s="3" t="s">
        <v>18</v>
      </c>
      <c r="F211" s="3" t="s">
        <v>19</v>
      </c>
      <c r="G211" s="3" t="s">
        <v>20</v>
      </c>
      <c r="H211" s="4" t="s">
        <v>20</v>
      </c>
      <c r="I211" s="4" t="s">
        <v>993</v>
      </c>
      <c r="J211" s="4" t="s">
        <v>994</v>
      </c>
      <c r="K211" s="4" t="s">
        <v>995</v>
      </c>
      <c r="L211" s="4" t="s">
        <v>660</v>
      </c>
      <c r="M211" s="3" t="str">
        <f t="shared" si="0"/>
        <v>Outstanding</v>
      </c>
      <c r="N211" s="11" t="s">
        <v>20</v>
      </c>
    </row>
    <row r="212" spans="1:14" ht="60" customHeight="1" x14ac:dyDescent="0.35">
      <c r="A212" s="9" t="s">
        <v>930</v>
      </c>
      <c r="B212" s="2" t="s">
        <v>996</v>
      </c>
      <c r="C212" s="1" t="s">
        <v>796</v>
      </c>
      <c r="D212" s="3" t="s">
        <v>17</v>
      </c>
      <c r="E212" s="3" t="s">
        <v>18</v>
      </c>
      <c r="F212" s="3" t="s">
        <v>19</v>
      </c>
      <c r="G212" s="3" t="s">
        <v>20</v>
      </c>
      <c r="H212" s="4" t="s">
        <v>20</v>
      </c>
      <c r="I212" s="4" t="s">
        <v>997</v>
      </c>
      <c r="J212" s="4" t="s">
        <v>798</v>
      </c>
      <c r="K212" s="4" t="s">
        <v>998</v>
      </c>
      <c r="L212" s="4" t="s">
        <v>660</v>
      </c>
      <c r="M212" s="3" t="str">
        <f t="shared" si="0"/>
        <v>Outstanding</v>
      </c>
      <c r="N212" s="11" t="s">
        <v>20</v>
      </c>
    </row>
    <row r="213" spans="1:14" ht="60" customHeight="1" x14ac:dyDescent="0.35">
      <c r="A213" s="9" t="s">
        <v>930</v>
      </c>
      <c r="B213" s="2" t="s">
        <v>999</v>
      </c>
      <c r="C213" s="1" t="s">
        <v>801</v>
      </c>
      <c r="D213" s="3" t="s">
        <v>17</v>
      </c>
      <c r="E213" s="3" t="s">
        <v>18</v>
      </c>
      <c r="F213" s="3" t="s">
        <v>19</v>
      </c>
      <c r="G213" s="3" t="s">
        <v>20</v>
      </c>
      <c r="H213" s="4" t="s">
        <v>20</v>
      </c>
      <c r="I213" s="4" t="s">
        <v>1000</v>
      </c>
      <c r="J213" s="4" t="s">
        <v>803</v>
      </c>
      <c r="K213" s="4" t="s">
        <v>1001</v>
      </c>
      <c r="L213" s="4" t="s">
        <v>660</v>
      </c>
      <c r="M213" s="3" t="str">
        <f t="shared" si="0"/>
        <v>Outstanding</v>
      </c>
      <c r="N213" s="11" t="s">
        <v>20</v>
      </c>
    </row>
    <row r="214" spans="1:14" ht="60" customHeight="1" x14ac:dyDescent="0.35">
      <c r="A214" s="9" t="s">
        <v>930</v>
      </c>
      <c r="B214" s="2" t="s">
        <v>1002</v>
      </c>
      <c r="C214" s="1" t="s">
        <v>806</v>
      </c>
      <c r="D214" s="3" t="s">
        <v>17</v>
      </c>
      <c r="E214" s="3" t="s">
        <v>18</v>
      </c>
      <c r="F214" s="3" t="s">
        <v>19</v>
      </c>
      <c r="G214" s="3" t="s">
        <v>20</v>
      </c>
      <c r="H214" s="4" t="s">
        <v>20</v>
      </c>
      <c r="I214" s="4" t="s">
        <v>1003</v>
      </c>
      <c r="J214" s="4" t="s">
        <v>808</v>
      </c>
      <c r="K214" s="4" t="s">
        <v>1004</v>
      </c>
      <c r="L214" s="4" t="s">
        <v>660</v>
      </c>
      <c r="M214" s="3" t="str">
        <f t="shared" si="0"/>
        <v>Outstanding</v>
      </c>
      <c r="N214" s="11" t="s">
        <v>20</v>
      </c>
    </row>
    <row r="215" spans="1:14" ht="60" customHeight="1" x14ac:dyDescent="0.35">
      <c r="A215" s="9" t="s">
        <v>930</v>
      </c>
      <c r="B215" s="2" t="s">
        <v>1005</v>
      </c>
      <c r="C215" s="1" t="s">
        <v>811</v>
      </c>
      <c r="D215" s="3" t="s">
        <v>17</v>
      </c>
      <c r="E215" s="3" t="s">
        <v>18</v>
      </c>
      <c r="F215" s="3" t="s">
        <v>19</v>
      </c>
      <c r="G215" s="3" t="s">
        <v>20</v>
      </c>
      <c r="H215" s="4" t="s">
        <v>20</v>
      </c>
      <c r="I215" s="4" t="s">
        <v>1006</v>
      </c>
      <c r="J215" s="4" t="s">
        <v>813</v>
      </c>
      <c r="K215" s="4" t="s">
        <v>1007</v>
      </c>
      <c r="L215" s="4" t="s">
        <v>666</v>
      </c>
      <c r="M215" s="3" t="str">
        <f t="shared" si="0"/>
        <v>Outstanding</v>
      </c>
      <c r="N215" s="11" t="s">
        <v>20</v>
      </c>
    </row>
    <row r="216" spans="1:14" ht="60" customHeight="1" x14ac:dyDescent="0.35">
      <c r="A216" s="9" t="s">
        <v>930</v>
      </c>
      <c r="B216" s="2" t="s">
        <v>1008</v>
      </c>
      <c r="C216" s="1" t="s">
        <v>816</v>
      </c>
      <c r="D216" s="3" t="s">
        <v>17</v>
      </c>
      <c r="E216" s="3" t="s">
        <v>18</v>
      </c>
      <c r="F216" s="3" t="s">
        <v>19</v>
      </c>
      <c r="G216" s="3" t="s">
        <v>20</v>
      </c>
      <c r="H216" s="4" t="s">
        <v>20</v>
      </c>
      <c r="I216" s="4" t="s">
        <v>1009</v>
      </c>
      <c r="J216" s="4" t="s">
        <v>818</v>
      </c>
      <c r="K216" s="4" t="s">
        <v>1010</v>
      </c>
      <c r="L216" s="4" t="s">
        <v>660</v>
      </c>
      <c r="M216" s="3" t="str">
        <f t="shared" si="0"/>
        <v>Outstanding</v>
      </c>
      <c r="N216" s="11" t="s">
        <v>20</v>
      </c>
    </row>
    <row r="217" spans="1:14" ht="60" customHeight="1" x14ac:dyDescent="0.35">
      <c r="A217" s="9" t="s">
        <v>930</v>
      </c>
      <c r="B217" s="2" t="s">
        <v>1011</v>
      </c>
      <c r="C217" s="1" t="s">
        <v>821</v>
      </c>
      <c r="D217" s="3" t="s">
        <v>17</v>
      </c>
      <c r="E217" s="3" t="s">
        <v>18</v>
      </c>
      <c r="F217" s="3" t="s">
        <v>19</v>
      </c>
      <c r="G217" s="3" t="s">
        <v>20</v>
      </c>
      <c r="H217" s="4" t="s">
        <v>20</v>
      </c>
      <c r="I217" s="4" t="s">
        <v>1012</v>
      </c>
      <c r="J217" s="4" t="s">
        <v>913</v>
      </c>
      <c r="K217" s="4" t="s">
        <v>1013</v>
      </c>
      <c r="L217" s="4" t="s">
        <v>660</v>
      </c>
      <c r="M217" s="3" t="str">
        <f t="shared" si="0"/>
        <v>Outstanding</v>
      </c>
      <c r="N217" s="11" t="s">
        <v>20</v>
      </c>
    </row>
    <row r="218" spans="1:14" ht="60" customHeight="1" x14ac:dyDescent="0.35">
      <c r="A218" s="9" t="s">
        <v>930</v>
      </c>
      <c r="B218" s="2" t="s">
        <v>1014</v>
      </c>
      <c r="C218" s="1" t="s">
        <v>826</v>
      </c>
      <c r="D218" s="3" t="s">
        <v>17</v>
      </c>
      <c r="E218" s="3" t="s">
        <v>18</v>
      </c>
      <c r="F218" s="3" t="s">
        <v>19</v>
      </c>
      <c r="G218" s="3" t="s">
        <v>20</v>
      </c>
      <c r="H218" s="4" t="s">
        <v>20</v>
      </c>
      <c r="I218" s="4" t="s">
        <v>1015</v>
      </c>
      <c r="J218" s="4" t="s">
        <v>1016</v>
      </c>
      <c r="K218" s="4" t="s">
        <v>1017</v>
      </c>
      <c r="L218" s="4" t="s">
        <v>660</v>
      </c>
      <c r="M218" s="3" t="str">
        <f t="shared" si="0"/>
        <v>Outstanding</v>
      </c>
      <c r="N218" s="11" t="s">
        <v>20</v>
      </c>
    </row>
    <row r="219" spans="1:14" ht="60" customHeight="1" x14ac:dyDescent="0.35">
      <c r="A219" s="9" t="s">
        <v>930</v>
      </c>
      <c r="B219" s="2" t="s">
        <v>1018</v>
      </c>
      <c r="C219" s="1" t="s">
        <v>1019</v>
      </c>
      <c r="D219" s="3" t="s">
        <v>17</v>
      </c>
      <c r="E219" s="3" t="s">
        <v>18</v>
      </c>
      <c r="F219" s="3" t="s">
        <v>19</v>
      </c>
      <c r="G219" s="3" t="s">
        <v>20</v>
      </c>
      <c r="H219" s="4" t="s">
        <v>20</v>
      </c>
      <c r="I219" s="4" t="s">
        <v>1020</v>
      </c>
      <c r="J219" s="4" t="s">
        <v>1021</v>
      </c>
      <c r="K219" s="4" t="s">
        <v>1022</v>
      </c>
      <c r="L219" s="4" t="s">
        <v>660</v>
      </c>
      <c r="M219" s="3" t="str">
        <f t="shared" si="0"/>
        <v>Outstanding</v>
      </c>
      <c r="N219" s="11" t="s">
        <v>20</v>
      </c>
    </row>
    <row r="220" spans="1:14" ht="60" customHeight="1" x14ac:dyDescent="0.35">
      <c r="A220" s="9" t="s">
        <v>930</v>
      </c>
      <c r="B220" s="2" t="s">
        <v>1023</v>
      </c>
      <c r="C220" s="1" t="s">
        <v>836</v>
      </c>
      <c r="D220" s="3" t="s">
        <v>17</v>
      </c>
      <c r="E220" s="3" t="s">
        <v>18</v>
      </c>
      <c r="F220" s="3" t="s">
        <v>19</v>
      </c>
      <c r="G220" s="3" t="s">
        <v>20</v>
      </c>
      <c r="H220" s="4" t="s">
        <v>20</v>
      </c>
      <c r="I220" s="4" t="s">
        <v>1024</v>
      </c>
      <c r="J220" s="4" t="s">
        <v>1025</v>
      </c>
      <c r="K220" s="4" t="s">
        <v>1026</v>
      </c>
      <c r="L220" s="4" t="s">
        <v>660</v>
      </c>
      <c r="M220" s="3" t="str">
        <f t="shared" si="0"/>
        <v>Outstanding</v>
      </c>
      <c r="N220" s="11" t="s">
        <v>20</v>
      </c>
    </row>
    <row r="221" spans="1:14" ht="60" customHeight="1" x14ac:dyDescent="0.35">
      <c r="A221" s="9" t="s">
        <v>930</v>
      </c>
      <c r="B221" s="2" t="s">
        <v>1027</v>
      </c>
      <c r="C221" s="1" t="s">
        <v>841</v>
      </c>
      <c r="D221" s="3" t="s">
        <v>17</v>
      </c>
      <c r="E221" s="3" t="s">
        <v>18</v>
      </c>
      <c r="F221" s="3" t="s">
        <v>19</v>
      </c>
      <c r="G221" s="3" t="s">
        <v>20</v>
      </c>
      <c r="H221" s="4" t="s">
        <v>20</v>
      </c>
      <c r="I221" s="4" t="s">
        <v>1028</v>
      </c>
      <c r="J221" s="4" t="s">
        <v>1029</v>
      </c>
      <c r="K221" s="4" t="s">
        <v>1030</v>
      </c>
      <c r="L221" s="4" t="s">
        <v>660</v>
      </c>
      <c r="M221" s="3" t="str">
        <f t="shared" si="0"/>
        <v>Outstanding</v>
      </c>
      <c r="N221" s="11" t="s">
        <v>20</v>
      </c>
    </row>
    <row r="222" spans="1:14" ht="60" customHeight="1" x14ac:dyDescent="0.35">
      <c r="A222" s="9" t="s">
        <v>930</v>
      </c>
      <c r="B222" s="2" t="s">
        <v>1031</v>
      </c>
      <c r="C222" s="1" t="s">
        <v>846</v>
      </c>
      <c r="D222" s="3" t="s">
        <v>17</v>
      </c>
      <c r="E222" s="3" t="s">
        <v>18</v>
      </c>
      <c r="F222" s="3" t="s">
        <v>19</v>
      </c>
      <c r="G222" s="3" t="s">
        <v>20</v>
      </c>
      <c r="H222" s="4" t="s">
        <v>20</v>
      </c>
      <c r="I222" s="4" t="s">
        <v>1032</v>
      </c>
      <c r="J222" s="4" t="s">
        <v>1033</v>
      </c>
      <c r="K222" s="4" t="s">
        <v>1034</v>
      </c>
      <c r="L222" s="4" t="s">
        <v>660</v>
      </c>
      <c r="M222" s="3" t="str">
        <f t="shared" si="0"/>
        <v>Outstanding</v>
      </c>
      <c r="N222" s="11" t="s">
        <v>20</v>
      </c>
    </row>
    <row r="223" spans="1:14" ht="60" customHeight="1" x14ac:dyDescent="0.35">
      <c r="A223" s="9" t="s">
        <v>930</v>
      </c>
      <c r="B223" s="2" t="s">
        <v>1035</v>
      </c>
      <c r="C223" s="1" t="s">
        <v>1036</v>
      </c>
      <c r="D223" s="3" t="s">
        <v>17</v>
      </c>
      <c r="E223" s="3" t="s">
        <v>18</v>
      </c>
      <c r="F223" s="3" t="s">
        <v>19</v>
      </c>
      <c r="G223" s="3" t="s">
        <v>20</v>
      </c>
      <c r="H223" s="4" t="s">
        <v>20</v>
      </c>
      <c r="I223" s="4" t="s">
        <v>1037</v>
      </c>
      <c r="J223" s="4" t="s">
        <v>1038</v>
      </c>
      <c r="K223" s="4" t="s">
        <v>1039</v>
      </c>
      <c r="L223" s="4" t="s">
        <v>660</v>
      </c>
      <c r="M223" s="3" t="str">
        <f t="shared" si="0"/>
        <v>Outstanding</v>
      </c>
      <c r="N223" s="11" t="s">
        <v>20</v>
      </c>
    </row>
    <row r="224" spans="1:14" ht="60" customHeight="1" x14ac:dyDescent="0.35">
      <c r="A224" s="9" t="s">
        <v>930</v>
      </c>
      <c r="B224" s="2" t="s">
        <v>1040</v>
      </c>
      <c r="C224" s="1" t="s">
        <v>1041</v>
      </c>
      <c r="D224" s="3" t="s">
        <v>17</v>
      </c>
      <c r="E224" s="3" t="s">
        <v>18</v>
      </c>
      <c r="F224" s="3" t="s">
        <v>19</v>
      </c>
      <c r="G224" s="3" t="s">
        <v>20</v>
      </c>
      <c r="H224" s="4" t="s">
        <v>20</v>
      </c>
      <c r="I224" s="4" t="s">
        <v>1042</v>
      </c>
      <c r="J224" s="4" t="s">
        <v>1043</v>
      </c>
      <c r="K224" s="4" t="s">
        <v>1044</v>
      </c>
      <c r="L224" s="4" t="s">
        <v>660</v>
      </c>
      <c r="M224" s="3" t="str">
        <f t="shared" si="0"/>
        <v>Outstanding</v>
      </c>
      <c r="N224" s="11" t="s">
        <v>20</v>
      </c>
    </row>
    <row r="225" spans="1:14" ht="60" customHeight="1" x14ac:dyDescent="0.35">
      <c r="A225" s="9" t="s">
        <v>930</v>
      </c>
      <c r="B225" s="2" t="s">
        <v>1045</v>
      </c>
      <c r="C225" s="1" t="s">
        <v>1046</v>
      </c>
      <c r="D225" s="3" t="s">
        <v>17</v>
      </c>
      <c r="E225" s="3" t="s">
        <v>18</v>
      </c>
      <c r="F225" s="3" t="s">
        <v>19</v>
      </c>
      <c r="G225" s="3" t="s">
        <v>20</v>
      </c>
      <c r="H225" s="4" t="s">
        <v>20</v>
      </c>
      <c r="I225" s="4" t="s">
        <v>1047</v>
      </c>
      <c r="J225" s="4" t="s">
        <v>1048</v>
      </c>
      <c r="K225" s="4" t="s">
        <v>1049</v>
      </c>
      <c r="L225" s="4" t="s">
        <v>660</v>
      </c>
      <c r="M225" s="3" t="str">
        <f t="shared" si="0"/>
        <v>Outstanding</v>
      </c>
      <c r="N225" s="11" t="s">
        <v>20</v>
      </c>
    </row>
    <row r="226" spans="1:14" ht="60" customHeight="1" x14ac:dyDescent="0.35">
      <c r="A226" s="9" t="s">
        <v>930</v>
      </c>
      <c r="B226" s="2" t="s">
        <v>1050</v>
      </c>
      <c r="C226" s="1" t="s">
        <v>1051</v>
      </c>
      <c r="D226" s="3" t="s">
        <v>17</v>
      </c>
      <c r="E226" s="3" t="s">
        <v>18</v>
      </c>
      <c r="F226" s="3" t="s">
        <v>19</v>
      </c>
      <c r="G226" s="3" t="s">
        <v>20</v>
      </c>
      <c r="H226" s="4" t="s">
        <v>20</v>
      </c>
      <c r="I226" s="4" t="s">
        <v>1052</v>
      </c>
      <c r="J226" s="4" t="s">
        <v>853</v>
      </c>
      <c r="K226" s="4" t="s">
        <v>1053</v>
      </c>
      <c r="L226" s="4" t="s">
        <v>666</v>
      </c>
      <c r="M226" s="3" t="str">
        <f t="shared" si="0"/>
        <v>Outstanding</v>
      </c>
      <c r="N226" s="11" t="s">
        <v>20</v>
      </c>
    </row>
    <row r="227" spans="1:14" ht="60" customHeight="1" x14ac:dyDescent="0.35">
      <c r="A227" s="9" t="s">
        <v>930</v>
      </c>
      <c r="B227" s="2" t="s">
        <v>1054</v>
      </c>
      <c r="C227" s="1" t="s">
        <v>856</v>
      </c>
      <c r="D227" s="3" t="s">
        <v>17</v>
      </c>
      <c r="E227" s="3" t="s">
        <v>18</v>
      </c>
      <c r="F227" s="3" t="s">
        <v>19</v>
      </c>
      <c r="G227" s="3" t="s">
        <v>20</v>
      </c>
      <c r="H227" s="4" t="s">
        <v>20</v>
      </c>
      <c r="I227" s="4" t="s">
        <v>1055</v>
      </c>
      <c r="J227" s="4" t="s">
        <v>858</v>
      </c>
      <c r="K227" s="4" t="s">
        <v>1056</v>
      </c>
      <c r="L227" s="4" t="s">
        <v>617</v>
      </c>
      <c r="M227" s="3" t="str">
        <f t="shared" si="0"/>
        <v>Outstanding</v>
      </c>
      <c r="N227" s="11" t="s">
        <v>20</v>
      </c>
    </row>
    <row r="228" spans="1:14" ht="60" customHeight="1" x14ac:dyDescent="0.35">
      <c r="A228" s="9" t="s">
        <v>930</v>
      </c>
      <c r="B228" s="2" t="s">
        <v>1057</v>
      </c>
      <c r="C228" s="1" t="s">
        <v>861</v>
      </c>
      <c r="D228" s="3" t="s">
        <v>17</v>
      </c>
      <c r="E228" s="3" t="s">
        <v>18</v>
      </c>
      <c r="F228" s="3" t="s">
        <v>19</v>
      </c>
      <c r="G228" s="3" t="s">
        <v>20</v>
      </c>
      <c r="H228" s="4" t="s">
        <v>20</v>
      </c>
      <c r="I228" s="4" t="s">
        <v>1058</v>
      </c>
      <c r="J228" s="4" t="s">
        <v>863</v>
      </c>
      <c r="K228" s="4" t="s">
        <v>1059</v>
      </c>
      <c r="L228" s="4" t="s">
        <v>865</v>
      </c>
      <c r="M228" s="3" t="str">
        <f t="shared" si="0"/>
        <v>Outstanding</v>
      </c>
      <c r="N228" s="11" t="s">
        <v>20</v>
      </c>
    </row>
    <row r="229" spans="1:14" ht="60" customHeight="1" x14ac:dyDescent="0.35">
      <c r="A229" s="9" t="s">
        <v>930</v>
      </c>
      <c r="B229" s="2" t="s">
        <v>1060</v>
      </c>
      <c r="C229" s="1" t="s">
        <v>867</v>
      </c>
      <c r="D229" s="3" t="s">
        <v>17</v>
      </c>
      <c r="E229" s="3" t="s">
        <v>18</v>
      </c>
      <c r="F229" s="3" t="s">
        <v>19</v>
      </c>
      <c r="G229" s="3" t="s">
        <v>20</v>
      </c>
      <c r="H229" s="4" t="s">
        <v>20</v>
      </c>
      <c r="I229" s="4" t="s">
        <v>1061</v>
      </c>
      <c r="J229" s="4" t="s">
        <v>869</v>
      </c>
      <c r="K229" s="4" t="s">
        <v>1062</v>
      </c>
      <c r="L229" s="4" t="s">
        <v>666</v>
      </c>
      <c r="M229" s="3" t="str">
        <f t="shared" si="0"/>
        <v>Outstanding</v>
      </c>
      <c r="N229" s="11" t="s">
        <v>20</v>
      </c>
    </row>
    <row r="230" spans="1:14" ht="60" customHeight="1" x14ac:dyDescent="0.35">
      <c r="A230" s="9" t="s">
        <v>930</v>
      </c>
      <c r="B230" s="2" t="s">
        <v>1063</v>
      </c>
      <c r="C230" s="1" t="s">
        <v>872</v>
      </c>
      <c r="D230" s="3" t="s">
        <v>17</v>
      </c>
      <c r="E230" s="3" t="s">
        <v>18</v>
      </c>
      <c r="F230" s="3" t="s">
        <v>19</v>
      </c>
      <c r="G230" s="3" t="s">
        <v>20</v>
      </c>
      <c r="H230" s="4" t="s">
        <v>20</v>
      </c>
      <c r="I230" s="4" t="s">
        <v>1064</v>
      </c>
      <c r="J230" s="4" t="s">
        <v>874</v>
      </c>
      <c r="K230" s="4" t="s">
        <v>1065</v>
      </c>
      <c r="L230" s="4" t="s">
        <v>660</v>
      </c>
      <c r="M230" s="3" t="str">
        <f t="shared" si="0"/>
        <v>Outstanding</v>
      </c>
      <c r="N230" s="11" t="s">
        <v>20</v>
      </c>
    </row>
    <row r="231" spans="1:14" ht="60" customHeight="1" x14ac:dyDescent="0.35">
      <c r="A231" s="9" t="s">
        <v>930</v>
      </c>
      <c r="B231" s="2" t="s">
        <v>1066</v>
      </c>
      <c r="C231" s="1" t="s">
        <v>877</v>
      </c>
      <c r="D231" s="3" t="s">
        <v>17</v>
      </c>
      <c r="E231" s="3" t="s">
        <v>18</v>
      </c>
      <c r="F231" s="3" t="s">
        <v>19</v>
      </c>
      <c r="G231" s="3" t="s">
        <v>20</v>
      </c>
      <c r="H231" s="4" t="s">
        <v>20</v>
      </c>
      <c r="I231" s="4" t="s">
        <v>1067</v>
      </c>
      <c r="J231" s="4" t="s">
        <v>1068</v>
      </c>
      <c r="K231" s="4" t="s">
        <v>1069</v>
      </c>
      <c r="L231" s="4" t="s">
        <v>660</v>
      </c>
      <c r="M231" s="3" t="str">
        <f t="shared" si="0"/>
        <v>Outstanding</v>
      </c>
      <c r="N231" s="11" t="s">
        <v>20</v>
      </c>
    </row>
    <row r="232" spans="1:14" ht="60" customHeight="1" x14ac:dyDescent="0.35">
      <c r="A232" s="9" t="s">
        <v>930</v>
      </c>
      <c r="B232" s="2" t="s">
        <v>1070</v>
      </c>
      <c r="C232" s="1" t="s">
        <v>882</v>
      </c>
      <c r="D232" s="3" t="s">
        <v>17</v>
      </c>
      <c r="E232" s="3" t="s">
        <v>18</v>
      </c>
      <c r="F232" s="3" t="s">
        <v>19</v>
      </c>
      <c r="G232" s="3" t="s">
        <v>20</v>
      </c>
      <c r="H232" s="4" t="s">
        <v>20</v>
      </c>
      <c r="I232" s="4" t="s">
        <v>1071</v>
      </c>
      <c r="J232" s="4" t="s">
        <v>1072</v>
      </c>
      <c r="K232" s="4" t="s">
        <v>1073</v>
      </c>
      <c r="L232" s="4" t="s">
        <v>660</v>
      </c>
      <c r="M232" s="3" t="str">
        <f t="shared" si="0"/>
        <v>Outstanding</v>
      </c>
      <c r="N232" s="11" t="s">
        <v>20</v>
      </c>
    </row>
    <row r="233" spans="1:14" ht="60" customHeight="1" x14ac:dyDescent="0.35">
      <c r="A233" s="9" t="s">
        <v>1074</v>
      </c>
      <c r="B233" s="2" t="s">
        <v>1075</v>
      </c>
      <c r="C233" s="1" t="s">
        <v>786</v>
      </c>
      <c r="D233" s="3" t="s">
        <v>17</v>
      </c>
      <c r="E233" s="3" t="s">
        <v>18</v>
      </c>
      <c r="F233" s="3" t="s">
        <v>19</v>
      </c>
      <c r="G233" s="3" t="s">
        <v>20</v>
      </c>
      <c r="H233" s="4" t="s">
        <v>20</v>
      </c>
      <c r="I233" s="4" t="s">
        <v>1076</v>
      </c>
      <c r="J233" s="4" t="s">
        <v>889</v>
      </c>
      <c r="K233" s="4" t="s">
        <v>1077</v>
      </c>
      <c r="L233" s="4" t="s">
        <v>706</v>
      </c>
      <c r="M233" s="3" t="str">
        <f t="shared" si="0"/>
        <v>Outstanding</v>
      </c>
      <c r="N233" s="11" t="s">
        <v>20</v>
      </c>
    </row>
    <row r="234" spans="1:14" ht="60" customHeight="1" x14ac:dyDescent="0.35">
      <c r="A234" s="9" t="s">
        <v>1074</v>
      </c>
      <c r="B234" s="2" t="s">
        <v>1078</v>
      </c>
      <c r="C234" s="1" t="s">
        <v>816</v>
      </c>
      <c r="D234" s="3" t="s">
        <v>17</v>
      </c>
      <c r="E234" s="3" t="s">
        <v>18</v>
      </c>
      <c r="F234" s="3" t="s">
        <v>19</v>
      </c>
      <c r="G234" s="3" t="s">
        <v>20</v>
      </c>
      <c r="H234" s="4" t="s">
        <v>20</v>
      </c>
      <c r="I234" s="4" t="s">
        <v>1079</v>
      </c>
      <c r="J234" s="4" t="s">
        <v>1080</v>
      </c>
      <c r="K234" s="4" t="s">
        <v>1081</v>
      </c>
      <c r="L234" s="4" t="s">
        <v>660</v>
      </c>
      <c r="M234" s="3" t="str">
        <f t="shared" si="0"/>
        <v>Outstanding</v>
      </c>
      <c r="N234" s="11" t="s">
        <v>20</v>
      </c>
    </row>
    <row r="235" spans="1:14" ht="60" customHeight="1" x14ac:dyDescent="0.35">
      <c r="A235" s="9" t="s">
        <v>1074</v>
      </c>
      <c r="B235" s="2" t="s">
        <v>1082</v>
      </c>
      <c r="C235" s="1" t="s">
        <v>895</v>
      </c>
      <c r="D235" s="3" t="s">
        <v>17</v>
      </c>
      <c r="E235" s="3" t="s">
        <v>18</v>
      </c>
      <c r="F235" s="3" t="s">
        <v>19</v>
      </c>
      <c r="G235" s="3" t="s">
        <v>20</v>
      </c>
      <c r="H235" s="4" t="s">
        <v>20</v>
      </c>
      <c r="I235" s="4" t="s">
        <v>1083</v>
      </c>
      <c r="J235" s="4" t="s">
        <v>1084</v>
      </c>
      <c r="K235" s="4" t="s">
        <v>1085</v>
      </c>
      <c r="L235" s="4" t="s">
        <v>660</v>
      </c>
      <c r="M235" s="3" t="str">
        <f t="shared" si="0"/>
        <v>Outstanding</v>
      </c>
      <c r="N235" s="11" t="s">
        <v>20</v>
      </c>
    </row>
    <row r="236" spans="1:14" ht="60" customHeight="1" x14ac:dyDescent="0.35">
      <c r="A236" s="9" t="s">
        <v>1086</v>
      </c>
      <c r="B236" s="2" t="s">
        <v>1087</v>
      </c>
      <c r="C236" s="1" t="s">
        <v>1088</v>
      </c>
      <c r="D236" s="3" t="s">
        <v>17</v>
      </c>
      <c r="E236" s="3" t="s">
        <v>18</v>
      </c>
      <c r="F236" s="3" t="s">
        <v>19</v>
      </c>
      <c r="G236" s="3" t="s">
        <v>20</v>
      </c>
      <c r="H236" s="4" t="s">
        <v>20</v>
      </c>
      <c r="I236" s="4" t="s">
        <v>1089</v>
      </c>
      <c r="J236" s="4" t="s">
        <v>1090</v>
      </c>
      <c r="K236" s="4" t="s">
        <v>1091</v>
      </c>
      <c r="L236" s="4" t="s">
        <v>666</v>
      </c>
      <c r="M236" s="3" t="str">
        <f t="shared" si="0"/>
        <v>Outstanding</v>
      </c>
      <c r="N236" s="11" t="s">
        <v>20</v>
      </c>
    </row>
    <row r="237" spans="1:14" ht="60" customHeight="1" x14ac:dyDescent="0.35">
      <c r="A237" s="9" t="s">
        <v>1092</v>
      </c>
      <c r="B237" s="2" t="s">
        <v>1093</v>
      </c>
      <c r="C237" s="1" t="s">
        <v>1094</v>
      </c>
      <c r="D237" s="3" t="s">
        <v>17</v>
      </c>
      <c r="E237" s="3" t="s">
        <v>18</v>
      </c>
      <c r="F237" s="3" t="s">
        <v>19</v>
      </c>
      <c r="G237" s="3" t="s">
        <v>20</v>
      </c>
      <c r="H237" s="4" t="s">
        <v>20</v>
      </c>
      <c r="I237" s="4" t="s">
        <v>1095</v>
      </c>
      <c r="J237" s="4" t="s">
        <v>1096</v>
      </c>
      <c r="K237" s="4" t="s">
        <v>1097</v>
      </c>
      <c r="L237" s="4" t="s">
        <v>617</v>
      </c>
      <c r="M237" s="3" t="str">
        <f t="shared" si="0"/>
        <v>Outstanding</v>
      </c>
      <c r="N237" s="11" t="s">
        <v>20</v>
      </c>
    </row>
    <row r="238" spans="1:14" ht="60" customHeight="1" x14ac:dyDescent="0.35">
      <c r="A238" s="9" t="s">
        <v>1092</v>
      </c>
      <c r="B238" s="2" t="s">
        <v>1098</v>
      </c>
      <c r="C238" s="1" t="s">
        <v>1099</v>
      </c>
      <c r="D238" s="3" t="s">
        <v>17</v>
      </c>
      <c r="E238" s="3" t="s">
        <v>18</v>
      </c>
      <c r="F238" s="3" t="s">
        <v>19</v>
      </c>
      <c r="G238" s="3" t="s">
        <v>20</v>
      </c>
      <c r="H238" s="4" t="s">
        <v>20</v>
      </c>
      <c r="I238" s="4" t="s">
        <v>1100</v>
      </c>
      <c r="J238" s="4" t="s">
        <v>1101</v>
      </c>
      <c r="K238" s="4" t="s">
        <v>1102</v>
      </c>
      <c r="L238" s="4" t="s">
        <v>617</v>
      </c>
      <c r="M238" s="3" t="str">
        <f t="shared" si="0"/>
        <v>Outstanding</v>
      </c>
      <c r="N238" s="11" t="s">
        <v>20</v>
      </c>
    </row>
    <row r="239" spans="1:14" ht="60" customHeight="1" x14ac:dyDescent="0.35">
      <c r="A239" s="9" t="s">
        <v>1103</v>
      </c>
      <c r="B239" s="2" t="s">
        <v>1104</v>
      </c>
      <c r="C239" s="1" t="s">
        <v>1105</v>
      </c>
      <c r="D239" s="3" t="s">
        <v>17</v>
      </c>
      <c r="E239" s="3" t="s">
        <v>18</v>
      </c>
      <c r="F239" s="3" t="s">
        <v>19</v>
      </c>
      <c r="G239" s="3" t="s">
        <v>20</v>
      </c>
      <c r="H239" s="4" t="s">
        <v>20</v>
      </c>
      <c r="I239" s="4" t="s">
        <v>1106</v>
      </c>
      <c r="J239" s="4" t="s">
        <v>1107</v>
      </c>
      <c r="K239" s="4" t="s">
        <v>1108</v>
      </c>
      <c r="L239" s="4" t="s">
        <v>660</v>
      </c>
      <c r="M239" s="3" t="str">
        <f t="shared" si="0"/>
        <v>Outstanding</v>
      </c>
      <c r="N239" s="11" t="s">
        <v>20</v>
      </c>
    </row>
    <row r="240" spans="1:14" ht="60" customHeight="1" x14ac:dyDescent="0.35">
      <c r="A240" s="9" t="s">
        <v>1109</v>
      </c>
      <c r="B240" s="2" t="s">
        <v>1110</v>
      </c>
      <c r="C240" s="1" t="s">
        <v>1105</v>
      </c>
      <c r="D240" s="3" t="s">
        <v>17</v>
      </c>
      <c r="E240" s="3" t="s">
        <v>18</v>
      </c>
      <c r="F240" s="3" t="s">
        <v>19</v>
      </c>
      <c r="G240" s="3" t="s">
        <v>20</v>
      </c>
      <c r="H240" s="4" t="s">
        <v>20</v>
      </c>
      <c r="I240" s="4" t="s">
        <v>1111</v>
      </c>
      <c r="J240" s="4" t="s">
        <v>1112</v>
      </c>
      <c r="K240" s="4" t="s">
        <v>1113</v>
      </c>
      <c r="L240" s="4" t="s">
        <v>660</v>
      </c>
      <c r="M240" s="3" t="str">
        <f t="shared" si="0"/>
        <v>Outstanding</v>
      </c>
      <c r="N240" s="11" t="s">
        <v>20</v>
      </c>
    </row>
    <row r="241" spans="1:14" ht="60" customHeight="1" x14ac:dyDescent="0.35">
      <c r="A241" s="9" t="s">
        <v>1114</v>
      </c>
      <c r="B241" s="2" t="s">
        <v>1115</v>
      </c>
      <c r="C241" s="1" t="s">
        <v>1105</v>
      </c>
      <c r="D241" s="3" t="s">
        <v>17</v>
      </c>
      <c r="E241" s="3" t="s">
        <v>18</v>
      </c>
      <c r="F241" s="3" t="s">
        <v>19</v>
      </c>
      <c r="G241" s="3" t="s">
        <v>20</v>
      </c>
      <c r="H241" s="4" t="s">
        <v>20</v>
      </c>
      <c r="I241" s="4" t="s">
        <v>1116</v>
      </c>
      <c r="J241" s="4" t="s">
        <v>1117</v>
      </c>
      <c r="K241" s="4" t="s">
        <v>1118</v>
      </c>
      <c r="L241" s="4" t="s">
        <v>660</v>
      </c>
      <c r="M241" s="3" t="str">
        <f t="shared" si="0"/>
        <v>Outstanding</v>
      </c>
      <c r="N241" s="11" t="s">
        <v>20</v>
      </c>
    </row>
    <row r="242" spans="1:14" ht="60" customHeight="1" x14ac:dyDescent="0.35">
      <c r="A242" s="9" t="s">
        <v>1119</v>
      </c>
      <c r="B242" s="2" t="s">
        <v>1120</v>
      </c>
      <c r="C242" s="1" t="s">
        <v>1105</v>
      </c>
      <c r="D242" s="3" t="s">
        <v>17</v>
      </c>
      <c r="E242" s="3" t="s">
        <v>18</v>
      </c>
      <c r="F242" s="3" t="s">
        <v>19</v>
      </c>
      <c r="G242" s="3" t="s">
        <v>20</v>
      </c>
      <c r="H242" s="4" t="s">
        <v>20</v>
      </c>
      <c r="I242" s="4" t="s">
        <v>1121</v>
      </c>
      <c r="J242" s="4" t="s">
        <v>1122</v>
      </c>
      <c r="K242" s="4" t="s">
        <v>1123</v>
      </c>
      <c r="L242" s="4" t="s">
        <v>660</v>
      </c>
      <c r="M242" s="3" t="str">
        <f t="shared" si="0"/>
        <v>Outstanding</v>
      </c>
      <c r="N242" s="11" t="s">
        <v>20</v>
      </c>
    </row>
    <row r="243" spans="1:14" ht="60" customHeight="1" x14ac:dyDescent="0.35">
      <c r="A243" s="9" t="s">
        <v>1124</v>
      </c>
      <c r="B243" s="2" t="s">
        <v>1125</v>
      </c>
      <c r="C243" s="1" t="s">
        <v>1105</v>
      </c>
      <c r="D243" s="3" t="s">
        <v>17</v>
      </c>
      <c r="E243" s="3" t="s">
        <v>18</v>
      </c>
      <c r="F243" s="3" t="s">
        <v>19</v>
      </c>
      <c r="G243" s="3" t="s">
        <v>20</v>
      </c>
      <c r="H243" s="4" t="s">
        <v>20</v>
      </c>
      <c r="I243" s="4" t="s">
        <v>1126</v>
      </c>
      <c r="J243" s="4" t="s">
        <v>1127</v>
      </c>
      <c r="K243" s="4" t="s">
        <v>1128</v>
      </c>
      <c r="L243" s="4" t="s">
        <v>660</v>
      </c>
      <c r="M243" s="3" t="str">
        <f t="shared" si="0"/>
        <v>Outstanding</v>
      </c>
      <c r="N243" s="11" t="s">
        <v>20</v>
      </c>
    </row>
    <row r="244" spans="1:14" ht="60" customHeight="1" x14ac:dyDescent="0.35">
      <c r="A244" s="9" t="s">
        <v>1129</v>
      </c>
      <c r="B244" s="2" t="s">
        <v>1130</v>
      </c>
      <c r="C244" s="1" t="s">
        <v>1105</v>
      </c>
      <c r="D244" s="3" t="s">
        <v>17</v>
      </c>
      <c r="E244" s="3" t="s">
        <v>18</v>
      </c>
      <c r="F244" s="3" t="s">
        <v>19</v>
      </c>
      <c r="G244" s="3" t="s">
        <v>20</v>
      </c>
      <c r="H244" s="4" t="s">
        <v>20</v>
      </c>
      <c r="I244" s="4" t="s">
        <v>1131</v>
      </c>
      <c r="J244" s="4" t="s">
        <v>1132</v>
      </c>
      <c r="K244" s="4" t="s">
        <v>1133</v>
      </c>
      <c r="L244" s="4" t="s">
        <v>660</v>
      </c>
      <c r="M244" s="3" t="str">
        <f t="shared" si="0"/>
        <v>Outstanding</v>
      </c>
      <c r="N244" s="11" t="s">
        <v>20</v>
      </c>
    </row>
    <row r="245" spans="1:14" ht="60" customHeight="1" x14ac:dyDescent="0.35">
      <c r="A245" s="9" t="s">
        <v>1134</v>
      </c>
      <c r="B245" s="2" t="s">
        <v>1135</v>
      </c>
      <c r="C245" s="1" t="s">
        <v>1105</v>
      </c>
      <c r="D245" s="3" t="s">
        <v>17</v>
      </c>
      <c r="E245" s="3" t="s">
        <v>18</v>
      </c>
      <c r="F245" s="3" t="s">
        <v>19</v>
      </c>
      <c r="G245" s="3" t="s">
        <v>20</v>
      </c>
      <c r="H245" s="4" t="s">
        <v>20</v>
      </c>
      <c r="I245" s="4" t="s">
        <v>1136</v>
      </c>
      <c r="J245" s="4" t="s">
        <v>1137</v>
      </c>
      <c r="K245" s="4" t="s">
        <v>1138</v>
      </c>
      <c r="L245" s="4" t="s">
        <v>660</v>
      </c>
      <c r="M245" s="3" t="str">
        <f t="shared" si="0"/>
        <v>Outstanding</v>
      </c>
      <c r="N245" s="11" t="s">
        <v>20</v>
      </c>
    </row>
    <row r="246" spans="1:14" ht="60" customHeight="1" x14ac:dyDescent="0.35">
      <c r="A246" s="9" t="s">
        <v>1139</v>
      </c>
      <c r="B246" s="2" t="s">
        <v>1140</v>
      </c>
      <c r="C246" s="1" t="s">
        <v>1105</v>
      </c>
      <c r="D246" s="3" t="s">
        <v>17</v>
      </c>
      <c r="E246" s="3" t="s">
        <v>18</v>
      </c>
      <c r="F246" s="3" t="s">
        <v>19</v>
      </c>
      <c r="G246" s="3" t="s">
        <v>20</v>
      </c>
      <c r="H246" s="4" t="s">
        <v>20</v>
      </c>
      <c r="I246" s="4" t="s">
        <v>1141</v>
      </c>
      <c r="J246" s="4" t="s">
        <v>1142</v>
      </c>
      <c r="K246" s="4" t="s">
        <v>1143</v>
      </c>
      <c r="L246" s="4" t="s">
        <v>660</v>
      </c>
      <c r="M246" s="3" t="str">
        <f t="shared" si="0"/>
        <v>Outstanding</v>
      </c>
      <c r="N246" s="11" t="s">
        <v>20</v>
      </c>
    </row>
    <row r="247" spans="1:14" ht="60" customHeight="1" x14ac:dyDescent="0.35">
      <c r="A247" s="9" t="s">
        <v>1144</v>
      </c>
      <c r="B247" s="2" t="s">
        <v>1145</v>
      </c>
      <c r="C247" s="1" t="s">
        <v>1146</v>
      </c>
      <c r="D247" s="3" t="s">
        <v>17</v>
      </c>
      <c r="E247" s="3" t="s">
        <v>18</v>
      </c>
      <c r="F247" s="3" t="s">
        <v>19</v>
      </c>
      <c r="G247" s="3" t="s">
        <v>20</v>
      </c>
      <c r="H247" s="4" t="s">
        <v>20</v>
      </c>
      <c r="I247" s="4" t="s">
        <v>1147</v>
      </c>
      <c r="J247" s="4" t="s">
        <v>1148</v>
      </c>
      <c r="K247" s="4" t="s">
        <v>1149</v>
      </c>
      <c r="L247" s="4" t="s">
        <v>1150</v>
      </c>
      <c r="M247" s="3" t="str">
        <f t="shared" si="0"/>
        <v>Outstanding</v>
      </c>
      <c r="N247" s="11" t="s">
        <v>20</v>
      </c>
    </row>
    <row r="248" spans="1:14" ht="60" customHeight="1" x14ac:dyDescent="0.35">
      <c r="A248" s="9" t="s">
        <v>1151</v>
      </c>
      <c r="B248" s="2" t="s">
        <v>1152</v>
      </c>
      <c r="C248" s="1" t="s">
        <v>1153</v>
      </c>
      <c r="D248" s="3" t="s">
        <v>17</v>
      </c>
      <c r="E248" s="3" t="s">
        <v>18</v>
      </c>
      <c r="F248" s="3" t="s">
        <v>19</v>
      </c>
      <c r="G248" s="3" t="s">
        <v>20</v>
      </c>
      <c r="H248" s="4" t="s">
        <v>20</v>
      </c>
      <c r="I248" s="4" t="s">
        <v>1154</v>
      </c>
      <c r="J248" s="4" t="s">
        <v>1155</v>
      </c>
      <c r="K248" s="4" t="s">
        <v>1156</v>
      </c>
      <c r="L248" s="4" t="s">
        <v>1157</v>
      </c>
      <c r="M248" s="3" t="str">
        <f t="shared" si="0"/>
        <v>Outstanding</v>
      </c>
      <c r="N248" s="11" t="s">
        <v>20</v>
      </c>
    </row>
    <row r="249" spans="1:14" ht="60" customHeight="1" x14ac:dyDescent="0.35">
      <c r="A249" s="9" t="s">
        <v>1158</v>
      </c>
      <c r="B249" s="2" t="s">
        <v>1159</v>
      </c>
      <c r="C249" s="1" t="s">
        <v>1160</v>
      </c>
      <c r="D249" s="3" t="s">
        <v>17</v>
      </c>
      <c r="E249" s="3" t="s">
        <v>18</v>
      </c>
      <c r="F249" s="3" t="s">
        <v>19</v>
      </c>
      <c r="G249" s="3" t="s">
        <v>20</v>
      </c>
      <c r="H249" s="4" t="s">
        <v>20</v>
      </c>
      <c r="I249" s="4" t="s">
        <v>1161</v>
      </c>
      <c r="J249" s="4" t="s">
        <v>1162</v>
      </c>
      <c r="K249" s="4" t="s">
        <v>1163</v>
      </c>
      <c r="L249" s="4" t="s">
        <v>1157</v>
      </c>
      <c r="M249" s="3" t="str">
        <f t="shared" si="0"/>
        <v>Outstanding</v>
      </c>
      <c r="N249" s="11" t="s">
        <v>20</v>
      </c>
    </row>
    <row r="250" spans="1:14" ht="60" customHeight="1" x14ac:dyDescent="0.35">
      <c r="A250" s="9" t="s">
        <v>1158</v>
      </c>
      <c r="B250" s="2" t="s">
        <v>1164</v>
      </c>
      <c r="C250" s="1" t="s">
        <v>1165</v>
      </c>
      <c r="D250" s="3" t="s">
        <v>17</v>
      </c>
      <c r="E250" s="3" t="s">
        <v>18</v>
      </c>
      <c r="F250" s="3" t="s">
        <v>19</v>
      </c>
      <c r="G250" s="3" t="s">
        <v>20</v>
      </c>
      <c r="H250" s="4" t="s">
        <v>20</v>
      </c>
      <c r="I250" s="4" t="s">
        <v>1166</v>
      </c>
      <c r="J250" s="4" t="s">
        <v>1167</v>
      </c>
      <c r="K250" s="4" t="s">
        <v>1168</v>
      </c>
      <c r="L250" s="4" t="s">
        <v>1169</v>
      </c>
      <c r="M250" s="3" t="str">
        <f t="shared" si="0"/>
        <v>Outstanding</v>
      </c>
      <c r="N250" s="11" t="s">
        <v>20</v>
      </c>
    </row>
    <row r="251" spans="1:14" ht="60" customHeight="1" x14ac:dyDescent="0.35">
      <c r="A251" s="9" t="s">
        <v>1158</v>
      </c>
      <c r="B251" s="2" t="s">
        <v>1170</v>
      </c>
      <c r="C251" s="1" t="s">
        <v>1171</v>
      </c>
      <c r="D251" s="3" t="s">
        <v>17</v>
      </c>
      <c r="E251" s="3" t="s">
        <v>18</v>
      </c>
      <c r="F251" s="3" t="s">
        <v>19</v>
      </c>
      <c r="G251" s="3" t="s">
        <v>20</v>
      </c>
      <c r="H251" s="4" t="s">
        <v>20</v>
      </c>
      <c r="I251" s="4" t="s">
        <v>1172</v>
      </c>
      <c r="J251" s="4" t="s">
        <v>1173</v>
      </c>
      <c r="K251" s="4" t="s">
        <v>1174</v>
      </c>
      <c r="L251" s="4" t="s">
        <v>1157</v>
      </c>
      <c r="M251" s="3" t="str">
        <f t="shared" si="0"/>
        <v>Outstanding</v>
      </c>
      <c r="N251" s="11" t="s">
        <v>20</v>
      </c>
    </row>
    <row r="252" spans="1:14" ht="60" customHeight="1" x14ac:dyDescent="0.35">
      <c r="A252" s="9" t="s">
        <v>1175</v>
      </c>
      <c r="B252" s="2" t="s">
        <v>1176</v>
      </c>
      <c r="C252" s="1" t="s">
        <v>1177</v>
      </c>
      <c r="D252" s="3" t="s">
        <v>17</v>
      </c>
      <c r="E252" s="3" t="s">
        <v>18</v>
      </c>
      <c r="F252" s="3" t="s">
        <v>19</v>
      </c>
      <c r="G252" s="3" t="s">
        <v>20</v>
      </c>
      <c r="H252" s="4" t="s">
        <v>20</v>
      </c>
      <c r="I252" s="4" t="s">
        <v>1178</v>
      </c>
      <c r="J252" s="4" t="s">
        <v>1179</v>
      </c>
      <c r="K252" s="4" t="s">
        <v>1180</v>
      </c>
      <c r="L252" s="4" t="s">
        <v>666</v>
      </c>
      <c r="M252" s="3" t="str">
        <f t="shared" si="0"/>
        <v>Outstanding</v>
      </c>
      <c r="N252" s="11" t="s">
        <v>20</v>
      </c>
    </row>
    <row r="253" spans="1:14" ht="60" customHeight="1" x14ac:dyDescent="0.35">
      <c r="A253" s="9" t="s">
        <v>1181</v>
      </c>
      <c r="B253" s="2" t="s">
        <v>1182</v>
      </c>
      <c r="C253" s="1" t="s">
        <v>1183</v>
      </c>
      <c r="D253" s="3" t="s">
        <v>17</v>
      </c>
      <c r="E253" s="3" t="s">
        <v>18</v>
      </c>
      <c r="F253" s="3" t="s">
        <v>19</v>
      </c>
      <c r="G253" s="3" t="s">
        <v>20</v>
      </c>
      <c r="H253" s="4" t="s">
        <v>20</v>
      </c>
      <c r="I253" s="4" t="s">
        <v>1184</v>
      </c>
      <c r="J253" s="4" t="s">
        <v>1185</v>
      </c>
      <c r="K253" s="4" t="s">
        <v>1186</v>
      </c>
      <c r="L253" s="4" t="s">
        <v>1187</v>
      </c>
      <c r="M253" s="3" t="str">
        <f t="shared" si="0"/>
        <v>Outstanding</v>
      </c>
      <c r="N253" s="11" t="s">
        <v>20</v>
      </c>
    </row>
    <row r="254" spans="1:14" ht="60" customHeight="1" x14ac:dyDescent="0.35">
      <c r="A254" s="9" t="s">
        <v>1188</v>
      </c>
      <c r="B254" s="2" t="s">
        <v>1189</v>
      </c>
      <c r="C254" s="1" t="s">
        <v>1190</v>
      </c>
      <c r="D254" s="3" t="s">
        <v>17</v>
      </c>
      <c r="E254" s="3" t="s">
        <v>18</v>
      </c>
      <c r="F254" s="3" t="s">
        <v>19</v>
      </c>
      <c r="G254" s="3" t="s">
        <v>20</v>
      </c>
      <c r="H254" s="4" t="s">
        <v>20</v>
      </c>
      <c r="I254" s="4" t="s">
        <v>1191</v>
      </c>
      <c r="J254" s="4" t="s">
        <v>1192</v>
      </c>
      <c r="K254" s="4" t="s">
        <v>1193</v>
      </c>
      <c r="L254" s="4" t="s">
        <v>1194</v>
      </c>
      <c r="M254" s="3" t="str">
        <f t="shared" si="0"/>
        <v>Outstanding</v>
      </c>
      <c r="N254" s="11" t="s">
        <v>20</v>
      </c>
    </row>
    <row r="255" spans="1:14" ht="60" customHeight="1" x14ac:dyDescent="0.35">
      <c r="A255" s="9" t="s">
        <v>1195</v>
      </c>
      <c r="B255" s="2" t="s">
        <v>1196</v>
      </c>
      <c r="C255" s="1" t="s">
        <v>1197</v>
      </c>
      <c r="D255" s="3" t="s">
        <v>17</v>
      </c>
      <c r="E255" s="3" t="s">
        <v>18</v>
      </c>
      <c r="F255" s="3" t="s">
        <v>19</v>
      </c>
      <c r="G255" s="3" t="s">
        <v>20</v>
      </c>
      <c r="H255" s="4" t="s">
        <v>20</v>
      </c>
      <c r="I255" s="4" t="s">
        <v>1198</v>
      </c>
      <c r="J255" s="4" t="s">
        <v>1199</v>
      </c>
      <c r="K255" s="4" t="s">
        <v>1200</v>
      </c>
      <c r="L255" s="4" t="s">
        <v>449</v>
      </c>
      <c r="M255" s="3" t="str">
        <f t="shared" si="0"/>
        <v>Outstanding</v>
      </c>
      <c r="N255" s="11" t="s">
        <v>20</v>
      </c>
    </row>
    <row r="256" spans="1:14" ht="60" customHeight="1" x14ac:dyDescent="0.35">
      <c r="A256" s="9" t="s">
        <v>1195</v>
      </c>
      <c r="B256" s="2" t="s">
        <v>1201</v>
      </c>
      <c r="C256" s="1" t="s">
        <v>1202</v>
      </c>
      <c r="D256" s="3" t="s">
        <v>17</v>
      </c>
      <c r="E256" s="3" t="s">
        <v>18</v>
      </c>
      <c r="F256" s="3" t="s">
        <v>19</v>
      </c>
      <c r="G256" s="3" t="s">
        <v>20</v>
      </c>
      <c r="H256" s="4" t="s">
        <v>20</v>
      </c>
      <c r="I256" s="4" t="s">
        <v>1203</v>
      </c>
      <c r="J256" s="4" t="s">
        <v>1204</v>
      </c>
      <c r="K256" s="4" t="s">
        <v>1205</v>
      </c>
      <c r="L256" s="4" t="s">
        <v>449</v>
      </c>
      <c r="M256" s="3" t="str">
        <f t="shared" si="0"/>
        <v>Outstanding</v>
      </c>
      <c r="N256" s="11" t="s">
        <v>20</v>
      </c>
    </row>
    <row r="257" spans="1:14" ht="60" customHeight="1" x14ac:dyDescent="0.35">
      <c r="A257" s="9" t="s">
        <v>1206</v>
      </c>
      <c r="B257" s="2" t="s">
        <v>1207</v>
      </c>
      <c r="C257" s="1" t="s">
        <v>1208</v>
      </c>
      <c r="D257" s="3" t="s">
        <v>17</v>
      </c>
      <c r="E257" s="3" t="s">
        <v>18</v>
      </c>
      <c r="F257" s="3" t="s">
        <v>19</v>
      </c>
      <c r="G257" s="3" t="s">
        <v>20</v>
      </c>
      <c r="H257" s="4" t="s">
        <v>20</v>
      </c>
      <c r="I257" s="4" t="s">
        <v>1209</v>
      </c>
      <c r="J257" s="4" t="s">
        <v>1210</v>
      </c>
      <c r="K257" s="4" t="s">
        <v>1211</v>
      </c>
      <c r="L257" s="4" t="s">
        <v>529</v>
      </c>
      <c r="M257" s="3" t="str">
        <f t="shared" ref="M257:M274" si="1">IF(OR(G257="Implemented",G257="Compensated"),"Resolved",IF(OR(G257="Risk Accepted",G257="N/A"),"Excluded",IF(G257="Testing","Testing","Outstanding")))</f>
        <v>Outstanding</v>
      </c>
      <c r="N257" s="11" t="s">
        <v>20</v>
      </c>
    </row>
    <row r="258" spans="1:14" ht="60" customHeight="1" x14ac:dyDescent="0.35">
      <c r="A258" s="9" t="s">
        <v>1212</v>
      </c>
      <c r="B258" s="2" t="s">
        <v>1213</v>
      </c>
      <c r="C258" s="1" t="s">
        <v>1214</v>
      </c>
      <c r="D258" s="3" t="s">
        <v>17</v>
      </c>
      <c r="E258" s="3" t="s">
        <v>18</v>
      </c>
      <c r="F258" s="3" t="s">
        <v>19</v>
      </c>
      <c r="G258" s="3" t="s">
        <v>20</v>
      </c>
      <c r="H258" s="4" t="s">
        <v>20</v>
      </c>
      <c r="I258" s="4" t="s">
        <v>1215</v>
      </c>
      <c r="J258" s="4" t="s">
        <v>1216</v>
      </c>
      <c r="K258" s="4" t="s">
        <v>1217</v>
      </c>
      <c r="L258" s="4" t="s">
        <v>529</v>
      </c>
      <c r="M258" s="3" t="str">
        <f t="shared" si="1"/>
        <v>Outstanding</v>
      </c>
      <c r="N258" s="11" t="s">
        <v>20</v>
      </c>
    </row>
    <row r="259" spans="1:14" ht="60" customHeight="1" x14ac:dyDescent="0.35">
      <c r="A259" s="9" t="s">
        <v>1212</v>
      </c>
      <c r="B259" s="2" t="s">
        <v>1218</v>
      </c>
      <c r="C259" s="1" t="s">
        <v>1219</v>
      </c>
      <c r="D259" s="3" t="s">
        <v>17</v>
      </c>
      <c r="E259" s="3" t="s">
        <v>18</v>
      </c>
      <c r="F259" s="3" t="s">
        <v>19</v>
      </c>
      <c r="G259" s="3" t="s">
        <v>20</v>
      </c>
      <c r="H259" s="4" t="s">
        <v>20</v>
      </c>
      <c r="I259" s="4" t="s">
        <v>1220</v>
      </c>
      <c r="J259" s="4" t="s">
        <v>1221</v>
      </c>
      <c r="K259" s="4" t="s">
        <v>1222</v>
      </c>
      <c r="L259" s="4" t="s">
        <v>529</v>
      </c>
      <c r="M259" s="3" t="str">
        <f t="shared" si="1"/>
        <v>Outstanding</v>
      </c>
      <c r="N259" s="11" t="s">
        <v>20</v>
      </c>
    </row>
    <row r="260" spans="1:14" ht="60" customHeight="1" x14ac:dyDescent="0.35">
      <c r="A260" s="9" t="s">
        <v>1223</v>
      </c>
      <c r="B260" s="2" t="s">
        <v>1224</v>
      </c>
      <c r="C260" s="1" t="s">
        <v>1225</v>
      </c>
      <c r="D260" s="3" t="s">
        <v>17</v>
      </c>
      <c r="E260" s="3" t="s">
        <v>18</v>
      </c>
      <c r="F260" s="3" t="s">
        <v>19</v>
      </c>
      <c r="G260" s="3" t="s">
        <v>20</v>
      </c>
      <c r="H260" s="4" t="s">
        <v>20</v>
      </c>
      <c r="I260" s="4" t="s">
        <v>1226</v>
      </c>
      <c r="J260" s="4" t="s">
        <v>1227</v>
      </c>
      <c r="K260" s="4" t="s">
        <v>1228</v>
      </c>
      <c r="L260" s="4" t="s">
        <v>1229</v>
      </c>
      <c r="M260" s="3" t="str">
        <f t="shared" si="1"/>
        <v>Outstanding</v>
      </c>
      <c r="N260" s="11" t="s">
        <v>20</v>
      </c>
    </row>
    <row r="261" spans="1:14" ht="60" customHeight="1" x14ac:dyDescent="0.35">
      <c r="A261" s="9" t="s">
        <v>1230</v>
      </c>
      <c r="B261" s="2" t="s">
        <v>1231</v>
      </c>
      <c r="C261" s="1" t="s">
        <v>1232</v>
      </c>
      <c r="D261" s="3" t="s">
        <v>17</v>
      </c>
      <c r="E261" s="3" t="s">
        <v>18</v>
      </c>
      <c r="F261" s="3" t="s">
        <v>19</v>
      </c>
      <c r="G261" s="3" t="s">
        <v>20</v>
      </c>
      <c r="H261" s="4" t="s">
        <v>20</v>
      </c>
      <c r="I261" s="4" t="s">
        <v>1233</v>
      </c>
      <c r="J261" s="4" t="s">
        <v>1234</v>
      </c>
      <c r="K261" s="4" t="s">
        <v>1235</v>
      </c>
      <c r="L261" s="4" t="s">
        <v>1229</v>
      </c>
      <c r="M261" s="3" t="str">
        <f t="shared" si="1"/>
        <v>Outstanding</v>
      </c>
      <c r="N261" s="11" t="s">
        <v>20</v>
      </c>
    </row>
    <row r="262" spans="1:14" ht="60" customHeight="1" x14ac:dyDescent="0.35">
      <c r="A262" s="9" t="s">
        <v>1236</v>
      </c>
      <c r="B262" s="2" t="s">
        <v>1237</v>
      </c>
      <c r="C262" s="1" t="s">
        <v>597</v>
      </c>
      <c r="D262" s="3" t="s">
        <v>17</v>
      </c>
      <c r="E262" s="3" t="s">
        <v>18</v>
      </c>
      <c r="F262" s="3" t="s">
        <v>19</v>
      </c>
      <c r="G262" s="3" t="s">
        <v>20</v>
      </c>
      <c r="H262" s="4" t="s">
        <v>20</v>
      </c>
      <c r="I262" s="4" t="s">
        <v>1238</v>
      </c>
      <c r="J262" s="4" t="s">
        <v>599</v>
      </c>
      <c r="K262" s="4" t="s">
        <v>600</v>
      </c>
      <c r="L262" s="4" t="s">
        <v>529</v>
      </c>
      <c r="M262" s="3" t="str">
        <f t="shared" si="1"/>
        <v>Outstanding</v>
      </c>
      <c r="N262" s="11" t="s">
        <v>20</v>
      </c>
    </row>
    <row r="263" spans="1:14" ht="60" customHeight="1" x14ac:dyDescent="0.35">
      <c r="A263" s="9" t="s">
        <v>1239</v>
      </c>
      <c r="B263" s="2" t="s">
        <v>1240</v>
      </c>
      <c r="C263" s="1" t="s">
        <v>1241</v>
      </c>
      <c r="D263" s="3" t="s">
        <v>17</v>
      </c>
      <c r="E263" s="3" t="s">
        <v>18</v>
      </c>
      <c r="F263" s="3" t="s">
        <v>19</v>
      </c>
      <c r="G263" s="3" t="s">
        <v>20</v>
      </c>
      <c r="H263" s="4" t="s">
        <v>20</v>
      </c>
      <c r="I263" s="4" t="s">
        <v>1242</v>
      </c>
      <c r="J263" s="4" t="s">
        <v>1243</v>
      </c>
      <c r="K263" s="4" t="s">
        <v>1244</v>
      </c>
      <c r="L263" s="4" t="s">
        <v>1245</v>
      </c>
      <c r="M263" s="3" t="str">
        <f t="shared" si="1"/>
        <v>Outstanding</v>
      </c>
      <c r="N263" s="11" t="s">
        <v>20</v>
      </c>
    </row>
    <row r="264" spans="1:14" ht="60" customHeight="1" x14ac:dyDescent="0.35">
      <c r="A264" s="9" t="s">
        <v>1246</v>
      </c>
      <c r="B264" s="2" t="s">
        <v>1247</v>
      </c>
      <c r="C264" s="1" t="s">
        <v>1248</v>
      </c>
      <c r="D264" s="3" t="s">
        <v>17</v>
      </c>
      <c r="E264" s="3" t="s">
        <v>18</v>
      </c>
      <c r="F264" s="3" t="s">
        <v>19</v>
      </c>
      <c r="G264" s="3" t="s">
        <v>20</v>
      </c>
      <c r="H264" s="4" t="s">
        <v>20</v>
      </c>
      <c r="I264" s="4" t="s">
        <v>1249</v>
      </c>
      <c r="J264" s="4" t="s">
        <v>1250</v>
      </c>
      <c r="K264" s="4" t="s">
        <v>1251</v>
      </c>
      <c r="L264" s="4" t="s">
        <v>536</v>
      </c>
      <c r="M264" s="3" t="str">
        <f t="shared" si="1"/>
        <v>Outstanding</v>
      </c>
      <c r="N264" s="11" t="s">
        <v>20</v>
      </c>
    </row>
    <row r="265" spans="1:14" ht="60" customHeight="1" x14ac:dyDescent="0.35">
      <c r="A265" s="9" t="s">
        <v>1246</v>
      </c>
      <c r="B265" s="2" t="s">
        <v>1252</v>
      </c>
      <c r="C265" s="1" t="s">
        <v>1253</v>
      </c>
      <c r="D265" s="3" t="s">
        <v>17</v>
      </c>
      <c r="E265" s="3" t="s">
        <v>18</v>
      </c>
      <c r="F265" s="3" t="s">
        <v>19</v>
      </c>
      <c r="G265" s="3" t="s">
        <v>20</v>
      </c>
      <c r="H265" s="4" t="s">
        <v>20</v>
      </c>
      <c r="I265" s="4" t="s">
        <v>1254</v>
      </c>
      <c r="J265" s="4" t="s">
        <v>1255</v>
      </c>
      <c r="K265" s="4" t="s">
        <v>1256</v>
      </c>
      <c r="L265" s="4" t="s">
        <v>536</v>
      </c>
      <c r="M265" s="3" t="str">
        <f t="shared" si="1"/>
        <v>Outstanding</v>
      </c>
      <c r="N265" s="11" t="s">
        <v>20</v>
      </c>
    </row>
    <row r="266" spans="1:14" ht="60" customHeight="1" x14ac:dyDescent="0.35">
      <c r="A266" s="9" t="s">
        <v>1257</v>
      </c>
      <c r="B266" s="2" t="s">
        <v>1258</v>
      </c>
      <c r="C266" s="1" t="s">
        <v>1259</v>
      </c>
      <c r="D266" s="3" t="s">
        <v>17</v>
      </c>
      <c r="E266" s="3" t="s">
        <v>18</v>
      </c>
      <c r="F266" s="3" t="s">
        <v>19</v>
      </c>
      <c r="G266" s="3" t="s">
        <v>20</v>
      </c>
      <c r="H266" s="4" t="s">
        <v>20</v>
      </c>
      <c r="I266" s="4" t="s">
        <v>1260</v>
      </c>
      <c r="J266" s="4" t="s">
        <v>1261</v>
      </c>
      <c r="K266" s="4" t="s">
        <v>1262</v>
      </c>
      <c r="L266" s="4" t="s">
        <v>430</v>
      </c>
      <c r="M266" s="3" t="str">
        <f t="shared" si="1"/>
        <v>Outstanding</v>
      </c>
      <c r="N266" s="11" t="s">
        <v>20</v>
      </c>
    </row>
    <row r="267" spans="1:14" ht="60" customHeight="1" x14ac:dyDescent="0.35">
      <c r="A267" s="9" t="s">
        <v>1263</v>
      </c>
      <c r="B267" s="2" t="s">
        <v>1264</v>
      </c>
      <c r="C267" s="1" t="s">
        <v>1265</v>
      </c>
      <c r="D267" s="3" t="s">
        <v>17</v>
      </c>
      <c r="E267" s="3" t="s">
        <v>18</v>
      </c>
      <c r="F267" s="3" t="s">
        <v>19</v>
      </c>
      <c r="G267" s="3" t="s">
        <v>20</v>
      </c>
      <c r="H267" s="4" t="s">
        <v>20</v>
      </c>
      <c r="I267" s="4" t="s">
        <v>1266</v>
      </c>
      <c r="J267" s="4" t="s">
        <v>1267</v>
      </c>
      <c r="K267" s="4" t="s">
        <v>1268</v>
      </c>
      <c r="L267" s="4" t="s">
        <v>1269</v>
      </c>
      <c r="M267" s="3" t="str">
        <f t="shared" si="1"/>
        <v>Outstanding</v>
      </c>
      <c r="N267" s="11" t="s">
        <v>20</v>
      </c>
    </row>
    <row r="268" spans="1:14" ht="60" customHeight="1" x14ac:dyDescent="0.35">
      <c r="A268" s="9" t="s">
        <v>1270</v>
      </c>
      <c r="B268" s="2" t="s">
        <v>1271</v>
      </c>
      <c r="C268" s="1" t="s">
        <v>1272</v>
      </c>
      <c r="D268" s="3" t="s">
        <v>17</v>
      </c>
      <c r="E268" s="3" t="s">
        <v>18</v>
      </c>
      <c r="F268" s="3" t="s">
        <v>19</v>
      </c>
      <c r="G268" s="3" t="s">
        <v>20</v>
      </c>
      <c r="H268" s="4" t="s">
        <v>20</v>
      </c>
      <c r="I268" s="4" t="s">
        <v>1273</v>
      </c>
      <c r="J268" s="4" t="s">
        <v>1274</v>
      </c>
      <c r="K268" s="4" t="s">
        <v>1275</v>
      </c>
      <c r="L268" s="4" t="s">
        <v>449</v>
      </c>
      <c r="M268" s="3" t="str">
        <f t="shared" si="1"/>
        <v>Outstanding</v>
      </c>
      <c r="N268" s="11" t="s">
        <v>20</v>
      </c>
    </row>
    <row r="269" spans="1:14" ht="60" customHeight="1" x14ac:dyDescent="0.35">
      <c r="A269" s="9" t="s">
        <v>1270</v>
      </c>
      <c r="B269" s="2" t="s">
        <v>1276</v>
      </c>
      <c r="C269" s="1" t="s">
        <v>1277</v>
      </c>
      <c r="D269" s="3" t="s">
        <v>17</v>
      </c>
      <c r="E269" s="3" t="s">
        <v>18</v>
      </c>
      <c r="F269" s="3" t="s">
        <v>19</v>
      </c>
      <c r="G269" s="3" t="s">
        <v>20</v>
      </c>
      <c r="H269" s="4" t="s">
        <v>20</v>
      </c>
      <c r="I269" s="4" t="s">
        <v>1278</v>
      </c>
      <c r="J269" s="4" t="s">
        <v>1279</v>
      </c>
      <c r="K269" s="4" t="s">
        <v>1280</v>
      </c>
      <c r="L269" s="4" t="s">
        <v>449</v>
      </c>
      <c r="M269" s="3" t="str">
        <f t="shared" si="1"/>
        <v>Outstanding</v>
      </c>
      <c r="N269" s="11" t="s">
        <v>20</v>
      </c>
    </row>
    <row r="270" spans="1:14" ht="60" customHeight="1" x14ac:dyDescent="0.35">
      <c r="A270" s="9" t="s">
        <v>1270</v>
      </c>
      <c r="B270" s="2" t="s">
        <v>1281</v>
      </c>
      <c r="C270" s="1" t="s">
        <v>1282</v>
      </c>
      <c r="D270" s="3" t="s">
        <v>17</v>
      </c>
      <c r="E270" s="3" t="s">
        <v>18</v>
      </c>
      <c r="F270" s="3" t="s">
        <v>19</v>
      </c>
      <c r="G270" s="3" t="s">
        <v>20</v>
      </c>
      <c r="H270" s="4" t="s">
        <v>20</v>
      </c>
      <c r="I270" s="4" t="s">
        <v>1283</v>
      </c>
      <c r="J270" s="4" t="s">
        <v>1284</v>
      </c>
      <c r="K270" s="4" t="s">
        <v>1285</v>
      </c>
      <c r="L270" s="4" t="s">
        <v>449</v>
      </c>
      <c r="M270" s="3" t="str">
        <f t="shared" si="1"/>
        <v>Outstanding</v>
      </c>
      <c r="N270" s="11" t="s">
        <v>20</v>
      </c>
    </row>
    <row r="271" spans="1:14" ht="60" customHeight="1" x14ac:dyDescent="0.35">
      <c r="A271" s="9" t="s">
        <v>1286</v>
      </c>
      <c r="B271" s="2" t="s">
        <v>1287</v>
      </c>
      <c r="C271" s="1" t="s">
        <v>1272</v>
      </c>
      <c r="D271" s="3" t="s">
        <v>17</v>
      </c>
      <c r="E271" s="3" t="s">
        <v>18</v>
      </c>
      <c r="F271" s="3" t="s">
        <v>19</v>
      </c>
      <c r="G271" s="3" t="s">
        <v>20</v>
      </c>
      <c r="H271" s="4" t="s">
        <v>20</v>
      </c>
      <c r="I271" s="4" t="s">
        <v>1288</v>
      </c>
      <c r="J271" s="4" t="s">
        <v>1289</v>
      </c>
      <c r="K271" s="4" t="s">
        <v>1290</v>
      </c>
      <c r="L271" s="4" t="s">
        <v>449</v>
      </c>
      <c r="M271" s="3" t="str">
        <f t="shared" si="1"/>
        <v>Outstanding</v>
      </c>
      <c r="N271" s="11" t="s">
        <v>20</v>
      </c>
    </row>
    <row r="272" spans="1:14" ht="60" customHeight="1" x14ac:dyDescent="0.35">
      <c r="A272" s="9" t="s">
        <v>1286</v>
      </c>
      <c r="B272" s="2" t="s">
        <v>1291</v>
      </c>
      <c r="C272" s="1" t="s">
        <v>1277</v>
      </c>
      <c r="D272" s="3" t="s">
        <v>17</v>
      </c>
      <c r="E272" s="3" t="s">
        <v>18</v>
      </c>
      <c r="F272" s="3" t="s">
        <v>19</v>
      </c>
      <c r="G272" s="3" t="s">
        <v>20</v>
      </c>
      <c r="H272" s="4" t="s">
        <v>20</v>
      </c>
      <c r="I272" s="4" t="s">
        <v>1292</v>
      </c>
      <c r="J272" s="4" t="s">
        <v>1293</v>
      </c>
      <c r="K272" s="4" t="s">
        <v>1294</v>
      </c>
      <c r="L272" s="4" t="s">
        <v>449</v>
      </c>
      <c r="M272" s="3" t="str">
        <f t="shared" si="1"/>
        <v>Outstanding</v>
      </c>
      <c r="N272" s="11" t="s">
        <v>20</v>
      </c>
    </row>
    <row r="273" spans="1:14" ht="60" customHeight="1" x14ac:dyDescent="0.35">
      <c r="A273" s="9" t="s">
        <v>1286</v>
      </c>
      <c r="B273" s="2" t="s">
        <v>1295</v>
      </c>
      <c r="C273" s="1" t="s">
        <v>1296</v>
      </c>
      <c r="D273" s="3" t="s">
        <v>17</v>
      </c>
      <c r="E273" s="3" t="s">
        <v>18</v>
      </c>
      <c r="F273" s="3" t="s">
        <v>19</v>
      </c>
      <c r="G273" s="3" t="s">
        <v>20</v>
      </c>
      <c r="H273" s="4" t="s">
        <v>20</v>
      </c>
      <c r="I273" s="4" t="s">
        <v>1297</v>
      </c>
      <c r="J273" s="4" t="s">
        <v>1298</v>
      </c>
      <c r="K273" s="4" t="s">
        <v>1299</v>
      </c>
      <c r="L273" s="4" t="s">
        <v>449</v>
      </c>
      <c r="M273" s="3" t="str">
        <f t="shared" si="1"/>
        <v>Outstanding</v>
      </c>
      <c r="N273" s="11" t="s">
        <v>20</v>
      </c>
    </row>
    <row r="274" spans="1:14" ht="60" customHeight="1" x14ac:dyDescent="0.35">
      <c r="A274" s="10" t="s">
        <v>611</v>
      </c>
      <c r="B274" s="5" t="s">
        <v>1300</v>
      </c>
      <c r="C274" s="6" t="s">
        <v>1301</v>
      </c>
      <c r="D274" s="7" t="s">
        <v>17</v>
      </c>
      <c r="E274" s="7" t="s">
        <v>18</v>
      </c>
      <c r="F274" s="7" t="s">
        <v>19</v>
      </c>
      <c r="G274" s="7" t="s">
        <v>20</v>
      </c>
      <c r="H274" s="8" t="s">
        <v>20</v>
      </c>
      <c r="I274" s="8" t="s">
        <v>1302</v>
      </c>
      <c r="J274" s="8" t="s">
        <v>1303</v>
      </c>
      <c r="K274" s="8" t="s">
        <v>1304</v>
      </c>
      <c r="L274" s="8" t="s">
        <v>639</v>
      </c>
      <c r="M274" s="7" t="str">
        <f t="shared" si="1"/>
        <v>Outstanding</v>
      </c>
      <c r="N274" s="12" t="s">
        <v>20</v>
      </c>
    </row>
    <row r="278" spans="1:14" ht="32" customHeight="1" x14ac:dyDescent="0.35">
      <c r="A278" s="285" t="s">
        <v>1305</v>
      </c>
      <c r="B278" s="285"/>
      <c r="C278" s="285"/>
      <c r="D278" s="285"/>
    </row>
  </sheetData>
  <mergeCells count="1">
    <mergeCell ref="A278:D278"/>
  </mergeCells>
  <conditionalFormatting sqref="D2:D274">
    <cfRule type="cellIs" dxfId="70" priority="1" operator="equal">
      <formula>"Must"</formula>
    </cfRule>
    <cfRule type="cellIs" dxfId="69" priority="2" operator="equal">
      <formula>"Should"</formula>
    </cfRule>
    <cfRule type="cellIs" dxfId="68" priority="3" operator="equal">
      <formula>"Could"</formula>
    </cfRule>
    <cfRule type="cellIs" dxfId="67" priority="4" operator="equal">
      <formula>"Won't"</formula>
    </cfRule>
  </conditionalFormatting>
  <conditionalFormatting sqref="E2:E274">
    <cfRule type="cellIs" dxfId="66" priority="5" operator="equal">
      <formula>"Low"</formula>
    </cfRule>
    <cfRule type="cellIs" dxfId="65" priority="6" operator="equal">
      <formula>"Medium"</formula>
    </cfRule>
    <cfRule type="cellIs" dxfId="64" priority="7" operator="equal">
      <formula>"High"</formula>
    </cfRule>
  </conditionalFormatting>
  <conditionalFormatting sqref="G2:G274">
    <cfRule type="cellIs" dxfId="63" priority="8" operator="equal">
      <formula>"Implemented"</formula>
    </cfRule>
    <cfRule type="cellIs" dxfId="62" priority="9" operator="equal">
      <formula>"Compensated"</formula>
    </cfRule>
    <cfRule type="cellIs" dxfId="61" priority="10" operator="equal">
      <formula>"Testing"</formula>
    </cfRule>
    <cfRule type="cellIs" dxfId="60" priority="11" operator="equal">
      <formula>"Failed"</formula>
    </cfRule>
    <cfRule type="cellIs" dxfId="59" priority="12" operator="equal">
      <formula>"Risk Accepted"</formula>
    </cfRule>
    <cfRule type="cellIs" dxfId="58" priority="13" operator="equal">
      <formula>"N/A"</formula>
    </cfRule>
  </conditionalFormatting>
  <dataValidations count="4">
    <dataValidation type="list" showErrorMessage="1" errorTitle="Invalid Value" error="Please select a value from the list: Must, Should, Could, Won't, Unassigned." sqref="D2:D274" xr:uid="{00000000-0002-0000-0200-000000000000}">
      <formula1>"Must,Should,Could,Won't,Unassigned"</formula1>
    </dataValidation>
    <dataValidation type="list" showErrorMessage="1" errorTitle="Invalid Value" error="Please select a value from the list: Low, Medium, High, Unassessed." sqref="E2:E274" xr:uid="{00000000-0002-0000-0200-000001000000}">
      <formula1>"Low,Medium,High,Unassessed"</formula1>
    </dataValidation>
    <dataValidation type="list" showErrorMessage="1" errorTitle="Invalid Value" error="Please select a value from the list: Phase1, Phase2, Phase3, Phase4, Phase5, Pending." sqref="F2:F274"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G2:G274" xr:uid="{00000000-0002-0000-0200-000003000000}">
      <formula1>"Implemented,Testing,Failed,Compensated,Risk Accepted,N/A"</formula1>
    </dataValidation>
  </dataValidations>
  <hyperlinks>
    <hyperlink ref="A278"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6" customWidth="1"/>
    <col min="2" max="2" width="10" style="16" customWidth="1"/>
    <col min="3" max="3" width="30" style="16" customWidth="1"/>
    <col min="4" max="6" width="12" style="16" customWidth="1"/>
    <col min="7" max="7" width="40" style="16" customWidth="1"/>
    <col min="8" max="9" width="15" style="16" customWidth="1"/>
    <col min="10" max="11" width="30" style="16" customWidth="1"/>
    <col min="12" max="12" width="13" style="16" customWidth="1"/>
    <col min="13" max="13" width="20" style="16" customWidth="1"/>
    <col min="14" max="14" width="40" style="16" customWidth="1"/>
    <col min="15" max="15" width="25" style="16" customWidth="1"/>
    <col min="16" max="16" width="20" style="16" customWidth="1"/>
    <col min="17" max="17" width="15" style="16" customWidth="1"/>
    <col min="18" max="18" width="40" style="16" customWidth="1"/>
    <col min="19" max="19" width="16" style="16" customWidth="1"/>
    <col min="20" max="20" width="40" style="16" customWidth="1"/>
    <col min="21" max="21" width="9.1796875" style="16" customWidth="1"/>
    <col min="22" max="16384" width="9.1796875" style="16"/>
  </cols>
  <sheetData>
    <row r="1" spans="2:20" ht="5" customHeight="1" x14ac:dyDescent="0.35"/>
    <row r="2" spans="2:20" ht="30" customHeight="1" x14ac:dyDescent="0.35">
      <c r="B2" s="302" t="s">
        <v>1450</v>
      </c>
      <c r="C2" s="302" t="s">
        <v>1450</v>
      </c>
      <c r="D2" s="302" t="s">
        <v>1450</v>
      </c>
      <c r="E2" s="302" t="s">
        <v>1450</v>
      </c>
      <c r="F2" s="302" t="s">
        <v>1450</v>
      </c>
      <c r="G2" s="302" t="s">
        <v>1450</v>
      </c>
      <c r="H2" s="306" t="s">
        <v>1451</v>
      </c>
      <c r="I2" s="306" t="s">
        <v>1451</v>
      </c>
      <c r="J2" s="306" t="s">
        <v>1451</v>
      </c>
      <c r="K2" s="306" t="s">
        <v>1451</v>
      </c>
      <c r="L2" s="306" t="s">
        <v>1451</v>
      </c>
      <c r="M2" s="305" t="s">
        <v>1452</v>
      </c>
      <c r="N2" s="305" t="s">
        <v>1452</v>
      </c>
      <c r="O2" s="307" t="s">
        <v>1453</v>
      </c>
      <c r="P2" s="307" t="s">
        <v>1453</v>
      </c>
      <c r="Q2" s="303" t="s">
        <v>12</v>
      </c>
      <c r="R2" s="303" t="s">
        <v>12</v>
      </c>
      <c r="S2" s="303" t="s">
        <v>12</v>
      </c>
      <c r="T2" s="304" t="s">
        <v>1454</v>
      </c>
    </row>
    <row r="3" spans="2:20" ht="35" customHeight="1" x14ac:dyDescent="0.35">
      <c r="B3" s="67" t="s">
        <v>1455</v>
      </c>
      <c r="C3" s="67" t="s">
        <v>1456</v>
      </c>
      <c r="D3" s="67" t="s">
        <v>1457</v>
      </c>
      <c r="E3" s="67" t="s">
        <v>1458</v>
      </c>
      <c r="F3" s="67" t="s">
        <v>1459</v>
      </c>
      <c r="G3" s="67" t="s">
        <v>9</v>
      </c>
      <c r="H3" s="68" t="s">
        <v>1460</v>
      </c>
      <c r="I3" s="68" t="s">
        <v>1461</v>
      </c>
      <c r="J3" s="68" t="s">
        <v>1462</v>
      </c>
      <c r="K3" s="68" t="s">
        <v>1463</v>
      </c>
      <c r="L3" s="68" t="s">
        <v>1396</v>
      </c>
      <c r="M3" s="69" t="s">
        <v>1464</v>
      </c>
      <c r="N3" s="69" t="s">
        <v>1465</v>
      </c>
      <c r="O3" s="70" t="s">
        <v>1466</v>
      </c>
      <c r="P3" s="70" t="s">
        <v>1467</v>
      </c>
      <c r="Q3" s="71" t="s">
        <v>12</v>
      </c>
      <c r="R3" s="71" t="s">
        <v>1468</v>
      </c>
      <c r="S3" s="71" t="s">
        <v>1469</v>
      </c>
      <c r="T3" s="72" t="s">
        <v>1470</v>
      </c>
    </row>
    <row r="4" spans="2:20" ht="60" customHeight="1" x14ac:dyDescent="0.35">
      <c r="B4" s="73" t="s">
        <v>1471</v>
      </c>
      <c r="C4" s="73" t="s">
        <v>1472</v>
      </c>
      <c r="D4" s="73" t="s">
        <v>1473</v>
      </c>
      <c r="E4" s="73" t="s">
        <v>1474</v>
      </c>
      <c r="F4" s="73" t="s">
        <v>1475</v>
      </c>
      <c r="G4" s="73" t="s">
        <v>1476</v>
      </c>
      <c r="H4" s="73" t="s">
        <v>1477</v>
      </c>
      <c r="I4" s="73" t="s">
        <v>1478</v>
      </c>
      <c r="J4" s="73" t="s">
        <v>1479</v>
      </c>
      <c r="K4" s="73" t="s">
        <v>1480</v>
      </c>
      <c r="L4" s="73" t="s">
        <v>1481</v>
      </c>
      <c r="M4" s="73" t="s">
        <v>1482</v>
      </c>
      <c r="N4" s="73" t="s">
        <v>1483</v>
      </c>
      <c r="O4" s="73" t="s">
        <v>1484</v>
      </c>
      <c r="P4" s="73" t="s">
        <v>1485</v>
      </c>
      <c r="Q4" s="73" t="s">
        <v>1486</v>
      </c>
      <c r="R4" s="73" t="s">
        <v>1487</v>
      </c>
      <c r="S4" s="73" t="s">
        <v>1488</v>
      </c>
      <c r="T4" s="73" t="s">
        <v>1489</v>
      </c>
    </row>
    <row r="5" spans="2:20" ht="60" customHeight="1" x14ac:dyDescent="0.35">
      <c r="B5" s="35" t="s">
        <v>1490</v>
      </c>
      <c r="C5" s="74"/>
      <c r="D5" s="75"/>
      <c r="E5" s="75" t="s">
        <v>20</v>
      </c>
      <c r="F5" s="75" t="str">
        <f>IF(E5&lt;&gt;"", IFERROR(VLOOKUP(E5, Dashboard!$B29:$F34, 5, FALSE), ""), "")</f>
        <v/>
      </c>
      <c r="G5" s="76"/>
      <c r="H5" s="63"/>
      <c r="I5" s="63"/>
      <c r="J5" s="76"/>
      <c r="K5" s="76"/>
      <c r="L5" s="37"/>
      <c r="M5" s="37"/>
      <c r="N5" s="76"/>
      <c r="O5" s="76"/>
      <c r="P5" s="37"/>
      <c r="Q5" s="37" t="s">
        <v>20</v>
      </c>
      <c r="R5" s="76"/>
      <c r="S5" s="63"/>
      <c r="T5" s="76"/>
    </row>
    <row r="6" spans="2:20" ht="60" customHeight="1" x14ac:dyDescent="0.35">
      <c r="B6" s="35" t="s">
        <v>1491</v>
      </c>
      <c r="C6" s="74"/>
      <c r="D6" s="75"/>
      <c r="E6" s="75" t="s">
        <v>20</v>
      </c>
      <c r="F6" s="75" t="str">
        <f>IF(E6&lt;&gt;"", IFERROR(VLOOKUP(E6, Dashboard!$B29:$F34, 5, FALSE), ""), "")</f>
        <v/>
      </c>
      <c r="G6" s="76"/>
      <c r="H6" s="63"/>
      <c r="I6" s="63"/>
      <c r="J6" s="76"/>
      <c r="K6" s="76"/>
      <c r="L6" s="37"/>
      <c r="M6" s="37"/>
      <c r="N6" s="76"/>
      <c r="O6" s="76"/>
      <c r="P6" s="37"/>
      <c r="Q6" s="37" t="s">
        <v>20</v>
      </c>
      <c r="R6" s="76"/>
      <c r="S6" s="63"/>
      <c r="T6" s="76"/>
    </row>
    <row r="7" spans="2:20" ht="60" customHeight="1" x14ac:dyDescent="0.35">
      <c r="B7" s="35" t="s">
        <v>1492</v>
      </c>
      <c r="C7" s="74"/>
      <c r="D7" s="75"/>
      <c r="E7" s="75" t="s">
        <v>20</v>
      </c>
      <c r="F7" s="75" t="str">
        <f>IF(E7&lt;&gt;"", IFERROR(VLOOKUP(E7, Dashboard!$B29:$F34, 5, FALSE), ""), "")</f>
        <v/>
      </c>
      <c r="G7" s="76"/>
      <c r="H7" s="63"/>
      <c r="I7" s="63"/>
      <c r="J7" s="76"/>
      <c r="K7" s="76"/>
      <c r="L7" s="37"/>
      <c r="M7" s="37"/>
      <c r="N7" s="76"/>
      <c r="O7" s="76"/>
      <c r="P7" s="37"/>
      <c r="Q7" s="37" t="s">
        <v>20</v>
      </c>
      <c r="R7" s="76"/>
      <c r="S7" s="63"/>
      <c r="T7" s="76"/>
    </row>
    <row r="8" spans="2:20" ht="60" customHeight="1" x14ac:dyDescent="0.35">
      <c r="B8" s="35" t="s">
        <v>1493</v>
      </c>
      <c r="C8" s="74"/>
      <c r="D8" s="75"/>
      <c r="E8" s="75" t="s">
        <v>20</v>
      </c>
      <c r="F8" s="75" t="str">
        <f>IF(E8&lt;&gt;"", IFERROR(VLOOKUP(E8, Dashboard!$B29:$F34, 5, FALSE), ""), "")</f>
        <v/>
      </c>
      <c r="G8" s="76"/>
      <c r="H8" s="63"/>
      <c r="I8" s="63"/>
      <c r="J8" s="76"/>
      <c r="K8" s="76"/>
      <c r="L8" s="37"/>
      <c r="M8" s="37"/>
      <c r="N8" s="76"/>
      <c r="O8" s="76"/>
      <c r="P8" s="37"/>
      <c r="Q8" s="37" t="s">
        <v>20</v>
      </c>
      <c r="R8" s="76"/>
      <c r="S8" s="63"/>
      <c r="T8" s="76"/>
    </row>
    <row r="9" spans="2:20" ht="60" customHeight="1" x14ac:dyDescent="0.35">
      <c r="B9" s="35" t="s">
        <v>1494</v>
      </c>
      <c r="C9" s="74"/>
      <c r="D9" s="75"/>
      <c r="E9" s="75" t="s">
        <v>20</v>
      </c>
      <c r="F9" s="75" t="str">
        <f>IF(E9&lt;&gt;"", IFERROR(VLOOKUP(E9, Dashboard!$B29:$F34, 5, FALSE), ""), "")</f>
        <v/>
      </c>
      <c r="G9" s="76"/>
      <c r="H9" s="63"/>
      <c r="I9" s="63"/>
      <c r="J9" s="76"/>
      <c r="K9" s="76"/>
      <c r="L9" s="37"/>
      <c r="M9" s="37"/>
      <c r="N9" s="76"/>
      <c r="O9" s="76"/>
      <c r="P9" s="37"/>
      <c r="Q9" s="37" t="s">
        <v>20</v>
      </c>
      <c r="R9" s="76"/>
      <c r="S9" s="63"/>
      <c r="T9" s="76"/>
    </row>
    <row r="10" spans="2:20" ht="60" customHeight="1" x14ac:dyDescent="0.35">
      <c r="B10" s="35" t="s">
        <v>1495</v>
      </c>
      <c r="C10" s="74"/>
      <c r="D10" s="75"/>
      <c r="E10" s="75" t="s">
        <v>20</v>
      </c>
      <c r="F10" s="75" t="str">
        <f>IF(E10&lt;&gt;"", IFERROR(VLOOKUP(E10, Dashboard!$B29:$F34, 5, FALSE), ""), "")</f>
        <v/>
      </c>
      <c r="G10" s="76"/>
      <c r="H10" s="63"/>
      <c r="I10" s="63"/>
      <c r="J10" s="76"/>
      <c r="K10" s="76"/>
      <c r="L10" s="37"/>
      <c r="M10" s="37"/>
      <c r="N10" s="76"/>
      <c r="O10" s="76"/>
      <c r="P10" s="37"/>
      <c r="Q10" s="37" t="s">
        <v>20</v>
      </c>
      <c r="R10" s="76"/>
      <c r="S10" s="63"/>
      <c r="T10" s="76"/>
    </row>
    <row r="11" spans="2:20" ht="60" customHeight="1" x14ac:dyDescent="0.35">
      <c r="B11" s="35" t="s">
        <v>1496</v>
      </c>
      <c r="C11" s="74"/>
      <c r="D11" s="75"/>
      <c r="E11" s="75" t="s">
        <v>20</v>
      </c>
      <c r="F11" s="75" t="str">
        <f>IF(E11&lt;&gt;"", IFERROR(VLOOKUP(E11, Dashboard!$B29:$F34, 5, FALSE), ""), "")</f>
        <v/>
      </c>
      <c r="G11" s="76"/>
      <c r="H11" s="63"/>
      <c r="I11" s="63"/>
      <c r="J11" s="76"/>
      <c r="K11" s="76"/>
      <c r="L11" s="37"/>
      <c r="M11" s="37"/>
      <c r="N11" s="76"/>
      <c r="O11" s="76"/>
      <c r="P11" s="37"/>
      <c r="Q11" s="37" t="s">
        <v>20</v>
      </c>
      <c r="R11" s="76"/>
      <c r="S11" s="63"/>
      <c r="T11" s="76"/>
    </row>
    <row r="12" spans="2:20" ht="60" customHeight="1" x14ac:dyDescent="0.35">
      <c r="B12" s="35" t="s">
        <v>1497</v>
      </c>
      <c r="C12" s="74"/>
      <c r="D12" s="75"/>
      <c r="E12" s="75" t="s">
        <v>20</v>
      </c>
      <c r="F12" s="75" t="str">
        <f>IF(E12&lt;&gt;"", IFERROR(VLOOKUP(E12, Dashboard!$B29:$F34, 5, FALSE), ""), "")</f>
        <v/>
      </c>
      <c r="G12" s="76"/>
      <c r="H12" s="63"/>
      <c r="I12" s="63"/>
      <c r="J12" s="76"/>
      <c r="K12" s="76"/>
      <c r="L12" s="37"/>
      <c r="M12" s="37"/>
      <c r="N12" s="76"/>
      <c r="O12" s="76"/>
      <c r="P12" s="37"/>
      <c r="Q12" s="37" t="s">
        <v>20</v>
      </c>
      <c r="R12" s="76"/>
      <c r="S12" s="63"/>
      <c r="T12" s="76"/>
    </row>
    <row r="13" spans="2:20" ht="60" customHeight="1" x14ac:dyDescent="0.35">
      <c r="B13" s="35" t="s">
        <v>1498</v>
      </c>
      <c r="C13" s="74"/>
      <c r="D13" s="75"/>
      <c r="E13" s="75" t="s">
        <v>20</v>
      </c>
      <c r="F13" s="75" t="str">
        <f>IF(E13&lt;&gt;"", IFERROR(VLOOKUP(E13, Dashboard!$B29:$F34, 5, FALSE), ""), "")</f>
        <v/>
      </c>
      <c r="G13" s="76"/>
      <c r="H13" s="63"/>
      <c r="I13" s="63"/>
      <c r="J13" s="76"/>
      <c r="K13" s="76"/>
      <c r="L13" s="37"/>
      <c r="M13" s="37"/>
      <c r="N13" s="76"/>
      <c r="O13" s="76"/>
      <c r="P13" s="37"/>
      <c r="Q13" s="37" t="s">
        <v>20</v>
      </c>
      <c r="R13" s="76"/>
      <c r="S13" s="63"/>
      <c r="T13" s="76"/>
    </row>
    <row r="14" spans="2:20" ht="60" customHeight="1" x14ac:dyDescent="0.35">
      <c r="B14" s="35" t="s">
        <v>1499</v>
      </c>
      <c r="C14" s="74"/>
      <c r="D14" s="75"/>
      <c r="E14" s="75" t="s">
        <v>20</v>
      </c>
      <c r="F14" s="75" t="str">
        <f>IF(E14&lt;&gt;"", IFERROR(VLOOKUP(E14, Dashboard!$B29:$F34, 5, FALSE), ""), "")</f>
        <v/>
      </c>
      <c r="G14" s="76"/>
      <c r="H14" s="63"/>
      <c r="I14" s="63"/>
      <c r="J14" s="76"/>
      <c r="K14" s="76"/>
      <c r="L14" s="37"/>
      <c r="M14" s="37"/>
      <c r="N14" s="76"/>
      <c r="O14" s="76"/>
      <c r="P14" s="37"/>
      <c r="Q14" s="37" t="s">
        <v>20</v>
      </c>
      <c r="R14" s="76"/>
      <c r="S14" s="63"/>
      <c r="T14" s="76"/>
    </row>
    <row r="15" spans="2:20" ht="60" customHeight="1" x14ac:dyDescent="0.35">
      <c r="B15" s="35" t="s">
        <v>1500</v>
      </c>
      <c r="C15" s="74"/>
      <c r="D15" s="75"/>
      <c r="E15" s="75" t="s">
        <v>20</v>
      </c>
      <c r="F15" s="75" t="str">
        <f>IF(E15&lt;&gt;"", IFERROR(VLOOKUP(E15, Dashboard!$B29:$F34, 5, FALSE), ""), "")</f>
        <v/>
      </c>
      <c r="G15" s="76"/>
      <c r="H15" s="63"/>
      <c r="I15" s="63"/>
      <c r="J15" s="76"/>
      <c r="K15" s="76"/>
      <c r="L15" s="37"/>
      <c r="M15" s="37"/>
      <c r="N15" s="76"/>
      <c r="O15" s="76"/>
      <c r="P15" s="37"/>
      <c r="Q15" s="37" t="s">
        <v>20</v>
      </c>
      <c r="R15" s="76"/>
      <c r="S15" s="63"/>
      <c r="T15" s="76"/>
    </row>
    <row r="16" spans="2:20" ht="60" customHeight="1" x14ac:dyDescent="0.35">
      <c r="B16" s="35" t="s">
        <v>1501</v>
      </c>
      <c r="C16" s="74"/>
      <c r="D16" s="75"/>
      <c r="E16" s="75" t="s">
        <v>20</v>
      </c>
      <c r="F16" s="75" t="str">
        <f>IF(E16&lt;&gt;"", IFERROR(VLOOKUP(E16, Dashboard!$B29:$F34, 5, FALSE), ""), "")</f>
        <v/>
      </c>
      <c r="G16" s="76"/>
      <c r="H16" s="63"/>
      <c r="I16" s="63"/>
      <c r="J16" s="76"/>
      <c r="K16" s="76"/>
      <c r="L16" s="37"/>
      <c r="M16" s="37"/>
      <c r="N16" s="76"/>
      <c r="O16" s="76"/>
      <c r="P16" s="37"/>
      <c r="Q16" s="37" t="s">
        <v>20</v>
      </c>
      <c r="R16" s="76"/>
      <c r="S16" s="63"/>
      <c r="T16" s="76"/>
    </row>
    <row r="17" spans="2:20" ht="60" customHeight="1" x14ac:dyDescent="0.35">
      <c r="B17" s="35" t="s">
        <v>1502</v>
      </c>
      <c r="C17" s="74"/>
      <c r="D17" s="75"/>
      <c r="E17" s="75" t="s">
        <v>20</v>
      </c>
      <c r="F17" s="75" t="str">
        <f>IF(E17&lt;&gt;"", IFERROR(VLOOKUP(E17, Dashboard!$B29:$F34, 5, FALSE), ""), "")</f>
        <v/>
      </c>
      <c r="G17" s="76"/>
      <c r="H17" s="63"/>
      <c r="I17" s="63"/>
      <c r="J17" s="76"/>
      <c r="K17" s="76"/>
      <c r="L17" s="37"/>
      <c r="M17" s="37"/>
      <c r="N17" s="76"/>
      <c r="O17" s="76"/>
      <c r="P17" s="37"/>
      <c r="Q17" s="37" t="s">
        <v>20</v>
      </c>
      <c r="R17" s="76"/>
      <c r="S17" s="63"/>
      <c r="T17" s="76"/>
    </row>
    <row r="18" spans="2:20" ht="60" customHeight="1" x14ac:dyDescent="0.35">
      <c r="B18" s="35" t="s">
        <v>1503</v>
      </c>
      <c r="C18" s="74"/>
      <c r="D18" s="75"/>
      <c r="E18" s="75" t="s">
        <v>20</v>
      </c>
      <c r="F18" s="75" t="str">
        <f>IF(E18&lt;&gt;"", IFERROR(VLOOKUP(E18, Dashboard!$B29:$F34, 5, FALSE), ""), "")</f>
        <v/>
      </c>
      <c r="G18" s="76"/>
      <c r="H18" s="63"/>
      <c r="I18" s="63"/>
      <c r="J18" s="76"/>
      <c r="K18" s="76"/>
      <c r="L18" s="37"/>
      <c r="M18" s="37"/>
      <c r="N18" s="76"/>
      <c r="O18" s="76"/>
      <c r="P18" s="37"/>
      <c r="Q18" s="37" t="s">
        <v>20</v>
      </c>
      <c r="R18" s="76"/>
      <c r="S18" s="63"/>
      <c r="T18" s="76"/>
    </row>
    <row r="19" spans="2:20" ht="60" customHeight="1" x14ac:dyDescent="0.35">
      <c r="B19" s="35" t="s">
        <v>1504</v>
      </c>
      <c r="C19" s="74"/>
      <c r="D19" s="75"/>
      <c r="E19" s="75" t="s">
        <v>20</v>
      </c>
      <c r="F19" s="75" t="str">
        <f>IF(E19&lt;&gt;"", IFERROR(VLOOKUP(E19, Dashboard!$B29:$F34, 5, FALSE), ""), "")</f>
        <v/>
      </c>
      <c r="G19" s="76"/>
      <c r="H19" s="63"/>
      <c r="I19" s="63"/>
      <c r="J19" s="76"/>
      <c r="K19" s="76"/>
      <c r="L19" s="37"/>
      <c r="M19" s="37"/>
      <c r="N19" s="76"/>
      <c r="O19" s="76"/>
      <c r="P19" s="37"/>
      <c r="Q19" s="37" t="s">
        <v>20</v>
      </c>
      <c r="R19" s="76"/>
      <c r="S19" s="63"/>
      <c r="T19" s="76"/>
    </row>
    <row r="20" spans="2:20" ht="60" customHeight="1" x14ac:dyDescent="0.35">
      <c r="B20" s="35" t="s">
        <v>1505</v>
      </c>
      <c r="C20" s="74"/>
      <c r="D20" s="75"/>
      <c r="E20" s="75" t="s">
        <v>20</v>
      </c>
      <c r="F20" s="75" t="str">
        <f>IF(E20&lt;&gt;"", IFERROR(VLOOKUP(E20, Dashboard!$B29:$F34, 5, FALSE), ""), "")</f>
        <v/>
      </c>
      <c r="G20" s="76"/>
      <c r="H20" s="63"/>
      <c r="I20" s="63"/>
      <c r="J20" s="76"/>
      <c r="K20" s="76"/>
      <c r="L20" s="37"/>
      <c r="M20" s="37"/>
      <c r="N20" s="76"/>
      <c r="O20" s="76"/>
      <c r="P20" s="37"/>
      <c r="Q20" s="37" t="s">
        <v>20</v>
      </c>
      <c r="R20" s="76"/>
      <c r="S20" s="63"/>
      <c r="T20" s="76"/>
    </row>
    <row r="21" spans="2:20" ht="60" customHeight="1" x14ac:dyDescent="0.35">
      <c r="B21" s="35" t="s">
        <v>1506</v>
      </c>
      <c r="C21" s="74"/>
      <c r="D21" s="75"/>
      <c r="E21" s="75" t="s">
        <v>20</v>
      </c>
      <c r="F21" s="75" t="str">
        <f>IF(E21&lt;&gt;"", IFERROR(VLOOKUP(E21, Dashboard!$B29:$F34, 5, FALSE), ""), "")</f>
        <v/>
      </c>
      <c r="G21" s="76"/>
      <c r="H21" s="63"/>
      <c r="I21" s="63"/>
      <c r="J21" s="76"/>
      <c r="K21" s="76"/>
      <c r="L21" s="37"/>
      <c r="M21" s="37"/>
      <c r="N21" s="76"/>
      <c r="O21" s="76"/>
      <c r="P21" s="37"/>
      <c r="Q21" s="37" t="s">
        <v>20</v>
      </c>
      <c r="R21" s="76"/>
      <c r="S21" s="63"/>
      <c r="T21" s="76"/>
    </row>
    <row r="22" spans="2:20" ht="60" customHeight="1" x14ac:dyDescent="0.35">
      <c r="B22" s="35" t="s">
        <v>1507</v>
      </c>
      <c r="C22" s="74"/>
      <c r="D22" s="75"/>
      <c r="E22" s="75" t="s">
        <v>20</v>
      </c>
      <c r="F22" s="75" t="str">
        <f>IF(E22&lt;&gt;"", IFERROR(VLOOKUP(E22, Dashboard!$B29:$F34, 5, FALSE), ""), "")</f>
        <v/>
      </c>
      <c r="G22" s="76"/>
      <c r="H22" s="63"/>
      <c r="I22" s="63"/>
      <c r="J22" s="76"/>
      <c r="K22" s="76"/>
      <c r="L22" s="37"/>
      <c r="M22" s="37"/>
      <c r="N22" s="76"/>
      <c r="O22" s="76"/>
      <c r="P22" s="37"/>
      <c r="Q22" s="37" t="s">
        <v>20</v>
      </c>
      <c r="R22" s="76"/>
      <c r="S22" s="63"/>
      <c r="T22" s="76"/>
    </row>
    <row r="23" spans="2:20" ht="60" customHeight="1" x14ac:dyDescent="0.35">
      <c r="B23" s="35" t="s">
        <v>1508</v>
      </c>
      <c r="C23" s="74"/>
      <c r="D23" s="75"/>
      <c r="E23" s="75" t="s">
        <v>20</v>
      </c>
      <c r="F23" s="75" t="str">
        <f>IF(E23&lt;&gt;"", IFERROR(VLOOKUP(E23, Dashboard!$B29:$F34, 5, FALSE), ""), "")</f>
        <v/>
      </c>
      <c r="G23" s="76"/>
      <c r="H23" s="63"/>
      <c r="I23" s="63"/>
      <c r="J23" s="76"/>
      <c r="K23" s="76"/>
      <c r="L23" s="37"/>
      <c r="M23" s="37"/>
      <c r="N23" s="76"/>
      <c r="O23" s="76"/>
      <c r="P23" s="37"/>
      <c r="Q23" s="37" t="s">
        <v>20</v>
      </c>
      <c r="R23" s="76"/>
      <c r="S23" s="63"/>
      <c r="T23" s="76"/>
    </row>
    <row r="24" spans="2:20" ht="60" customHeight="1" x14ac:dyDescent="0.35">
      <c r="B24" s="35" t="s">
        <v>1509</v>
      </c>
      <c r="C24" s="74"/>
      <c r="D24" s="75"/>
      <c r="E24" s="75" t="s">
        <v>20</v>
      </c>
      <c r="F24" s="75" t="str">
        <f>IF(E24&lt;&gt;"", IFERROR(VLOOKUP(E24, Dashboard!$B29:$F34, 5, FALSE), ""), "")</f>
        <v/>
      </c>
      <c r="G24" s="76"/>
      <c r="H24" s="63"/>
      <c r="I24" s="63"/>
      <c r="J24" s="76"/>
      <c r="K24" s="76"/>
      <c r="L24" s="37"/>
      <c r="M24" s="37"/>
      <c r="N24" s="76"/>
      <c r="O24" s="76"/>
      <c r="P24" s="37"/>
      <c r="Q24" s="37" t="s">
        <v>20</v>
      </c>
      <c r="R24" s="76"/>
      <c r="S24" s="63"/>
      <c r="T24" s="76"/>
    </row>
    <row r="25" spans="2:20" ht="60" customHeight="1" x14ac:dyDescent="0.35">
      <c r="B25" s="35" t="s">
        <v>1510</v>
      </c>
      <c r="C25" s="74"/>
      <c r="D25" s="75"/>
      <c r="E25" s="75" t="s">
        <v>20</v>
      </c>
      <c r="F25" s="75" t="str">
        <f>IF(E25&lt;&gt;"", IFERROR(VLOOKUP(E25, Dashboard!$B29:$F34, 5, FALSE), ""), "")</f>
        <v/>
      </c>
      <c r="G25" s="76"/>
      <c r="H25" s="63"/>
      <c r="I25" s="63"/>
      <c r="J25" s="76"/>
      <c r="K25" s="76"/>
      <c r="L25" s="37"/>
      <c r="M25" s="37"/>
      <c r="N25" s="76"/>
      <c r="O25" s="76"/>
      <c r="P25" s="37"/>
      <c r="Q25" s="37" t="s">
        <v>20</v>
      </c>
      <c r="R25" s="76"/>
      <c r="S25" s="63"/>
      <c r="T25" s="76"/>
    </row>
    <row r="26" spans="2:20" ht="60" customHeight="1" x14ac:dyDescent="0.35">
      <c r="B26" s="35" t="s">
        <v>1511</v>
      </c>
      <c r="C26" s="74"/>
      <c r="D26" s="75"/>
      <c r="E26" s="75" t="s">
        <v>20</v>
      </c>
      <c r="F26" s="75" t="str">
        <f>IF(E26&lt;&gt;"", IFERROR(VLOOKUP(E26, Dashboard!$B29:$F34, 5, FALSE), ""), "")</f>
        <v/>
      </c>
      <c r="G26" s="76"/>
      <c r="H26" s="63"/>
      <c r="I26" s="63"/>
      <c r="J26" s="76"/>
      <c r="K26" s="76"/>
      <c r="L26" s="37"/>
      <c r="M26" s="37"/>
      <c r="N26" s="76"/>
      <c r="O26" s="76"/>
      <c r="P26" s="37"/>
      <c r="Q26" s="37" t="s">
        <v>20</v>
      </c>
      <c r="R26" s="76"/>
      <c r="S26" s="63"/>
      <c r="T26" s="76"/>
    </row>
    <row r="27" spans="2:20" ht="60" customHeight="1" x14ac:dyDescent="0.35">
      <c r="B27" s="35" t="s">
        <v>1512</v>
      </c>
      <c r="C27" s="74"/>
      <c r="D27" s="75"/>
      <c r="E27" s="75" t="s">
        <v>20</v>
      </c>
      <c r="F27" s="75" t="str">
        <f>IF(E27&lt;&gt;"", IFERROR(VLOOKUP(E27, Dashboard!$B29:$F34, 5, FALSE), ""), "")</f>
        <v/>
      </c>
      <c r="G27" s="76"/>
      <c r="H27" s="63"/>
      <c r="I27" s="63"/>
      <c r="J27" s="76"/>
      <c r="K27" s="76"/>
      <c r="L27" s="37"/>
      <c r="M27" s="37"/>
      <c r="N27" s="76"/>
      <c r="O27" s="76"/>
      <c r="P27" s="37"/>
      <c r="Q27" s="37" t="s">
        <v>20</v>
      </c>
      <c r="R27" s="76"/>
      <c r="S27" s="63"/>
      <c r="T27" s="76"/>
    </row>
    <row r="28" spans="2:20" ht="60" customHeight="1" x14ac:dyDescent="0.35">
      <c r="B28" s="35" t="s">
        <v>1513</v>
      </c>
      <c r="C28" s="74"/>
      <c r="D28" s="75"/>
      <c r="E28" s="75" t="s">
        <v>20</v>
      </c>
      <c r="F28" s="75" t="str">
        <f>IF(E28&lt;&gt;"", IFERROR(VLOOKUP(E28, Dashboard!$B29:$F34, 5, FALSE), ""), "")</f>
        <v/>
      </c>
      <c r="G28" s="76"/>
      <c r="H28" s="63"/>
      <c r="I28" s="63"/>
      <c r="J28" s="76"/>
      <c r="K28" s="76"/>
      <c r="L28" s="37"/>
      <c r="M28" s="37"/>
      <c r="N28" s="76"/>
      <c r="O28" s="76"/>
      <c r="P28" s="37"/>
      <c r="Q28" s="37" t="s">
        <v>20</v>
      </c>
      <c r="R28" s="76"/>
      <c r="S28" s="63"/>
      <c r="T28" s="76"/>
    </row>
    <row r="29" spans="2:20" ht="60" customHeight="1" x14ac:dyDescent="0.35">
      <c r="B29" s="35" t="s">
        <v>1514</v>
      </c>
      <c r="C29" s="74"/>
      <c r="D29" s="75"/>
      <c r="E29" s="75" t="s">
        <v>20</v>
      </c>
      <c r="F29" s="75" t="str">
        <f>IF(E29&lt;&gt;"", IFERROR(VLOOKUP(E29, Dashboard!$B29:$F34, 5, FALSE), ""), "")</f>
        <v/>
      </c>
      <c r="G29" s="76"/>
      <c r="H29" s="63"/>
      <c r="I29" s="63"/>
      <c r="J29" s="76"/>
      <c r="K29" s="76"/>
      <c r="L29" s="37"/>
      <c r="M29" s="37"/>
      <c r="N29" s="76"/>
      <c r="O29" s="76"/>
      <c r="P29" s="37"/>
      <c r="Q29" s="37" t="s">
        <v>20</v>
      </c>
      <c r="R29" s="76"/>
      <c r="S29" s="63"/>
      <c r="T29" s="76"/>
    </row>
    <row r="30" spans="2:20" ht="60" customHeight="1" x14ac:dyDescent="0.35">
      <c r="B30" s="35" t="s">
        <v>1515</v>
      </c>
      <c r="C30" s="74"/>
      <c r="D30" s="75"/>
      <c r="E30" s="75" t="s">
        <v>20</v>
      </c>
      <c r="F30" s="75" t="str">
        <f>IF(E30&lt;&gt;"", IFERROR(VLOOKUP(E30, Dashboard!$B29:$F34, 5, FALSE), ""), "")</f>
        <v/>
      </c>
      <c r="G30" s="76"/>
      <c r="H30" s="63"/>
      <c r="I30" s="63"/>
      <c r="J30" s="76"/>
      <c r="K30" s="76"/>
      <c r="L30" s="37"/>
      <c r="M30" s="37"/>
      <c r="N30" s="76"/>
      <c r="O30" s="76"/>
      <c r="P30" s="37"/>
      <c r="Q30" s="37" t="s">
        <v>20</v>
      </c>
      <c r="R30" s="76"/>
      <c r="S30" s="63"/>
      <c r="T30" s="76"/>
    </row>
    <row r="31" spans="2:20" ht="60" customHeight="1" x14ac:dyDescent="0.35">
      <c r="B31" s="35" t="s">
        <v>1516</v>
      </c>
      <c r="C31" s="74"/>
      <c r="D31" s="75"/>
      <c r="E31" s="75" t="s">
        <v>20</v>
      </c>
      <c r="F31" s="75" t="str">
        <f>IF(E31&lt;&gt;"", IFERROR(VLOOKUP(E31, Dashboard!$B29:$F34, 5, FALSE), ""), "")</f>
        <v/>
      </c>
      <c r="G31" s="76"/>
      <c r="H31" s="63"/>
      <c r="I31" s="63"/>
      <c r="J31" s="76"/>
      <c r="K31" s="76"/>
      <c r="L31" s="37"/>
      <c r="M31" s="37"/>
      <c r="N31" s="76"/>
      <c r="O31" s="76"/>
      <c r="P31" s="37"/>
      <c r="Q31" s="37" t="s">
        <v>20</v>
      </c>
      <c r="R31" s="76"/>
      <c r="S31" s="63"/>
      <c r="T31" s="76"/>
    </row>
    <row r="32" spans="2:20" ht="60" customHeight="1" x14ac:dyDescent="0.35">
      <c r="B32" s="35" t="s">
        <v>1517</v>
      </c>
      <c r="C32" s="74"/>
      <c r="D32" s="75"/>
      <c r="E32" s="75" t="s">
        <v>20</v>
      </c>
      <c r="F32" s="75" t="str">
        <f>IF(E32&lt;&gt;"", IFERROR(VLOOKUP(E32, Dashboard!$B29:$F34, 5, FALSE), ""), "")</f>
        <v/>
      </c>
      <c r="G32" s="76"/>
      <c r="H32" s="63"/>
      <c r="I32" s="63"/>
      <c r="J32" s="76"/>
      <c r="K32" s="76"/>
      <c r="L32" s="37"/>
      <c r="M32" s="37"/>
      <c r="N32" s="76"/>
      <c r="O32" s="76"/>
      <c r="P32" s="37"/>
      <c r="Q32" s="37" t="s">
        <v>20</v>
      </c>
      <c r="R32" s="76"/>
      <c r="S32" s="63"/>
      <c r="T32" s="76"/>
    </row>
    <row r="33" spans="2:20" ht="60" customHeight="1" x14ac:dyDescent="0.35">
      <c r="B33" s="35" t="s">
        <v>1518</v>
      </c>
      <c r="C33" s="74"/>
      <c r="D33" s="75"/>
      <c r="E33" s="75" t="s">
        <v>20</v>
      </c>
      <c r="F33" s="75" t="str">
        <f>IF(E33&lt;&gt;"", IFERROR(VLOOKUP(E33, Dashboard!$B29:$F34, 5, FALSE), ""), "")</f>
        <v/>
      </c>
      <c r="G33" s="76"/>
      <c r="H33" s="63"/>
      <c r="I33" s="63"/>
      <c r="J33" s="76"/>
      <c r="K33" s="76"/>
      <c r="L33" s="37"/>
      <c r="M33" s="37"/>
      <c r="N33" s="76"/>
      <c r="O33" s="76"/>
      <c r="P33" s="37"/>
      <c r="Q33" s="37" t="s">
        <v>20</v>
      </c>
      <c r="R33" s="76"/>
      <c r="S33" s="63"/>
      <c r="T33" s="76"/>
    </row>
    <row r="34" spans="2:20" ht="60" customHeight="1" x14ac:dyDescent="0.35">
      <c r="B34" s="35" t="s">
        <v>1519</v>
      </c>
      <c r="C34" s="74"/>
      <c r="D34" s="75"/>
      <c r="E34" s="75" t="s">
        <v>20</v>
      </c>
      <c r="F34" s="75" t="str">
        <f>IF(E34&lt;&gt;"", IFERROR(VLOOKUP(E34, Dashboard!$B29:$F34, 5, FALSE), ""), "")</f>
        <v/>
      </c>
      <c r="G34" s="76"/>
      <c r="H34" s="63"/>
      <c r="I34" s="63"/>
      <c r="J34" s="76"/>
      <c r="K34" s="76"/>
      <c r="L34" s="37"/>
      <c r="M34" s="37"/>
      <c r="N34" s="76"/>
      <c r="O34" s="76"/>
      <c r="P34" s="37"/>
      <c r="Q34" s="37" t="s">
        <v>20</v>
      </c>
      <c r="R34" s="76"/>
      <c r="S34" s="63"/>
      <c r="T34" s="76"/>
    </row>
    <row r="35" spans="2:20" ht="60" customHeight="1" x14ac:dyDescent="0.35">
      <c r="B35" s="35" t="s">
        <v>1520</v>
      </c>
      <c r="C35" s="74"/>
      <c r="D35" s="75"/>
      <c r="E35" s="75" t="s">
        <v>20</v>
      </c>
      <c r="F35" s="75" t="str">
        <f>IF(E35&lt;&gt;"", IFERROR(VLOOKUP(E35, Dashboard!$B29:$F34, 5, FALSE), ""), "")</f>
        <v/>
      </c>
      <c r="G35" s="76"/>
      <c r="H35" s="63"/>
      <c r="I35" s="63"/>
      <c r="J35" s="76"/>
      <c r="K35" s="76"/>
      <c r="L35" s="37"/>
      <c r="M35" s="37"/>
      <c r="N35" s="76"/>
      <c r="O35" s="76"/>
      <c r="P35" s="37"/>
      <c r="Q35" s="37" t="s">
        <v>20</v>
      </c>
      <c r="R35" s="76"/>
      <c r="S35" s="63"/>
      <c r="T35" s="76"/>
    </row>
    <row r="36" spans="2:20" ht="60" customHeight="1" x14ac:dyDescent="0.35">
      <c r="B36" s="35" t="s">
        <v>1521</v>
      </c>
      <c r="C36" s="74"/>
      <c r="D36" s="75"/>
      <c r="E36" s="75" t="s">
        <v>20</v>
      </c>
      <c r="F36" s="75" t="str">
        <f>IF(E36&lt;&gt;"", IFERROR(VLOOKUP(E36, Dashboard!$B29:$F34, 5, FALSE), ""), "")</f>
        <v/>
      </c>
      <c r="G36" s="76"/>
      <c r="H36" s="63"/>
      <c r="I36" s="63"/>
      <c r="J36" s="76"/>
      <c r="K36" s="76"/>
      <c r="L36" s="37"/>
      <c r="M36" s="37"/>
      <c r="N36" s="76"/>
      <c r="O36" s="76"/>
      <c r="P36" s="37"/>
      <c r="Q36" s="37" t="s">
        <v>20</v>
      </c>
      <c r="R36" s="76"/>
      <c r="S36" s="63"/>
      <c r="T36" s="76"/>
    </row>
    <row r="37" spans="2:20" ht="60" customHeight="1" x14ac:dyDescent="0.35">
      <c r="B37" s="35" t="s">
        <v>1522</v>
      </c>
      <c r="C37" s="74"/>
      <c r="D37" s="75"/>
      <c r="E37" s="75" t="s">
        <v>20</v>
      </c>
      <c r="F37" s="75" t="str">
        <f>IF(E37&lt;&gt;"", IFERROR(VLOOKUP(E37, Dashboard!$B29:$F34, 5, FALSE), ""), "")</f>
        <v/>
      </c>
      <c r="G37" s="76"/>
      <c r="H37" s="63"/>
      <c r="I37" s="63"/>
      <c r="J37" s="76"/>
      <c r="K37" s="76"/>
      <c r="L37" s="37"/>
      <c r="M37" s="37"/>
      <c r="N37" s="76"/>
      <c r="O37" s="76"/>
      <c r="P37" s="37"/>
      <c r="Q37" s="37" t="s">
        <v>20</v>
      </c>
      <c r="R37" s="76"/>
      <c r="S37" s="63"/>
      <c r="T37" s="76"/>
    </row>
    <row r="38" spans="2:20" ht="60" customHeight="1" x14ac:dyDescent="0.35">
      <c r="B38" s="35" t="s">
        <v>1523</v>
      </c>
      <c r="C38" s="74"/>
      <c r="D38" s="75"/>
      <c r="E38" s="75" t="s">
        <v>20</v>
      </c>
      <c r="F38" s="75" t="str">
        <f>IF(E38&lt;&gt;"", IFERROR(VLOOKUP(E38, Dashboard!$B29:$F34, 5, FALSE), ""), "")</f>
        <v/>
      </c>
      <c r="G38" s="76"/>
      <c r="H38" s="63"/>
      <c r="I38" s="63"/>
      <c r="J38" s="76"/>
      <c r="K38" s="76"/>
      <c r="L38" s="37"/>
      <c r="M38" s="37"/>
      <c r="N38" s="76"/>
      <c r="O38" s="76"/>
      <c r="P38" s="37"/>
      <c r="Q38" s="37" t="s">
        <v>20</v>
      </c>
      <c r="R38" s="76"/>
      <c r="S38" s="63"/>
      <c r="T38" s="76"/>
    </row>
    <row r="39" spans="2:20" ht="60" customHeight="1" x14ac:dyDescent="0.35">
      <c r="B39" s="35" t="s">
        <v>1524</v>
      </c>
      <c r="C39" s="74"/>
      <c r="D39" s="75"/>
      <c r="E39" s="75" t="s">
        <v>20</v>
      </c>
      <c r="F39" s="75" t="str">
        <f>IF(E39&lt;&gt;"", IFERROR(VLOOKUP(E39, Dashboard!$B29:$F34, 5, FALSE), ""), "")</f>
        <v/>
      </c>
      <c r="G39" s="76"/>
      <c r="H39" s="63"/>
      <c r="I39" s="63"/>
      <c r="J39" s="76"/>
      <c r="K39" s="76"/>
      <c r="L39" s="37"/>
      <c r="M39" s="37"/>
      <c r="N39" s="76"/>
      <c r="O39" s="76"/>
      <c r="P39" s="37"/>
      <c r="Q39" s="37" t="s">
        <v>20</v>
      </c>
      <c r="R39" s="76"/>
      <c r="S39" s="63"/>
      <c r="T39" s="76"/>
    </row>
    <row r="40" spans="2:20" ht="60" customHeight="1" x14ac:dyDescent="0.35">
      <c r="B40" s="35" t="s">
        <v>1525</v>
      </c>
      <c r="C40" s="74"/>
      <c r="D40" s="75"/>
      <c r="E40" s="75" t="s">
        <v>20</v>
      </c>
      <c r="F40" s="75" t="str">
        <f>IF(E40&lt;&gt;"", IFERROR(VLOOKUP(E40, Dashboard!$B29:$F34, 5, FALSE), ""), "")</f>
        <v/>
      </c>
      <c r="G40" s="76"/>
      <c r="H40" s="63"/>
      <c r="I40" s="63"/>
      <c r="J40" s="76"/>
      <c r="K40" s="76"/>
      <c r="L40" s="37"/>
      <c r="M40" s="37"/>
      <c r="N40" s="76"/>
      <c r="O40" s="76"/>
      <c r="P40" s="37"/>
      <c r="Q40" s="37" t="s">
        <v>20</v>
      </c>
      <c r="R40" s="76"/>
      <c r="S40" s="63"/>
      <c r="T40" s="76"/>
    </row>
    <row r="41" spans="2:20" ht="60" customHeight="1" x14ac:dyDescent="0.35">
      <c r="B41" s="35" t="s">
        <v>1526</v>
      </c>
      <c r="C41" s="74"/>
      <c r="D41" s="75"/>
      <c r="E41" s="75" t="s">
        <v>20</v>
      </c>
      <c r="F41" s="75" t="str">
        <f>IF(E41&lt;&gt;"", IFERROR(VLOOKUP(E41, Dashboard!$B29:$F34, 5, FALSE), ""), "")</f>
        <v/>
      </c>
      <c r="G41" s="76"/>
      <c r="H41" s="63"/>
      <c r="I41" s="63"/>
      <c r="J41" s="76"/>
      <c r="K41" s="76"/>
      <c r="L41" s="37"/>
      <c r="M41" s="37"/>
      <c r="N41" s="76"/>
      <c r="O41" s="76"/>
      <c r="P41" s="37"/>
      <c r="Q41" s="37" t="s">
        <v>20</v>
      </c>
      <c r="R41" s="76"/>
      <c r="S41" s="63"/>
      <c r="T41" s="76"/>
    </row>
    <row r="42" spans="2:20" ht="60" customHeight="1" x14ac:dyDescent="0.35">
      <c r="B42" s="35" t="s">
        <v>1527</v>
      </c>
      <c r="C42" s="74"/>
      <c r="D42" s="75"/>
      <c r="E42" s="75" t="s">
        <v>20</v>
      </c>
      <c r="F42" s="75" t="str">
        <f>IF(E42&lt;&gt;"", IFERROR(VLOOKUP(E42, Dashboard!$B29:$F34, 5, FALSE), ""), "")</f>
        <v/>
      </c>
      <c r="G42" s="76"/>
      <c r="H42" s="63"/>
      <c r="I42" s="63"/>
      <c r="J42" s="76"/>
      <c r="K42" s="76"/>
      <c r="L42" s="37"/>
      <c r="M42" s="37"/>
      <c r="N42" s="76"/>
      <c r="O42" s="76"/>
      <c r="P42" s="37"/>
      <c r="Q42" s="37" t="s">
        <v>20</v>
      </c>
      <c r="R42" s="76"/>
      <c r="S42" s="63"/>
      <c r="T42" s="76"/>
    </row>
    <row r="43" spans="2:20" ht="60" customHeight="1" x14ac:dyDescent="0.35">
      <c r="B43" s="35" t="s">
        <v>1528</v>
      </c>
      <c r="C43" s="74"/>
      <c r="D43" s="75"/>
      <c r="E43" s="75" t="s">
        <v>20</v>
      </c>
      <c r="F43" s="75" t="str">
        <f>IF(E43&lt;&gt;"", IFERROR(VLOOKUP(E43, Dashboard!$B29:$F34, 5, FALSE), ""), "")</f>
        <v/>
      </c>
      <c r="G43" s="76"/>
      <c r="H43" s="63"/>
      <c r="I43" s="63"/>
      <c r="J43" s="76"/>
      <c r="K43" s="76"/>
      <c r="L43" s="37"/>
      <c r="M43" s="37"/>
      <c r="N43" s="76"/>
      <c r="O43" s="76"/>
      <c r="P43" s="37"/>
      <c r="Q43" s="37" t="s">
        <v>20</v>
      </c>
      <c r="R43" s="76"/>
      <c r="S43" s="63"/>
      <c r="T43" s="76"/>
    </row>
    <row r="44" spans="2:20" ht="60" customHeight="1" x14ac:dyDescent="0.35">
      <c r="B44" s="35" t="s">
        <v>1529</v>
      </c>
      <c r="C44" s="74"/>
      <c r="D44" s="75"/>
      <c r="E44" s="75" t="s">
        <v>20</v>
      </c>
      <c r="F44" s="75" t="str">
        <f>IF(E44&lt;&gt;"", IFERROR(VLOOKUP(E44, Dashboard!$B29:$F34, 5, FALSE), ""), "")</f>
        <v/>
      </c>
      <c r="G44" s="76"/>
      <c r="H44" s="63"/>
      <c r="I44" s="63"/>
      <c r="J44" s="76"/>
      <c r="K44" s="76"/>
      <c r="L44" s="37"/>
      <c r="M44" s="37"/>
      <c r="N44" s="76"/>
      <c r="O44" s="76"/>
      <c r="P44" s="37"/>
      <c r="Q44" s="37" t="s">
        <v>20</v>
      </c>
      <c r="R44" s="76"/>
      <c r="S44" s="63"/>
      <c r="T44" s="76"/>
    </row>
    <row r="45" spans="2:20" ht="60" customHeight="1" x14ac:dyDescent="0.35">
      <c r="B45" s="35" t="s">
        <v>1530</v>
      </c>
      <c r="C45" s="74"/>
      <c r="D45" s="75"/>
      <c r="E45" s="75" t="s">
        <v>20</v>
      </c>
      <c r="F45" s="75" t="str">
        <f>IF(E45&lt;&gt;"", IFERROR(VLOOKUP(E45, Dashboard!$B29:$F34, 5, FALSE), ""), "")</f>
        <v/>
      </c>
      <c r="G45" s="76"/>
      <c r="H45" s="63"/>
      <c r="I45" s="63"/>
      <c r="J45" s="76"/>
      <c r="K45" s="76"/>
      <c r="L45" s="37"/>
      <c r="M45" s="37"/>
      <c r="N45" s="76"/>
      <c r="O45" s="76"/>
      <c r="P45" s="37"/>
      <c r="Q45" s="37" t="s">
        <v>20</v>
      </c>
      <c r="R45" s="76"/>
      <c r="S45" s="63"/>
      <c r="T45" s="76"/>
    </row>
    <row r="46" spans="2:20" ht="60" customHeight="1" x14ac:dyDescent="0.35">
      <c r="B46" s="35" t="s">
        <v>1531</v>
      </c>
      <c r="C46" s="74"/>
      <c r="D46" s="75"/>
      <c r="E46" s="75" t="s">
        <v>20</v>
      </c>
      <c r="F46" s="75" t="str">
        <f>IF(E46&lt;&gt;"", IFERROR(VLOOKUP(E46, Dashboard!$B29:$F34, 5, FALSE), ""), "")</f>
        <v/>
      </c>
      <c r="G46" s="76"/>
      <c r="H46" s="63"/>
      <c r="I46" s="63"/>
      <c r="J46" s="76"/>
      <c r="K46" s="76"/>
      <c r="L46" s="37"/>
      <c r="M46" s="37"/>
      <c r="N46" s="76"/>
      <c r="O46" s="76"/>
      <c r="P46" s="37"/>
      <c r="Q46" s="37" t="s">
        <v>20</v>
      </c>
      <c r="R46" s="76"/>
      <c r="S46" s="63"/>
      <c r="T46" s="76"/>
    </row>
    <row r="47" spans="2:20" ht="60" customHeight="1" x14ac:dyDescent="0.35">
      <c r="B47" s="35" t="s">
        <v>1532</v>
      </c>
      <c r="C47" s="74"/>
      <c r="D47" s="75"/>
      <c r="E47" s="75" t="s">
        <v>20</v>
      </c>
      <c r="F47" s="75" t="str">
        <f>IF(E47&lt;&gt;"", IFERROR(VLOOKUP(E47, Dashboard!$B29:$F34, 5, FALSE), ""), "")</f>
        <v/>
      </c>
      <c r="G47" s="76"/>
      <c r="H47" s="63"/>
      <c r="I47" s="63"/>
      <c r="J47" s="76"/>
      <c r="K47" s="76"/>
      <c r="L47" s="37"/>
      <c r="M47" s="37"/>
      <c r="N47" s="76"/>
      <c r="O47" s="76"/>
      <c r="P47" s="37"/>
      <c r="Q47" s="37" t="s">
        <v>20</v>
      </c>
      <c r="R47" s="76"/>
      <c r="S47" s="63"/>
      <c r="T47" s="76"/>
    </row>
    <row r="48" spans="2:20" ht="60" customHeight="1" x14ac:dyDescent="0.35">
      <c r="B48" s="35" t="s">
        <v>1533</v>
      </c>
      <c r="C48" s="74"/>
      <c r="D48" s="75"/>
      <c r="E48" s="75" t="s">
        <v>20</v>
      </c>
      <c r="F48" s="75" t="str">
        <f>IF(E48&lt;&gt;"", IFERROR(VLOOKUP(E48, Dashboard!$B29:$F34, 5, FALSE), ""), "")</f>
        <v/>
      </c>
      <c r="G48" s="76"/>
      <c r="H48" s="63"/>
      <c r="I48" s="63"/>
      <c r="J48" s="76"/>
      <c r="K48" s="76"/>
      <c r="L48" s="37"/>
      <c r="M48" s="37"/>
      <c r="N48" s="76"/>
      <c r="O48" s="76"/>
      <c r="P48" s="37"/>
      <c r="Q48" s="37" t="s">
        <v>20</v>
      </c>
      <c r="R48" s="76"/>
      <c r="S48" s="63"/>
      <c r="T48" s="76"/>
    </row>
    <row r="49" spans="2:20" ht="60" customHeight="1" x14ac:dyDescent="0.35">
      <c r="B49" s="35" t="s">
        <v>1534</v>
      </c>
      <c r="C49" s="74"/>
      <c r="D49" s="75"/>
      <c r="E49" s="75" t="s">
        <v>20</v>
      </c>
      <c r="F49" s="75" t="str">
        <f>IF(E49&lt;&gt;"", IFERROR(VLOOKUP(E49, Dashboard!$B29:$F34, 5, FALSE), ""), "")</f>
        <v/>
      </c>
      <c r="G49" s="76"/>
      <c r="H49" s="63"/>
      <c r="I49" s="63"/>
      <c r="J49" s="76"/>
      <c r="K49" s="76"/>
      <c r="L49" s="37"/>
      <c r="M49" s="37"/>
      <c r="N49" s="76"/>
      <c r="O49" s="76"/>
      <c r="P49" s="37"/>
      <c r="Q49" s="37" t="s">
        <v>20</v>
      </c>
      <c r="R49" s="76"/>
      <c r="S49" s="63"/>
      <c r="T49" s="76"/>
    </row>
    <row r="50" spans="2:20" ht="60" customHeight="1" x14ac:dyDescent="0.35">
      <c r="B50" s="35" t="s">
        <v>1535</v>
      </c>
      <c r="C50" s="74"/>
      <c r="D50" s="75"/>
      <c r="E50" s="75" t="s">
        <v>20</v>
      </c>
      <c r="F50" s="75" t="str">
        <f>IF(E50&lt;&gt;"", IFERROR(VLOOKUP(E50, Dashboard!$B29:$F34, 5, FALSE), ""), "")</f>
        <v/>
      </c>
      <c r="G50" s="76"/>
      <c r="H50" s="63"/>
      <c r="I50" s="63"/>
      <c r="J50" s="76"/>
      <c r="K50" s="76"/>
      <c r="L50" s="37"/>
      <c r="M50" s="37"/>
      <c r="N50" s="76"/>
      <c r="O50" s="76"/>
      <c r="P50" s="37"/>
      <c r="Q50" s="37" t="s">
        <v>20</v>
      </c>
      <c r="R50" s="76"/>
      <c r="S50" s="63"/>
      <c r="T50" s="76"/>
    </row>
    <row r="51" spans="2:20" ht="60" customHeight="1" x14ac:dyDescent="0.35">
      <c r="B51" s="35" t="s">
        <v>1536</v>
      </c>
      <c r="C51" s="74"/>
      <c r="D51" s="75"/>
      <c r="E51" s="75" t="s">
        <v>20</v>
      </c>
      <c r="F51" s="75" t="str">
        <f>IF(E51&lt;&gt;"", IFERROR(VLOOKUP(E51, Dashboard!$B29:$F34, 5, FALSE), ""), "")</f>
        <v/>
      </c>
      <c r="G51" s="76"/>
      <c r="H51" s="63"/>
      <c r="I51" s="63"/>
      <c r="J51" s="76"/>
      <c r="K51" s="76"/>
      <c r="L51" s="37"/>
      <c r="M51" s="37"/>
      <c r="N51" s="76"/>
      <c r="O51" s="76"/>
      <c r="P51" s="37"/>
      <c r="Q51" s="37" t="s">
        <v>20</v>
      </c>
      <c r="R51" s="76"/>
      <c r="S51" s="63"/>
      <c r="T51" s="76"/>
    </row>
    <row r="52" spans="2:20" ht="60" customHeight="1" x14ac:dyDescent="0.35">
      <c r="B52" s="35" t="s">
        <v>1537</v>
      </c>
      <c r="C52" s="74"/>
      <c r="D52" s="75"/>
      <c r="E52" s="75" t="s">
        <v>20</v>
      </c>
      <c r="F52" s="75" t="str">
        <f>IF(E52&lt;&gt;"", IFERROR(VLOOKUP(E52, Dashboard!$B29:$F34, 5, FALSE), ""), "")</f>
        <v/>
      </c>
      <c r="G52" s="76"/>
      <c r="H52" s="63"/>
      <c r="I52" s="63"/>
      <c r="J52" s="76"/>
      <c r="K52" s="76"/>
      <c r="L52" s="37"/>
      <c r="M52" s="37"/>
      <c r="N52" s="76"/>
      <c r="O52" s="76"/>
      <c r="P52" s="37"/>
      <c r="Q52" s="37" t="s">
        <v>20</v>
      </c>
      <c r="R52" s="76"/>
      <c r="S52" s="63"/>
      <c r="T52" s="76"/>
    </row>
    <row r="53" spans="2:20" ht="60" customHeight="1" x14ac:dyDescent="0.35">
      <c r="B53" s="35" t="s">
        <v>1538</v>
      </c>
      <c r="C53" s="74"/>
      <c r="D53" s="75"/>
      <c r="E53" s="75" t="s">
        <v>20</v>
      </c>
      <c r="F53" s="75" t="str">
        <f>IF(E53&lt;&gt;"", IFERROR(VLOOKUP(E53, Dashboard!$B29:$F34, 5, FALSE), ""), "")</f>
        <v/>
      </c>
      <c r="G53" s="76"/>
      <c r="H53" s="63"/>
      <c r="I53" s="63"/>
      <c r="J53" s="76"/>
      <c r="K53" s="76"/>
      <c r="L53" s="37"/>
      <c r="M53" s="37"/>
      <c r="N53" s="76"/>
      <c r="O53" s="76"/>
      <c r="P53" s="37"/>
      <c r="Q53" s="37" t="s">
        <v>20</v>
      </c>
      <c r="R53" s="76"/>
      <c r="S53" s="63"/>
      <c r="T53" s="76"/>
    </row>
    <row r="54" spans="2:20" ht="60" customHeight="1" x14ac:dyDescent="0.35">
      <c r="B54" s="35" t="s">
        <v>1539</v>
      </c>
      <c r="C54" s="74"/>
      <c r="D54" s="75"/>
      <c r="E54" s="75" t="s">
        <v>20</v>
      </c>
      <c r="F54" s="75" t="str">
        <f>IF(E54&lt;&gt;"", IFERROR(VLOOKUP(E54, Dashboard!$B29:$F34, 5, FALSE), ""), "")</f>
        <v/>
      </c>
      <c r="G54" s="76"/>
      <c r="H54" s="63"/>
      <c r="I54" s="63"/>
      <c r="J54" s="76"/>
      <c r="K54" s="76"/>
      <c r="L54" s="37"/>
      <c r="M54" s="37"/>
      <c r="N54" s="76"/>
      <c r="O54" s="76"/>
      <c r="P54" s="37"/>
      <c r="Q54" s="37" t="s">
        <v>20</v>
      </c>
      <c r="R54" s="76"/>
      <c r="S54" s="63"/>
      <c r="T54" s="76"/>
    </row>
    <row r="55" spans="2:20" x14ac:dyDescent="0.35">
      <c r="B55" s="35"/>
      <c r="C55" s="74"/>
      <c r="D55" s="75"/>
      <c r="E55" s="75"/>
      <c r="F55" s="75"/>
      <c r="G55" s="76"/>
      <c r="H55" s="63"/>
      <c r="I55" s="63"/>
      <c r="J55" s="76"/>
      <c r="K55" s="76"/>
      <c r="L55" s="37"/>
      <c r="M55" s="37"/>
      <c r="N55" s="76"/>
      <c r="O55" s="76"/>
      <c r="P55" s="37"/>
      <c r="Q55" s="37"/>
      <c r="R55" s="76"/>
      <c r="S55" s="63"/>
      <c r="T55" s="76"/>
    </row>
    <row r="56" spans="2:20" x14ac:dyDescent="0.35">
      <c r="B56" s="35"/>
      <c r="C56" s="74"/>
      <c r="D56" s="75"/>
      <c r="E56" s="75"/>
      <c r="F56" s="75"/>
      <c r="G56" s="76"/>
      <c r="H56" s="63"/>
      <c r="I56" s="63"/>
      <c r="J56" s="76"/>
      <c r="K56" s="76"/>
      <c r="L56" s="37"/>
      <c r="M56" s="37"/>
      <c r="N56" s="76"/>
      <c r="O56" s="76"/>
      <c r="P56" s="37"/>
      <c r="Q56" s="37"/>
      <c r="R56" s="76"/>
      <c r="S56" s="63"/>
      <c r="T56" s="76"/>
    </row>
    <row r="57" spans="2:20" x14ac:dyDescent="0.35">
      <c r="B57" s="35"/>
      <c r="C57" s="74"/>
      <c r="D57" s="75"/>
      <c r="E57" s="75"/>
      <c r="F57" s="75"/>
      <c r="G57" s="76"/>
      <c r="H57" s="63"/>
      <c r="I57" s="63"/>
      <c r="J57" s="76"/>
      <c r="K57" s="76"/>
      <c r="L57" s="37"/>
      <c r="M57" s="37"/>
      <c r="N57" s="76"/>
      <c r="O57" s="76"/>
      <c r="P57" s="37"/>
      <c r="Q57" s="37"/>
      <c r="R57" s="76"/>
      <c r="S57" s="63"/>
      <c r="T57" s="76"/>
    </row>
    <row r="58" spans="2:20" ht="32" customHeight="1" x14ac:dyDescent="0.35">
      <c r="B58" s="285" t="s">
        <v>1305</v>
      </c>
      <c r="C58" s="285"/>
      <c r="D58" s="285"/>
      <c r="E58" s="285"/>
      <c r="F58" s="285"/>
      <c r="G58" s="285"/>
      <c r="H58" s="63"/>
      <c r="I58" s="63"/>
      <c r="J58" s="76"/>
      <c r="K58" s="76"/>
      <c r="L58" s="37"/>
      <c r="M58" s="37"/>
      <c r="N58" s="76"/>
      <c r="O58" s="76"/>
      <c r="P58" s="37"/>
      <c r="Q58" s="37"/>
      <c r="R58" s="76"/>
      <c r="S58" s="63"/>
      <c r="T58" s="76"/>
    </row>
    <row r="59" spans="2:20" x14ac:dyDescent="0.35">
      <c r="B59" s="35"/>
      <c r="C59" s="74"/>
      <c r="D59" s="75"/>
      <c r="E59" s="75"/>
      <c r="F59" s="75"/>
      <c r="G59" s="76"/>
      <c r="H59" s="63"/>
      <c r="I59" s="63"/>
      <c r="J59" s="76"/>
      <c r="K59" s="76"/>
      <c r="L59" s="37"/>
      <c r="M59" s="37"/>
      <c r="N59" s="76"/>
      <c r="O59" s="76"/>
      <c r="P59" s="37"/>
      <c r="Q59" s="37"/>
      <c r="R59" s="76"/>
      <c r="S59" s="63"/>
      <c r="T59" s="76"/>
    </row>
    <row r="60" spans="2:20" x14ac:dyDescent="0.35">
      <c r="B60" s="35"/>
      <c r="C60" s="74"/>
      <c r="D60" s="75"/>
      <c r="E60" s="75"/>
      <c r="F60" s="75"/>
      <c r="G60" s="76"/>
      <c r="H60" s="63"/>
      <c r="I60" s="63"/>
      <c r="J60" s="76"/>
      <c r="K60" s="76"/>
      <c r="L60" s="37"/>
      <c r="M60" s="37"/>
      <c r="N60" s="76"/>
      <c r="O60" s="76"/>
      <c r="P60" s="37"/>
      <c r="Q60" s="37"/>
      <c r="R60" s="76"/>
      <c r="S60" s="63"/>
      <c r="T60" s="76"/>
    </row>
    <row r="61" spans="2:20" x14ac:dyDescent="0.35">
      <c r="B61" s="35"/>
      <c r="C61" s="74"/>
      <c r="D61" s="75"/>
      <c r="E61" s="75"/>
      <c r="F61" s="75"/>
      <c r="G61" s="76"/>
      <c r="H61" s="63"/>
      <c r="I61" s="63"/>
      <c r="J61" s="76"/>
      <c r="K61" s="76"/>
      <c r="L61" s="37"/>
      <c r="M61" s="37"/>
      <c r="N61" s="76"/>
      <c r="O61" s="76"/>
      <c r="P61" s="37"/>
      <c r="Q61" s="37"/>
      <c r="R61" s="76"/>
      <c r="S61" s="63"/>
      <c r="T61" s="76"/>
    </row>
    <row r="62" spans="2:20" x14ac:dyDescent="0.35">
      <c r="B62" s="35"/>
      <c r="C62" s="74"/>
      <c r="D62" s="75"/>
      <c r="E62" s="75"/>
      <c r="F62" s="75"/>
      <c r="G62" s="76"/>
      <c r="H62" s="63"/>
      <c r="I62" s="63"/>
      <c r="J62" s="76"/>
      <c r="K62" s="76"/>
      <c r="L62" s="37"/>
      <c r="M62" s="37"/>
      <c r="N62" s="76"/>
      <c r="O62" s="76"/>
      <c r="P62" s="37"/>
      <c r="Q62" s="37"/>
      <c r="R62" s="76"/>
      <c r="S62" s="63"/>
      <c r="T62" s="76"/>
    </row>
    <row r="63" spans="2:20" x14ac:dyDescent="0.35">
      <c r="B63" s="35"/>
      <c r="C63" s="74"/>
      <c r="D63" s="75"/>
      <c r="E63" s="75"/>
      <c r="F63" s="75"/>
      <c r="G63" s="76"/>
      <c r="H63" s="63"/>
      <c r="I63" s="63"/>
      <c r="J63" s="76"/>
      <c r="K63" s="76"/>
      <c r="L63" s="37"/>
      <c r="M63" s="37"/>
      <c r="N63" s="76"/>
      <c r="O63" s="76"/>
      <c r="P63" s="37"/>
      <c r="Q63" s="37"/>
      <c r="R63" s="76"/>
      <c r="S63" s="63"/>
      <c r="T63" s="76"/>
    </row>
    <row r="64" spans="2:20" x14ac:dyDescent="0.35">
      <c r="B64" s="35"/>
      <c r="C64" s="74"/>
      <c r="D64" s="75"/>
      <c r="E64" s="75"/>
      <c r="F64" s="75"/>
      <c r="G64" s="76"/>
      <c r="H64" s="63"/>
      <c r="I64" s="63"/>
      <c r="J64" s="76"/>
      <c r="K64" s="76"/>
      <c r="L64" s="37"/>
      <c r="M64" s="37"/>
      <c r="N64" s="76"/>
      <c r="O64" s="76"/>
      <c r="P64" s="37"/>
      <c r="Q64" s="37"/>
      <c r="R64" s="76"/>
      <c r="S64" s="63"/>
      <c r="T64" s="76"/>
    </row>
    <row r="65" spans="2:20" x14ac:dyDescent="0.35">
      <c r="B65" s="35"/>
      <c r="C65" s="74"/>
      <c r="D65" s="75"/>
      <c r="E65" s="75"/>
      <c r="F65" s="75"/>
      <c r="G65" s="76"/>
      <c r="H65" s="63"/>
      <c r="I65" s="63"/>
      <c r="J65" s="76"/>
      <c r="K65" s="76"/>
      <c r="L65" s="37"/>
      <c r="M65" s="37"/>
      <c r="N65" s="76"/>
      <c r="O65" s="76"/>
      <c r="P65" s="37"/>
      <c r="Q65" s="37"/>
      <c r="R65" s="76"/>
      <c r="S65" s="63"/>
      <c r="T65" s="76"/>
    </row>
    <row r="66" spans="2:20" x14ac:dyDescent="0.35">
      <c r="B66" s="35"/>
      <c r="C66" s="74"/>
      <c r="D66" s="75"/>
      <c r="E66" s="75"/>
      <c r="F66" s="75"/>
      <c r="G66" s="76"/>
      <c r="H66" s="63"/>
      <c r="I66" s="63"/>
      <c r="J66" s="76"/>
      <c r="K66" s="76"/>
      <c r="L66" s="37"/>
      <c r="M66" s="37"/>
      <c r="N66" s="76"/>
      <c r="O66" s="76"/>
      <c r="P66" s="37"/>
      <c r="Q66" s="37"/>
      <c r="R66" s="76"/>
      <c r="S66" s="63"/>
      <c r="T66" s="76"/>
    </row>
    <row r="67" spans="2:20" x14ac:dyDescent="0.35">
      <c r="B67" s="35"/>
      <c r="C67" s="74"/>
      <c r="D67" s="75"/>
      <c r="E67" s="75"/>
      <c r="F67" s="75"/>
      <c r="G67" s="76"/>
      <c r="H67" s="63"/>
      <c r="I67" s="63"/>
      <c r="J67" s="76"/>
      <c r="K67" s="76"/>
      <c r="L67" s="37"/>
      <c r="M67" s="37"/>
      <c r="N67" s="76"/>
      <c r="O67" s="76"/>
      <c r="P67" s="37"/>
      <c r="Q67" s="37"/>
      <c r="R67" s="76"/>
      <c r="S67" s="63"/>
      <c r="T67" s="76"/>
    </row>
    <row r="68" spans="2:20" x14ac:dyDescent="0.35">
      <c r="B68" s="35"/>
      <c r="C68" s="74"/>
      <c r="D68" s="75"/>
      <c r="E68" s="75"/>
      <c r="F68" s="75"/>
      <c r="G68" s="76"/>
      <c r="H68" s="63"/>
      <c r="I68" s="63"/>
      <c r="J68" s="76"/>
      <c r="K68" s="76"/>
      <c r="L68" s="37"/>
      <c r="M68" s="37"/>
      <c r="N68" s="76"/>
      <c r="O68" s="76"/>
      <c r="P68" s="37"/>
      <c r="Q68" s="37"/>
      <c r="R68" s="76"/>
      <c r="S68" s="63"/>
      <c r="T68" s="76"/>
    </row>
    <row r="69" spans="2:20" x14ac:dyDescent="0.35">
      <c r="B69" s="35"/>
      <c r="C69" s="74"/>
      <c r="D69" s="75"/>
      <c r="E69" s="75"/>
      <c r="F69" s="75"/>
      <c r="G69" s="76"/>
      <c r="H69" s="63"/>
      <c r="I69" s="63"/>
      <c r="J69" s="76"/>
      <c r="K69" s="76"/>
      <c r="L69" s="37"/>
      <c r="M69" s="37"/>
      <c r="N69" s="76"/>
      <c r="O69" s="76"/>
      <c r="P69" s="37"/>
      <c r="Q69" s="37"/>
      <c r="R69" s="76"/>
      <c r="S69" s="63"/>
      <c r="T69" s="76"/>
    </row>
    <row r="70" spans="2:20" x14ac:dyDescent="0.35">
      <c r="B70" s="35"/>
      <c r="C70" s="74"/>
      <c r="D70" s="75"/>
      <c r="E70" s="75"/>
      <c r="F70" s="75"/>
      <c r="G70" s="76"/>
      <c r="H70" s="63"/>
      <c r="I70" s="63"/>
      <c r="J70" s="76"/>
      <c r="K70" s="76"/>
      <c r="L70" s="37"/>
      <c r="M70" s="37"/>
      <c r="N70" s="76"/>
      <c r="O70" s="76"/>
      <c r="P70" s="37"/>
      <c r="Q70" s="37"/>
      <c r="R70" s="76"/>
      <c r="S70" s="63"/>
      <c r="T70" s="76"/>
    </row>
    <row r="71" spans="2:20" x14ac:dyDescent="0.35">
      <c r="B71" s="35"/>
      <c r="C71" s="74"/>
      <c r="D71" s="75"/>
      <c r="E71" s="75"/>
      <c r="F71" s="75"/>
      <c r="G71" s="76"/>
      <c r="H71" s="63"/>
      <c r="I71" s="63"/>
      <c r="J71" s="76"/>
      <c r="K71" s="76"/>
      <c r="L71" s="37"/>
      <c r="M71" s="37"/>
      <c r="N71" s="76"/>
      <c r="O71" s="76"/>
      <c r="P71" s="37"/>
      <c r="Q71" s="37"/>
      <c r="R71" s="76"/>
      <c r="S71" s="63"/>
      <c r="T71" s="76"/>
    </row>
    <row r="72" spans="2:20" x14ac:dyDescent="0.35">
      <c r="B72" s="35"/>
      <c r="C72" s="74"/>
      <c r="D72" s="75"/>
      <c r="E72" s="75"/>
      <c r="F72" s="75"/>
      <c r="G72" s="76"/>
      <c r="H72" s="63"/>
      <c r="I72" s="63"/>
      <c r="J72" s="76"/>
      <c r="K72" s="76"/>
      <c r="L72" s="37"/>
      <c r="M72" s="37"/>
      <c r="N72" s="76"/>
      <c r="O72" s="76"/>
      <c r="P72" s="37"/>
      <c r="Q72" s="37"/>
      <c r="R72" s="76"/>
      <c r="S72" s="63"/>
      <c r="T72" s="76"/>
    </row>
    <row r="73" spans="2:20" x14ac:dyDescent="0.35">
      <c r="B73" s="35"/>
      <c r="C73" s="74"/>
      <c r="D73" s="75"/>
      <c r="E73" s="75"/>
      <c r="F73" s="75"/>
      <c r="G73" s="76"/>
      <c r="H73" s="63"/>
      <c r="I73" s="63"/>
      <c r="J73" s="76"/>
      <c r="K73" s="76"/>
      <c r="L73" s="37"/>
      <c r="M73" s="37"/>
      <c r="N73" s="76"/>
      <c r="O73" s="76"/>
      <c r="P73" s="37"/>
      <c r="Q73" s="37"/>
      <c r="R73" s="76"/>
      <c r="S73" s="63"/>
      <c r="T73" s="76"/>
    </row>
    <row r="74" spans="2:20" x14ac:dyDescent="0.35">
      <c r="B74" s="35"/>
      <c r="C74" s="74"/>
      <c r="D74" s="75"/>
      <c r="E74" s="75"/>
      <c r="F74" s="75"/>
      <c r="G74" s="76"/>
      <c r="H74" s="63"/>
      <c r="I74" s="63"/>
      <c r="J74" s="76"/>
      <c r="K74" s="76"/>
      <c r="L74" s="37"/>
      <c r="M74" s="37"/>
      <c r="N74" s="76"/>
      <c r="O74" s="76"/>
      <c r="P74" s="37"/>
      <c r="Q74" s="37"/>
      <c r="R74" s="76"/>
      <c r="S74" s="63"/>
      <c r="T74" s="76"/>
    </row>
    <row r="75" spans="2:20" x14ac:dyDescent="0.35">
      <c r="B75" s="35"/>
      <c r="C75" s="74"/>
      <c r="D75" s="75"/>
      <c r="E75" s="75"/>
      <c r="F75" s="75"/>
      <c r="G75" s="76"/>
      <c r="H75" s="63"/>
      <c r="I75" s="63"/>
      <c r="J75" s="76"/>
      <c r="K75" s="76"/>
      <c r="L75" s="37"/>
      <c r="M75" s="37"/>
      <c r="N75" s="76"/>
      <c r="O75" s="76"/>
      <c r="P75" s="37"/>
      <c r="Q75" s="37"/>
      <c r="R75" s="76"/>
      <c r="S75" s="63"/>
      <c r="T75" s="76"/>
    </row>
    <row r="76" spans="2:20" x14ac:dyDescent="0.35">
      <c r="B76" s="35"/>
      <c r="C76" s="74"/>
      <c r="D76" s="75"/>
      <c r="E76" s="75"/>
      <c r="F76" s="75"/>
      <c r="G76" s="76"/>
      <c r="H76" s="63"/>
      <c r="I76" s="63"/>
      <c r="J76" s="76"/>
      <c r="K76" s="76"/>
      <c r="L76" s="37"/>
      <c r="M76" s="37"/>
      <c r="N76" s="76"/>
      <c r="O76" s="76"/>
      <c r="P76" s="37"/>
      <c r="Q76" s="37"/>
      <c r="R76" s="76"/>
      <c r="S76" s="63"/>
      <c r="T76" s="76"/>
    </row>
    <row r="77" spans="2:20" x14ac:dyDescent="0.35">
      <c r="B77" s="35"/>
      <c r="C77" s="74"/>
      <c r="D77" s="75"/>
      <c r="E77" s="75"/>
      <c r="F77" s="75"/>
      <c r="G77" s="76"/>
      <c r="H77" s="63"/>
      <c r="I77" s="63"/>
      <c r="J77" s="76"/>
      <c r="K77" s="76"/>
      <c r="L77" s="37"/>
      <c r="M77" s="37"/>
      <c r="N77" s="76"/>
      <c r="O77" s="76"/>
      <c r="P77" s="37"/>
      <c r="Q77" s="37"/>
      <c r="R77" s="76"/>
      <c r="S77" s="63"/>
      <c r="T77" s="76"/>
    </row>
    <row r="78" spans="2:20" x14ac:dyDescent="0.35">
      <c r="B78" s="35"/>
      <c r="C78" s="74"/>
      <c r="D78" s="75"/>
      <c r="E78" s="75"/>
      <c r="F78" s="75"/>
      <c r="G78" s="76"/>
      <c r="H78" s="63"/>
      <c r="I78" s="63"/>
      <c r="J78" s="76"/>
      <c r="K78" s="76"/>
      <c r="L78" s="37"/>
      <c r="M78" s="37"/>
      <c r="N78" s="76"/>
      <c r="O78" s="76"/>
      <c r="P78" s="37"/>
      <c r="Q78" s="37"/>
      <c r="R78" s="76"/>
      <c r="S78" s="63"/>
      <c r="T78" s="76"/>
    </row>
    <row r="79" spans="2:20" x14ac:dyDescent="0.35">
      <c r="B79" s="35"/>
      <c r="C79" s="74"/>
      <c r="D79" s="75"/>
      <c r="E79" s="75"/>
      <c r="F79" s="75"/>
      <c r="G79" s="76"/>
      <c r="H79" s="63"/>
      <c r="I79" s="63"/>
      <c r="J79" s="76"/>
      <c r="K79" s="76"/>
      <c r="L79" s="37"/>
      <c r="M79" s="37"/>
      <c r="N79" s="76"/>
      <c r="O79" s="76"/>
      <c r="P79" s="37"/>
      <c r="Q79" s="37"/>
      <c r="R79" s="76"/>
      <c r="S79" s="63"/>
      <c r="T79" s="76"/>
    </row>
    <row r="80" spans="2:20" x14ac:dyDescent="0.35">
      <c r="B80" s="35"/>
      <c r="C80" s="74"/>
      <c r="D80" s="75"/>
      <c r="E80" s="75"/>
      <c r="F80" s="75"/>
      <c r="G80" s="76"/>
      <c r="H80" s="63"/>
      <c r="I80" s="63"/>
      <c r="J80" s="76"/>
      <c r="K80" s="76"/>
      <c r="L80" s="37"/>
      <c r="M80" s="37"/>
      <c r="N80" s="76"/>
      <c r="O80" s="76"/>
      <c r="P80" s="37"/>
      <c r="Q80" s="37"/>
      <c r="R80" s="76"/>
      <c r="S80" s="63"/>
      <c r="T80" s="76"/>
    </row>
    <row r="81" spans="2:20" x14ac:dyDescent="0.35">
      <c r="B81" s="35"/>
      <c r="C81" s="74"/>
      <c r="D81" s="75"/>
      <c r="E81" s="75"/>
      <c r="F81" s="75"/>
      <c r="G81" s="76"/>
      <c r="H81" s="63"/>
      <c r="I81" s="63"/>
      <c r="J81" s="76"/>
      <c r="K81" s="76"/>
      <c r="L81" s="37"/>
      <c r="M81" s="37"/>
      <c r="N81" s="76"/>
      <c r="O81" s="76"/>
      <c r="P81" s="37"/>
      <c r="Q81" s="37"/>
      <c r="R81" s="76"/>
      <c r="S81" s="63"/>
      <c r="T81" s="76"/>
    </row>
    <row r="82" spans="2:20" x14ac:dyDescent="0.35">
      <c r="B82" s="35"/>
      <c r="C82" s="74"/>
      <c r="D82" s="75"/>
      <c r="E82" s="75"/>
      <c r="F82" s="75"/>
      <c r="G82" s="76"/>
      <c r="H82" s="63"/>
      <c r="I82" s="63"/>
      <c r="J82" s="76"/>
      <c r="K82" s="76"/>
      <c r="L82" s="37"/>
      <c r="M82" s="37"/>
      <c r="N82" s="76"/>
      <c r="O82" s="76"/>
      <c r="P82" s="37"/>
      <c r="Q82" s="37"/>
      <c r="R82" s="76"/>
      <c r="S82" s="63"/>
      <c r="T82" s="76"/>
    </row>
    <row r="83" spans="2:20" x14ac:dyDescent="0.35">
      <c r="B83" s="35"/>
      <c r="C83" s="74"/>
      <c r="D83" s="75"/>
      <c r="E83" s="75"/>
      <c r="F83" s="75"/>
      <c r="G83" s="76"/>
      <c r="H83" s="63"/>
      <c r="I83" s="63"/>
      <c r="J83" s="76"/>
      <c r="K83" s="76"/>
      <c r="L83" s="37"/>
      <c r="M83" s="37"/>
      <c r="N83" s="76"/>
      <c r="O83" s="76"/>
      <c r="P83" s="37"/>
      <c r="Q83" s="37"/>
      <c r="R83" s="76"/>
      <c r="S83" s="63"/>
      <c r="T83" s="76"/>
    </row>
    <row r="84" spans="2:20" x14ac:dyDescent="0.35">
      <c r="B84" s="35"/>
      <c r="C84" s="74"/>
      <c r="D84" s="75"/>
      <c r="E84" s="75"/>
      <c r="F84" s="75"/>
      <c r="G84" s="76"/>
      <c r="H84" s="63"/>
      <c r="I84" s="63"/>
      <c r="J84" s="76"/>
      <c r="K84" s="76"/>
      <c r="L84" s="37"/>
      <c r="M84" s="37"/>
      <c r="N84" s="76"/>
      <c r="O84" s="76"/>
      <c r="P84" s="37"/>
      <c r="Q84" s="37"/>
      <c r="R84" s="76"/>
      <c r="S84" s="63"/>
      <c r="T84" s="76"/>
    </row>
    <row r="85" spans="2:20" x14ac:dyDescent="0.35">
      <c r="B85" s="35"/>
      <c r="C85" s="74"/>
      <c r="D85" s="75"/>
      <c r="E85" s="75"/>
      <c r="F85" s="75"/>
      <c r="G85" s="76"/>
      <c r="H85" s="63"/>
      <c r="I85" s="63"/>
      <c r="J85" s="76"/>
      <c r="K85" s="76"/>
      <c r="L85" s="37"/>
      <c r="M85" s="37"/>
      <c r="N85" s="76"/>
      <c r="O85" s="76"/>
      <c r="P85" s="37"/>
      <c r="Q85" s="37"/>
      <c r="R85" s="76"/>
      <c r="S85" s="63"/>
      <c r="T85" s="76"/>
    </row>
    <row r="86" spans="2:20" x14ac:dyDescent="0.35">
      <c r="B86" s="35"/>
      <c r="C86" s="74"/>
      <c r="D86" s="75"/>
      <c r="E86" s="75"/>
      <c r="F86" s="75"/>
      <c r="G86" s="76"/>
      <c r="H86" s="63"/>
      <c r="I86" s="63"/>
      <c r="J86" s="76"/>
      <c r="K86" s="76"/>
      <c r="L86" s="37"/>
      <c r="M86" s="37"/>
      <c r="N86" s="76"/>
      <c r="O86" s="76"/>
      <c r="P86" s="37"/>
      <c r="Q86" s="37"/>
      <c r="R86" s="76"/>
      <c r="S86" s="63"/>
      <c r="T86" s="76"/>
    </row>
    <row r="87" spans="2:20" x14ac:dyDescent="0.35">
      <c r="B87" s="35"/>
      <c r="C87" s="74"/>
      <c r="D87" s="75"/>
      <c r="E87" s="75"/>
      <c r="F87" s="75"/>
      <c r="G87" s="76"/>
      <c r="H87" s="63"/>
      <c r="I87" s="63"/>
      <c r="J87" s="76"/>
      <c r="K87" s="76"/>
      <c r="L87" s="37"/>
      <c r="M87" s="37"/>
      <c r="N87" s="76"/>
      <c r="O87" s="76"/>
      <c r="P87" s="37"/>
      <c r="Q87" s="37"/>
      <c r="R87" s="76"/>
      <c r="S87" s="63"/>
      <c r="T87" s="76"/>
    </row>
    <row r="88" spans="2:20" x14ac:dyDescent="0.35">
      <c r="B88" s="35"/>
      <c r="C88" s="74"/>
      <c r="D88" s="75"/>
      <c r="E88" s="75"/>
      <c r="F88" s="75"/>
      <c r="G88" s="76"/>
      <c r="H88" s="63"/>
      <c r="I88" s="63"/>
      <c r="J88" s="76"/>
      <c r="K88" s="76"/>
      <c r="L88" s="37"/>
      <c r="M88" s="37"/>
      <c r="N88" s="76"/>
      <c r="O88" s="76"/>
      <c r="P88" s="37"/>
      <c r="Q88" s="37"/>
      <c r="R88" s="76"/>
      <c r="S88" s="63"/>
      <c r="T88" s="76"/>
    </row>
    <row r="89" spans="2:20" x14ac:dyDescent="0.35">
      <c r="B89" s="35"/>
      <c r="C89" s="74"/>
      <c r="D89" s="75"/>
      <c r="E89" s="75"/>
      <c r="F89" s="75"/>
      <c r="G89" s="76"/>
      <c r="H89" s="63"/>
      <c r="I89" s="63"/>
      <c r="J89" s="76"/>
      <c r="K89" s="76"/>
      <c r="L89" s="37"/>
      <c r="M89" s="37"/>
      <c r="N89" s="76"/>
      <c r="O89" s="76"/>
      <c r="P89" s="37"/>
      <c r="Q89" s="37"/>
      <c r="R89" s="76"/>
      <c r="S89" s="63"/>
      <c r="T89" s="76"/>
    </row>
    <row r="90" spans="2:20" x14ac:dyDescent="0.35">
      <c r="B90" s="35"/>
      <c r="C90" s="74"/>
      <c r="D90" s="75"/>
      <c r="E90" s="75"/>
      <c r="F90" s="75"/>
      <c r="G90" s="76"/>
      <c r="H90" s="63"/>
      <c r="I90" s="63"/>
      <c r="J90" s="76"/>
      <c r="K90" s="76"/>
      <c r="L90" s="37"/>
      <c r="M90" s="37"/>
      <c r="N90" s="76"/>
      <c r="O90" s="76"/>
      <c r="P90" s="37"/>
      <c r="Q90" s="37"/>
      <c r="R90" s="76"/>
      <c r="S90" s="63"/>
      <c r="T90" s="76"/>
    </row>
    <row r="91" spans="2:20" x14ac:dyDescent="0.35">
      <c r="B91" s="35"/>
      <c r="C91" s="74"/>
      <c r="D91" s="75"/>
      <c r="E91" s="75"/>
      <c r="F91" s="75"/>
      <c r="G91" s="76"/>
      <c r="H91" s="63"/>
      <c r="I91" s="63"/>
      <c r="J91" s="76"/>
      <c r="K91" s="76"/>
      <c r="L91" s="37"/>
      <c r="M91" s="37"/>
      <c r="N91" s="76"/>
      <c r="O91" s="76"/>
      <c r="P91" s="37"/>
      <c r="Q91" s="37"/>
      <c r="R91" s="76"/>
      <c r="S91" s="63"/>
      <c r="T91" s="76"/>
    </row>
    <row r="92" spans="2:20" x14ac:dyDescent="0.35">
      <c r="B92" s="35"/>
      <c r="C92" s="74"/>
      <c r="D92" s="75"/>
      <c r="E92" s="75"/>
      <c r="F92" s="75"/>
      <c r="G92" s="76"/>
      <c r="H92" s="63"/>
      <c r="I92" s="63"/>
      <c r="J92" s="76"/>
      <c r="K92" s="76"/>
      <c r="L92" s="37"/>
      <c r="M92" s="37"/>
      <c r="N92" s="76"/>
      <c r="O92" s="76"/>
      <c r="P92" s="37"/>
      <c r="Q92" s="37"/>
      <c r="R92" s="76"/>
      <c r="S92" s="63"/>
      <c r="T92" s="76"/>
    </row>
    <row r="93" spans="2:20" x14ac:dyDescent="0.35">
      <c r="B93" s="35"/>
      <c r="C93" s="74"/>
      <c r="D93" s="75"/>
      <c r="E93" s="75"/>
      <c r="F93" s="75"/>
      <c r="G93" s="76"/>
      <c r="H93" s="63"/>
      <c r="I93" s="63"/>
      <c r="J93" s="76"/>
      <c r="K93" s="76"/>
      <c r="L93" s="37"/>
      <c r="M93" s="37"/>
      <c r="N93" s="76"/>
      <c r="O93" s="76"/>
      <c r="P93" s="37"/>
      <c r="Q93" s="37"/>
      <c r="R93" s="76"/>
      <c r="S93" s="63"/>
      <c r="T93" s="76"/>
    </row>
    <row r="94" spans="2:20" x14ac:dyDescent="0.35">
      <c r="B94" s="35"/>
      <c r="C94" s="74"/>
      <c r="D94" s="75"/>
      <c r="E94" s="75"/>
      <c r="F94" s="75"/>
      <c r="G94" s="76"/>
      <c r="H94" s="63"/>
      <c r="I94" s="63"/>
      <c r="J94" s="76"/>
      <c r="K94" s="76"/>
      <c r="L94" s="37"/>
      <c r="M94" s="37"/>
      <c r="N94" s="76"/>
      <c r="O94" s="76"/>
      <c r="P94" s="37"/>
      <c r="Q94" s="37"/>
      <c r="R94" s="76"/>
      <c r="S94" s="63"/>
      <c r="T94" s="76"/>
    </row>
    <row r="95" spans="2:20" x14ac:dyDescent="0.35">
      <c r="B95" s="35"/>
      <c r="C95" s="74"/>
      <c r="D95" s="75"/>
      <c r="E95" s="75"/>
      <c r="F95" s="75"/>
      <c r="G95" s="76"/>
      <c r="H95" s="63"/>
      <c r="I95" s="63"/>
      <c r="J95" s="76"/>
      <c r="K95" s="76"/>
      <c r="L95" s="37"/>
      <c r="M95" s="37"/>
      <c r="N95" s="76"/>
      <c r="O95" s="76"/>
      <c r="P95" s="37"/>
      <c r="Q95" s="37"/>
      <c r="R95" s="76"/>
      <c r="S95" s="63"/>
      <c r="T95" s="76"/>
    </row>
    <row r="96" spans="2:20" x14ac:dyDescent="0.35">
      <c r="B96" s="35"/>
      <c r="C96" s="74"/>
      <c r="D96" s="75"/>
      <c r="E96" s="75"/>
      <c r="F96" s="75"/>
      <c r="G96" s="76"/>
      <c r="H96" s="63"/>
      <c r="I96" s="63"/>
      <c r="J96" s="76"/>
      <c r="K96" s="76"/>
      <c r="L96" s="37"/>
      <c r="M96" s="37"/>
      <c r="N96" s="76"/>
      <c r="O96" s="76"/>
      <c r="P96" s="37"/>
      <c r="Q96" s="37"/>
      <c r="R96" s="76"/>
      <c r="S96" s="63"/>
      <c r="T96" s="76"/>
    </row>
    <row r="97" spans="2:20" x14ac:dyDescent="0.35">
      <c r="B97" s="35"/>
      <c r="C97" s="74"/>
      <c r="D97" s="75"/>
      <c r="E97" s="75"/>
      <c r="F97" s="75"/>
      <c r="G97" s="76"/>
      <c r="H97" s="63"/>
      <c r="I97" s="63"/>
      <c r="J97" s="76"/>
      <c r="K97" s="76"/>
      <c r="L97" s="37"/>
      <c r="M97" s="37"/>
      <c r="N97" s="76"/>
      <c r="O97" s="76"/>
      <c r="P97" s="37"/>
      <c r="Q97" s="37"/>
      <c r="R97" s="76"/>
      <c r="S97" s="63"/>
      <c r="T97" s="76"/>
    </row>
    <row r="98" spans="2:20" x14ac:dyDescent="0.35">
      <c r="B98" s="35"/>
      <c r="C98" s="74"/>
      <c r="D98" s="75"/>
      <c r="E98" s="75"/>
      <c r="F98" s="75"/>
      <c r="G98" s="76"/>
      <c r="H98" s="63"/>
      <c r="I98" s="63"/>
      <c r="J98" s="76"/>
      <c r="K98" s="76"/>
      <c r="L98" s="37"/>
      <c r="M98" s="37"/>
      <c r="N98" s="76"/>
      <c r="O98" s="76"/>
      <c r="P98" s="37"/>
      <c r="Q98" s="37"/>
      <c r="R98" s="76"/>
      <c r="S98" s="63"/>
      <c r="T98" s="76"/>
    </row>
    <row r="99" spans="2:20" x14ac:dyDescent="0.35">
      <c r="B99" s="35"/>
      <c r="C99" s="74"/>
      <c r="D99" s="75"/>
      <c r="E99" s="75"/>
      <c r="F99" s="75"/>
      <c r="G99" s="76"/>
      <c r="H99" s="63"/>
      <c r="I99" s="63"/>
      <c r="J99" s="76"/>
      <c r="K99" s="76"/>
      <c r="L99" s="37"/>
      <c r="M99" s="37"/>
      <c r="N99" s="76"/>
      <c r="O99" s="76"/>
      <c r="P99" s="37"/>
      <c r="Q99" s="37"/>
      <c r="R99" s="76"/>
      <c r="S99" s="63"/>
      <c r="T99" s="76"/>
    </row>
    <row r="100" spans="2:20" x14ac:dyDescent="0.35">
      <c r="B100" s="35"/>
      <c r="C100" s="74"/>
      <c r="D100" s="75"/>
      <c r="E100" s="75"/>
      <c r="F100" s="75"/>
      <c r="G100" s="76"/>
      <c r="H100" s="63"/>
      <c r="I100" s="63"/>
      <c r="J100" s="76"/>
      <c r="K100" s="76"/>
      <c r="L100" s="37"/>
      <c r="M100" s="37"/>
      <c r="N100" s="76"/>
      <c r="O100" s="76"/>
      <c r="P100" s="37"/>
      <c r="Q100" s="37"/>
      <c r="R100" s="76"/>
      <c r="S100" s="63"/>
      <c r="T100" s="76"/>
    </row>
    <row r="101" spans="2:20" x14ac:dyDescent="0.35">
      <c r="B101" s="35"/>
      <c r="C101" s="74"/>
      <c r="D101" s="75"/>
      <c r="E101" s="75"/>
      <c r="F101" s="75"/>
      <c r="G101" s="76"/>
      <c r="H101" s="63"/>
      <c r="I101" s="63"/>
      <c r="J101" s="76"/>
      <c r="K101" s="76"/>
      <c r="L101" s="37"/>
      <c r="M101" s="37"/>
      <c r="N101" s="76"/>
      <c r="O101" s="76"/>
      <c r="P101" s="37"/>
      <c r="Q101" s="37"/>
      <c r="R101" s="76"/>
      <c r="S101" s="63"/>
      <c r="T101" s="76"/>
    </row>
    <row r="102" spans="2:20" x14ac:dyDescent="0.35">
      <c r="B102" s="35"/>
      <c r="C102" s="74"/>
      <c r="D102" s="75"/>
      <c r="E102" s="75"/>
      <c r="F102" s="75"/>
      <c r="G102" s="76"/>
      <c r="H102" s="63"/>
      <c r="I102" s="63"/>
      <c r="J102" s="76"/>
      <c r="K102" s="76"/>
      <c r="L102" s="37"/>
      <c r="M102" s="37"/>
      <c r="N102" s="76"/>
      <c r="O102" s="76"/>
      <c r="P102" s="37"/>
      <c r="Q102" s="37"/>
      <c r="R102" s="76"/>
      <c r="S102" s="63"/>
      <c r="T102" s="76"/>
    </row>
    <row r="103" spans="2:20" x14ac:dyDescent="0.35">
      <c r="B103" s="35"/>
      <c r="C103" s="74"/>
      <c r="D103" s="75"/>
      <c r="E103" s="75"/>
      <c r="F103" s="75"/>
      <c r="G103" s="76"/>
      <c r="H103" s="63"/>
      <c r="I103" s="63"/>
      <c r="J103" s="76"/>
      <c r="K103" s="76"/>
      <c r="L103" s="37"/>
      <c r="M103" s="37"/>
      <c r="N103" s="76"/>
      <c r="O103" s="76"/>
      <c r="P103" s="37"/>
      <c r="Q103" s="37"/>
      <c r="R103" s="76"/>
      <c r="S103" s="63"/>
      <c r="T103" s="76"/>
    </row>
    <row r="104" spans="2:20" x14ac:dyDescent="0.35">
      <c r="B104" s="35"/>
      <c r="C104" s="74"/>
      <c r="D104" s="75"/>
      <c r="E104" s="75"/>
      <c r="F104" s="75"/>
      <c r="G104" s="76"/>
      <c r="H104" s="63"/>
      <c r="I104" s="63"/>
      <c r="J104" s="76"/>
      <c r="K104" s="76"/>
      <c r="L104" s="37"/>
      <c r="M104" s="37"/>
      <c r="N104" s="76"/>
      <c r="O104" s="76"/>
      <c r="P104" s="37"/>
      <c r="Q104" s="37"/>
      <c r="R104" s="76"/>
      <c r="S104" s="63"/>
      <c r="T104" s="76"/>
    </row>
    <row r="105" spans="2:20" x14ac:dyDescent="0.35">
      <c r="B105" s="35"/>
      <c r="C105" s="74"/>
      <c r="D105" s="75"/>
      <c r="E105" s="75"/>
      <c r="F105" s="75"/>
      <c r="G105" s="76"/>
      <c r="H105" s="63"/>
      <c r="I105" s="63"/>
      <c r="J105" s="76"/>
      <c r="K105" s="76"/>
      <c r="L105" s="37"/>
      <c r="M105" s="37"/>
      <c r="N105" s="76"/>
      <c r="O105" s="76"/>
      <c r="P105" s="37"/>
      <c r="Q105" s="37"/>
      <c r="R105" s="76"/>
      <c r="S105" s="63"/>
      <c r="T105" s="76"/>
    </row>
    <row r="106" spans="2:20" x14ac:dyDescent="0.35">
      <c r="B106" s="35"/>
      <c r="C106" s="74"/>
      <c r="D106" s="75"/>
      <c r="E106" s="75"/>
      <c r="F106" s="75"/>
      <c r="G106" s="76"/>
      <c r="H106" s="63"/>
      <c r="I106" s="63"/>
      <c r="J106" s="76"/>
      <c r="K106" s="76"/>
      <c r="L106" s="37"/>
      <c r="M106" s="37"/>
      <c r="N106" s="76"/>
      <c r="O106" s="76"/>
      <c r="P106" s="37"/>
      <c r="Q106" s="37"/>
      <c r="R106" s="76"/>
      <c r="S106" s="63"/>
      <c r="T106" s="76"/>
    </row>
    <row r="107" spans="2:20" x14ac:dyDescent="0.35">
      <c r="B107" s="35"/>
      <c r="C107" s="74"/>
      <c r="D107" s="75"/>
      <c r="E107" s="75"/>
      <c r="F107" s="75"/>
      <c r="G107" s="76"/>
      <c r="H107" s="63"/>
      <c r="I107" s="63"/>
      <c r="J107" s="76"/>
      <c r="K107" s="76"/>
      <c r="L107" s="37"/>
      <c r="M107" s="37"/>
      <c r="N107" s="76"/>
      <c r="O107" s="76"/>
      <c r="P107" s="37"/>
      <c r="Q107" s="37"/>
      <c r="R107" s="76"/>
      <c r="S107" s="63"/>
      <c r="T107" s="76"/>
    </row>
    <row r="108" spans="2:20" x14ac:dyDescent="0.35">
      <c r="B108" s="35"/>
      <c r="C108" s="74"/>
      <c r="D108" s="75"/>
      <c r="E108" s="75"/>
      <c r="F108" s="75"/>
      <c r="G108" s="76"/>
      <c r="H108" s="63"/>
      <c r="I108" s="63"/>
      <c r="J108" s="76"/>
      <c r="K108" s="76"/>
      <c r="L108" s="37"/>
      <c r="M108" s="37"/>
      <c r="N108" s="76"/>
      <c r="O108" s="76"/>
      <c r="P108" s="37"/>
      <c r="Q108" s="37"/>
      <c r="R108" s="76"/>
      <c r="S108" s="63"/>
      <c r="T108" s="76"/>
    </row>
    <row r="109" spans="2:20" x14ac:dyDescent="0.35">
      <c r="B109" s="35"/>
      <c r="C109" s="74"/>
      <c r="D109" s="75"/>
      <c r="E109" s="75"/>
      <c r="F109" s="75"/>
      <c r="G109" s="76"/>
      <c r="H109" s="63"/>
      <c r="I109" s="63"/>
      <c r="J109" s="76"/>
      <c r="K109" s="76"/>
      <c r="L109" s="37"/>
      <c r="M109" s="37"/>
      <c r="N109" s="76"/>
      <c r="O109" s="76"/>
      <c r="P109" s="37"/>
      <c r="Q109" s="37"/>
      <c r="R109" s="76"/>
      <c r="S109" s="63"/>
      <c r="T109" s="76"/>
    </row>
    <row r="110" spans="2:20" x14ac:dyDescent="0.35">
      <c r="B110" s="35"/>
      <c r="C110" s="74"/>
      <c r="D110" s="75"/>
      <c r="E110" s="75"/>
      <c r="F110" s="75"/>
      <c r="G110" s="76"/>
      <c r="H110" s="63"/>
      <c r="I110" s="63"/>
      <c r="J110" s="76"/>
      <c r="K110" s="76"/>
      <c r="L110" s="37"/>
      <c r="M110" s="37"/>
      <c r="N110" s="76"/>
      <c r="O110" s="76"/>
      <c r="P110" s="37"/>
      <c r="Q110" s="37"/>
      <c r="R110" s="76"/>
      <c r="S110" s="63"/>
      <c r="T110" s="76"/>
    </row>
    <row r="111" spans="2:20" x14ac:dyDescent="0.35">
      <c r="B111" s="35"/>
      <c r="C111" s="74"/>
      <c r="D111" s="75"/>
      <c r="E111" s="75"/>
      <c r="F111" s="75"/>
      <c r="G111" s="76"/>
      <c r="H111" s="63"/>
      <c r="I111" s="63"/>
      <c r="J111" s="76"/>
      <c r="K111" s="76"/>
      <c r="L111" s="37"/>
      <c r="M111" s="37"/>
      <c r="N111" s="76"/>
      <c r="O111" s="76"/>
      <c r="P111" s="37"/>
      <c r="Q111" s="37"/>
      <c r="R111" s="76"/>
      <c r="S111" s="63"/>
      <c r="T111" s="76"/>
    </row>
    <row r="112" spans="2:20" x14ac:dyDescent="0.35">
      <c r="B112" s="35"/>
      <c r="C112" s="74"/>
      <c r="D112" s="75"/>
      <c r="E112" s="75"/>
      <c r="F112" s="75"/>
      <c r="G112" s="76"/>
      <c r="H112" s="63"/>
      <c r="I112" s="63"/>
      <c r="J112" s="76"/>
      <c r="K112" s="76"/>
      <c r="L112" s="37"/>
      <c r="M112" s="37"/>
      <c r="N112" s="76"/>
      <c r="O112" s="76"/>
      <c r="P112" s="37"/>
      <c r="Q112" s="37"/>
      <c r="R112" s="76"/>
      <c r="S112" s="63"/>
      <c r="T112" s="76"/>
    </row>
    <row r="113" spans="2:20" x14ac:dyDescent="0.35">
      <c r="B113" s="35"/>
      <c r="C113" s="74"/>
      <c r="D113" s="75"/>
      <c r="E113" s="75"/>
      <c r="F113" s="75"/>
      <c r="G113" s="76"/>
      <c r="H113" s="63"/>
      <c r="I113" s="63"/>
      <c r="J113" s="76"/>
      <c r="K113" s="76"/>
      <c r="L113" s="37"/>
      <c r="M113" s="37"/>
      <c r="N113" s="76"/>
      <c r="O113" s="76"/>
      <c r="P113" s="37"/>
      <c r="Q113" s="37"/>
      <c r="R113" s="76"/>
      <c r="S113" s="63"/>
      <c r="T113" s="76"/>
    </row>
    <row r="114" spans="2:20" x14ac:dyDescent="0.35">
      <c r="B114" s="35"/>
      <c r="C114" s="74"/>
      <c r="D114" s="75"/>
      <c r="E114" s="75"/>
      <c r="F114" s="75"/>
      <c r="G114" s="76"/>
      <c r="H114" s="63"/>
      <c r="I114" s="63"/>
      <c r="J114" s="76"/>
      <c r="K114" s="76"/>
      <c r="L114" s="37"/>
      <c r="M114" s="37"/>
      <c r="N114" s="76"/>
      <c r="O114" s="76"/>
      <c r="P114" s="37"/>
      <c r="Q114" s="37"/>
      <c r="R114" s="76"/>
      <c r="S114" s="63"/>
      <c r="T114" s="76"/>
    </row>
    <row r="115" spans="2:20" x14ac:dyDescent="0.35">
      <c r="B115" s="35"/>
      <c r="C115" s="74"/>
      <c r="D115" s="75"/>
      <c r="E115" s="75"/>
      <c r="F115" s="75"/>
      <c r="G115" s="76"/>
      <c r="H115" s="63"/>
      <c r="I115" s="63"/>
      <c r="J115" s="76"/>
      <c r="K115" s="76"/>
      <c r="L115" s="37"/>
      <c r="M115" s="37"/>
      <c r="N115" s="76"/>
      <c r="O115" s="76"/>
      <c r="P115" s="37"/>
      <c r="Q115" s="37"/>
      <c r="R115" s="76"/>
      <c r="S115" s="63"/>
      <c r="T115" s="76"/>
    </row>
    <row r="116" spans="2:20" x14ac:dyDescent="0.35">
      <c r="B116" s="35"/>
      <c r="C116" s="74"/>
      <c r="D116" s="75"/>
      <c r="E116" s="75"/>
      <c r="F116" s="75"/>
      <c r="G116" s="76"/>
      <c r="H116" s="63"/>
      <c r="I116" s="63"/>
      <c r="J116" s="76"/>
      <c r="K116" s="76"/>
      <c r="L116" s="37"/>
      <c r="M116" s="37"/>
      <c r="N116" s="76"/>
      <c r="O116" s="76"/>
      <c r="P116" s="37"/>
      <c r="Q116" s="37"/>
      <c r="R116" s="76"/>
      <c r="S116" s="63"/>
      <c r="T116" s="76"/>
    </row>
    <row r="117" spans="2:20" x14ac:dyDescent="0.35">
      <c r="B117" s="35"/>
      <c r="C117" s="74"/>
      <c r="D117" s="75"/>
      <c r="E117" s="75"/>
      <c r="F117" s="75"/>
      <c r="G117" s="76"/>
      <c r="H117" s="63"/>
      <c r="I117" s="63"/>
      <c r="J117" s="76"/>
      <c r="K117" s="76"/>
      <c r="L117" s="37"/>
      <c r="M117" s="37"/>
      <c r="N117" s="76"/>
      <c r="O117" s="76"/>
      <c r="P117" s="37"/>
      <c r="Q117" s="37"/>
      <c r="R117" s="76"/>
      <c r="S117" s="63"/>
      <c r="T117" s="76"/>
    </row>
    <row r="118" spans="2:20" x14ac:dyDescent="0.35">
      <c r="B118" s="35"/>
      <c r="C118" s="74"/>
      <c r="D118" s="75"/>
      <c r="E118" s="75"/>
      <c r="F118" s="75"/>
      <c r="G118" s="76"/>
      <c r="H118" s="63"/>
      <c r="I118" s="63"/>
      <c r="J118" s="76"/>
      <c r="K118" s="76"/>
      <c r="L118" s="37"/>
      <c r="M118" s="37"/>
      <c r="N118" s="76"/>
      <c r="O118" s="76"/>
      <c r="P118" s="37"/>
      <c r="Q118" s="37"/>
      <c r="R118" s="76"/>
      <c r="S118" s="63"/>
      <c r="T118" s="76"/>
    </row>
    <row r="119" spans="2:20" x14ac:dyDescent="0.35">
      <c r="B119" s="35"/>
      <c r="C119" s="74"/>
      <c r="D119" s="75"/>
      <c r="E119" s="75"/>
      <c r="F119" s="75"/>
      <c r="G119" s="76"/>
      <c r="H119" s="63"/>
      <c r="I119" s="63"/>
      <c r="J119" s="76"/>
      <c r="K119" s="76"/>
      <c r="L119" s="37"/>
      <c r="M119" s="37"/>
      <c r="N119" s="76"/>
      <c r="O119" s="76"/>
      <c r="P119" s="37"/>
      <c r="Q119" s="37"/>
      <c r="R119" s="76"/>
      <c r="S119" s="63"/>
      <c r="T119" s="76"/>
    </row>
    <row r="120" spans="2:20" x14ac:dyDescent="0.35">
      <c r="B120" s="35"/>
      <c r="C120" s="74"/>
      <c r="D120" s="75"/>
      <c r="E120" s="75"/>
      <c r="F120" s="75"/>
      <c r="G120" s="76"/>
      <c r="H120" s="63"/>
      <c r="I120" s="63"/>
      <c r="J120" s="76"/>
      <c r="K120" s="76"/>
      <c r="L120" s="37"/>
      <c r="M120" s="37"/>
      <c r="N120" s="76"/>
      <c r="O120" s="76"/>
      <c r="P120" s="37"/>
      <c r="Q120" s="37"/>
      <c r="R120" s="76"/>
      <c r="S120" s="63"/>
      <c r="T120" s="76"/>
    </row>
    <row r="121" spans="2:20" x14ac:dyDescent="0.35">
      <c r="B121" s="35"/>
      <c r="C121" s="74"/>
      <c r="D121" s="75"/>
      <c r="E121" s="75"/>
      <c r="F121" s="75"/>
      <c r="G121" s="76"/>
      <c r="H121" s="63"/>
      <c r="I121" s="63"/>
      <c r="J121" s="76"/>
      <c r="K121" s="76"/>
      <c r="L121" s="37"/>
      <c r="M121" s="37"/>
      <c r="N121" s="76"/>
      <c r="O121" s="76"/>
      <c r="P121" s="37"/>
      <c r="Q121" s="37"/>
      <c r="R121" s="76"/>
      <c r="S121" s="63"/>
      <c r="T121" s="76"/>
    </row>
    <row r="122" spans="2:20" x14ac:dyDescent="0.35">
      <c r="B122" s="35"/>
      <c r="C122" s="74"/>
      <c r="D122" s="75"/>
      <c r="E122" s="75"/>
      <c r="F122" s="75"/>
      <c r="G122" s="76"/>
      <c r="H122" s="63"/>
      <c r="I122" s="63"/>
      <c r="J122" s="76"/>
      <c r="K122" s="76"/>
      <c r="L122" s="37"/>
      <c r="M122" s="37"/>
      <c r="N122" s="76"/>
      <c r="O122" s="76"/>
      <c r="P122" s="37"/>
      <c r="Q122" s="37"/>
      <c r="R122" s="76"/>
      <c r="S122" s="63"/>
      <c r="T122" s="76"/>
    </row>
    <row r="123" spans="2:20" x14ac:dyDescent="0.35">
      <c r="B123" s="35"/>
      <c r="C123" s="74"/>
      <c r="D123" s="75"/>
      <c r="E123" s="75"/>
      <c r="F123" s="75"/>
      <c r="G123" s="76"/>
      <c r="H123" s="63"/>
      <c r="I123" s="63"/>
      <c r="J123" s="76"/>
      <c r="K123" s="76"/>
      <c r="L123" s="37"/>
      <c r="M123" s="37"/>
      <c r="N123" s="76"/>
      <c r="O123" s="76"/>
      <c r="P123" s="37"/>
      <c r="Q123" s="37"/>
      <c r="R123" s="76"/>
      <c r="S123" s="63"/>
      <c r="T123" s="76"/>
    </row>
    <row r="124" spans="2:20" x14ac:dyDescent="0.35">
      <c r="B124" s="35"/>
      <c r="C124" s="74"/>
      <c r="D124" s="75"/>
      <c r="E124" s="75"/>
      <c r="F124" s="75"/>
      <c r="G124" s="76"/>
      <c r="H124" s="63"/>
      <c r="I124" s="63"/>
      <c r="J124" s="76"/>
      <c r="K124" s="76"/>
      <c r="L124" s="37"/>
      <c r="M124" s="37"/>
      <c r="N124" s="76"/>
      <c r="O124" s="76"/>
      <c r="P124" s="37"/>
      <c r="Q124" s="37"/>
      <c r="R124" s="76"/>
      <c r="S124" s="63"/>
      <c r="T124" s="76"/>
    </row>
    <row r="125" spans="2:20" x14ac:dyDescent="0.35">
      <c r="B125" s="35"/>
      <c r="C125" s="74"/>
      <c r="D125" s="75"/>
      <c r="E125" s="75"/>
      <c r="F125" s="75"/>
      <c r="G125" s="76"/>
      <c r="H125" s="63"/>
      <c r="I125" s="63"/>
      <c r="J125" s="76"/>
      <c r="K125" s="76"/>
      <c r="L125" s="37"/>
      <c r="M125" s="37"/>
      <c r="N125" s="76"/>
      <c r="O125" s="76"/>
      <c r="P125" s="37"/>
      <c r="Q125" s="37"/>
      <c r="R125" s="76"/>
      <c r="S125" s="63"/>
      <c r="T125" s="76"/>
    </row>
    <row r="126" spans="2:20" x14ac:dyDescent="0.35">
      <c r="B126" s="35"/>
      <c r="C126" s="74"/>
      <c r="D126" s="75"/>
      <c r="E126" s="75"/>
      <c r="F126" s="75"/>
      <c r="G126" s="76"/>
      <c r="H126" s="63"/>
      <c r="I126" s="63"/>
      <c r="J126" s="76"/>
      <c r="K126" s="76"/>
      <c r="L126" s="37"/>
      <c r="M126" s="37"/>
      <c r="N126" s="76"/>
      <c r="O126" s="76"/>
      <c r="P126" s="37"/>
      <c r="Q126" s="37"/>
      <c r="R126" s="76"/>
      <c r="S126" s="63"/>
      <c r="T126" s="76"/>
    </row>
    <row r="127" spans="2:20" x14ac:dyDescent="0.35">
      <c r="B127" s="35"/>
      <c r="C127" s="74"/>
      <c r="D127" s="75"/>
      <c r="E127" s="75"/>
      <c r="F127" s="75"/>
      <c r="G127" s="76"/>
      <c r="H127" s="63"/>
      <c r="I127" s="63"/>
      <c r="J127" s="76"/>
      <c r="K127" s="76"/>
      <c r="L127" s="37"/>
      <c r="M127" s="37"/>
      <c r="N127" s="76"/>
      <c r="O127" s="76"/>
      <c r="P127" s="37"/>
      <c r="Q127" s="37"/>
      <c r="R127" s="76"/>
      <c r="S127" s="63"/>
      <c r="T127" s="76"/>
    </row>
    <row r="128" spans="2:20" x14ac:dyDescent="0.35">
      <c r="B128" s="35"/>
      <c r="C128" s="74"/>
      <c r="D128" s="75"/>
      <c r="E128" s="75"/>
      <c r="F128" s="75"/>
      <c r="G128" s="76"/>
      <c r="H128" s="63"/>
      <c r="I128" s="63"/>
      <c r="J128" s="76"/>
      <c r="K128" s="76"/>
      <c r="L128" s="37"/>
      <c r="M128" s="37"/>
      <c r="N128" s="76"/>
      <c r="O128" s="76"/>
      <c r="P128" s="37"/>
      <c r="Q128" s="37"/>
      <c r="R128" s="76"/>
      <c r="S128" s="63"/>
      <c r="T128" s="76"/>
    </row>
    <row r="129" spans="2:20" x14ac:dyDescent="0.35">
      <c r="B129" s="35"/>
      <c r="C129" s="74"/>
      <c r="D129" s="75"/>
      <c r="E129" s="75"/>
      <c r="F129" s="75"/>
      <c r="G129" s="76"/>
      <c r="H129" s="63"/>
      <c r="I129" s="63"/>
      <c r="J129" s="76"/>
      <c r="K129" s="76"/>
      <c r="L129" s="37"/>
      <c r="M129" s="37"/>
      <c r="N129" s="76"/>
      <c r="O129" s="76"/>
      <c r="P129" s="37"/>
      <c r="Q129" s="37"/>
      <c r="R129" s="76"/>
      <c r="S129" s="63"/>
      <c r="T129" s="76"/>
    </row>
    <row r="130" spans="2:20" x14ac:dyDescent="0.35">
      <c r="B130" s="35"/>
      <c r="C130" s="74"/>
      <c r="D130" s="75"/>
      <c r="E130" s="75"/>
      <c r="F130" s="75"/>
      <c r="G130" s="76"/>
      <c r="H130" s="63"/>
      <c r="I130" s="63"/>
      <c r="J130" s="76"/>
      <c r="K130" s="76"/>
      <c r="L130" s="37"/>
      <c r="M130" s="37"/>
      <c r="N130" s="76"/>
      <c r="O130" s="76"/>
      <c r="P130" s="37"/>
      <c r="Q130" s="37"/>
      <c r="R130" s="76"/>
      <c r="S130" s="63"/>
      <c r="T130" s="76"/>
    </row>
    <row r="131" spans="2:20" x14ac:dyDescent="0.35">
      <c r="B131" s="35"/>
      <c r="C131" s="74"/>
      <c r="D131" s="75"/>
      <c r="E131" s="75"/>
      <c r="F131" s="75"/>
      <c r="G131" s="76"/>
      <c r="H131" s="63"/>
      <c r="I131" s="63"/>
      <c r="J131" s="76"/>
      <c r="K131" s="76"/>
      <c r="L131" s="37"/>
      <c r="M131" s="37"/>
      <c r="N131" s="76"/>
      <c r="O131" s="76"/>
      <c r="P131" s="37"/>
      <c r="Q131" s="37"/>
      <c r="R131" s="76"/>
      <c r="S131" s="63"/>
      <c r="T131" s="76"/>
    </row>
    <row r="132" spans="2:20" x14ac:dyDescent="0.35">
      <c r="B132" s="35"/>
      <c r="C132" s="74"/>
      <c r="D132" s="75"/>
      <c r="E132" s="75"/>
      <c r="F132" s="75"/>
      <c r="G132" s="76"/>
      <c r="H132" s="63"/>
      <c r="I132" s="63"/>
      <c r="J132" s="76"/>
      <c r="K132" s="76"/>
      <c r="L132" s="37"/>
      <c r="M132" s="37"/>
      <c r="N132" s="76"/>
      <c r="O132" s="76"/>
      <c r="P132" s="37"/>
      <c r="Q132" s="37"/>
      <c r="R132" s="76"/>
      <c r="S132" s="63"/>
      <c r="T132" s="76"/>
    </row>
    <row r="133" spans="2:20" x14ac:dyDescent="0.35">
      <c r="B133" s="35"/>
      <c r="C133" s="74"/>
      <c r="D133" s="75"/>
      <c r="E133" s="75"/>
      <c r="F133" s="75"/>
      <c r="G133" s="76"/>
      <c r="H133" s="63"/>
      <c r="I133" s="63"/>
      <c r="J133" s="76"/>
      <c r="K133" s="76"/>
      <c r="L133" s="37"/>
      <c r="M133" s="37"/>
      <c r="N133" s="76"/>
      <c r="O133" s="76"/>
      <c r="P133" s="37"/>
      <c r="Q133" s="37"/>
      <c r="R133" s="76"/>
      <c r="S133" s="63"/>
      <c r="T133" s="76"/>
    </row>
    <row r="134" spans="2:20" x14ac:dyDescent="0.35">
      <c r="B134" s="35"/>
      <c r="C134" s="74"/>
      <c r="D134" s="75"/>
      <c r="E134" s="75"/>
      <c r="F134" s="75"/>
      <c r="G134" s="76"/>
      <c r="H134" s="63"/>
      <c r="I134" s="63"/>
      <c r="J134" s="76"/>
      <c r="K134" s="76"/>
      <c r="L134" s="37"/>
      <c r="M134" s="37"/>
      <c r="N134" s="76"/>
      <c r="O134" s="76"/>
      <c r="P134" s="37"/>
      <c r="Q134" s="37"/>
      <c r="R134" s="76"/>
      <c r="S134" s="63"/>
      <c r="T134" s="76"/>
    </row>
    <row r="135" spans="2:20" x14ac:dyDescent="0.35">
      <c r="B135" s="35"/>
      <c r="C135" s="74"/>
      <c r="D135" s="75"/>
      <c r="E135" s="75"/>
      <c r="F135" s="75"/>
      <c r="G135" s="76"/>
      <c r="H135" s="63"/>
      <c r="I135" s="63"/>
      <c r="J135" s="76"/>
      <c r="K135" s="76"/>
      <c r="L135" s="37"/>
      <c r="M135" s="37"/>
      <c r="N135" s="76"/>
      <c r="O135" s="76"/>
      <c r="P135" s="37"/>
      <c r="Q135" s="37"/>
      <c r="R135" s="76"/>
      <c r="S135" s="63"/>
      <c r="T135" s="76"/>
    </row>
    <row r="136" spans="2:20" x14ac:dyDescent="0.35">
      <c r="B136" s="35"/>
      <c r="C136" s="74"/>
      <c r="D136" s="75"/>
      <c r="E136" s="75"/>
      <c r="F136" s="75"/>
      <c r="G136" s="76"/>
      <c r="H136" s="63"/>
      <c r="I136" s="63"/>
      <c r="J136" s="76"/>
      <c r="K136" s="76"/>
      <c r="L136" s="37"/>
      <c r="M136" s="37"/>
      <c r="N136" s="76"/>
      <c r="O136" s="76"/>
      <c r="P136" s="37"/>
      <c r="Q136" s="37"/>
      <c r="R136" s="76"/>
      <c r="S136" s="63"/>
      <c r="T136" s="76"/>
    </row>
    <row r="137" spans="2:20" x14ac:dyDescent="0.35">
      <c r="B137" s="35"/>
      <c r="C137" s="74"/>
      <c r="D137" s="75"/>
      <c r="E137" s="75"/>
      <c r="F137" s="75"/>
      <c r="G137" s="76"/>
      <c r="H137" s="63"/>
      <c r="I137" s="63"/>
      <c r="J137" s="76"/>
      <c r="K137" s="76"/>
      <c r="L137" s="37"/>
      <c r="M137" s="37"/>
      <c r="N137" s="76"/>
      <c r="O137" s="76"/>
      <c r="P137" s="37"/>
      <c r="Q137" s="37"/>
      <c r="R137" s="76"/>
      <c r="S137" s="63"/>
      <c r="T137" s="76"/>
    </row>
    <row r="138" spans="2:20" x14ac:dyDescent="0.35">
      <c r="B138" s="35"/>
      <c r="C138" s="74"/>
      <c r="D138" s="75"/>
      <c r="E138" s="75"/>
      <c r="F138" s="75"/>
      <c r="G138" s="76"/>
      <c r="H138" s="63"/>
      <c r="I138" s="63"/>
      <c r="J138" s="76"/>
      <c r="K138" s="76"/>
      <c r="L138" s="37"/>
      <c r="M138" s="37"/>
      <c r="N138" s="76"/>
      <c r="O138" s="76"/>
      <c r="P138" s="37"/>
      <c r="Q138" s="37"/>
      <c r="R138" s="76"/>
      <c r="S138" s="63"/>
      <c r="T138" s="76"/>
    </row>
    <row r="139" spans="2:20" x14ac:dyDescent="0.35">
      <c r="B139" s="35"/>
      <c r="C139" s="74"/>
      <c r="D139" s="75"/>
      <c r="E139" s="75"/>
      <c r="F139" s="75"/>
      <c r="G139" s="76"/>
      <c r="H139" s="63"/>
      <c r="I139" s="63"/>
      <c r="J139" s="76"/>
      <c r="K139" s="76"/>
      <c r="L139" s="37"/>
      <c r="M139" s="37"/>
      <c r="N139" s="76"/>
      <c r="O139" s="76"/>
      <c r="P139" s="37"/>
      <c r="Q139" s="37"/>
      <c r="R139" s="76"/>
      <c r="S139" s="63"/>
      <c r="T139" s="76"/>
    </row>
    <row r="140" spans="2:20" x14ac:dyDescent="0.35">
      <c r="B140" s="35"/>
      <c r="C140" s="74"/>
      <c r="D140" s="75"/>
      <c r="E140" s="75"/>
      <c r="F140" s="75"/>
      <c r="G140" s="76"/>
      <c r="H140" s="63"/>
      <c r="I140" s="63"/>
      <c r="J140" s="76"/>
      <c r="K140" s="76"/>
      <c r="L140" s="37"/>
      <c r="M140" s="37"/>
      <c r="N140" s="76"/>
      <c r="O140" s="76"/>
      <c r="P140" s="37"/>
      <c r="Q140" s="37"/>
      <c r="R140" s="76"/>
      <c r="S140" s="63"/>
      <c r="T140" s="76"/>
    </row>
    <row r="141" spans="2:20" x14ac:dyDescent="0.35">
      <c r="B141" s="35"/>
      <c r="C141" s="74"/>
      <c r="D141" s="75"/>
      <c r="E141" s="75"/>
      <c r="F141" s="75"/>
      <c r="G141" s="76"/>
      <c r="H141" s="63"/>
      <c r="I141" s="63"/>
      <c r="J141" s="76"/>
      <c r="K141" s="76"/>
      <c r="L141" s="37"/>
      <c r="M141" s="37"/>
      <c r="N141" s="76"/>
      <c r="O141" s="76"/>
      <c r="P141" s="37"/>
      <c r="Q141" s="37"/>
      <c r="R141" s="76"/>
      <c r="S141" s="63"/>
      <c r="T141" s="76"/>
    </row>
    <row r="142" spans="2:20" x14ac:dyDescent="0.35">
      <c r="B142" s="35"/>
      <c r="C142" s="74"/>
      <c r="D142" s="75"/>
      <c r="E142" s="75"/>
      <c r="F142" s="75"/>
      <c r="G142" s="76"/>
      <c r="H142" s="63"/>
      <c r="I142" s="63"/>
      <c r="J142" s="76"/>
      <c r="K142" s="76"/>
      <c r="L142" s="37"/>
      <c r="M142" s="37"/>
      <c r="N142" s="76"/>
      <c r="O142" s="76"/>
      <c r="P142" s="37"/>
      <c r="Q142" s="37"/>
      <c r="R142" s="76"/>
      <c r="S142" s="63"/>
      <c r="T142" s="76"/>
    </row>
    <row r="143" spans="2:20" x14ac:dyDescent="0.35">
      <c r="B143" s="35"/>
      <c r="C143" s="74"/>
      <c r="D143" s="75"/>
      <c r="E143" s="75"/>
      <c r="F143" s="75"/>
      <c r="G143" s="76"/>
      <c r="H143" s="63"/>
      <c r="I143" s="63"/>
      <c r="J143" s="76"/>
      <c r="K143" s="76"/>
      <c r="L143" s="37"/>
      <c r="M143" s="37"/>
      <c r="N143" s="76"/>
      <c r="O143" s="76"/>
      <c r="P143" s="37"/>
      <c r="Q143" s="37"/>
      <c r="R143" s="76"/>
      <c r="S143" s="63"/>
      <c r="T143" s="76"/>
    </row>
    <row r="144" spans="2:20" x14ac:dyDescent="0.35">
      <c r="B144" s="35"/>
      <c r="C144" s="74"/>
      <c r="D144" s="75"/>
      <c r="E144" s="75"/>
      <c r="F144" s="75"/>
      <c r="G144" s="76"/>
      <c r="H144" s="63"/>
      <c r="I144" s="63"/>
      <c r="J144" s="76"/>
      <c r="K144" s="76"/>
      <c r="L144" s="37"/>
      <c r="M144" s="37"/>
      <c r="N144" s="76"/>
      <c r="O144" s="76"/>
      <c r="P144" s="37"/>
      <c r="Q144" s="37"/>
      <c r="R144" s="76"/>
      <c r="S144" s="63"/>
      <c r="T144" s="76"/>
    </row>
    <row r="145" spans="2:20" x14ac:dyDescent="0.35">
      <c r="B145" s="35"/>
      <c r="C145" s="74"/>
      <c r="D145" s="75"/>
      <c r="E145" s="75"/>
      <c r="F145" s="75"/>
      <c r="G145" s="76"/>
      <c r="H145" s="63"/>
      <c r="I145" s="63"/>
      <c r="J145" s="76"/>
      <c r="K145" s="76"/>
      <c r="L145" s="37"/>
      <c r="M145" s="37"/>
      <c r="N145" s="76"/>
      <c r="O145" s="76"/>
      <c r="P145" s="37"/>
      <c r="Q145" s="37"/>
      <c r="R145" s="76"/>
      <c r="S145" s="63"/>
      <c r="T145" s="76"/>
    </row>
    <row r="146" spans="2:20" x14ac:dyDescent="0.35">
      <c r="B146" s="35"/>
      <c r="C146" s="74"/>
      <c r="D146" s="75"/>
      <c r="E146" s="75"/>
      <c r="F146" s="75"/>
      <c r="G146" s="76"/>
      <c r="H146" s="63"/>
      <c r="I146" s="63"/>
      <c r="J146" s="76"/>
      <c r="K146" s="76"/>
      <c r="L146" s="37"/>
      <c r="M146" s="37"/>
      <c r="N146" s="76"/>
      <c r="O146" s="76"/>
      <c r="P146" s="37"/>
      <c r="Q146" s="37"/>
      <c r="R146" s="76"/>
      <c r="S146" s="63"/>
      <c r="T146" s="76"/>
    </row>
    <row r="147" spans="2:20" x14ac:dyDescent="0.35">
      <c r="B147" s="35"/>
      <c r="C147" s="74"/>
      <c r="D147" s="75"/>
      <c r="E147" s="75"/>
      <c r="F147" s="75"/>
      <c r="G147" s="76"/>
      <c r="H147" s="63"/>
      <c r="I147" s="63"/>
      <c r="J147" s="76"/>
      <c r="K147" s="76"/>
      <c r="L147" s="37"/>
      <c r="M147" s="37"/>
      <c r="N147" s="76"/>
      <c r="O147" s="76"/>
      <c r="P147" s="37"/>
      <c r="Q147" s="37"/>
      <c r="R147" s="76"/>
      <c r="S147" s="63"/>
      <c r="T147" s="76"/>
    </row>
    <row r="148" spans="2:20" x14ac:dyDescent="0.35">
      <c r="B148" s="35"/>
      <c r="C148" s="74"/>
      <c r="D148" s="75"/>
      <c r="E148" s="75"/>
      <c r="F148" s="75"/>
      <c r="G148" s="76"/>
      <c r="H148" s="63"/>
      <c r="I148" s="63"/>
      <c r="J148" s="76"/>
      <c r="K148" s="76"/>
      <c r="L148" s="37"/>
      <c r="M148" s="37"/>
      <c r="N148" s="76"/>
      <c r="O148" s="76"/>
      <c r="P148" s="37"/>
      <c r="Q148" s="37"/>
      <c r="R148" s="76"/>
      <c r="S148" s="63"/>
      <c r="T148" s="76"/>
    </row>
    <row r="149" spans="2:20" x14ac:dyDescent="0.35">
      <c r="B149" s="35"/>
      <c r="C149" s="74"/>
      <c r="D149" s="75"/>
      <c r="E149" s="75"/>
      <c r="F149" s="75"/>
      <c r="G149" s="76"/>
      <c r="H149" s="63"/>
      <c r="I149" s="63"/>
      <c r="J149" s="76"/>
      <c r="K149" s="76"/>
      <c r="L149" s="37"/>
      <c r="M149" s="37"/>
      <c r="N149" s="76"/>
      <c r="O149" s="76"/>
      <c r="P149" s="37"/>
      <c r="Q149" s="37"/>
      <c r="R149" s="76"/>
      <c r="S149" s="63"/>
      <c r="T149" s="76"/>
    </row>
    <row r="150" spans="2:20" x14ac:dyDescent="0.35">
      <c r="B150" s="35"/>
      <c r="C150" s="74"/>
      <c r="D150" s="75"/>
      <c r="E150" s="75"/>
      <c r="F150" s="75"/>
      <c r="G150" s="76"/>
      <c r="H150" s="63"/>
      <c r="I150" s="63"/>
      <c r="J150" s="76"/>
      <c r="K150" s="76"/>
      <c r="L150" s="37"/>
      <c r="M150" s="37"/>
      <c r="N150" s="76"/>
      <c r="O150" s="76"/>
      <c r="P150" s="37"/>
      <c r="Q150" s="37"/>
      <c r="R150" s="76"/>
      <c r="S150" s="63"/>
      <c r="T150" s="76"/>
    </row>
    <row r="151" spans="2:20" x14ac:dyDescent="0.35">
      <c r="B151" s="35"/>
      <c r="C151" s="74"/>
      <c r="D151" s="75"/>
      <c r="E151" s="75"/>
      <c r="F151" s="75"/>
      <c r="G151" s="76"/>
      <c r="H151" s="63"/>
      <c r="I151" s="63"/>
      <c r="J151" s="76"/>
      <c r="K151" s="76"/>
      <c r="L151" s="37"/>
      <c r="M151" s="37"/>
      <c r="N151" s="76"/>
      <c r="O151" s="76"/>
      <c r="P151" s="37"/>
      <c r="Q151" s="37"/>
      <c r="R151" s="76"/>
      <c r="S151" s="63"/>
      <c r="T151" s="76"/>
    </row>
    <row r="152" spans="2:20" x14ac:dyDescent="0.35">
      <c r="B152" s="35"/>
      <c r="C152" s="74"/>
      <c r="D152" s="75"/>
      <c r="E152" s="75"/>
      <c r="F152" s="75"/>
      <c r="G152" s="76"/>
      <c r="H152" s="63"/>
      <c r="I152" s="63"/>
      <c r="J152" s="76"/>
      <c r="K152" s="76"/>
      <c r="L152" s="37"/>
      <c r="M152" s="37"/>
      <c r="N152" s="76"/>
      <c r="O152" s="76"/>
      <c r="P152" s="37"/>
      <c r="Q152" s="37"/>
      <c r="R152" s="76"/>
      <c r="S152" s="63"/>
      <c r="T152" s="76"/>
    </row>
    <row r="153" spans="2:20" x14ac:dyDescent="0.35">
      <c r="B153" s="35"/>
      <c r="C153" s="74"/>
      <c r="D153" s="75"/>
      <c r="E153" s="75"/>
      <c r="F153" s="75"/>
      <c r="G153" s="76"/>
      <c r="H153" s="63"/>
      <c r="I153" s="63"/>
      <c r="J153" s="76"/>
      <c r="K153" s="76"/>
      <c r="L153" s="37"/>
      <c r="M153" s="37"/>
      <c r="N153" s="76"/>
      <c r="O153" s="76"/>
      <c r="P153" s="37"/>
      <c r="Q153" s="37"/>
      <c r="R153" s="76"/>
      <c r="S153" s="63"/>
      <c r="T153" s="76"/>
    </row>
    <row r="154" spans="2:20" x14ac:dyDescent="0.35">
      <c r="B154" s="35"/>
      <c r="C154" s="74"/>
      <c r="D154" s="75"/>
      <c r="E154" s="75"/>
      <c r="F154" s="75"/>
      <c r="G154" s="76"/>
      <c r="H154" s="63"/>
      <c r="I154" s="63"/>
      <c r="J154" s="76"/>
      <c r="K154" s="76"/>
      <c r="L154" s="37"/>
      <c r="M154" s="37"/>
      <c r="N154" s="76"/>
      <c r="O154" s="76"/>
      <c r="P154" s="37"/>
      <c r="Q154" s="37"/>
      <c r="R154" s="76"/>
      <c r="S154" s="63"/>
      <c r="T154" s="76"/>
    </row>
    <row r="155" spans="2:20" x14ac:dyDescent="0.35">
      <c r="B155" s="35"/>
      <c r="C155" s="74"/>
      <c r="D155" s="75"/>
      <c r="E155" s="75"/>
      <c r="F155" s="75"/>
      <c r="G155" s="76"/>
      <c r="H155" s="63"/>
      <c r="I155" s="63"/>
      <c r="J155" s="76"/>
      <c r="K155" s="76"/>
      <c r="L155" s="37"/>
      <c r="M155" s="37"/>
      <c r="N155" s="76"/>
      <c r="O155" s="76"/>
      <c r="P155" s="37"/>
      <c r="Q155" s="37"/>
      <c r="R155" s="76"/>
      <c r="S155" s="63"/>
      <c r="T155" s="76"/>
    </row>
    <row r="156" spans="2:20" x14ac:dyDescent="0.35">
      <c r="B156" s="35"/>
      <c r="C156" s="74"/>
      <c r="D156" s="75"/>
      <c r="E156" s="75"/>
      <c r="F156" s="75"/>
      <c r="G156" s="76"/>
      <c r="H156" s="63"/>
      <c r="I156" s="63"/>
      <c r="J156" s="76"/>
      <c r="K156" s="76"/>
      <c r="L156" s="37"/>
      <c r="M156" s="37"/>
      <c r="N156" s="76"/>
      <c r="O156" s="76"/>
      <c r="P156" s="37"/>
      <c r="Q156" s="37"/>
      <c r="R156" s="76"/>
      <c r="S156" s="63"/>
      <c r="T156" s="76"/>
    </row>
    <row r="157" spans="2:20" x14ac:dyDescent="0.35">
      <c r="B157" s="35"/>
      <c r="C157" s="74"/>
      <c r="D157" s="75"/>
      <c r="E157" s="75"/>
      <c r="F157" s="75"/>
      <c r="G157" s="76"/>
      <c r="H157" s="63"/>
      <c r="I157" s="63"/>
      <c r="J157" s="76"/>
      <c r="K157" s="76"/>
      <c r="L157" s="37"/>
      <c r="M157" s="37"/>
      <c r="N157" s="76"/>
      <c r="O157" s="76"/>
      <c r="P157" s="37"/>
      <c r="Q157" s="37"/>
      <c r="R157" s="76"/>
      <c r="S157" s="63"/>
      <c r="T157" s="76"/>
    </row>
    <row r="158" spans="2:20" x14ac:dyDescent="0.35">
      <c r="B158" s="35"/>
      <c r="C158" s="74"/>
      <c r="D158" s="75"/>
      <c r="E158" s="75"/>
      <c r="F158" s="75"/>
      <c r="G158" s="76"/>
      <c r="H158" s="63"/>
      <c r="I158" s="63"/>
      <c r="J158" s="76"/>
      <c r="K158" s="76"/>
      <c r="L158" s="37"/>
      <c r="M158" s="37"/>
      <c r="N158" s="76"/>
      <c r="O158" s="76"/>
      <c r="P158" s="37"/>
      <c r="Q158" s="37"/>
      <c r="R158" s="76"/>
      <c r="S158" s="63"/>
      <c r="T158" s="76"/>
    </row>
    <row r="159" spans="2:20" x14ac:dyDescent="0.35">
      <c r="B159" s="35"/>
      <c r="C159" s="74"/>
      <c r="D159" s="75"/>
      <c r="E159" s="75"/>
      <c r="F159" s="75"/>
      <c r="G159" s="76"/>
      <c r="H159" s="63"/>
      <c r="I159" s="63"/>
      <c r="J159" s="76"/>
      <c r="K159" s="76"/>
      <c r="L159" s="37"/>
      <c r="M159" s="37"/>
      <c r="N159" s="76"/>
      <c r="O159" s="76"/>
      <c r="P159" s="37"/>
      <c r="Q159" s="37"/>
      <c r="R159" s="76"/>
      <c r="S159" s="63"/>
      <c r="T159" s="76"/>
    </row>
    <row r="160" spans="2:20" x14ac:dyDescent="0.35">
      <c r="B160" s="35"/>
      <c r="C160" s="74"/>
      <c r="D160" s="75"/>
      <c r="E160" s="75"/>
      <c r="F160" s="75"/>
      <c r="G160" s="76"/>
      <c r="H160" s="63"/>
      <c r="I160" s="63"/>
      <c r="J160" s="76"/>
      <c r="K160" s="76"/>
      <c r="L160" s="37"/>
      <c r="M160" s="37"/>
      <c r="N160" s="76"/>
      <c r="O160" s="76"/>
      <c r="P160" s="37"/>
      <c r="Q160" s="37"/>
      <c r="R160" s="76"/>
      <c r="S160" s="63"/>
      <c r="T160" s="76"/>
    </row>
    <row r="161" spans="2:20" x14ac:dyDescent="0.35">
      <c r="B161" s="35"/>
      <c r="C161" s="74"/>
      <c r="D161" s="75"/>
      <c r="E161" s="75"/>
      <c r="F161" s="75"/>
      <c r="G161" s="76"/>
      <c r="H161" s="63"/>
      <c r="I161" s="63"/>
      <c r="J161" s="76"/>
      <c r="K161" s="76"/>
      <c r="L161" s="37"/>
      <c r="M161" s="37"/>
      <c r="N161" s="76"/>
      <c r="O161" s="76"/>
      <c r="P161" s="37"/>
      <c r="Q161" s="37"/>
      <c r="R161" s="76"/>
      <c r="S161" s="63"/>
      <c r="T161" s="76"/>
    </row>
    <row r="162" spans="2:20" x14ac:dyDescent="0.35">
      <c r="B162" s="35"/>
      <c r="C162" s="74"/>
      <c r="D162" s="75"/>
      <c r="E162" s="75"/>
      <c r="F162" s="75"/>
      <c r="G162" s="76"/>
      <c r="H162" s="63"/>
      <c r="I162" s="63"/>
      <c r="J162" s="76"/>
      <c r="K162" s="76"/>
      <c r="L162" s="37"/>
      <c r="M162" s="37"/>
      <c r="N162" s="76"/>
      <c r="O162" s="76"/>
      <c r="P162" s="37"/>
      <c r="Q162" s="37"/>
      <c r="R162" s="76"/>
      <c r="S162" s="63"/>
      <c r="T162" s="76"/>
    </row>
    <row r="163" spans="2:20" x14ac:dyDescent="0.35">
      <c r="B163" s="35"/>
      <c r="C163" s="74"/>
      <c r="D163" s="75"/>
      <c r="E163" s="75"/>
      <c r="F163" s="75"/>
      <c r="G163" s="76"/>
      <c r="H163" s="63"/>
      <c r="I163" s="63"/>
      <c r="J163" s="76"/>
      <c r="K163" s="76"/>
      <c r="L163" s="37"/>
      <c r="M163" s="37"/>
      <c r="N163" s="76"/>
      <c r="O163" s="76"/>
      <c r="P163" s="37"/>
      <c r="Q163" s="37"/>
      <c r="R163" s="76"/>
      <c r="S163" s="63"/>
      <c r="T163" s="76"/>
    </row>
    <row r="164" spans="2:20" x14ac:dyDescent="0.35">
      <c r="B164" s="35"/>
      <c r="C164" s="74"/>
      <c r="D164" s="75"/>
      <c r="E164" s="75"/>
      <c r="F164" s="75"/>
      <c r="G164" s="76"/>
      <c r="H164" s="63"/>
      <c r="I164" s="63"/>
      <c r="J164" s="76"/>
      <c r="K164" s="76"/>
      <c r="L164" s="37"/>
      <c r="M164" s="37"/>
      <c r="N164" s="76"/>
      <c r="O164" s="76"/>
      <c r="P164" s="37"/>
      <c r="Q164" s="37"/>
      <c r="R164" s="76"/>
      <c r="S164" s="63"/>
      <c r="T164" s="76"/>
    </row>
    <row r="165" spans="2:20" x14ac:dyDescent="0.35">
      <c r="B165" s="35"/>
      <c r="C165" s="74"/>
      <c r="D165" s="75"/>
      <c r="E165" s="75"/>
      <c r="F165" s="75"/>
      <c r="G165" s="76"/>
      <c r="H165" s="63"/>
      <c r="I165" s="63"/>
      <c r="J165" s="76"/>
      <c r="K165" s="76"/>
      <c r="L165" s="37"/>
      <c r="M165" s="37"/>
      <c r="N165" s="76"/>
      <c r="O165" s="76"/>
      <c r="P165" s="37"/>
      <c r="Q165" s="37"/>
      <c r="R165" s="76"/>
      <c r="S165" s="63"/>
      <c r="T165" s="76"/>
    </row>
    <row r="166" spans="2:20" x14ac:dyDescent="0.35">
      <c r="B166" s="35"/>
      <c r="C166" s="74"/>
      <c r="D166" s="75"/>
      <c r="E166" s="75"/>
      <c r="F166" s="75"/>
      <c r="G166" s="76"/>
      <c r="H166" s="63"/>
      <c r="I166" s="63"/>
      <c r="J166" s="76"/>
      <c r="K166" s="76"/>
      <c r="L166" s="37"/>
      <c r="M166" s="37"/>
      <c r="N166" s="76"/>
      <c r="O166" s="76"/>
      <c r="P166" s="37"/>
      <c r="Q166" s="37"/>
      <c r="R166" s="76"/>
      <c r="S166" s="63"/>
      <c r="T166" s="76"/>
    </row>
    <row r="167" spans="2:20" x14ac:dyDescent="0.35">
      <c r="B167" s="35"/>
      <c r="C167" s="74"/>
      <c r="D167" s="75"/>
      <c r="E167" s="75"/>
      <c r="F167" s="75"/>
      <c r="G167" s="76"/>
      <c r="H167" s="63"/>
      <c r="I167" s="63"/>
      <c r="J167" s="76"/>
      <c r="K167" s="76"/>
      <c r="L167" s="37"/>
      <c r="M167" s="37"/>
      <c r="N167" s="76"/>
      <c r="O167" s="76"/>
      <c r="P167" s="37"/>
      <c r="Q167" s="37"/>
      <c r="R167" s="76"/>
      <c r="S167" s="63"/>
      <c r="T167" s="76"/>
    </row>
    <row r="168" spans="2:20" x14ac:dyDescent="0.35">
      <c r="B168" s="35"/>
      <c r="C168" s="74"/>
      <c r="D168" s="75"/>
      <c r="E168" s="75"/>
      <c r="F168" s="75"/>
      <c r="G168" s="76"/>
      <c r="H168" s="63"/>
      <c r="I168" s="63"/>
      <c r="J168" s="76"/>
      <c r="K168" s="76"/>
      <c r="L168" s="37"/>
      <c r="M168" s="37"/>
      <c r="N168" s="76"/>
      <c r="O168" s="76"/>
      <c r="P168" s="37"/>
      <c r="Q168" s="37"/>
      <c r="R168" s="76"/>
      <c r="S168" s="63"/>
      <c r="T168" s="76"/>
    </row>
    <row r="169" spans="2:20" x14ac:dyDescent="0.35">
      <c r="B169" s="35"/>
      <c r="C169" s="74"/>
      <c r="D169" s="75"/>
      <c r="E169" s="75"/>
      <c r="F169" s="75"/>
      <c r="G169" s="76"/>
      <c r="H169" s="63"/>
      <c r="I169" s="63"/>
      <c r="J169" s="76"/>
      <c r="K169" s="76"/>
      <c r="L169" s="37"/>
      <c r="M169" s="37"/>
      <c r="N169" s="76"/>
      <c r="O169" s="76"/>
      <c r="P169" s="37"/>
      <c r="Q169" s="37"/>
      <c r="R169" s="76"/>
      <c r="S169" s="63"/>
      <c r="T169" s="76"/>
    </row>
    <row r="170" spans="2:20" x14ac:dyDescent="0.35">
      <c r="B170" s="35"/>
      <c r="C170" s="74"/>
      <c r="D170" s="75"/>
      <c r="E170" s="75"/>
      <c r="F170" s="75"/>
      <c r="G170" s="76"/>
      <c r="H170" s="63"/>
      <c r="I170" s="63"/>
      <c r="J170" s="76"/>
      <c r="K170" s="76"/>
      <c r="L170" s="37"/>
      <c r="M170" s="37"/>
      <c r="N170" s="76"/>
      <c r="O170" s="76"/>
      <c r="P170" s="37"/>
      <c r="Q170" s="37"/>
      <c r="R170" s="76"/>
      <c r="S170" s="63"/>
      <c r="T170" s="76"/>
    </row>
    <row r="171" spans="2:20" x14ac:dyDescent="0.35">
      <c r="B171" s="35"/>
      <c r="C171" s="74"/>
      <c r="D171" s="75"/>
      <c r="E171" s="75"/>
      <c r="F171" s="75"/>
      <c r="G171" s="76"/>
      <c r="H171" s="63"/>
      <c r="I171" s="63"/>
      <c r="J171" s="76"/>
      <c r="K171" s="76"/>
      <c r="L171" s="37"/>
      <c r="M171" s="37"/>
      <c r="N171" s="76"/>
      <c r="O171" s="76"/>
      <c r="P171" s="37"/>
      <c r="Q171" s="37"/>
      <c r="R171" s="76"/>
      <c r="S171" s="63"/>
      <c r="T171" s="76"/>
    </row>
    <row r="172" spans="2:20" x14ac:dyDescent="0.35">
      <c r="B172" s="35"/>
      <c r="C172" s="74"/>
      <c r="D172" s="75"/>
      <c r="E172" s="75"/>
      <c r="F172" s="75"/>
      <c r="G172" s="76"/>
      <c r="H172" s="63"/>
      <c r="I172" s="63"/>
      <c r="J172" s="76"/>
      <c r="K172" s="76"/>
      <c r="L172" s="37"/>
      <c r="M172" s="37"/>
      <c r="N172" s="76"/>
      <c r="O172" s="76"/>
      <c r="P172" s="37"/>
      <c r="Q172" s="37"/>
      <c r="R172" s="76"/>
      <c r="S172" s="63"/>
      <c r="T172" s="76"/>
    </row>
    <row r="173" spans="2:20" x14ac:dyDescent="0.35">
      <c r="B173" s="35"/>
      <c r="C173" s="74"/>
      <c r="D173" s="75"/>
      <c r="E173" s="75"/>
      <c r="F173" s="75"/>
      <c r="G173" s="76"/>
      <c r="H173" s="63"/>
      <c r="I173" s="63"/>
      <c r="J173" s="76"/>
      <c r="K173" s="76"/>
      <c r="L173" s="37"/>
      <c r="M173" s="37"/>
      <c r="N173" s="76"/>
      <c r="O173" s="76"/>
      <c r="P173" s="37"/>
      <c r="Q173" s="37"/>
      <c r="R173" s="76"/>
      <c r="S173" s="63"/>
      <c r="T173" s="76"/>
    </row>
    <row r="174" spans="2:20" x14ac:dyDescent="0.35">
      <c r="B174" s="35"/>
      <c r="C174" s="74"/>
      <c r="D174" s="75"/>
      <c r="E174" s="75"/>
      <c r="F174" s="75"/>
      <c r="G174" s="76"/>
      <c r="H174" s="63"/>
      <c r="I174" s="63"/>
      <c r="J174" s="76"/>
      <c r="K174" s="76"/>
      <c r="L174" s="37"/>
      <c r="M174" s="37"/>
      <c r="N174" s="76"/>
      <c r="O174" s="76"/>
      <c r="P174" s="37"/>
      <c r="Q174" s="37"/>
      <c r="R174" s="76"/>
      <c r="S174" s="63"/>
      <c r="T174" s="76"/>
    </row>
    <row r="175" spans="2:20" x14ac:dyDescent="0.35">
      <c r="B175" s="35"/>
      <c r="C175" s="74"/>
      <c r="D175" s="75"/>
      <c r="E175" s="75"/>
      <c r="F175" s="75"/>
      <c r="G175" s="76"/>
      <c r="H175" s="63"/>
      <c r="I175" s="63"/>
      <c r="J175" s="76"/>
      <c r="K175" s="76"/>
      <c r="L175" s="37"/>
      <c r="M175" s="37"/>
      <c r="N175" s="76"/>
      <c r="O175" s="76"/>
      <c r="P175" s="37"/>
      <c r="Q175" s="37"/>
      <c r="R175" s="76"/>
      <c r="S175" s="63"/>
      <c r="T175" s="76"/>
    </row>
    <row r="176" spans="2:20" x14ac:dyDescent="0.35">
      <c r="B176" s="35"/>
      <c r="C176" s="74"/>
      <c r="D176" s="75"/>
      <c r="E176" s="75"/>
      <c r="F176" s="75"/>
      <c r="G176" s="76"/>
      <c r="H176" s="63"/>
      <c r="I176" s="63"/>
      <c r="J176" s="76"/>
      <c r="K176" s="76"/>
      <c r="L176" s="37"/>
      <c r="M176" s="37"/>
      <c r="N176" s="76"/>
      <c r="O176" s="76"/>
      <c r="P176" s="37"/>
      <c r="Q176" s="37"/>
      <c r="R176" s="76"/>
      <c r="S176" s="63"/>
      <c r="T176" s="76"/>
    </row>
    <row r="177" spans="2:20" x14ac:dyDescent="0.35">
      <c r="B177" s="35"/>
      <c r="C177" s="74"/>
      <c r="D177" s="75"/>
      <c r="E177" s="75"/>
      <c r="F177" s="75"/>
      <c r="G177" s="76"/>
      <c r="H177" s="63"/>
      <c r="I177" s="63"/>
      <c r="J177" s="76"/>
      <c r="K177" s="76"/>
      <c r="L177" s="37"/>
      <c r="M177" s="37"/>
      <c r="N177" s="76"/>
      <c r="O177" s="76"/>
      <c r="P177" s="37"/>
      <c r="Q177" s="37"/>
      <c r="R177" s="76"/>
      <c r="S177" s="63"/>
      <c r="T177" s="76"/>
    </row>
    <row r="178" spans="2:20" x14ac:dyDescent="0.35">
      <c r="B178" s="35"/>
      <c r="C178" s="74"/>
      <c r="D178" s="75"/>
      <c r="E178" s="75"/>
      <c r="F178" s="75"/>
      <c r="G178" s="76"/>
      <c r="H178" s="63"/>
      <c r="I178" s="63"/>
      <c r="J178" s="76"/>
      <c r="K178" s="76"/>
      <c r="L178" s="37"/>
      <c r="M178" s="37"/>
      <c r="N178" s="76"/>
      <c r="O178" s="76"/>
      <c r="P178" s="37"/>
      <c r="Q178" s="37"/>
      <c r="R178" s="76"/>
      <c r="S178" s="63"/>
      <c r="T178" s="76"/>
    </row>
    <row r="179" spans="2:20" x14ac:dyDescent="0.35">
      <c r="B179" s="35"/>
      <c r="C179" s="74"/>
      <c r="D179" s="75"/>
      <c r="E179" s="75"/>
      <c r="F179" s="75"/>
      <c r="G179" s="76"/>
      <c r="H179" s="63"/>
      <c r="I179" s="63"/>
      <c r="J179" s="76"/>
      <c r="K179" s="76"/>
      <c r="L179" s="37"/>
      <c r="M179" s="37"/>
      <c r="N179" s="76"/>
      <c r="O179" s="76"/>
      <c r="P179" s="37"/>
      <c r="Q179" s="37"/>
      <c r="R179" s="76"/>
      <c r="S179" s="63"/>
      <c r="T179" s="76"/>
    </row>
    <row r="180" spans="2:20" x14ac:dyDescent="0.35">
      <c r="B180" s="35"/>
      <c r="C180" s="74"/>
      <c r="D180" s="75"/>
      <c r="E180" s="75"/>
      <c r="F180" s="75"/>
      <c r="G180" s="76"/>
      <c r="H180" s="63"/>
      <c r="I180" s="63"/>
      <c r="J180" s="76"/>
      <c r="K180" s="76"/>
      <c r="L180" s="37"/>
      <c r="M180" s="37"/>
      <c r="N180" s="76"/>
      <c r="O180" s="76"/>
      <c r="P180" s="37"/>
      <c r="Q180" s="37"/>
      <c r="R180" s="76"/>
      <c r="S180" s="63"/>
      <c r="T180" s="76"/>
    </row>
    <row r="181" spans="2:20" x14ac:dyDescent="0.35">
      <c r="B181" s="35"/>
      <c r="C181" s="74"/>
      <c r="D181" s="75"/>
      <c r="E181" s="75"/>
      <c r="F181" s="75"/>
      <c r="G181" s="76"/>
      <c r="H181" s="63"/>
      <c r="I181" s="63"/>
      <c r="J181" s="76"/>
      <c r="K181" s="76"/>
      <c r="L181" s="37"/>
      <c r="M181" s="37"/>
      <c r="N181" s="76"/>
      <c r="O181" s="76"/>
      <c r="P181" s="37"/>
      <c r="Q181" s="37"/>
      <c r="R181" s="76"/>
      <c r="S181" s="63"/>
      <c r="T181" s="76"/>
    </row>
    <row r="182" spans="2:20" x14ac:dyDescent="0.35">
      <c r="B182" s="35"/>
      <c r="C182" s="74"/>
      <c r="D182" s="75"/>
      <c r="E182" s="75"/>
      <c r="F182" s="75"/>
      <c r="G182" s="76"/>
      <c r="H182" s="63"/>
      <c r="I182" s="63"/>
      <c r="J182" s="76"/>
      <c r="K182" s="76"/>
      <c r="L182" s="37"/>
      <c r="M182" s="37"/>
      <c r="N182" s="76"/>
      <c r="O182" s="76"/>
      <c r="P182" s="37"/>
      <c r="Q182" s="37"/>
      <c r="R182" s="76"/>
      <c r="S182" s="63"/>
      <c r="T182" s="76"/>
    </row>
    <row r="183" spans="2:20" x14ac:dyDescent="0.35">
      <c r="B183" s="35"/>
      <c r="C183" s="74"/>
      <c r="D183" s="75"/>
      <c r="E183" s="75"/>
      <c r="F183" s="75"/>
      <c r="G183" s="76"/>
      <c r="H183" s="63"/>
      <c r="I183" s="63"/>
      <c r="J183" s="76"/>
      <c r="K183" s="76"/>
      <c r="L183" s="37"/>
      <c r="M183" s="37"/>
      <c r="N183" s="76"/>
      <c r="O183" s="76"/>
      <c r="P183" s="37"/>
      <c r="Q183" s="37"/>
      <c r="R183" s="76"/>
      <c r="S183" s="63"/>
      <c r="T183" s="76"/>
    </row>
    <row r="184" spans="2:20" x14ac:dyDescent="0.35">
      <c r="B184" s="35"/>
      <c r="C184" s="74"/>
      <c r="D184" s="75"/>
      <c r="E184" s="75"/>
      <c r="F184" s="75"/>
      <c r="G184" s="76"/>
      <c r="H184" s="63"/>
      <c r="I184" s="63"/>
      <c r="J184" s="76"/>
      <c r="K184" s="76"/>
      <c r="L184" s="37"/>
      <c r="M184" s="37"/>
      <c r="N184" s="76"/>
      <c r="O184" s="76"/>
      <c r="P184" s="37"/>
      <c r="Q184" s="37"/>
      <c r="R184" s="76"/>
      <c r="S184" s="63"/>
      <c r="T184" s="76"/>
    </row>
    <row r="185" spans="2:20" x14ac:dyDescent="0.35">
      <c r="B185" s="35"/>
      <c r="C185" s="74"/>
      <c r="D185" s="75"/>
      <c r="E185" s="75"/>
      <c r="F185" s="75"/>
      <c r="G185" s="76"/>
      <c r="H185" s="63"/>
      <c r="I185" s="63"/>
      <c r="J185" s="76"/>
      <c r="K185" s="76"/>
      <c r="L185" s="37"/>
      <c r="M185" s="37"/>
      <c r="N185" s="76"/>
      <c r="O185" s="76"/>
      <c r="P185" s="37"/>
      <c r="Q185" s="37"/>
      <c r="R185" s="76"/>
      <c r="S185" s="63"/>
      <c r="T185" s="76"/>
    </row>
    <row r="186" spans="2:20" x14ac:dyDescent="0.35">
      <c r="B186" s="35"/>
      <c r="C186" s="74"/>
      <c r="D186" s="75"/>
      <c r="E186" s="75"/>
      <c r="F186" s="75"/>
      <c r="G186" s="76"/>
      <c r="H186" s="63"/>
      <c r="I186" s="63"/>
      <c r="J186" s="76"/>
      <c r="K186" s="76"/>
      <c r="L186" s="37"/>
      <c r="M186" s="37"/>
      <c r="N186" s="76"/>
      <c r="O186" s="76"/>
      <c r="P186" s="37"/>
      <c r="Q186" s="37"/>
      <c r="R186" s="76"/>
      <c r="S186" s="63"/>
      <c r="T186" s="76"/>
    </row>
    <row r="187" spans="2:20" x14ac:dyDescent="0.35">
      <c r="B187" s="35"/>
      <c r="C187" s="74"/>
      <c r="D187" s="75"/>
      <c r="E187" s="75"/>
      <c r="F187" s="75"/>
      <c r="G187" s="76"/>
      <c r="H187" s="63"/>
      <c r="I187" s="63"/>
      <c r="J187" s="76"/>
      <c r="K187" s="76"/>
      <c r="L187" s="37"/>
      <c r="M187" s="37"/>
      <c r="N187" s="76"/>
      <c r="O187" s="76"/>
      <c r="P187" s="37"/>
      <c r="Q187" s="37"/>
      <c r="R187" s="76"/>
      <c r="S187" s="63"/>
      <c r="T187" s="76"/>
    </row>
    <row r="188" spans="2:20" x14ac:dyDescent="0.35">
      <c r="B188" s="35"/>
      <c r="C188" s="74"/>
      <c r="D188" s="75"/>
      <c r="E188" s="75"/>
      <c r="F188" s="75"/>
      <c r="G188" s="76"/>
      <c r="H188" s="63"/>
      <c r="I188" s="63"/>
      <c r="J188" s="76"/>
      <c r="K188" s="76"/>
      <c r="L188" s="37"/>
      <c r="M188" s="37"/>
      <c r="N188" s="76"/>
      <c r="O188" s="76"/>
      <c r="P188" s="37"/>
      <c r="Q188" s="37"/>
      <c r="R188" s="76"/>
      <c r="S188" s="63"/>
      <c r="T188" s="76"/>
    </row>
    <row r="189" spans="2:20" x14ac:dyDescent="0.35">
      <c r="B189" s="35"/>
      <c r="C189" s="74"/>
      <c r="D189" s="75"/>
      <c r="E189" s="75"/>
      <c r="F189" s="75"/>
      <c r="G189" s="76"/>
      <c r="H189" s="63"/>
      <c r="I189" s="63"/>
      <c r="J189" s="76"/>
      <c r="K189" s="76"/>
      <c r="L189" s="37"/>
      <c r="M189" s="37"/>
      <c r="N189" s="76"/>
      <c r="O189" s="76"/>
      <c r="P189" s="37"/>
      <c r="Q189" s="37"/>
      <c r="R189" s="76"/>
      <c r="S189" s="63"/>
      <c r="T189" s="76"/>
    </row>
    <row r="190" spans="2:20" x14ac:dyDescent="0.35">
      <c r="B190" s="35"/>
      <c r="C190" s="74"/>
      <c r="D190" s="75"/>
      <c r="E190" s="75"/>
      <c r="F190" s="75"/>
      <c r="G190" s="76"/>
      <c r="H190" s="63"/>
      <c r="I190" s="63"/>
      <c r="J190" s="76"/>
      <c r="K190" s="76"/>
      <c r="L190" s="37"/>
      <c r="M190" s="37"/>
      <c r="N190" s="76"/>
      <c r="O190" s="76"/>
      <c r="P190" s="37"/>
      <c r="Q190" s="37"/>
      <c r="R190" s="76"/>
      <c r="S190" s="63"/>
      <c r="T190" s="76"/>
    </row>
    <row r="191" spans="2:20" x14ac:dyDescent="0.35">
      <c r="B191" s="35"/>
      <c r="C191" s="74"/>
      <c r="D191" s="75"/>
      <c r="E191" s="75"/>
      <c r="F191" s="75"/>
      <c r="G191" s="76"/>
      <c r="H191" s="63"/>
      <c r="I191" s="63"/>
      <c r="J191" s="76"/>
      <c r="K191" s="76"/>
      <c r="L191" s="37"/>
      <c r="M191" s="37"/>
      <c r="N191" s="76"/>
      <c r="O191" s="76"/>
      <c r="P191" s="37"/>
      <c r="Q191" s="37"/>
      <c r="R191" s="76"/>
      <c r="S191" s="63"/>
      <c r="T191" s="76"/>
    </row>
    <row r="192" spans="2:20" x14ac:dyDescent="0.35">
      <c r="B192" s="35"/>
      <c r="C192" s="74"/>
      <c r="D192" s="75"/>
      <c r="E192" s="75"/>
      <c r="F192" s="75"/>
      <c r="G192" s="76"/>
      <c r="H192" s="63"/>
      <c r="I192" s="63"/>
      <c r="J192" s="76"/>
      <c r="K192" s="76"/>
      <c r="L192" s="37"/>
      <c r="M192" s="37"/>
      <c r="N192" s="76"/>
      <c r="O192" s="76"/>
      <c r="P192" s="37"/>
      <c r="Q192" s="37"/>
      <c r="R192" s="76"/>
      <c r="S192" s="63"/>
      <c r="T192" s="76"/>
    </row>
    <row r="193" spans="2:20" x14ac:dyDescent="0.35">
      <c r="B193" s="35"/>
      <c r="C193" s="74"/>
      <c r="D193" s="75"/>
      <c r="E193" s="75"/>
      <c r="F193" s="75"/>
      <c r="G193" s="76"/>
      <c r="H193" s="63"/>
      <c r="I193" s="63"/>
      <c r="J193" s="76"/>
      <c r="K193" s="76"/>
      <c r="L193" s="37"/>
      <c r="M193" s="37"/>
      <c r="N193" s="76"/>
      <c r="O193" s="76"/>
      <c r="P193" s="37"/>
      <c r="Q193" s="37"/>
      <c r="R193" s="76"/>
      <c r="S193" s="63"/>
      <c r="T193" s="76"/>
    </row>
    <row r="194" spans="2:20" x14ac:dyDescent="0.35">
      <c r="B194" s="35"/>
      <c r="C194" s="74"/>
      <c r="D194" s="75"/>
      <c r="E194" s="75"/>
      <c r="F194" s="75"/>
      <c r="G194" s="76"/>
      <c r="H194" s="63"/>
      <c r="I194" s="63"/>
      <c r="J194" s="76"/>
      <c r="K194" s="76"/>
      <c r="L194" s="37"/>
      <c r="M194" s="37"/>
      <c r="N194" s="76"/>
      <c r="O194" s="76"/>
      <c r="P194" s="37"/>
      <c r="Q194" s="37"/>
      <c r="R194" s="76"/>
      <c r="S194" s="63"/>
      <c r="T194" s="76"/>
    </row>
    <row r="195" spans="2:20" x14ac:dyDescent="0.35">
      <c r="B195" s="35"/>
      <c r="C195" s="74"/>
      <c r="D195" s="75"/>
      <c r="E195" s="75"/>
      <c r="F195" s="75"/>
      <c r="G195" s="76"/>
      <c r="H195" s="63"/>
      <c r="I195" s="63"/>
      <c r="J195" s="76"/>
      <c r="K195" s="76"/>
      <c r="L195" s="37"/>
      <c r="M195" s="37"/>
      <c r="N195" s="76"/>
      <c r="O195" s="76"/>
      <c r="P195" s="37"/>
      <c r="Q195" s="37"/>
      <c r="R195" s="76"/>
      <c r="S195" s="63"/>
      <c r="T195" s="76"/>
    </row>
    <row r="196" spans="2:20" x14ac:dyDescent="0.35">
      <c r="B196" s="35"/>
      <c r="C196" s="74"/>
      <c r="D196" s="75"/>
      <c r="E196" s="75"/>
      <c r="F196" s="75"/>
      <c r="G196" s="76"/>
      <c r="H196" s="63"/>
      <c r="I196" s="63"/>
      <c r="J196" s="76"/>
      <c r="K196" s="76"/>
      <c r="L196" s="37"/>
      <c r="M196" s="37"/>
      <c r="N196" s="76"/>
      <c r="O196" s="76"/>
      <c r="P196" s="37"/>
      <c r="Q196" s="37"/>
      <c r="R196" s="76"/>
      <c r="S196" s="63"/>
      <c r="T196" s="76"/>
    </row>
    <row r="197" spans="2:20" x14ac:dyDescent="0.35">
      <c r="B197" s="35"/>
      <c r="C197" s="74"/>
      <c r="D197" s="75"/>
      <c r="E197" s="75"/>
      <c r="F197" s="75"/>
      <c r="G197" s="76"/>
      <c r="H197" s="63"/>
      <c r="I197" s="63"/>
      <c r="J197" s="76"/>
      <c r="K197" s="76"/>
      <c r="L197" s="37"/>
      <c r="M197" s="37"/>
      <c r="N197" s="76"/>
      <c r="O197" s="76"/>
      <c r="P197" s="37"/>
      <c r="Q197" s="37"/>
      <c r="R197" s="76"/>
      <c r="S197" s="63"/>
      <c r="T197" s="76"/>
    </row>
    <row r="198" spans="2:20" x14ac:dyDescent="0.35">
      <c r="B198" s="35"/>
      <c r="C198" s="74"/>
      <c r="D198" s="75"/>
      <c r="E198" s="75"/>
      <c r="F198" s="75"/>
      <c r="G198" s="76"/>
      <c r="H198" s="63"/>
      <c r="I198" s="63"/>
      <c r="J198" s="76"/>
      <c r="K198" s="76"/>
      <c r="L198" s="37"/>
      <c r="M198" s="37"/>
      <c r="N198" s="76"/>
      <c r="O198" s="76"/>
      <c r="P198" s="37"/>
      <c r="Q198" s="37"/>
      <c r="R198" s="76"/>
      <c r="S198" s="63"/>
      <c r="T198" s="76"/>
    </row>
    <row r="199" spans="2:20" x14ac:dyDescent="0.35">
      <c r="B199" s="35"/>
      <c r="C199" s="74"/>
      <c r="D199" s="75"/>
      <c r="E199" s="75"/>
      <c r="F199" s="75"/>
      <c r="G199" s="76"/>
      <c r="H199" s="63"/>
      <c r="I199" s="63"/>
      <c r="J199" s="76"/>
      <c r="K199" s="76"/>
      <c r="L199" s="37"/>
      <c r="M199" s="37"/>
      <c r="N199" s="76"/>
      <c r="O199" s="76"/>
      <c r="P199" s="37"/>
      <c r="Q199" s="37"/>
      <c r="R199" s="76"/>
      <c r="S199" s="63"/>
      <c r="T199" s="76"/>
    </row>
    <row r="200" spans="2:20" x14ac:dyDescent="0.35">
      <c r="B200" s="35"/>
      <c r="C200" s="74"/>
      <c r="D200" s="75"/>
      <c r="E200" s="75"/>
      <c r="F200" s="75"/>
      <c r="G200" s="76"/>
      <c r="H200" s="63"/>
      <c r="I200" s="63"/>
      <c r="J200" s="76"/>
      <c r="K200" s="76"/>
      <c r="L200" s="37"/>
      <c r="M200" s="37"/>
      <c r="N200" s="76"/>
      <c r="O200" s="76"/>
      <c r="P200" s="37"/>
      <c r="Q200" s="37"/>
      <c r="R200" s="76"/>
      <c r="S200" s="63"/>
      <c r="T200" s="76"/>
    </row>
    <row r="201" spans="2:20" x14ac:dyDescent="0.35">
      <c r="B201" s="35"/>
      <c r="C201" s="74"/>
      <c r="D201" s="75"/>
      <c r="E201" s="75"/>
      <c r="F201" s="75"/>
      <c r="G201" s="76"/>
      <c r="H201" s="63"/>
      <c r="I201" s="63"/>
      <c r="J201" s="76"/>
      <c r="K201" s="76"/>
      <c r="L201" s="37"/>
      <c r="M201" s="37"/>
      <c r="N201" s="76"/>
      <c r="O201" s="76"/>
      <c r="P201" s="37"/>
      <c r="Q201" s="37"/>
      <c r="R201" s="76"/>
      <c r="S201" s="63"/>
      <c r="T201" s="76"/>
    </row>
    <row r="202" spans="2:20" x14ac:dyDescent="0.35">
      <c r="B202" s="35"/>
      <c r="C202" s="74"/>
      <c r="D202" s="75"/>
      <c r="E202" s="75"/>
      <c r="F202" s="75"/>
      <c r="G202" s="76"/>
      <c r="H202" s="63"/>
      <c r="I202" s="63"/>
      <c r="J202" s="76"/>
      <c r="K202" s="76"/>
      <c r="L202" s="37"/>
      <c r="M202" s="37"/>
      <c r="N202" s="76"/>
      <c r="O202" s="76"/>
      <c r="P202" s="37"/>
      <c r="Q202" s="37"/>
      <c r="R202" s="76"/>
      <c r="S202" s="63"/>
      <c r="T202" s="76"/>
    </row>
    <row r="203" spans="2:20" x14ac:dyDescent="0.35">
      <c r="B203" s="35"/>
      <c r="C203" s="74"/>
      <c r="D203" s="75"/>
      <c r="E203" s="75"/>
      <c r="F203" s="75"/>
      <c r="G203" s="76"/>
      <c r="H203" s="63"/>
      <c r="I203" s="63"/>
      <c r="J203" s="76"/>
      <c r="K203" s="76"/>
      <c r="L203" s="37"/>
      <c r="M203" s="37"/>
      <c r="N203" s="76"/>
      <c r="O203" s="76"/>
      <c r="P203" s="37"/>
      <c r="Q203" s="37"/>
      <c r="R203" s="76"/>
      <c r="S203" s="63"/>
      <c r="T203" s="76"/>
    </row>
    <row r="204" spans="2:20" x14ac:dyDescent="0.35">
      <c r="B204" s="35"/>
      <c r="C204" s="74"/>
      <c r="D204" s="75"/>
      <c r="E204" s="75"/>
      <c r="F204" s="75"/>
      <c r="G204" s="76"/>
      <c r="H204" s="63"/>
      <c r="I204" s="63"/>
      <c r="J204" s="76"/>
      <c r="K204" s="76"/>
      <c r="L204" s="37"/>
      <c r="M204" s="37"/>
      <c r="N204" s="76"/>
      <c r="O204" s="76"/>
      <c r="P204" s="37"/>
      <c r="Q204" s="37"/>
      <c r="R204" s="76"/>
      <c r="S204" s="63"/>
      <c r="T204" s="76"/>
    </row>
    <row r="205" spans="2:20" x14ac:dyDescent="0.35">
      <c r="B205" s="35"/>
      <c r="C205" s="74"/>
      <c r="D205" s="75"/>
      <c r="E205" s="75"/>
      <c r="F205" s="75"/>
      <c r="G205" s="76"/>
      <c r="H205" s="63"/>
      <c r="I205" s="63"/>
      <c r="J205" s="76"/>
      <c r="K205" s="76"/>
      <c r="L205" s="37"/>
      <c r="M205" s="37"/>
      <c r="N205" s="76"/>
      <c r="O205" s="76"/>
      <c r="P205" s="37"/>
      <c r="Q205" s="37"/>
      <c r="R205" s="76"/>
      <c r="S205" s="63"/>
      <c r="T205" s="76"/>
    </row>
    <row r="206" spans="2:20" x14ac:dyDescent="0.35">
      <c r="B206" s="35"/>
      <c r="C206" s="74"/>
      <c r="D206" s="75"/>
      <c r="E206" s="75"/>
      <c r="F206" s="75"/>
      <c r="G206" s="76"/>
      <c r="H206" s="63"/>
      <c r="I206" s="63"/>
      <c r="J206" s="76"/>
      <c r="K206" s="76"/>
      <c r="L206" s="37"/>
      <c r="M206" s="37"/>
      <c r="N206" s="76"/>
      <c r="O206" s="76"/>
      <c r="P206" s="37"/>
      <c r="Q206" s="37"/>
      <c r="R206" s="76"/>
      <c r="S206" s="63"/>
      <c r="T206" s="76"/>
    </row>
    <row r="207" spans="2:20" x14ac:dyDescent="0.35">
      <c r="B207" s="35"/>
      <c r="C207" s="74"/>
      <c r="D207" s="75"/>
      <c r="E207" s="75"/>
      <c r="F207" s="75"/>
      <c r="G207" s="76"/>
      <c r="H207" s="63"/>
      <c r="I207" s="63"/>
      <c r="J207" s="76"/>
      <c r="K207" s="76"/>
      <c r="L207" s="37"/>
      <c r="M207" s="37"/>
      <c r="N207" s="76"/>
      <c r="O207" s="76"/>
      <c r="P207" s="37"/>
      <c r="Q207" s="37"/>
      <c r="R207" s="76"/>
      <c r="S207" s="63"/>
      <c r="T207" s="76"/>
    </row>
    <row r="208" spans="2:20" x14ac:dyDescent="0.35">
      <c r="B208" s="35"/>
      <c r="C208" s="74"/>
      <c r="D208" s="75"/>
      <c r="E208" s="75"/>
      <c r="F208" s="75"/>
      <c r="G208" s="76"/>
      <c r="H208" s="63"/>
      <c r="I208" s="63"/>
      <c r="J208" s="76"/>
      <c r="K208" s="76"/>
      <c r="L208" s="37"/>
      <c r="M208" s="37"/>
      <c r="N208" s="76"/>
      <c r="O208" s="76"/>
      <c r="P208" s="37"/>
      <c r="Q208" s="37"/>
      <c r="R208" s="76"/>
      <c r="S208" s="63"/>
      <c r="T208" s="76"/>
    </row>
    <row r="209" spans="2:20" x14ac:dyDescent="0.35">
      <c r="B209" s="35"/>
      <c r="C209" s="74"/>
      <c r="D209" s="75"/>
      <c r="E209" s="75"/>
      <c r="F209" s="75"/>
      <c r="G209" s="76"/>
      <c r="H209" s="63"/>
      <c r="I209" s="63"/>
      <c r="J209" s="76"/>
      <c r="K209" s="76"/>
      <c r="L209" s="37"/>
      <c r="M209" s="37"/>
      <c r="N209" s="76"/>
      <c r="O209" s="76"/>
      <c r="P209" s="37"/>
      <c r="Q209" s="37"/>
      <c r="R209" s="76"/>
      <c r="S209" s="63"/>
      <c r="T209" s="76"/>
    </row>
    <row r="210" spans="2:20" x14ac:dyDescent="0.35">
      <c r="B210" s="35"/>
      <c r="C210" s="74"/>
      <c r="D210" s="75"/>
      <c r="E210" s="75"/>
      <c r="F210" s="75"/>
      <c r="G210" s="76"/>
      <c r="H210" s="63"/>
      <c r="I210" s="63"/>
      <c r="J210" s="76"/>
      <c r="K210" s="76"/>
      <c r="L210" s="37"/>
      <c r="M210" s="37"/>
      <c r="N210" s="76"/>
      <c r="O210" s="76"/>
      <c r="P210" s="37"/>
      <c r="Q210" s="37"/>
      <c r="R210" s="76"/>
      <c r="S210" s="63"/>
      <c r="T210" s="76"/>
    </row>
    <row r="211" spans="2:20" x14ac:dyDescent="0.35">
      <c r="B211" s="35"/>
      <c r="C211" s="74"/>
      <c r="D211" s="75"/>
      <c r="E211" s="75"/>
      <c r="F211" s="75"/>
      <c r="G211" s="76"/>
      <c r="H211" s="63"/>
      <c r="I211" s="63"/>
      <c r="J211" s="76"/>
      <c r="K211" s="76"/>
      <c r="L211" s="37"/>
      <c r="M211" s="37"/>
      <c r="N211" s="76"/>
      <c r="O211" s="76"/>
      <c r="P211" s="37"/>
      <c r="Q211" s="37"/>
      <c r="R211" s="76"/>
      <c r="S211" s="63"/>
      <c r="T211" s="76"/>
    </row>
    <row r="212" spans="2:20" x14ac:dyDescent="0.35">
      <c r="B212" s="35"/>
      <c r="C212" s="74"/>
      <c r="D212" s="75"/>
      <c r="E212" s="75"/>
      <c r="F212" s="75"/>
      <c r="G212" s="76"/>
      <c r="H212" s="63"/>
      <c r="I212" s="63"/>
      <c r="J212" s="76"/>
      <c r="K212" s="76"/>
      <c r="L212" s="37"/>
      <c r="M212" s="37"/>
      <c r="N212" s="76"/>
      <c r="O212" s="76"/>
      <c r="P212" s="37"/>
      <c r="Q212" s="37"/>
      <c r="R212" s="76"/>
      <c r="S212" s="63"/>
      <c r="T212" s="76"/>
    </row>
    <row r="213" spans="2:20" x14ac:dyDescent="0.35">
      <c r="B213" s="35"/>
      <c r="C213" s="74"/>
      <c r="D213" s="75"/>
      <c r="E213" s="75"/>
      <c r="F213" s="75"/>
      <c r="G213" s="76"/>
      <c r="H213" s="63"/>
      <c r="I213" s="63"/>
      <c r="J213" s="76"/>
      <c r="K213" s="76"/>
      <c r="L213" s="37"/>
      <c r="M213" s="37"/>
      <c r="N213" s="76"/>
      <c r="O213" s="76"/>
      <c r="P213" s="37"/>
      <c r="Q213" s="37"/>
      <c r="R213" s="76"/>
      <c r="S213" s="63"/>
      <c r="T213" s="76"/>
    </row>
    <row r="214" spans="2:20" x14ac:dyDescent="0.35">
      <c r="B214" s="35"/>
      <c r="C214" s="74"/>
      <c r="D214" s="75"/>
      <c r="E214" s="75"/>
      <c r="F214" s="75"/>
      <c r="G214" s="76"/>
      <c r="H214" s="63"/>
      <c r="I214" s="63"/>
      <c r="J214" s="76"/>
      <c r="K214" s="76"/>
      <c r="L214" s="37"/>
      <c r="M214" s="37"/>
      <c r="N214" s="76"/>
      <c r="O214" s="76"/>
      <c r="P214" s="37"/>
      <c r="Q214" s="37"/>
      <c r="R214" s="76"/>
      <c r="S214" s="63"/>
      <c r="T214" s="76"/>
    </row>
    <row r="215" spans="2:20" x14ac:dyDescent="0.35">
      <c r="B215" s="35"/>
      <c r="C215" s="74"/>
      <c r="D215" s="75"/>
      <c r="E215" s="75"/>
      <c r="F215" s="75"/>
      <c r="G215" s="76"/>
      <c r="H215" s="63"/>
      <c r="I215" s="63"/>
      <c r="J215" s="76"/>
      <c r="K215" s="76"/>
      <c r="L215" s="37"/>
      <c r="M215" s="37"/>
      <c r="N215" s="76"/>
      <c r="O215" s="76"/>
      <c r="P215" s="37"/>
      <c r="Q215" s="37"/>
      <c r="R215" s="76"/>
      <c r="S215" s="63"/>
      <c r="T215" s="76"/>
    </row>
    <row r="216" spans="2:20" x14ac:dyDescent="0.35">
      <c r="B216" s="35"/>
      <c r="C216" s="74"/>
      <c r="D216" s="75"/>
      <c r="E216" s="75"/>
      <c r="F216" s="75"/>
      <c r="G216" s="76"/>
      <c r="H216" s="63"/>
      <c r="I216" s="63"/>
      <c r="J216" s="76"/>
      <c r="K216" s="76"/>
      <c r="L216" s="37"/>
      <c r="M216" s="37"/>
      <c r="N216" s="76"/>
      <c r="O216" s="76"/>
      <c r="P216" s="37"/>
      <c r="Q216" s="37"/>
      <c r="R216" s="76"/>
      <c r="S216" s="63"/>
      <c r="T216" s="76"/>
    </row>
    <row r="217" spans="2:20" x14ac:dyDescent="0.35">
      <c r="B217" s="35"/>
      <c r="C217" s="74"/>
      <c r="D217" s="75"/>
      <c r="E217" s="75"/>
      <c r="F217" s="75"/>
      <c r="G217" s="76"/>
      <c r="H217" s="63"/>
      <c r="I217" s="63"/>
      <c r="J217" s="76"/>
      <c r="K217" s="76"/>
      <c r="L217" s="37"/>
      <c r="M217" s="37"/>
      <c r="N217" s="76"/>
      <c r="O217" s="76"/>
      <c r="P217" s="37"/>
      <c r="Q217" s="37"/>
      <c r="R217" s="76"/>
      <c r="S217" s="63"/>
      <c r="T217" s="76"/>
    </row>
    <row r="218" spans="2:20" x14ac:dyDescent="0.35">
      <c r="B218" s="35"/>
      <c r="C218" s="74"/>
      <c r="D218" s="75"/>
      <c r="E218" s="75"/>
      <c r="F218" s="75"/>
      <c r="G218" s="76"/>
      <c r="H218" s="63"/>
      <c r="I218" s="63"/>
      <c r="J218" s="76"/>
      <c r="K218" s="76"/>
      <c r="L218" s="37"/>
      <c r="M218" s="37"/>
      <c r="N218" s="76"/>
      <c r="O218" s="76"/>
      <c r="P218" s="37"/>
      <c r="Q218" s="37"/>
      <c r="R218" s="76"/>
      <c r="S218" s="63"/>
      <c r="T218" s="76"/>
    </row>
    <row r="219" spans="2:20" x14ac:dyDescent="0.35">
      <c r="B219" s="35"/>
      <c r="C219" s="74"/>
      <c r="D219" s="75"/>
      <c r="E219" s="75"/>
      <c r="F219" s="75"/>
      <c r="G219" s="76"/>
      <c r="H219" s="63"/>
      <c r="I219" s="63"/>
      <c r="J219" s="76"/>
      <c r="K219" s="76"/>
      <c r="L219" s="37"/>
      <c r="M219" s="37"/>
      <c r="N219" s="76"/>
      <c r="O219" s="76"/>
      <c r="P219" s="37"/>
      <c r="Q219" s="37"/>
      <c r="R219" s="76"/>
      <c r="S219" s="63"/>
      <c r="T219" s="76"/>
    </row>
    <row r="220" spans="2:20" x14ac:dyDescent="0.35">
      <c r="B220" s="35"/>
      <c r="C220" s="74"/>
      <c r="D220" s="75"/>
      <c r="E220" s="75"/>
      <c r="F220" s="75"/>
      <c r="G220" s="76"/>
      <c r="H220" s="63"/>
      <c r="I220" s="63"/>
      <c r="J220" s="76"/>
      <c r="K220" s="76"/>
      <c r="L220" s="37"/>
      <c r="M220" s="37"/>
      <c r="N220" s="76"/>
      <c r="O220" s="76"/>
      <c r="P220" s="37"/>
      <c r="Q220" s="37"/>
      <c r="R220" s="76"/>
      <c r="S220" s="63"/>
      <c r="T220" s="76"/>
    </row>
    <row r="221" spans="2:20" x14ac:dyDescent="0.35">
      <c r="B221" s="35"/>
      <c r="C221" s="74"/>
      <c r="D221" s="75"/>
      <c r="E221" s="75"/>
      <c r="F221" s="75"/>
      <c r="G221" s="76"/>
      <c r="H221" s="63"/>
      <c r="I221" s="63"/>
      <c r="J221" s="76"/>
      <c r="K221" s="76"/>
      <c r="L221" s="37"/>
      <c r="M221" s="37"/>
      <c r="N221" s="76"/>
      <c r="O221" s="76"/>
      <c r="P221" s="37"/>
      <c r="Q221" s="37"/>
      <c r="R221" s="76"/>
      <c r="S221" s="63"/>
      <c r="T221" s="76"/>
    </row>
    <row r="222" spans="2:20" x14ac:dyDescent="0.35">
      <c r="B222" s="35"/>
      <c r="C222" s="74"/>
      <c r="D222" s="75"/>
      <c r="E222" s="75"/>
      <c r="F222" s="75"/>
      <c r="G222" s="76"/>
      <c r="H222" s="63"/>
      <c r="I222" s="63"/>
      <c r="J222" s="76"/>
      <c r="K222" s="76"/>
      <c r="L222" s="37"/>
      <c r="M222" s="37"/>
      <c r="N222" s="76"/>
      <c r="O222" s="76"/>
      <c r="P222" s="37"/>
      <c r="Q222" s="37"/>
      <c r="R222" s="76"/>
      <c r="S222" s="63"/>
      <c r="T222" s="76"/>
    </row>
    <row r="223" spans="2:20" x14ac:dyDescent="0.35">
      <c r="B223" s="35"/>
      <c r="C223" s="74"/>
      <c r="D223" s="75"/>
      <c r="E223" s="75"/>
      <c r="F223" s="75"/>
      <c r="G223" s="76"/>
      <c r="H223" s="63"/>
      <c r="I223" s="63"/>
      <c r="J223" s="76"/>
      <c r="K223" s="76"/>
      <c r="L223" s="37"/>
      <c r="M223" s="37"/>
      <c r="N223" s="76"/>
      <c r="O223" s="76"/>
      <c r="P223" s="37"/>
      <c r="Q223" s="37"/>
      <c r="R223" s="76"/>
      <c r="S223" s="63"/>
      <c r="T223" s="76"/>
    </row>
    <row r="224" spans="2:20" x14ac:dyDescent="0.35">
      <c r="B224" s="35"/>
      <c r="C224" s="74"/>
      <c r="D224" s="75"/>
      <c r="E224" s="75"/>
      <c r="F224" s="75"/>
      <c r="G224" s="76"/>
      <c r="H224" s="63"/>
      <c r="I224" s="63"/>
      <c r="J224" s="76"/>
      <c r="K224" s="76"/>
      <c r="L224" s="37"/>
      <c r="M224" s="37"/>
      <c r="N224" s="76"/>
      <c r="O224" s="76"/>
      <c r="P224" s="37"/>
      <c r="Q224" s="37"/>
      <c r="R224" s="76"/>
      <c r="S224" s="63"/>
      <c r="T224" s="76"/>
    </row>
    <row r="225" spans="2:20" x14ac:dyDescent="0.35">
      <c r="B225" s="35"/>
      <c r="C225" s="74"/>
      <c r="D225" s="75"/>
      <c r="E225" s="75"/>
      <c r="F225" s="75"/>
      <c r="G225" s="76"/>
      <c r="H225" s="63"/>
      <c r="I225" s="63"/>
      <c r="J225" s="76"/>
      <c r="K225" s="76"/>
      <c r="L225" s="37"/>
      <c r="M225" s="37"/>
      <c r="N225" s="76"/>
      <c r="O225" s="76"/>
      <c r="P225" s="37"/>
      <c r="Q225" s="37"/>
      <c r="R225" s="76"/>
      <c r="S225" s="63"/>
      <c r="T225" s="76"/>
    </row>
    <row r="226" spans="2:20" x14ac:dyDescent="0.35">
      <c r="B226" s="35"/>
      <c r="C226" s="74"/>
      <c r="D226" s="75"/>
      <c r="E226" s="75"/>
      <c r="F226" s="75"/>
      <c r="G226" s="76"/>
      <c r="H226" s="63"/>
      <c r="I226" s="63"/>
      <c r="J226" s="76"/>
      <c r="K226" s="76"/>
      <c r="L226" s="37"/>
      <c r="M226" s="37"/>
      <c r="N226" s="76"/>
      <c r="O226" s="76"/>
      <c r="P226" s="37"/>
      <c r="Q226" s="37"/>
      <c r="R226" s="76"/>
      <c r="S226" s="63"/>
      <c r="T226" s="76"/>
    </row>
    <row r="227" spans="2:20" x14ac:dyDescent="0.35">
      <c r="B227" s="35"/>
      <c r="C227" s="74"/>
      <c r="D227" s="75"/>
      <c r="E227" s="75"/>
      <c r="F227" s="75"/>
      <c r="G227" s="76"/>
      <c r="H227" s="63"/>
      <c r="I227" s="63"/>
      <c r="J227" s="76"/>
      <c r="K227" s="76"/>
      <c r="L227" s="37"/>
      <c r="M227" s="37"/>
      <c r="N227" s="76"/>
      <c r="O227" s="76"/>
      <c r="P227" s="37"/>
      <c r="Q227" s="37"/>
      <c r="R227" s="76"/>
      <c r="S227" s="63"/>
      <c r="T227" s="76"/>
    </row>
    <row r="228" spans="2:20" x14ac:dyDescent="0.35">
      <c r="B228" s="35"/>
      <c r="C228" s="74"/>
      <c r="D228" s="75"/>
      <c r="E228" s="75"/>
      <c r="F228" s="75"/>
      <c r="G228" s="76"/>
      <c r="H228" s="63"/>
      <c r="I228" s="63"/>
      <c r="J228" s="76"/>
      <c r="K228" s="76"/>
      <c r="L228" s="37"/>
      <c r="M228" s="37"/>
      <c r="N228" s="76"/>
      <c r="O228" s="76"/>
      <c r="P228" s="37"/>
      <c r="Q228" s="37"/>
      <c r="R228" s="76"/>
      <c r="S228" s="63"/>
      <c r="T228" s="76"/>
    </row>
    <row r="229" spans="2:20" x14ac:dyDescent="0.35">
      <c r="B229" s="35"/>
      <c r="C229" s="74"/>
      <c r="D229" s="75"/>
      <c r="E229" s="75"/>
      <c r="F229" s="75"/>
      <c r="G229" s="76"/>
      <c r="H229" s="63"/>
      <c r="I229" s="63"/>
      <c r="J229" s="76"/>
      <c r="K229" s="76"/>
      <c r="L229" s="37"/>
      <c r="M229" s="37"/>
      <c r="N229" s="76"/>
      <c r="O229" s="76"/>
      <c r="P229" s="37"/>
      <c r="Q229" s="37"/>
      <c r="R229" s="76"/>
      <c r="S229" s="63"/>
      <c r="T229" s="76"/>
    </row>
    <row r="230" spans="2:20" x14ac:dyDescent="0.35">
      <c r="B230" s="35"/>
      <c r="C230" s="74"/>
      <c r="D230" s="75"/>
      <c r="E230" s="75"/>
      <c r="F230" s="75"/>
      <c r="G230" s="76"/>
      <c r="H230" s="63"/>
      <c r="I230" s="63"/>
      <c r="J230" s="76"/>
      <c r="K230" s="76"/>
      <c r="L230" s="37"/>
      <c r="M230" s="37"/>
      <c r="N230" s="76"/>
      <c r="O230" s="76"/>
      <c r="P230" s="37"/>
      <c r="Q230" s="37"/>
      <c r="R230" s="76"/>
      <c r="S230" s="63"/>
      <c r="T230" s="76"/>
    </row>
    <row r="231" spans="2:20" x14ac:dyDescent="0.35">
      <c r="B231" s="35"/>
      <c r="C231" s="74"/>
      <c r="D231" s="75"/>
      <c r="E231" s="75"/>
      <c r="F231" s="75"/>
      <c r="G231" s="76"/>
      <c r="H231" s="63"/>
      <c r="I231" s="63"/>
      <c r="J231" s="76"/>
      <c r="K231" s="76"/>
      <c r="L231" s="37"/>
      <c r="M231" s="37"/>
      <c r="N231" s="76"/>
      <c r="O231" s="76"/>
      <c r="P231" s="37"/>
      <c r="Q231" s="37"/>
      <c r="R231" s="76"/>
      <c r="S231" s="63"/>
      <c r="T231" s="76"/>
    </row>
    <row r="232" spans="2:20" x14ac:dyDescent="0.35">
      <c r="B232" s="35"/>
      <c r="C232" s="74"/>
      <c r="D232" s="75"/>
      <c r="E232" s="75"/>
      <c r="F232" s="75"/>
      <c r="G232" s="76"/>
      <c r="H232" s="63"/>
      <c r="I232" s="63"/>
      <c r="J232" s="76"/>
      <c r="K232" s="76"/>
      <c r="L232" s="37"/>
      <c r="M232" s="37"/>
      <c r="N232" s="76"/>
      <c r="O232" s="76"/>
      <c r="P232" s="37"/>
      <c r="Q232" s="37"/>
      <c r="R232" s="76"/>
      <c r="S232" s="63"/>
      <c r="T232" s="76"/>
    </row>
    <row r="233" spans="2:20" x14ac:dyDescent="0.35">
      <c r="B233" s="35"/>
      <c r="C233" s="74"/>
      <c r="D233" s="75"/>
      <c r="E233" s="75"/>
      <c r="F233" s="75"/>
      <c r="G233" s="76"/>
      <c r="H233" s="63"/>
      <c r="I233" s="63"/>
      <c r="J233" s="76"/>
      <c r="K233" s="76"/>
      <c r="L233" s="37"/>
      <c r="M233" s="37"/>
      <c r="N233" s="76"/>
      <c r="O233" s="76"/>
      <c r="P233" s="37"/>
      <c r="Q233" s="37"/>
      <c r="R233" s="76"/>
      <c r="S233" s="63"/>
      <c r="T233" s="76"/>
    </row>
    <row r="234" spans="2:20" x14ac:dyDescent="0.35">
      <c r="B234" s="35"/>
      <c r="C234" s="74"/>
      <c r="D234" s="75"/>
      <c r="E234" s="75"/>
      <c r="F234" s="75"/>
      <c r="G234" s="76"/>
      <c r="H234" s="63"/>
      <c r="I234" s="63"/>
      <c r="J234" s="76"/>
      <c r="K234" s="76"/>
      <c r="L234" s="37"/>
      <c r="M234" s="37"/>
      <c r="N234" s="76"/>
      <c r="O234" s="76"/>
      <c r="P234" s="37"/>
      <c r="Q234" s="37"/>
      <c r="R234" s="76"/>
      <c r="S234" s="63"/>
      <c r="T234" s="76"/>
    </row>
    <row r="235" spans="2:20" x14ac:dyDescent="0.35">
      <c r="B235" s="35"/>
      <c r="C235" s="74"/>
      <c r="D235" s="75"/>
      <c r="E235" s="75"/>
      <c r="F235" s="75"/>
      <c r="G235" s="76"/>
      <c r="H235" s="63"/>
      <c r="I235" s="63"/>
      <c r="J235" s="76"/>
      <c r="K235" s="76"/>
      <c r="L235" s="37"/>
      <c r="M235" s="37"/>
      <c r="N235" s="76"/>
      <c r="O235" s="76"/>
      <c r="P235" s="37"/>
      <c r="Q235" s="37"/>
      <c r="R235" s="76"/>
      <c r="S235" s="63"/>
      <c r="T235" s="76"/>
    </row>
    <row r="236" spans="2:20" x14ac:dyDescent="0.35">
      <c r="B236" s="35"/>
      <c r="C236" s="74"/>
      <c r="D236" s="75"/>
      <c r="E236" s="75"/>
      <c r="F236" s="75"/>
      <c r="G236" s="76"/>
      <c r="H236" s="63"/>
      <c r="I236" s="63"/>
      <c r="J236" s="76"/>
      <c r="K236" s="76"/>
      <c r="L236" s="37"/>
      <c r="M236" s="37"/>
      <c r="N236" s="76"/>
      <c r="O236" s="76"/>
      <c r="P236" s="37"/>
      <c r="Q236" s="37"/>
      <c r="R236" s="76"/>
      <c r="S236" s="63"/>
      <c r="T236" s="76"/>
    </row>
    <row r="237" spans="2:20" x14ac:dyDescent="0.35">
      <c r="B237" s="35"/>
      <c r="C237" s="74"/>
      <c r="D237" s="75"/>
      <c r="E237" s="75"/>
      <c r="F237" s="75"/>
      <c r="G237" s="76"/>
      <c r="H237" s="63"/>
      <c r="I237" s="63"/>
      <c r="J237" s="76"/>
      <c r="K237" s="76"/>
      <c r="L237" s="37"/>
      <c r="M237" s="37"/>
      <c r="N237" s="76"/>
      <c r="O237" s="76"/>
      <c r="P237" s="37"/>
      <c r="Q237" s="37"/>
      <c r="R237" s="76"/>
      <c r="S237" s="63"/>
      <c r="T237" s="76"/>
    </row>
    <row r="238" spans="2:20" x14ac:dyDescent="0.35">
      <c r="B238" s="35"/>
      <c r="C238" s="74"/>
      <c r="D238" s="75"/>
      <c r="E238" s="75"/>
      <c r="F238" s="75"/>
      <c r="G238" s="76"/>
      <c r="H238" s="63"/>
      <c r="I238" s="63"/>
      <c r="J238" s="76"/>
      <c r="K238" s="76"/>
      <c r="L238" s="37"/>
      <c r="M238" s="37"/>
      <c r="N238" s="76"/>
      <c r="O238" s="76"/>
      <c r="P238" s="37"/>
      <c r="Q238" s="37"/>
      <c r="R238" s="76"/>
      <c r="S238" s="63"/>
      <c r="T238" s="76"/>
    </row>
    <row r="239" spans="2:20" x14ac:dyDescent="0.35">
      <c r="B239" s="35"/>
      <c r="C239" s="74"/>
      <c r="D239" s="75"/>
      <c r="E239" s="75"/>
      <c r="F239" s="75"/>
      <c r="G239" s="76"/>
      <c r="H239" s="63"/>
      <c r="I239" s="63"/>
      <c r="J239" s="76"/>
      <c r="K239" s="76"/>
      <c r="L239" s="37"/>
      <c r="M239" s="37"/>
      <c r="N239" s="76"/>
      <c r="O239" s="76"/>
      <c r="P239" s="37"/>
      <c r="Q239" s="37"/>
      <c r="R239" s="76"/>
      <c r="S239" s="63"/>
      <c r="T239" s="76"/>
    </row>
    <row r="240" spans="2:20" x14ac:dyDescent="0.35">
      <c r="B240" s="35"/>
      <c r="C240" s="74"/>
      <c r="D240" s="75"/>
      <c r="E240" s="75"/>
      <c r="F240" s="75"/>
      <c r="G240" s="76"/>
      <c r="H240" s="63"/>
      <c r="I240" s="63"/>
      <c r="J240" s="76"/>
      <c r="K240" s="76"/>
      <c r="L240" s="37"/>
      <c r="M240" s="37"/>
      <c r="N240" s="76"/>
      <c r="O240" s="76"/>
      <c r="P240" s="37"/>
      <c r="Q240" s="37"/>
      <c r="R240" s="76"/>
      <c r="S240" s="63"/>
      <c r="T240" s="76"/>
    </row>
    <row r="241" spans="2:20" x14ac:dyDescent="0.35">
      <c r="B241" s="35"/>
      <c r="C241" s="74"/>
      <c r="D241" s="75"/>
      <c r="E241" s="75"/>
      <c r="F241" s="75"/>
      <c r="G241" s="76"/>
      <c r="H241" s="63"/>
      <c r="I241" s="63"/>
      <c r="J241" s="76"/>
      <c r="K241" s="76"/>
      <c r="L241" s="37"/>
      <c r="M241" s="37"/>
      <c r="N241" s="76"/>
      <c r="O241" s="76"/>
      <c r="P241" s="37"/>
      <c r="Q241" s="37"/>
      <c r="R241" s="76"/>
      <c r="S241" s="63"/>
      <c r="T241" s="76"/>
    </row>
    <row r="242" spans="2:20" x14ac:dyDescent="0.35">
      <c r="B242" s="35"/>
      <c r="C242" s="74"/>
      <c r="D242" s="75"/>
      <c r="E242" s="75"/>
      <c r="F242" s="75"/>
      <c r="G242" s="76"/>
      <c r="H242" s="63"/>
      <c r="I242" s="63"/>
      <c r="J242" s="76"/>
      <c r="K242" s="76"/>
      <c r="L242" s="37"/>
      <c r="M242" s="37"/>
      <c r="N242" s="76"/>
      <c r="O242" s="76"/>
      <c r="P242" s="37"/>
      <c r="Q242" s="37"/>
      <c r="R242" s="76"/>
      <c r="S242" s="63"/>
      <c r="T242" s="76"/>
    </row>
    <row r="243" spans="2:20" x14ac:dyDescent="0.35">
      <c r="B243" s="35"/>
      <c r="C243" s="74"/>
      <c r="D243" s="75"/>
      <c r="E243" s="75"/>
      <c r="F243" s="75"/>
      <c r="G243" s="76"/>
      <c r="H243" s="63"/>
      <c r="I243" s="63"/>
      <c r="J243" s="76"/>
      <c r="K243" s="76"/>
      <c r="L243" s="37"/>
      <c r="M243" s="37"/>
      <c r="N243" s="76"/>
      <c r="O243" s="76"/>
      <c r="P243" s="37"/>
      <c r="Q243" s="37"/>
      <c r="R243" s="76"/>
      <c r="S243" s="63"/>
      <c r="T243" s="76"/>
    </row>
    <row r="244" spans="2:20" x14ac:dyDescent="0.35">
      <c r="B244" s="35"/>
      <c r="C244" s="74"/>
      <c r="D244" s="75"/>
      <c r="E244" s="75"/>
      <c r="F244" s="75"/>
      <c r="G244" s="76"/>
      <c r="H244" s="63"/>
      <c r="I244" s="63"/>
      <c r="J244" s="76"/>
      <c r="K244" s="76"/>
      <c r="L244" s="37"/>
      <c r="M244" s="37"/>
      <c r="N244" s="76"/>
      <c r="O244" s="76"/>
      <c r="P244" s="37"/>
      <c r="Q244" s="37"/>
      <c r="R244" s="76"/>
      <c r="S244" s="63"/>
      <c r="T244" s="76"/>
    </row>
    <row r="245" spans="2:20" x14ac:dyDescent="0.35">
      <c r="B245" s="35"/>
      <c r="C245" s="74"/>
      <c r="D245" s="75"/>
      <c r="E245" s="75"/>
      <c r="F245" s="75"/>
      <c r="G245" s="76"/>
      <c r="H245" s="63"/>
      <c r="I245" s="63"/>
      <c r="J245" s="76"/>
      <c r="K245" s="76"/>
      <c r="L245" s="37"/>
      <c r="M245" s="37"/>
      <c r="N245" s="76"/>
      <c r="O245" s="76"/>
      <c r="P245" s="37"/>
      <c r="Q245" s="37"/>
      <c r="R245" s="76"/>
      <c r="S245" s="63"/>
      <c r="T245" s="76"/>
    </row>
    <row r="246" spans="2:20" x14ac:dyDescent="0.35">
      <c r="B246" s="35"/>
      <c r="C246" s="74"/>
      <c r="D246" s="75"/>
      <c r="E246" s="75"/>
      <c r="F246" s="75"/>
      <c r="G246" s="76"/>
      <c r="H246" s="63"/>
      <c r="I246" s="63"/>
      <c r="J246" s="76"/>
      <c r="K246" s="76"/>
      <c r="L246" s="37"/>
      <c r="M246" s="37"/>
      <c r="N246" s="76"/>
      <c r="O246" s="76"/>
      <c r="P246" s="37"/>
      <c r="Q246" s="37"/>
      <c r="R246" s="76"/>
      <c r="S246" s="63"/>
      <c r="T246" s="76"/>
    </row>
    <row r="247" spans="2:20" x14ac:dyDescent="0.35">
      <c r="B247" s="35"/>
      <c r="C247" s="74"/>
      <c r="D247" s="75"/>
      <c r="E247" s="75"/>
      <c r="F247" s="75"/>
      <c r="G247" s="76"/>
      <c r="H247" s="63"/>
      <c r="I247" s="63"/>
      <c r="J247" s="76"/>
      <c r="K247" s="76"/>
      <c r="L247" s="37"/>
      <c r="M247" s="37"/>
      <c r="N247" s="76"/>
      <c r="O247" s="76"/>
      <c r="P247" s="37"/>
      <c r="Q247" s="37"/>
      <c r="R247" s="76"/>
      <c r="S247" s="63"/>
      <c r="T247" s="76"/>
    </row>
    <row r="248" spans="2:20" x14ac:dyDescent="0.35">
      <c r="B248" s="35"/>
      <c r="C248" s="74"/>
      <c r="D248" s="75"/>
      <c r="E248" s="75"/>
      <c r="F248" s="75"/>
      <c r="G248" s="76"/>
      <c r="H248" s="63"/>
      <c r="I248" s="63"/>
      <c r="J248" s="76"/>
      <c r="K248" s="76"/>
      <c r="L248" s="37"/>
      <c r="M248" s="37"/>
      <c r="N248" s="76"/>
      <c r="O248" s="76"/>
      <c r="P248" s="37"/>
      <c r="Q248" s="37"/>
      <c r="R248" s="76"/>
      <c r="S248" s="63"/>
      <c r="T248" s="76"/>
    </row>
    <row r="249" spans="2:20" x14ac:dyDescent="0.35">
      <c r="B249" s="35"/>
      <c r="C249" s="74"/>
      <c r="D249" s="75"/>
      <c r="E249" s="75"/>
      <c r="F249" s="75"/>
      <c r="G249" s="76"/>
      <c r="H249" s="63"/>
      <c r="I249" s="63"/>
      <c r="J249" s="76"/>
      <c r="K249" s="76"/>
      <c r="L249" s="37"/>
      <c r="M249" s="37"/>
      <c r="N249" s="76"/>
      <c r="O249" s="76"/>
      <c r="P249" s="37"/>
      <c r="Q249" s="37"/>
      <c r="R249" s="76"/>
      <c r="S249" s="63"/>
      <c r="T249" s="76"/>
    </row>
    <row r="250" spans="2:20" x14ac:dyDescent="0.35">
      <c r="B250" s="35"/>
      <c r="C250" s="74"/>
      <c r="D250" s="75"/>
      <c r="E250" s="75"/>
      <c r="F250" s="75"/>
      <c r="G250" s="76"/>
      <c r="H250" s="63"/>
      <c r="I250" s="63"/>
      <c r="J250" s="76"/>
      <c r="K250" s="76"/>
      <c r="L250" s="37"/>
      <c r="M250" s="37"/>
      <c r="N250" s="76"/>
      <c r="O250" s="76"/>
      <c r="P250" s="37"/>
      <c r="Q250" s="37"/>
      <c r="R250" s="76"/>
      <c r="S250" s="63"/>
      <c r="T250" s="76"/>
    </row>
    <row r="251" spans="2:20" x14ac:dyDescent="0.35">
      <c r="B251" s="35"/>
      <c r="C251" s="74"/>
      <c r="D251" s="75"/>
      <c r="E251" s="75"/>
      <c r="F251" s="75"/>
      <c r="G251" s="76"/>
      <c r="H251" s="63"/>
      <c r="I251" s="63"/>
      <c r="J251" s="76"/>
      <c r="K251" s="76"/>
      <c r="L251" s="37"/>
      <c r="M251" s="37"/>
      <c r="N251" s="76"/>
      <c r="O251" s="76"/>
      <c r="P251" s="37"/>
      <c r="Q251" s="37"/>
      <c r="R251" s="76"/>
      <c r="S251" s="63"/>
      <c r="T251" s="76"/>
    </row>
    <row r="252" spans="2:20" x14ac:dyDescent="0.35">
      <c r="B252" s="35"/>
      <c r="C252" s="74"/>
      <c r="D252" s="75"/>
      <c r="E252" s="75"/>
      <c r="F252" s="75"/>
      <c r="G252" s="76"/>
      <c r="H252" s="63"/>
      <c r="I252" s="63"/>
      <c r="J252" s="76"/>
      <c r="K252" s="76"/>
      <c r="L252" s="37"/>
      <c r="M252" s="37"/>
      <c r="N252" s="76"/>
      <c r="O252" s="76"/>
      <c r="P252" s="37"/>
      <c r="Q252" s="37"/>
      <c r="R252" s="76"/>
      <c r="S252" s="63"/>
      <c r="T252" s="76"/>
    </row>
    <row r="253" spans="2:20" x14ac:dyDescent="0.35">
      <c r="B253" s="35"/>
      <c r="C253" s="74"/>
      <c r="D253" s="75"/>
      <c r="E253" s="75"/>
      <c r="F253" s="75"/>
      <c r="G253" s="76"/>
      <c r="H253" s="63"/>
      <c r="I253" s="63"/>
      <c r="J253" s="76"/>
      <c r="K253" s="76"/>
      <c r="L253" s="37"/>
      <c r="M253" s="37"/>
      <c r="N253" s="76"/>
      <c r="O253" s="76"/>
      <c r="P253" s="37"/>
      <c r="Q253" s="37"/>
      <c r="R253" s="76"/>
      <c r="S253" s="63"/>
      <c r="T253" s="76"/>
    </row>
    <row r="254" spans="2:20" x14ac:dyDescent="0.35">
      <c r="B254" s="35"/>
      <c r="C254" s="74"/>
      <c r="D254" s="75"/>
      <c r="E254" s="75"/>
      <c r="F254" s="75"/>
      <c r="G254" s="76"/>
      <c r="H254" s="63"/>
      <c r="I254" s="63"/>
      <c r="J254" s="76"/>
      <c r="K254" s="76"/>
      <c r="L254" s="37"/>
      <c r="M254" s="37"/>
      <c r="N254" s="76"/>
      <c r="O254" s="76"/>
      <c r="P254" s="37"/>
      <c r="Q254" s="37"/>
      <c r="R254" s="76"/>
      <c r="S254" s="63"/>
      <c r="T254" s="76"/>
    </row>
    <row r="255" spans="2:20" x14ac:dyDescent="0.35">
      <c r="B255" s="35"/>
      <c r="C255" s="74"/>
      <c r="D255" s="75"/>
      <c r="E255" s="75"/>
      <c r="F255" s="75"/>
      <c r="G255" s="76"/>
      <c r="H255" s="63"/>
      <c r="I255" s="63"/>
      <c r="J255" s="76"/>
      <c r="K255" s="76"/>
      <c r="L255" s="37"/>
      <c r="M255" s="37"/>
      <c r="N255" s="76"/>
      <c r="O255" s="76"/>
      <c r="P255" s="37"/>
      <c r="Q255" s="37"/>
      <c r="R255" s="76"/>
      <c r="S255" s="63"/>
      <c r="T255" s="76"/>
    </row>
    <row r="256" spans="2:20" x14ac:dyDescent="0.35">
      <c r="B256" s="35"/>
      <c r="C256" s="74"/>
      <c r="D256" s="75"/>
      <c r="E256" s="75"/>
      <c r="F256" s="75"/>
      <c r="G256" s="76"/>
      <c r="H256" s="63"/>
      <c r="I256" s="63"/>
      <c r="J256" s="76"/>
      <c r="K256" s="76"/>
      <c r="L256" s="37"/>
      <c r="M256" s="37"/>
      <c r="N256" s="76"/>
      <c r="O256" s="76"/>
      <c r="P256" s="37"/>
      <c r="Q256" s="37"/>
      <c r="R256" s="76"/>
      <c r="S256" s="63"/>
      <c r="T256" s="76"/>
    </row>
    <row r="257" spans="2:20" x14ac:dyDescent="0.35">
      <c r="B257" s="35"/>
      <c r="C257" s="74"/>
      <c r="D257" s="75"/>
      <c r="E257" s="75"/>
      <c r="F257" s="75"/>
      <c r="G257" s="76"/>
      <c r="H257" s="63"/>
      <c r="I257" s="63"/>
      <c r="J257" s="76"/>
      <c r="K257" s="76"/>
      <c r="L257" s="37"/>
      <c r="M257" s="37"/>
      <c r="N257" s="76"/>
      <c r="O257" s="76"/>
      <c r="P257" s="37"/>
      <c r="Q257" s="37"/>
      <c r="R257" s="76"/>
      <c r="S257" s="63"/>
      <c r="T257" s="76"/>
    </row>
    <row r="258" spans="2:20" x14ac:dyDescent="0.35">
      <c r="B258" s="35"/>
      <c r="C258" s="74"/>
      <c r="D258" s="75"/>
      <c r="E258" s="75"/>
      <c r="F258" s="75"/>
      <c r="G258" s="76"/>
      <c r="H258" s="63"/>
      <c r="I258" s="63"/>
      <c r="J258" s="76"/>
      <c r="K258" s="76"/>
      <c r="L258" s="37"/>
      <c r="M258" s="37"/>
      <c r="N258" s="76"/>
      <c r="O258" s="76"/>
      <c r="P258" s="37"/>
      <c r="Q258" s="37"/>
      <c r="R258" s="76"/>
      <c r="S258" s="63"/>
      <c r="T258" s="76"/>
    </row>
    <row r="259" spans="2:20" x14ac:dyDescent="0.35">
      <c r="B259" s="35"/>
      <c r="C259" s="74"/>
      <c r="D259" s="75"/>
      <c r="E259" s="75"/>
      <c r="F259" s="75"/>
      <c r="G259" s="76"/>
      <c r="H259" s="63"/>
      <c r="I259" s="63"/>
      <c r="J259" s="76"/>
      <c r="K259" s="76"/>
      <c r="L259" s="37"/>
      <c r="M259" s="37"/>
      <c r="N259" s="76"/>
      <c r="O259" s="76"/>
      <c r="P259" s="37"/>
      <c r="Q259" s="37"/>
      <c r="R259" s="76"/>
      <c r="S259" s="63"/>
      <c r="T259" s="76"/>
    </row>
    <row r="260" spans="2:20" x14ac:dyDescent="0.35">
      <c r="B260" s="35"/>
      <c r="C260" s="74"/>
      <c r="D260" s="75"/>
      <c r="E260" s="75"/>
      <c r="F260" s="75"/>
      <c r="G260" s="76"/>
      <c r="H260" s="63"/>
      <c r="I260" s="63"/>
      <c r="J260" s="76"/>
      <c r="K260" s="76"/>
      <c r="L260" s="37"/>
      <c r="M260" s="37"/>
      <c r="N260" s="76"/>
      <c r="O260" s="76"/>
      <c r="P260" s="37"/>
      <c r="Q260" s="37"/>
      <c r="R260" s="76"/>
      <c r="S260" s="63"/>
      <c r="T260" s="76"/>
    </row>
    <row r="261" spans="2:20" x14ac:dyDescent="0.35">
      <c r="B261" s="35"/>
      <c r="C261" s="74"/>
      <c r="D261" s="75"/>
      <c r="E261" s="75"/>
      <c r="F261" s="75"/>
      <c r="G261" s="76"/>
      <c r="H261" s="63"/>
      <c r="I261" s="63"/>
      <c r="J261" s="76"/>
      <c r="K261" s="76"/>
      <c r="L261" s="37"/>
      <c r="M261" s="37"/>
      <c r="N261" s="76"/>
      <c r="O261" s="76"/>
      <c r="P261" s="37"/>
      <c r="Q261" s="37"/>
      <c r="R261" s="76"/>
      <c r="S261" s="63"/>
      <c r="T261" s="76"/>
    </row>
    <row r="262" spans="2:20" x14ac:dyDescent="0.35">
      <c r="B262" s="35"/>
      <c r="C262" s="74"/>
      <c r="D262" s="75"/>
      <c r="E262" s="75"/>
      <c r="F262" s="75"/>
      <c r="G262" s="76"/>
      <c r="H262" s="63"/>
      <c r="I262" s="63"/>
      <c r="J262" s="76"/>
      <c r="K262" s="76"/>
      <c r="L262" s="37"/>
      <c r="M262" s="37"/>
      <c r="N262" s="76"/>
      <c r="O262" s="76"/>
      <c r="P262" s="37"/>
      <c r="Q262" s="37"/>
      <c r="R262" s="76"/>
      <c r="S262" s="63"/>
      <c r="T262" s="76"/>
    </row>
    <row r="263" spans="2:20" x14ac:dyDescent="0.35">
      <c r="B263" s="35"/>
      <c r="C263" s="74"/>
      <c r="D263" s="75"/>
      <c r="E263" s="75"/>
      <c r="F263" s="75"/>
      <c r="G263" s="76"/>
      <c r="H263" s="63"/>
      <c r="I263" s="63"/>
      <c r="J263" s="76"/>
      <c r="K263" s="76"/>
      <c r="L263" s="37"/>
      <c r="M263" s="37"/>
      <c r="N263" s="76"/>
      <c r="O263" s="76"/>
      <c r="P263" s="37"/>
      <c r="Q263" s="37"/>
      <c r="R263" s="76"/>
      <c r="S263" s="63"/>
      <c r="T263" s="76"/>
    </row>
    <row r="264" spans="2:20" x14ac:dyDescent="0.35">
      <c r="B264" s="35"/>
      <c r="C264" s="74"/>
      <c r="D264" s="75"/>
      <c r="E264" s="75"/>
      <c r="F264" s="75"/>
      <c r="G264" s="76"/>
      <c r="H264" s="63"/>
      <c r="I264" s="63"/>
      <c r="J264" s="76"/>
      <c r="K264" s="76"/>
      <c r="L264" s="37"/>
      <c r="M264" s="37"/>
      <c r="N264" s="76"/>
      <c r="O264" s="76"/>
      <c r="P264" s="37"/>
      <c r="Q264" s="37"/>
      <c r="R264" s="76"/>
      <c r="S264" s="63"/>
      <c r="T264" s="76"/>
    </row>
    <row r="265" spans="2:20" x14ac:dyDescent="0.35">
      <c r="B265" s="35"/>
      <c r="C265" s="74"/>
      <c r="D265" s="75"/>
      <c r="E265" s="75"/>
      <c r="F265" s="75"/>
      <c r="G265" s="76"/>
      <c r="H265" s="63"/>
      <c r="I265" s="63"/>
      <c r="J265" s="76"/>
      <c r="K265" s="76"/>
      <c r="L265" s="37"/>
      <c r="M265" s="37"/>
      <c r="N265" s="76"/>
      <c r="O265" s="76"/>
      <c r="P265" s="37"/>
      <c r="Q265" s="37"/>
      <c r="R265" s="76"/>
      <c r="S265" s="63"/>
      <c r="T265" s="76"/>
    </row>
    <row r="266" spans="2:20" x14ac:dyDescent="0.35">
      <c r="B266" s="35"/>
      <c r="C266" s="74"/>
      <c r="D266" s="75"/>
      <c r="E266" s="75"/>
      <c r="F266" s="75"/>
      <c r="G266" s="76"/>
      <c r="H266" s="63"/>
      <c r="I266" s="63"/>
      <c r="J266" s="76"/>
      <c r="K266" s="76"/>
      <c r="L266" s="37"/>
      <c r="M266" s="37"/>
      <c r="N266" s="76"/>
      <c r="O266" s="76"/>
      <c r="P266" s="37"/>
      <c r="Q266" s="37"/>
      <c r="R266" s="76"/>
      <c r="S266" s="63"/>
      <c r="T266" s="76"/>
    </row>
    <row r="267" spans="2:20" x14ac:dyDescent="0.35">
      <c r="B267" s="35"/>
      <c r="C267" s="74"/>
      <c r="D267" s="75"/>
      <c r="E267" s="75"/>
      <c r="F267" s="75"/>
      <c r="G267" s="76"/>
      <c r="H267" s="63"/>
      <c r="I267" s="63"/>
      <c r="J267" s="76"/>
      <c r="K267" s="76"/>
      <c r="L267" s="37"/>
      <c r="M267" s="37"/>
      <c r="N267" s="76"/>
      <c r="O267" s="76"/>
      <c r="P267" s="37"/>
      <c r="Q267" s="37"/>
      <c r="R267" s="76"/>
      <c r="S267" s="63"/>
      <c r="T267" s="76"/>
    </row>
    <row r="268" spans="2:20" x14ac:dyDescent="0.35">
      <c r="B268" s="35"/>
      <c r="C268" s="74"/>
      <c r="D268" s="75"/>
      <c r="E268" s="75"/>
      <c r="F268" s="75"/>
      <c r="G268" s="76"/>
      <c r="H268" s="63"/>
      <c r="I268" s="63"/>
      <c r="J268" s="76"/>
      <c r="K268" s="76"/>
      <c r="L268" s="37"/>
      <c r="M268" s="37"/>
      <c r="N268" s="76"/>
      <c r="O268" s="76"/>
      <c r="P268" s="37"/>
      <c r="Q268" s="37"/>
      <c r="R268" s="76"/>
      <c r="S268" s="63"/>
      <c r="T268" s="76"/>
    </row>
    <row r="269" spans="2:20" x14ac:dyDescent="0.35">
      <c r="B269" s="35"/>
      <c r="C269" s="74"/>
      <c r="D269" s="75"/>
      <c r="E269" s="75"/>
      <c r="F269" s="75"/>
      <c r="G269" s="76"/>
      <c r="H269" s="63"/>
      <c r="I269" s="63"/>
      <c r="J269" s="76"/>
      <c r="K269" s="76"/>
      <c r="L269" s="37"/>
      <c r="M269" s="37"/>
      <c r="N269" s="76"/>
      <c r="O269" s="76"/>
      <c r="P269" s="37"/>
      <c r="Q269" s="37"/>
      <c r="R269" s="76"/>
      <c r="S269" s="63"/>
      <c r="T269" s="76"/>
    </row>
    <row r="270" spans="2:20" x14ac:dyDescent="0.35">
      <c r="B270" s="35"/>
      <c r="C270" s="74"/>
      <c r="D270" s="75"/>
      <c r="E270" s="75"/>
      <c r="F270" s="75"/>
      <c r="G270" s="76"/>
      <c r="H270" s="63"/>
      <c r="I270" s="63"/>
      <c r="J270" s="76"/>
      <c r="K270" s="76"/>
      <c r="L270" s="37"/>
      <c r="M270" s="37"/>
      <c r="N270" s="76"/>
      <c r="O270" s="76"/>
      <c r="P270" s="37"/>
      <c r="Q270" s="37"/>
      <c r="R270" s="76"/>
      <c r="S270" s="63"/>
      <c r="T270" s="76"/>
    </row>
    <row r="271" spans="2:20" x14ac:dyDescent="0.35">
      <c r="B271" s="35"/>
      <c r="C271" s="74"/>
      <c r="D271" s="75"/>
      <c r="E271" s="75"/>
      <c r="F271" s="75"/>
      <c r="G271" s="76"/>
      <c r="H271" s="63"/>
      <c r="I271" s="63"/>
      <c r="J271" s="76"/>
      <c r="K271" s="76"/>
      <c r="L271" s="37"/>
      <c r="M271" s="37"/>
      <c r="N271" s="76"/>
      <c r="O271" s="76"/>
      <c r="P271" s="37"/>
      <c r="Q271" s="37"/>
      <c r="R271" s="76"/>
      <c r="S271" s="63"/>
      <c r="T271" s="76"/>
    </row>
    <row r="272" spans="2:20" x14ac:dyDescent="0.35">
      <c r="B272" s="35"/>
      <c r="C272" s="74"/>
      <c r="D272" s="75"/>
      <c r="E272" s="75"/>
      <c r="F272" s="75"/>
      <c r="G272" s="76"/>
      <c r="H272" s="63"/>
      <c r="I272" s="63"/>
      <c r="J272" s="76"/>
      <c r="K272" s="76"/>
      <c r="L272" s="37"/>
      <c r="M272" s="37"/>
      <c r="N272" s="76"/>
      <c r="O272" s="76"/>
      <c r="P272" s="37"/>
      <c r="Q272" s="37"/>
      <c r="R272" s="76"/>
      <c r="S272" s="63"/>
      <c r="T272" s="76"/>
    </row>
    <row r="273" spans="2:20" x14ac:dyDescent="0.35">
      <c r="B273" s="35"/>
      <c r="C273" s="74"/>
      <c r="D273" s="75"/>
      <c r="E273" s="75"/>
      <c r="F273" s="75"/>
      <c r="G273" s="76"/>
      <c r="H273" s="63"/>
      <c r="I273" s="63"/>
      <c r="J273" s="76"/>
      <c r="K273" s="76"/>
      <c r="L273" s="37"/>
      <c r="M273" s="37"/>
      <c r="N273" s="76"/>
      <c r="O273" s="76"/>
      <c r="P273" s="37"/>
      <c r="Q273" s="37"/>
      <c r="R273" s="76"/>
      <c r="S273" s="63"/>
      <c r="T273" s="76"/>
    </row>
    <row r="274" spans="2:20" x14ac:dyDescent="0.35">
      <c r="B274" s="35"/>
      <c r="C274" s="74"/>
      <c r="D274" s="75"/>
      <c r="E274" s="75"/>
      <c r="F274" s="75"/>
      <c r="G274" s="76"/>
      <c r="H274" s="63"/>
      <c r="I274" s="63"/>
      <c r="J274" s="76"/>
      <c r="K274" s="76"/>
      <c r="L274" s="37"/>
      <c r="M274" s="37"/>
      <c r="N274" s="76"/>
      <c r="O274" s="76"/>
      <c r="P274" s="37"/>
      <c r="Q274" s="37"/>
      <c r="R274" s="76"/>
      <c r="S274" s="63"/>
      <c r="T274" s="76"/>
    </row>
    <row r="275" spans="2:20" x14ac:dyDescent="0.35">
      <c r="B275" s="35"/>
      <c r="C275" s="74"/>
      <c r="D275" s="75"/>
      <c r="E275" s="75"/>
      <c r="F275" s="75"/>
      <c r="G275" s="76"/>
      <c r="H275" s="63"/>
      <c r="I275" s="63"/>
      <c r="J275" s="76"/>
      <c r="K275" s="76"/>
      <c r="L275" s="37"/>
      <c r="M275" s="37"/>
      <c r="N275" s="76"/>
      <c r="O275" s="76"/>
      <c r="P275" s="37"/>
      <c r="Q275" s="37"/>
      <c r="R275" s="76"/>
      <c r="S275" s="63"/>
      <c r="T275" s="76"/>
    </row>
    <row r="276" spans="2:20" x14ac:dyDescent="0.35">
      <c r="B276" s="35"/>
      <c r="C276" s="74"/>
      <c r="D276" s="75"/>
      <c r="E276" s="75"/>
      <c r="F276" s="75"/>
      <c r="G276" s="76"/>
      <c r="H276" s="63"/>
      <c r="I276" s="63"/>
      <c r="J276" s="76"/>
      <c r="K276" s="76"/>
      <c r="L276" s="37"/>
      <c r="M276" s="37"/>
      <c r="N276" s="76"/>
      <c r="O276" s="76"/>
      <c r="P276" s="37"/>
      <c r="Q276" s="37"/>
      <c r="R276" s="76"/>
      <c r="S276" s="63"/>
      <c r="T276" s="76"/>
    </row>
    <row r="277" spans="2:20" x14ac:dyDescent="0.35">
      <c r="B277" s="35"/>
      <c r="C277" s="74"/>
      <c r="D277" s="75"/>
      <c r="E277" s="75"/>
      <c r="F277" s="75"/>
      <c r="G277" s="76"/>
      <c r="H277" s="63"/>
      <c r="I277" s="63"/>
      <c r="J277" s="76"/>
      <c r="K277" s="76"/>
      <c r="L277" s="37"/>
      <c r="M277" s="37"/>
      <c r="N277" s="76"/>
      <c r="O277" s="76"/>
      <c r="P277" s="37"/>
      <c r="Q277" s="37"/>
      <c r="R277" s="76"/>
      <c r="S277" s="63"/>
      <c r="T277" s="76"/>
    </row>
    <row r="278" spans="2:20" x14ac:dyDescent="0.35">
      <c r="B278" s="35"/>
      <c r="C278" s="74"/>
      <c r="D278" s="75"/>
      <c r="E278" s="75"/>
      <c r="F278" s="75"/>
      <c r="G278" s="76"/>
      <c r="H278" s="63"/>
      <c r="I278" s="63"/>
      <c r="J278" s="76"/>
      <c r="K278" s="76"/>
      <c r="L278" s="37"/>
      <c r="M278" s="37"/>
      <c r="N278" s="76"/>
      <c r="O278" s="76"/>
      <c r="P278" s="37"/>
      <c r="Q278" s="37"/>
      <c r="R278" s="76"/>
      <c r="S278" s="63"/>
      <c r="T278" s="76"/>
    </row>
    <row r="279" spans="2:20" x14ac:dyDescent="0.35">
      <c r="B279" s="35"/>
      <c r="C279" s="74"/>
      <c r="D279" s="75"/>
      <c r="E279" s="75"/>
      <c r="F279" s="75"/>
      <c r="G279" s="76"/>
      <c r="H279" s="63"/>
      <c r="I279" s="63"/>
      <c r="J279" s="76"/>
      <c r="K279" s="76"/>
      <c r="L279" s="37"/>
      <c r="M279" s="37"/>
      <c r="N279" s="76"/>
      <c r="O279" s="76"/>
      <c r="P279" s="37"/>
      <c r="Q279" s="37"/>
      <c r="R279" s="76"/>
      <c r="S279" s="63"/>
      <c r="T279" s="76"/>
    </row>
    <row r="280" spans="2:20" x14ac:dyDescent="0.35">
      <c r="B280" s="35"/>
      <c r="C280" s="74"/>
      <c r="D280" s="75"/>
      <c r="E280" s="75"/>
      <c r="F280" s="75"/>
      <c r="G280" s="76"/>
      <c r="H280" s="63"/>
      <c r="I280" s="63"/>
      <c r="J280" s="76"/>
      <c r="K280" s="76"/>
      <c r="L280" s="37"/>
      <c r="M280" s="37"/>
      <c r="N280" s="76"/>
      <c r="O280" s="76"/>
      <c r="P280" s="37"/>
      <c r="Q280" s="37"/>
      <c r="R280" s="76"/>
      <c r="S280" s="63"/>
      <c r="T280" s="76"/>
    </row>
    <row r="281" spans="2:20" x14ac:dyDescent="0.35">
      <c r="B281" s="35"/>
      <c r="C281" s="74"/>
      <c r="D281" s="75"/>
      <c r="E281" s="75"/>
      <c r="F281" s="75"/>
      <c r="G281" s="76"/>
      <c r="H281" s="63"/>
      <c r="I281" s="63"/>
      <c r="J281" s="76"/>
      <c r="K281" s="76"/>
      <c r="L281" s="37"/>
      <c r="M281" s="37"/>
      <c r="N281" s="76"/>
      <c r="O281" s="76"/>
      <c r="P281" s="37"/>
      <c r="Q281" s="37"/>
      <c r="R281" s="76"/>
      <c r="S281" s="63"/>
      <c r="T281" s="76"/>
    </row>
    <row r="282" spans="2:20" x14ac:dyDescent="0.35">
      <c r="B282" s="35"/>
      <c r="C282" s="74"/>
      <c r="D282" s="75"/>
      <c r="E282" s="75"/>
      <c r="F282" s="75"/>
      <c r="G282" s="76"/>
      <c r="H282" s="63"/>
      <c r="I282" s="63"/>
      <c r="J282" s="76"/>
      <c r="K282" s="76"/>
      <c r="L282" s="37"/>
      <c r="M282" s="37"/>
      <c r="N282" s="76"/>
      <c r="O282" s="76"/>
      <c r="P282" s="37"/>
      <c r="Q282" s="37"/>
      <c r="R282" s="76"/>
      <c r="S282" s="63"/>
      <c r="T282" s="76"/>
    </row>
    <row r="283" spans="2:20" x14ac:dyDescent="0.35">
      <c r="B283" s="35"/>
      <c r="C283" s="74"/>
      <c r="D283" s="75"/>
      <c r="E283" s="75"/>
      <c r="F283" s="75"/>
      <c r="G283" s="76"/>
      <c r="H283" s="63"/>
      <c r="I283" s="63"/>
      <c r="J283" s="76"/>
      <c r="K283" s="76"/>
      <c r="L283" s="37"/>
      <c r="M283" s="37"/>
      <c r="N283" s="76"/>
      <c r="O283" s="76"/>
      <c r="P283" s="37"/>
      <c r="Q283" s="37"/>
      <c r="R283" s="76"/>
      <c r="S283" s="63"/>
      <c r="T283" s="76"/>
    </row>
    <row r="284" spans="2:20" x14ac:dyDescent="0.35">
      <c r="B284" s="35"/>
      <c r="C284" s="74"/>
      <c r="D284" s="75"/>
      <c r="E284" s="75"/>
      <c r="F284" s="75"/>
      <c r="G284" s="76"/>
      <c r="H284" s="63"/>
      <c r="I284" s="63"/>
      <c r="J284" s="76"/>
      <c r="K284" s="76"/>
      <c r="L284" s="37"/>
      <c r="M284" s="37"/>
      <c r="N284" s="76"/>
      <c r="O284" s="76"/>
      <c r="P284" s="37"/>
      <c r="Q284" s="37"/>
      <c r="R284" s="76"/>
      <c r="S284" s="63"/>
      <c r="T284" s="76"/>
    </row>
    <row r="285" spans="2:20" x14ac:dyDescent="0.35">
      <c r="B285" s="35"/>
      <c r="C285" s="74"/>
      <c r="D285" s="75"/>
      <c r="E285" s="75"/>
      <c r="F285" s="75"/>
      <c r="G285" s="76"/>
      <c r="H285" s="63"/>
      <c r="I285" s="63"/>
      <c r="J285" s="76"/>
      <c r="K285" s="76"/>
      <c r="L285" s="37"/>
      <c r="M285" s="37"/>
      <c r="N285" s="76"/>
      <c r="O285" s="76"/>
      <c r="P285" s="37"/>
      <c r="Q285" s="37"/>
      <c r="R285" s="76"/>
      <c r="S285" s="63"/>
      <c r="T285" s="76"/>
    </row>
    <row r="286" spans="2:20" x14ac:dyDescent="0.35">
      <c r="B286" s="35"/>
      <c r="C286" s="74"/>
      <c r="D286" s="75"/>
      <c r="E286" s="75"/>
      <c r="F286" s="75"/>
      <c r="G286" s="76"/>
      <c r="H286" s="63"/>
      <c r="I286" s="63"/>
      <c r="J286" s="76"/>
      <c r="K286" s="76"/>
      <c r="L286" s="37"/>
      <c r="M286" s="37"/>
      <c r="N286" s="76"/>
      <c r="O286" s="76"/>
      <c r="P286" s="37"/>
      <c r="Q286" s="37"/>
      <c r="R286" s="76"/>
      <c r="S286" s="63"/>
      <c r="T286" s="76"/>
    </row>
    <row r="287" spans="2:20" x14ac:dyDescent="0.35">
      <c r="B287" s="35"/>
      <c r="C287" s="74"/>
      <c r="D287" s="75"/>
      <c r="E287" s="75"/>
      <c r="F287" s="75"/>
      <c r="G287" s="76"/>
      <c r="H287" s="63"/>
      <c r="I287" s="63"/>
      <c r="J287" s="76"/>
      <c r="K287" s="76"/>
      <c r="L287" s="37"/>
      <c r="M287" s="37"/>
      <c r="N287" s="76"/>
      <c r="O287" s="76"/>
      <c r="P287" s="37"/>
      <c r="Q287" s="37"/>
      <c r="R287" s="76"/>
      <c r="S287" s="63"/>
      <c r="T287" s="76"/>
    </row>
    <row r="288" spans="2:20" x14ac:dyDescent="0.35">
      <c r="B288" s="35"/>
      <c r="C288" s="74"/>
      <c r="D288" s="75"/>
      <c r="E288" s="75"/>
      <c r="F288" s="75"/>
      <c r="G288" s="76"/>
      <c r="H288" s="63"/>
      <c r="I288" s="63"/>
      <c r="J288" s="76"/>
      <c r="K288" s="76"/>
      <c r="L288" s="37"/>
      <c r="M288" s="37"/>
      <c r="N288" s="76"/>
      <c r="O288" s="76"/>
      <c r="P288" s="37"/>
      <c r="Q288" s="37"/>
      <c r="R288" s="76"/>
      <c r="S288" s="63"/>
      <c r="T288" s="76"/>
    </row>
    <row r="289" spans="2:20" x14ac:dyDescent="0.35">
      <c r="B289" s="35"/>
      <c r="C289" s="74"/>
      <c r="D289" s="75"/>
      <c r="E289" s="75"/>
      <c r="F289" s="75"/>
      <c r="G289" s="76"/>
      <c r="H289" s="63"/>
      <c r="I289" s="63"/>
      <c r="J289" s="76"/>
      <c r="K289" s="76"/>
      <c r="L289" s="37"/>
      <c r="M289" s="37"/>
      <c r="N289" s="76"/>
      <c r="O289" s="76"/>
      <c r="P289" s="37"/>
      <c r="Q289" s="37"/>
      <c r="R289" s="76"/>
      <c r="S289" s="63"/>
      <c r="T289" s="76"/>
    </row>
    <row r="290" spans="2:20" x14ac:dyDescent="0.35">
      <c r="B290" s="35"/>
      <c r="C290" s="74"/>
      <c r="D290" s="75"/>
      <c r="E290" s="75"/>
      <c r="F290" s="75"/>
      <c r="G290" s="76"/>
      <c r="H290" s="63"/>
      <c r="I290" s="63"/>
      <c r="J290" s="76"/>
      <c r="K290" s="76"/>
      <c r="L290" s="37"/>
      <c r="M290" s="37"/>
      <c r="N290" s="76"/>
      <c r="O290" s="76"/>
      <c r="P290" s="37"/>
      <c r="Q290" s="37"/>
      <c r="R290" s="76"/>
      <c r="S290" s="63"/>
      <c r="T290" s="76"/>
    </row>
    <row r="291" spans="2:20" x14ac:dyDescent="0.35">
      <c r="B291" s="35"/>
      <c r="C291" s="74"/>
      <c r="D291" s="75"/>
      <c r="E291" s="75"/>
      <c r="F291" s="75"/>
      <c r="G291" s="76"/>
      <c r="H291" s="63"/>
      <c r="I291" s="63"/>
      <c r="J291" s="76"/>
      <c r="K291" s="76"/>
      <c r="L291" s="37"/>
      <c r="M291" s="37"/>
      <c r="N291" s="76"/>
      <c r="O291" s="76"/>
      <c r="P291" s="37"/>
      <c r="Q291" s="37"/>
      <c r="R291" s="76"/>
      <c r="S291" s="63"/>
      <c r="T291" s="76"/>
    </row>
    <row r="292" spans="2:20" x14ac:dyDescent="0.35">
      <c r="B292" s="35"/>
      <c r="C292" s="74"/>
      <c r="D292" s="75"/>
      <c r="E292" s="75"/>
      <c r="F292" s="75"/>
      <c r="G292" s="76"/>
      <c r="H292" s="63"/>
      <c r="I292" s="63"/>
      <c r="J292" s="76"/>
      <c r="K292" s="76"/>
      <c r="L292" s="37"/>
      <c r="M292" s="37"/>
      <c r="N292" s="76"/>
      <c r="O292" s="76"/>
      <c r="P292" s="37"/>
      <c r="Q292" s="37"/>
      <c r="R292" s="76"/>
      <c r="S292" s="63"/>
      <c r="T292" s="76"/>
    </row>
    <row r="293" spans="2:20" x14ac:dyDescent="0.35">
      <c r="B293" s="35"/>
      <c r="C293" s="74"/>
      <c r="D293" s="75"/>
      <c r="E293" s="75"/>
      <c r="F293" s="75"/>
      <c r="G293" s="76"/>
      <c r="H293" s="63"/>
      <c r="I293" s="63"/>
      <c r="J293" s="76"/>
      <c r="K293" s="76"/>
      <c r="L293" s="37"/>
      <c r="M293" s="37"/>
      <c r="N293" s="76"/>
      <c r="O293" s="76"/>
      <c r="P293" s="37"/>
      <c r="Q293" s="37"/>
      <c r="R293" s="76"/>
      <c r="S293" s="63"/>
      <c r="T293" s="76"/>
    </row>
    <row r="294" spans="2:20" x14ac:dyDescent="0.35">
      <c r="B294" s="35"/>
      <c r="C294" s="74"/>
      <c r="D294" s="75"/>
      <c r="E294" s="75"/>
      <c r="F294" s="75"/>
      <c r="G294" s="76"/>
      <c r="H294" s="63"/>
      <c r="I294" s="63"/>
      <c r="J294" s="76"/>
      <c r="K294" s="76"/>
      <c r="L294" s="37"/>
      <c r="M294" s="37"/>
      <c r="N294" s="76"/>
      <c r="O294" s="76"/>
      <c r="P294" s="37"/>
      <c r="Q294" s="37"/>
      <c r="R294" s="76"/>
      <c r="S294" s="63"/>
      <c r="T294" s="76"/>
    </row>
    <row r="295" spans="2:20" x14ac:dyDescent="0.35">
      <c r="B295" s="35"/>
      <c r="C295" s="74"/>
      <c r="D295" s="75"/>
      <c r="E295" s="75"/>
      <c r="F295" s="75"/>
      <c r="G295" s="76"/>
      <c r="H295" s="63"/>
      <c r="I295" s="63"/>
      <c r="J295" s="76"/>
      <c r="K295" s="76"/>
      <c r="L295" s="37"/>
      <c r="M295" s="37"/>
      <c r="N295" s="76"/>
      <c r="O295" s="76"/>
      <c r="P295" s="37"/>
      <c r="Q295" s="37"/>
      <c r="R295" s="76"/>
      <c r="S295" s="63"/>
      <c r="T295" s="76"/>
    </row>
    <row r="296" spans="2:20" x14ac:dyDescent="0.35">
      <c r="B296" s="35"/>
      <c r="C296" s="74"/>
      <c r="D296" s="75"/>
      <c r="E296" s="75"/>
      <c r="F296" s="75"/>
      <c r="G296" s="76"/>
      <c r="H296" s="63"/>
      <c r="I296" s="63"/>
      <c r="J296" s="76"/>
      <c r="K296" s="76"/>
      <c r="L296" s="37"/>
      <c r="M296" s="37"/>
      <c r="N296" s="76"/>
      <c r="O296" s="76"/>
      <c r="P296" s="37"/>
      <c r="Q296" s="37"/>
      <c r="R296" s="76"/>
      <c r="S296" s="63"/>
      <c r="T296" s="76"/>
    </row>
    <row r="297" spans="2:20" x14ac:dyDescent="0.35">
      <c r="B297" s="35"/>
      <c r="C297" s="74"/>
      <c r="D297" s="75"/>
      <c r="E297" s="75"/>
      <c r="F297" s="75"/>
      <c r="G297" s="76"/>
      <c r="H297" s="63"/>
      <c r="I297" s="63"/>
      <c r="J297" s="76"/>
      <c r="K297" s="76"/>
      <c r="L297" s="37"/>
      <c r="M297" s="37"/>
      <c r="N297" s="76"/>
      <c r="O297" s="76"/>
      <c r="P297" s="37"/>
      <c r="Q297" s="37"/>
      <c r="R297" s="76"/>
      <c r="S297" s="63"/>
      <c r="T297" s="76"/>
    </row>
    <row r="298" spans="2:20" x14ac:dyDescent="0.35">
      <c r="B298" s="35"/>
      <c r="C298" s="74"/>
      <c r="D298" s="75"/>
      <c r="E298" s="75"/>
      <c r="F298" s="75"/>
      <c r="G298" s="76"/>
      <c r="H298" s="63"/>
      <c r="I298" s="63"/>
      <c r="J298" s="76"/>
      <c r="K298" s="76"/>
      <c r="L298" s="37"/>
      <c r="M298" s="37"/>
      <c r="N298" s="76"/>
      <c r="O298" s="76"/>
      <c r="P298" s="37"/>
      <c r="Q298" s="37"/>
      <c r="R298" s="76"/>
      <c r="S298" s="63"/>
      <c r="T298" s="76"/>
    </row>
    <row r="299" spans="2:20" x14ac:dyDescent="0.35">
      <c r="B299" s="35"/>
      <c r="C299" s="74"/>
      <c r="D299" s="75"/>
      <c r="E299" s="75"/>
      <c r="F299" s="75"/>
      <c r="G299" s="76"/>
      <c r="H299" s="63"/>
      <c r="I299" s="63"/>
      <c r="J299" s="76"/>
      <c r="K299" s="76"/>
      <c r="L299" s="37"/>
      <c r="M299" s="37"/>
      <c r="N299" s="76"/>
      <c r="O299" s="76"/>
      <c r="P299" s="37"/>
      <c r="Q299" s="37"/>
      <c r="R299" s="76"/>
      <c r="S299" s="63"/>
      <c r="T299" s="76"/>
    </row>
    <row r="300" spans="2:20" x14ac:dyDescent="0.35">
      <c r="B300" s="35"/>
      <c r="C300" s="74"/>
      <c r="D300" s="75"/>
      <c r="E300" s="75"/>
      <c r="F300" s="75"/>
      <c r="G300" s="76"/>
      <c r="H300" s="63"/>
      <c r="I300" s="63"/>
      <c r="J300" s="76"/>
      <c r="K300" s="76"/>
      <c r="L300" s="37"/>
      <c r="M300" s="37"/>
      <c r="N300" s="76"/>
      <c r="O300" s="76"/>
      <c r="P300" s="37"/>
      <c r="Q300" s="37"/>
      <c r="R300" s="76"/>
      <c r="S300" s="63"/>
      <c r="T300" s="76"/>
    </row>
    <row r="301" spans="2:20" x14ac:dyDescent="0.35">
      <c r="B301" s="35"/>
      <c r="C301" s="74"/>
      <c r="D301" s="75"/>
      <c r="E301" s="75"/>
      <c r="F301" s="75"/>
      <c r="G301" s="76"/>
      <c r="H301" s="63"/>
      <c r="I301" s="63"/>
      <c r="J301" s="76"/>
      <c r="K301" s="76"/>
      <c r="L301" s="37"/>
      <c r="M301" s="37"/>
      <c r="N301" s="76"/>
      <c r="O301" s="76"/>
      <c r="P301" s="37"/>
      <c r="Q301" s="37"/>
      <c r="R301" s="76"/>
      <c r="S301" s="63"/>
      <c r="T301" s="76"/>
    </row>
    <row r="302" spans="2:20" x14ac:dyDescent="0.35">
      <c r="B302" s="35"/>
      <c r="C302" s="74"/>
      <c r="D302" s="75"/>
      <c r="E302" s="75"/>
      <c r="F302" s="75"/>
      <c r="G302" s="76"/>
      <c r="H302" s="63"/>
      <c r="I302" s="63"/>
      <c r="J302" s="76"/>
      <c r="K302" s="76"/>
      <c r="L302" s="37"/>
      <c r="M302" s="37"/>
      <c r="N302" s="76"/>
      <c r="O302" s="76"/>
      <c r="P302" s="37"/>
      <c r="Q302" s="37"/>
      <c r="R302" s="76"/>
      <c r="S302" s="63"/>
      <c r="T302" s="76"/>
    </row>
    <row r="303" spans="2:20" x14ac:dyDescent="0.35">
      <c r="B303" s="35"/>
      <c r="C303" s="74"/>
      <c r="D303" s="75"/>
      <c r="E303" s="75"/>
      <c r="F303" s="75"/>
      <c r="G303" s="76"/>
      <c r="H303" s="63"/>
      <c r="I303" s="63"/>
      <c r="J303" s="76"/>
      <c r="K303" s="76"/>
      <c r="L303" s="37"/>
      <c r="M303" s="37"/>
      <c r="N303" s="76"/>
      <c r="O303" s="76"/>
      <c r="P303" s="37"/>
      <c r="Q303" s="37"/>
      <c r="R303" s="76"/>
      <c r="S303" s="63"/>
      <c r="T303" s="76"/>
    </row>
    <row r="304" spans="2:20" x14ac:dyDescent="0.35">
      <c r="B304" s="35"/>
      <c r="C304" s="74"/>
      <c r="D304" s="75"/>
      <c r="E304" s="75"/>
      <c r="F304" s="75"/>
      <c r="G304" s="76"/>
      <c r="H304" s="63"/>
      <c r="I304" s="63"/>
      <c r="J304" s="76"/>
      <c r="K304" s="76"/>
      <c r="L304" s="37"/>
      <c r="M304" s="37"/>
      <c r="N304" s="76"/>
      <c r="O304" s="76"/>
      <c r="P304" s="37"/>
      <c r="Q304" s="37"/>
      <c r="R304" s="76"/>
      <c r="S304" s="63"/>
      <c r="T304" s="76"/>
    </row>
    <row r="305" spans="2:20" x14ac:dyDescent="0.35">
      <c r="B305" s="35"/>
      <c r="C305" s="74"/>
      <c r="D305" s="75"/>
      <c r="E305" s="75"/>
      <c r="F305" s="75"/>
      <c r="G305" s="76"/>
      <c r="H305" s="63"/>
      <c r="I305" s="63"/>
      <c r="J305" s="76"/>
      <c r="K305" s="76"/>
      <c r="L305" s="37"/>
      <c r="M305" s="37"/>
      <c r="N305" s="76"/>
      <c r="O305" s="76"/>
      <c r="P305" s="37"/>
      <c r="Q305" s="37"/>
      <c r="R305" s="76"/>
      <c r="S305" s="63"/>
      <c r="T305" s="76"/>
    </row>
    <row r="306" spans="2:20" x14ac:dyDescent="0.35">
      <c r="B306" s="35"/>
      <c r="C306" s="74"/>
      <c r="D306" s="75"/>
      <c r="E306" s="75"/>
      <c r="F306" s="75"/>
      <c r="G306" s="76"/>
      <c r="H306" s="63"/>
      <c r="I306" s="63"/>
      <c r="J306" s="76"/>
      <c r="K306" s="76"/>
      <c r="L306" s="37"/>
      <c r="M306" s="37"/>
      <c r="N306" s="76"/>
      <c r="O306" s="76"/>
      <c r="P306" s="37"/>
      <c r="Q306" s="37"/>
      <c r="R306" s="76"/>
      <c r="S306" s="63"/>
      <c r="T306" s="76"/>
    </row>
    <row r="307" spans="2:20" x14ac:dyDescent="0.35">
      <c r="B307" s="35"/>
      <c r="C307" s="74"/>
      <c r="D307" s="75"/>
      <c r="E307" s="75"/>
      <c r="F307" s="75"/>
      <c r="G307" s="76"/>
      <c r="H307" s="63"/>
      <c r="I307" s="63"/>
      <c r="J307" s="76"/>
      <c r="K307" s="76"/>
      <c r="L307" s="37"/>
      <c r="M307" s="37"/>
      <c r="N307" s="76"/>
      <c r="O307" s="76"/>
      <c r="P307" s="37"/>
      <c r="Q307" s="37"/>
      <c r="R307" s="76"/>
      <c r="S307" s="63"/>
      <c r="T307" s="76"/>
    </row>
    <row r="308" spans="2:20" x14ac:dyDescent="0.35">
      <c r="B308" s="35"/>
      <c r="C308" s="74"/>
      <c r="D308" s="75"/>
      <c r="E308" s="75"/>
      <c r="F308" s="75"/>
      <c r="G308" s="76"/>
      <c r="H308" s="63"/>
      <c r="I308" s="63"/>
      <c r="J308" s="76"/>
      <c r="K308" s="76"/>
      <c r="L308" s="37"/>
      <c r="M308" s="37"/>
      <c r="N308" s="76"/>
      <c r="O308" s="76"/>
      <c r="P308" s="37"/>
      <c r="Q308" s="37"/>
      <c r="R308" s="76"/>
      <c r="S308" s="63"/>
      <c r="T308" s="76"/>
    </row>
    <row r="309" spans="2:20" x14ac:dyDescent="0.35">
      <c r="B309" s="35"/>
      <c r="C309" s="74"/>
      <c r="D309" s="75"/>
      <c r="E309" s="75"/>
      <c r="F309" s="75"/>
      <c r="G309" s="76"/>
      <c r="H309" s="63"/>
      <c r="I309" s="63"/>
      <c r="J309" s="76"/>
      <c r="K309" s="76"/>
      <c r="L309" s="37"/>
      <c r="M309" s="37"/>
      <c r="N309" s="76"/>
      <c r="O309" s="76"/>
      <c r="P309" s="37"/>
      <c r="Q309" s="37"/>
      <c r="R309" s="76"/>
      <c r="S309" s="63"/>
      <c r="T309" s="76"/>
    </row>
    <row r="310" spans="2:20" x14ac:dyDescent="0.35">
      <c r="B310" s="35"/>
      <c r="C310" s="74"/>
      <c r="D310" s="75"/>
      <c r="E310" s="75"/>
      <c r="F310" s="75"/>
      <c r="G310" s="76"/>
      <c r="H310" s="63"/>
      <c r="I310" s="63"/>
      <c r="J310" s="76"/>
      <c r="K310" s="76"/>
      <c r="L310" s="37"/>
      <c r="M310" s="37"/>
      <c r="N310" s="76"/>
      <c r="O310" s="76"/>
      <c r="P310" s="37"/>
      <c r="Q310" s="37"/>
      <c r="R310" s="76"/>
      <c r="S310" s="63"/>
      <c r="T310" s="76"/>
    </row>
    <row r="311" spans="2:20" x14ac:dyDescent="0.35">
      <c r="B311" s="35"/>
      <c r="C311" s="74"/>
      <c r="D311" s="75"/>
      <c r="E311" s="75"/>
      <c r="F311" s="75"/>
      <c r="G311" s="76"/>
      <c r="H311" s="63"/>
      <c r="I311" s="63"/>
      <c r="J311" s="76"/>
      <c r="K311" s="76"/>
      <c r="L311" s="37"/>
      <c r="M311" s="37"/>
      <c r="N311" s="76"/>
      <c r="O311" s="76"/>
      <c r="P311" s="37"/>
      <c r="Q311" s="37"/>
      <c r="R311" s="76"/>
      <c r="S311" s="63"/>
      <c r="T311" s="76"/>
    </row>
    <row r="312" spans="2:20" x14ac:dyDescent="0.35">
      <c r="B312" s="35"/>
      <c r="C312" s="74"/>
      <c r="D312" s="75"/>
      <c r="E312" s="75"/>
      <c r="F312" s="75"/>
      <c r="G312" s="76"/>
      <c r="H312" s="63"/>
      <c r="I312" s="63"/>
      <c r="J312" s="76"/>
      <c r="K312" s="76"/>
      <c r="L312" s="37"/>
      <c r="M312" s="37"/>
      <c r="N312" s="76"/>
      <c r="O312" s="76"/>
      <c r="P312" s="37"/>
      <c r="Q312" s="37"/>
      <c r="R312" s="76"/>
      <c r="S312" s="63"/>
      <c r="T312" s="76"/>
    </row>
    <row r="313" spans="2:20" x14ac:dyDescent="0.35">
      <c r="B313" s="35"/>
      <c r="C313" s="74"/>
      <c r="D313" s="75"/>
      <c r="E313" s="75"/>
      <c r="F313" s="75"/>
      <c r="G313" s="76"/>
      <c r="H313" s="63"/>
      <c r="I313" s="63"/>
      <c r="J313" s="76"/>
      <c r="K313" s="76"/>
      <c r="L313" s="37"/>
      <c r="M313" s="37"/>
      <c r="N313" s="76"/>
      <c r="O313" s="76"/>
      <c r="P313" s="37"/>
      <c r="Q313" s="37"/>
      <c r="R313" s="76"/>
      <c r="S313" s="63"/>
      <c r="T313" s="76"/>
    </row>
    <row r="314" spans="2:20" x14ac:dyDescent="0.35">
      <c r="B314" s="35"/>
      <c r="C314" s="74"/>
      <c r="D314" s="75"/>
      <c r="E314" s="75"/>
      <c r="F314" s="75"/>
      <c r="G314" s="76"/>
      <c r="H314" s="63"/>
      <c r="I314" s="63"/>
      <c r="J314" s="76"/>
      <c r="K314" s="76"/>
      <c r="L314" s="37"/>
      <c r="M314" s="37"/>
      <c r="N314" s="76"/>
      <c r="O314" s="76"/>
      <c r="P314" s="37"/>
      <c r="Q314" s="37"/>
      <c r="R314" s="76"/>
      <c r="S314" s="63"/>
      <c r="T314" s="76"/>
    </row>
    <row r="315" spans="2:20" x14ac:dyDescent="0.35">
      <c r="B315" s="35"/>
      <c r="C315" s="74"/>
      <c r="D315" s="75"/>
      <c r="E315" s="75"/>
      <c r="F315" s="75"/>
      <c r="G315" s="76"/>
      <c r="H315" s="63"/>
      <c r="I315" s="63"/>
      <c r="J315" s="76"/>
      <c r="K315" s="76"/>
      <c r="L315" s="37"/>
      <c r="M315" s="37"/>
      <c r="N315" s="76"/>
      <c r="O315" s="76"/>
      <c r="P315" s="37"/>
      <c r="Q315" s="37"/>
      <c r="R315" s="76"/>
      <c r="S315" s="63"/>
      <c r="T315" s="76"/>
    </row>
    <row r="316" spans="2:20" x14ac:dyDescent="0.35">
      <c r="B316" s="35"/>
      <c r="C316" s="74"/>
      <c r="D316" s="75"/>
      <c r="E316" s="75"/>
      <c r="F316" s="75"/>
      <c r="G316" s="76"/>
      <c r="H316" s="63"/>
      <c r="I316" s="63"/>
      <c r="J316" s="76"/>
      <c r="K316" s="76"/>
      <c r="L316" s="37"/>
      <c r="M316" s="37"/>
      <c r="N316" s="76"/>
      <c r="O316" s="76"/>
      <c r="P316" s="37"/>
      <c r="Q316" s="37"/>
      <c r="R316" s="76"/>
      <c r="S316" s="63"/>
      <c r="T316" s="76"/>
    </row>
    <row r="317" spans="2:20" x14ac:dyDescent="0.35">
      <c r="B317" s="35"/>
      <c r="C317" s="74"/>
      <c r="D317" s="75"/>
      <c r="E317" s="75"/>
      <c r="F317" s="75"/>
      <c r="G317" s="76"/>
      <c r="H317" s="63"/>
      <c r="I317" s="63"/>
      <c r="J317" s="76"/>
      <c r="K317" s="76"/>
      <c r="L317" s="37"/>
      <c r="M317" s="37"/>
      <c r="N317" s="76"/>
      <c r="O317" s="76"/>
      <c r="P317" s="37"/>
      <c r="Q317" s="37"/>
      <c r="R317" s="76"/>
      <c r="S317" s="63"/>
      <c r="T317" s="76"/>
    </row>
    <row r="318" spans="2:20" x14ac:dyDescent="0.35">
      <c r="B318" s="35"/>
      <c r="C318" s="74"/>
      <c r="D318" s="75"/>
      <c r="E318" s="75"/>
      <c r="F318" s="75"/>
      <c r="G318" s="76"/>
      <c r="H318" s="63"/>
      <c r="I318" s="63"/>
      <c r="J318" s="76"/>
      <c r="K318" s="76"/>
      <c r="L318" s="37"/>
      <c r="M318" s="37"/>
      <c r="N318" s="76"/>
      <c r="O318" s="76"/>
      <c r="P318" s="37"/>
      <c r="Q318" s="37"/>
      <c r="R318" s="76"/>
      <c r="S318" s="63"/>
      <c r="T318" s="76"/>
    </row>
    <row r="319" spans="2:20" x14ac:dyDescent="0.35">
      <c r="B319" s="35"/>
      <c r="C319" s="74"/>
      <c r="D319" s="75"/>
      <c r="E319" s="75"/>
      <c r="F319" s="75"/>
      <c r="G319" s="76"/>
      <c r="H319" s="63"/>
      <c r="I319" s="63"/>
      <c r="J319" s="76"/>
      <c r="K319" s="76"/>
      <c r="L319" s="37"/>
      <c r="M319" s="37"/>
      <c r="N319" s="76"/>
      <c r="O319" s="76"/>
      <c r="P319" s="37"/>
      <c r="Q319" s="37"/>
      <c r="R319" s="76"/>
      <c r="S319" s="63"/>
      <c r="T319" s="76"/>
    </row>
    <row r="320" spans="2:20" x14ac:dyDescent="0.35">
      <c r="B320" s="35"/>
      <c r="C320" s="74"/>
      <c r="D320" s="75"/>
      <c r="E320" s="75"/>
      <c r="F320" s="75"/>
      <c r="G320" s="76"/>
      <c r="H320" s="63"/>
      <c r="I320" s="63"/>
      <c r="J320" s="76"/>
      <c r="K320" s="76"/>
      <c r="L320" s="37"/>
      <c r="M320" s="37"/>
      <c r="N320" s="76"/>
      <c r="O320" s="76"/>
      <c r="P320" s="37"/>
      <c r="Q320" s="37"/>
      <c r="R320" s="76"/>
      <c r="S320" s="63"/>
      <c r="T320" s="76"/>
    </row>
    <row r="321" spans="2:20" x14ac:dyDescent="0.35">
      <c r="B321" s="35"/>
      <c r="C321" s="74"/>
      <c r="D321" s="75"/>
      <c r="E321" s="75"/>
      <c r="F321" s="75"/>
      <c r="G321" s="76"/>
      <c r="H321" s="63"/>
      <c r="I321" s="63"/>
      <c r="J321" s="76"/>
      <c r="K321" s="76"/>
      <c r="L321" s="37"/>
      <c r="M321" s="37"/>
      <c r="N321" s="76"/>
      <c r="O321" s="76"/>
      <c r="P321" s="37"/>
      <c r="Q321" s="37"/>
      <c r="R321" s="76"/>
      <c r="S321" s="63"/>
      <c r="T321" s="76"/>
    </row>
    <row r="322" spans="2:20" x14ac:dyDescent="0.35">
      <c r="B322" s="35"/>
      <c r="C322" s="74"/>
      <c r="D322" s="75"/>
      <c r="E322" s="75"/>
      <c r="F322" s="75"/>
      <c r="G322" s="76"/>
      <c r="H322" s="63"/>
      <c r="I322" s="63"/>
      <c r="J322" s="76"/>
      <c r="K322" s="76"/>
      <c r="L322" s="37"/>
      <c r="M322" s="37"/>
      <c r="N322" s="76"/>
      <c r="O322" s="76"/>
      <c r="P322" s="37"/>
      <c r="Q322" s="37"/>
      <c r="R322" s="76"/>
      <c r="S322" s="63"/>
      <c r="T322" s="76"/>
    </row>
    <row r="323" spans="2:20" x14ac:dyDescent="0.35">
      <c r="B323" s="35"/>
      <c r="C323" s="74"/>
      <c r="D323" s="75"/>
      <c r="E323" s="75"/>
      <c r="F323" s="75"/>
      <c r="G323" s="76"/>
      <c r="H323" s="63"/>
      <c r="I323" s="63"/>
      <c r="J323" s="76"/>
      <c r="K323" s="76"/>
      <c r="L323" s="37"/>
      <c r="M323" s="37"/>
      <c r="N323" s="76"/>
      <c r="O323" s="76"/>
      <c r="P323" s="37"/>
      <c r="Q323" s="37"/>
      <c r="R323" s="76"/>
      <c r="S323" s="63"/>
      <c r="T323" s="76"/>
    </row>
    <row r="324" spans="2:20" x14ac:dyDescent="0.35">
      <c r="B324" s="35"/>
      <c r="C324" s="74"/>
      <c r="D324" s="75"/>
      <c r="E324" s="75"/>
      <c r="F324" s="75"/>
      <c r="G324" s="76"/>
      <c r="H324" s="63"/>
      <c r="I324" s="63"/>
      <c r="J324" s="76"/>
      <c r="K324" s="76"/>
      <c r="L324" s="37"/>
      <c r="M324" s="37"/>
      <c r="N324" s="76"/>
      <c r="O324" s="76"/>
      <c r="P324" s="37"/>
      <c r="Q324" s="37"/>
      <c r="R324" s="76"/>
      <c r="S324" s="63"/>
      <c r="T324" s="76"/>
    </row>
    <row r="325" spans="2:20" x14ac:dyDescent="0.35">
      <c r="B325" s="35"/>
      <c r="C325" s="74"/>
      <c r="D325" s="75"/>
      <c r="E325" s="75"/>
      <c r="F325" s="75"/>
      <c r="G325" s="76"/>
      <c r="H325" s="63"/>
      <c r="I325" s="63"/>
      <c r="J325" s="76"/>
      <c r="K325" s="76"/>
      <c r="L325" s="37"/>
      <c r="M325" s="37"/>
      <c r="N325" s="76"/>
      <c r="O325" s="76"/>
      <c r="P325" s="37"/>
      <c r="Q325" s="37"/>
      <c r="R325" s="76"/>
      <c r="S325" s="63"/>
      <c r="T325" s="76"/>
    </row>
    <row r="326" spans="2:20" x14ac:dyDescent="0.35">
      <c r="B326" s="35"/>
      <c r="C326" s="74"/>
      <c r="D326" s="75"/>
      <c r="E326" s="75"/>
      <c r="F326" s="75"/>
      <c r="G326" s="76"/>
      <c r="H326" s="63"/>
      <c r="I326" s="63"/>
      <c r="J326" s="76"/>
      <c r="K326" s="76"/>
      <c r="L326" s="37"/>
      <c r="M326" s="37"/>
      <c r="N326" s="76"/>
      <c r="O326" s="76"/>
      <c r="P326" s="37"/>
      <c r="Q326" s="37"/>
      <c r="R326" s="76"/>
      <c r="S326" s="63"/>
      <c r="T326" s="76"/>
    </row>
    <row r="327" spans="2:20" x14ac:dyDescent="0.35">
      <c r="B327" s="35"/>
      <c r="C327" s="74"/>
      <c r="D327" s="75"/>
      <c r="E327" s="75"/>
      <c r="F327" s="75"/>
      <c r="G327" s="76"/>
      <c r="H327" s="63"/>
      <c r="I327" s="63"/>
      <c r="J327" s="76"/>
      <c r="K327" s="76"/>
      <c r="L327" s="37"/>
      <c r="M327" s="37"/>
      <c r="N327" s="76"/>
      <c r="O327" s="76"/>
      <c r="P327" s="37"/>
      <c r="Q327" s="37"/>
      <c r="R327" s="76"/>
      <c r="S327" s="63"/>
      <c r="T327" s="76"/>
    </row>
    <row r="328" spans="2:20" x14ac:dyDescent="0.35">
      <c r="B328" s="35"/>
      <c r="C328" s="74"/>
      <c r="D328" s="75"/>
      <c r="E328" s="75"/>
      <c r="F328" s="75"/>
      <c r="G328" s="76"/>
      <c r="H328" s="63"/>
      <c r="I328" s="63"/>
      <c r="J328" s="76"/>
      <c r="K328" s="76"/>
      <c r="L328" s="37"/>
      <c r="M328" s="37"/>
      <c r="N328" s="76"/>
      <c r="O328" s="76"/>
      <c r="P328" s="37"/>
      <c r="Q328" s="37"/>
      <c r="R328" s="76"/>
      <c r="S328" s="63"/>
      <c r="T328" s="76"/>
    </row>
    <row r="329" spans="2:20" x14ac:dyDescent="0.35">
      <c r="B329" s="35"/>
      <c r="C329" s="74"/>
      <c r="D329" s="75"/>
      <c r="E329" s="75"/>
      <c r="F329" s="75"/>
      <c r="G329" s="76"/>
      <c r="H329" s="63"/>
      <c r="I329" s="63"/>
      <c r="J329" s="76"/>
      <c r="K329" s="76"/>
      <c r="L329" s="37"/>
      <c r="M329" s="37"/>
      <c r="N329" s="76"/>
      <c r="O329" s="76"/>
      <c r="P329" s="37"/>
      <c r="Q329" s="37"/>
      <c r="R329" s="76"/>
      <c r="S329" s="63"/>
      <c r="T329" s="76"/>
    </row>
    <row r="330" spans="2:20" x14ac:dyDescent="0.35">
      <c r="B330" s="35"/>
      <c r="C330" s="74"/>
      <c r="D330" s="75"/>
      <c r="E330" s="75"/>
      <c r="F330" s="75"/>
      <c r="G330" s="76"/>
      <c r="H330" s="63"/>
      <c r="I330" s="63"/>
      <c r="J330" s="76"/>
      <c r="K330" s="76"/>
      <c r="L330" s="37"/>
      <c r="M330" s="37"/>
      <c r="N330" s="76"/>
      <c r="O330" s="76"/>
      <c r="P330" s="37"/>
      <c r="Q330" s="37"/>
      <c r="R330" s="76"/>
      <c r="S330" s="63"/>
      <c r="T330" s="76"/>
    </row>
    <row r="331" spans="2:20" x14ac:dyDescent="0.35">
      <c r="B331" s="35"/>
      <c r="C331" s="74"/>
      <c r="D331" s="75"/>
      <c r="E331" s="75"/>
      <c r="F331" s="75"/>
      <c r="G331" s="76"/>
      <c r="H331" s="63"/>
      <c r="I331" s="63"/>
      <c r="J331" s="76"/>
      <c r="K331" s="76"/>
      <c r="L331" s="37"/>
      <c r="M331" s="37"/>
      <c r="N331" s="76"/>
      <c r="O331" s="76"/>
      <c r="P331" s="37"/>
      <c r="Q331" s="37"/>
      <c r="R331" s="76"/>
      <c r="S331" s="63"/>
      <c r="T331" s="76"/>
    </row>
    <row r="332" spans="2:20" x14ac:dyDescent="0.35">
      <c r="B332" s="35"/>
      <c r="C332" s="74"/>
      <c r="D332" s="75"/>
      <c r="E332" s="75"/>
      <c r="F332" s="75"/>
      <c r="G332" s="76"/>
      <c r="H332" s="63"/>
      <c r="I332" s="63"/>
      <c r="J332" s="76"/>
      <c r="K332" s="76"/>
      <c r="L332" s="37"/>
      <c r="M332" s="37"/>
      <c r="N332" s="76"/>
      <c r="O332" s="76"/>
      <c r="P332" s="37"/>
      <c r="Q332" s="37"/>
      <c r="R332" s="76"/>
      <c r="S332" s="63"/>
      <c r="T332" s="76"/>
    </row>
    <row r="333" spans="2:20" x14ac:dyDescent="0.35">
      <c r="B333" s="35"/>
      <c r="C333" s="74"/>
      <c r="D333" s="75"/>
      <c r="E333" s="75"/>
      <c r="F333" s="75"/>
      <c r="G333" s="76"/>
      <c r="H333" s="63"/>
      <c r="I333" s="63"/>
      <c r="J333" s="76"/>
      <c r="K333" s="76"/>
      <c r="L333" s="37"/>
      <c r="M333" s="37"/>
      <c r="N333" s="76"/>
      <c r="O333" s="76"/>
      <c r="P333" s="37"/>
      <c r="Q333" s="37"/>
      <c r="R333" s="76"/>
      <c r="S333" s="63"/>
      <c r="T333" s="76"/>
    </row>
    <row r="334" spans="2:20" x14ac:dyDescent="0.35">
      <c r="B334" s="35"/>
      <c r="C334" s="74"/>
      <c r="D334" s="75"/>
      <c r="E334" s="75"/>
      <c r="F334" s="75"/>
      <c r="G334" s="76"/>
      <c r="H334" s="63"/>
      <c r="I334" s="63"/>
      <c r="J334" s="76"/>
      <c r="K334" s="76"/>
      <c r="L334" s="37"/>
      <c r="M334" s="37"/>
      <c r="N334" s="76"/>
      <c r="O334" s="76"/>
      <c r="P334" s="37"/>
      <c r="Q334" s="37"/>
      <c r="R334" s="76"/>
      <c r="S334" s="63"/>
      <c r="T334" s="76"/>
    </row>
    <row r="335" spans="2:20" x14ac:dyDescent="0.35">
      <c r="B335" s="35"/>
      <c r="C335" s="74"/>
      <c r="D335" s="75"/>
      <c r="E335" s="75"/>
      <c r="F335" s="75"/>
      <c r="G335" s="76"/>
      <c r="H335" s="63"/>
      <c r="I335" s="63"/>
      <c r="J335" s="76"/>
      <c r="K335" s="76"/>
      <c r="L335" s="37"/>
      <c r="M335" s="37"/>
      <c r="N335" s="76"/>
      <c r="O335" s="76"/>
      <c r="P335" s="37"/>
      <c r="Q335" s="37"/>
      <c r="R335" s="76"/>
      <c r="S335" s="63"/>
      <c r="T335" s="76"/>
    </row>
    <row r="336" spans="2:20" x14ac:dyDescent="0.35">
      <c r="B336" s="35"/>
      <c r="C336" s="74"/>
      <c r="D336" s="75"/>
      <c r="E336" s="75"/>
      <c r="F336" s="75"/>
      <c r="G336" s="76"/>
      <c r="H336" s="63"/>
      <c r="I336" s="63"/>
      <c r="J336" s="76"/>
      <c r="K336" s="76"/>
      <c r="L336" s="37"/>
      <c r="M336" s="37"/>
      <c r="N336" s="76"/>
      <c r="O336" s="76"/>
      <c r="P336" s="37"/>
      <c r="Q336" s="37"/>
      <c r="R336" s="76"/>
      <c r="S336" s="63"/>
      <c r="T336" s="76"/>
    </row>
    <row r="337" spans="2:20" x14ac:dyDescent="0.35">
      <c r="B337" s="35"/>
      <c r="C337" s="74"/>
      <c r="D337" s="75"/>
      <c r="E337" s="75"/>
      <c r="F337" s="75"/>
      <c r="G337" s="76"/>
      <c r="H337" s="63"/>
      <c r="I337" s="63"/>
      <c r="J337" s="76"/>
      <c r="K337" s="76"/>
      <c r="L337" s="37"/>
      <c r="M337" s="37"/>
      <c r="N337" s="76"/>
      <c r="O337" s="76"/>
      <c r="P337" s="37"/>
      <c r="Q337" s="37"/>
      <c r="R337" s="76"/>
      <c r="S337" s="63"/>
      <c r="T337" s="76"/>
    </row>
    <row r="338" spans="2:20" x14ac:dyDescent="0.35">
      <c r="B338" s="35"/>
      <c r="C338" s="74"/>
      <c r="D338" s="75"/>
      <c r="E338" s="75"/>
      <c r="F338" s="75"/>
      <c r="G338" s="76"/>
      <c r="H338" s="63"/>
      <c r="I338" s="63"/>
      <c r="J338" s="76"/>
      <c r="K338" s="76"/>
      <c r="L338" s="37"/>
      <c r="M338" s="37"/>
      <c r="N338" s="76"/>
      <c r="O338" s="76"/>
      <c r="P338" s="37"/>
      <c r="Q338" s="37"/>
      <c r="R338" s="76"/>
      <c r="S338" s="63"/>
      <c r="T338" s="76"/>
    </row>
    <row r="339" spans="2:20" x14ac:dyDescent="0.35">
      <c r="B339" s="35"/>
      <c r="C339" s="74"/>
      <c r="D339" s="75"/>
      <c r="E339" s="75"/>
      <c r="F339" s="75"/>
      <c r="G339" s="76"/>
      <c r="H339" s="63"/>
      <c r="I339" s="63"/>
      <c r="J339" s="76"/>
      <c r="K339" s="76"/>
      <c r="L339" s="37"/>
      <c r="M339" s="37"/>
      <c r="N339" s="76"/>
      <c r="O339" s="76"/>
      <c r="P339" s="37"/>
      <c r="Q339" s="37"/>
      <c r="R339" s="76"/>
      <c r="S339" s="63"/>
      <c r="T339" s="76"/>
    </row>
    <row r="340" spans="2:20" x14ac:dyDescent="0.35">
      <c r="B340" s="35"/>
      <c r="C340" s="74"/>
      <c r="D340" s="75"/>
      <c r="E340" s="75"/>
      <c r="F340" s="75"/>
      <c r="G340" s="76"/>
      <c r="H340" s="63"/>
      <c r="I340" s="63"/>
      <c r="J340" s="76"/>
      <c r="K340" s="76"/>
      <c r="L340" s="37"/>
      <c r="M340" s="37"/>
      <c r="N340" s="76"/>
      <c r="O340" s="76"/>
      <c r="P340" s="37"/>
      <c r="Q340" s="37"/>
      <c r="R340" s="76"/>
      <c r="S340" s="63"/>
      <c r="T340" s="76"/>
    </row>
    <row r="341" spans="2:20" x14ac:dyDescent="0.35">
      <c r="B341" s="35"/>
      <c r="C341" s="74"/>
      <c r="D341" s="75"/>
      <c r="E341" s="75"/>
      <c r="F341" s="75"/>
      <c r="G341" s="76"/>
      <c r="H341" s="63"/>
      <c r="I341" s="63"/>
      <c r="J341" s="76"/>
      <c r="K341" s="76"/>
      <c r="L341" s="37"/>
      <c r="M341" s="37"/>
      <c r="N341" s="76"/>
      <c r="O341" s="76"/>
      <c r="P341" s="37"/>
      <c r="Q341" s="37"/>
      <c r="R341" s="76"/>
      <c r="S341" s="63"/>
      <c r="T341" s="76"/>
    </row>
    <row r="342" spans="2:20" x14ac:dyDescent="0.35">
      <c r="B342" s="35"/>
      <c r="C342" s="74"/>
      <c r="D342" s="75"/>
      <c r="E342" s="75"/>
      <c r="F342" s="75"/>
      <c r="G342" s="76"/>
      <c r="H342" s="63"/>
      <c r="I342" s="63"/>
      <c r="J342" s="76"/>
      <c r="K342" s="76"/>
      <c r="L342" s="37"/>
      <c r="M342" s="37"/>
      <c r="N342" s="76"/>
      <c r="O342" s="76"/>
      <c r="P342" s="37"/>
      <c r="Q342" s="37"/>
      <c r="R342" s="76"/>
      <c r="S342" s="63"/>
      <c r="T342" s="76"/>
    </row>
    <row r="343" spans="2:20" x14ac:dyDescent="0.35">
      <c r="B343" s="35"/>
      <c r="C343" s="74"/>
      <c r="D343" s="75"/>
      <c r="E343" s="75"/>
      <c r="F343" s="75"/>
      <c r="G343" s="76"/>
      <c r="H343" s="63"/>
      <c r="I343" s="63"/>
      <c r="J343" s="76"/>
      <c r="K343" s="76"/>
      <c r="L343" s="37"/>
      <c r="M343" s="37"/>
      <c r="N343" s="76"/>
      <c r="O343" s="76"/>
      <c r="P343" s="37"/>
      <c r="Q343" s="37"/>
      <c r="R343" s="76"/>
      <c r="S343" s="63"/>
      <c r="T343" s="76"/>
    </row>
    <row r="344" spans="2:20" x14ac:dyDescent="0.35">
      <c r="B344" s="35"/>
      <c r="C344" s="74"/>
      <c r="D344" s="75"/>
      <c r="E344" s="75"/>
      <c r="F344" s="75"/>
      <c r="G344" s="76"/>
      <c r="H344" s="63"/>
      <c r="I344" s="63"/>
      <c r="J344" s="76"/>
      <c r="K344" s="76"/>
      <c r="L344" s="37"/>
      <c r="M344" s="37"/>
      <c r="N344" s="76"/>
      <c r="O344" s="76"/>
      <c r="P344" s="37"/>
      <c r="Q344" s="37"/>
      <c r="R344" s="76"/>
      <c r="S344" s="63"/>
      <c r="T344" s="76"/>
    </row>
    <row r="345" spans="2:20" x14ac:dyDescent="0.35">
      <c r="B345" s="35"/>
      <c r="C345" s="74"/>
      <c r="D345" s="75"/>
      <c r="E345" s="75"/>
      <c r="F345" s="75"/>
      <c r="G345" s="76"/>
      <c r="H345" s="63"/>
      <c r="I345" s="63"/>
      <c r="J345" s="76"/>
      <c r="K345" s="76"/>
      <c r="L345" s="37"/>
      <c r="M345" s="37"/>
      <c r="N345" s="76"/>
      <c r="O345" s="76"/>
      <c r="P345" s="37"/>
      <c r="Q345" s="37"/>
      <c r="R345" s="76"/>
      <c r="S345" s="63"/>
      <c r="T345" s="76"/>
    </row>
    <row r="346" spans="2:20" x14ac:dyDescent="0.35">
      <c r="B346" s="35"/>
      <c r="C346" s="74"/>
      <c r="D346" s="75"/>
      <c r="E346" s="75"/>
      <c r="F346" s="75"/>
      <c r="G346" s="76"/>
      <c r="H346" s="63"/>
      <c r="I346" s="63"/>
      <c r="J346" s="76"/>
      <c r="K346" s="76"/>
      <c r="L346" s="37"/>
      <c r="M346" s="37"/>
      <c r="N346" s="76"/>
      <c r="O346" s="76"/>
      <c r="P346" s="37"/>
      <c r="Q346" s="37"/>
      <c r="R346" s="76"/>
      <c r="S346" s="63"/>
      <c r="T346" s="76"/>
    </row>
    <row r="347" spans="2:20" x14ac:dyDescent="0.35">
      <c r="B347" s="35"/>
      <c r="C347" s="74"/>
      <c r="D347" s="75"/>
      <c r="E347" s="75"/>
      <c r="F347" s="75"/>
      <c r="G347" s="76"/>
      <c r="H347" s="63"/>
      <c r="I347" s="63"/>
      <c r="J347" s="76"/>
      <c r="K347" s="76"/>
      <c r="L347" s="37"/>
      <c r="M347" s="37"/>
      <c r="N347" s="76"/>
      <c r="O347" s="76"/>
      <c r="P347" s="37"/>
      <c r="Q347" s="37"/>
      <c r="R347" s="76"/>
      <c r="S347" s="63"/>
      <c r="T347" s="76"/>
    </row>
    <row r="348" spans="2:20" x14ac:dyDescent="0.35">
      <c r="B348" s="35"/>
      <c r="C348" s="74"/>
      <c r="D348" s="75"/>
      <c r="E348" s="75"/>
      <c r="F348" s="75"/>
      <c r="G348" s="76"/>
      <c r="H348" s="63"/>
      <c r="I348" s="63"/>
      <c r="J348" s="76"/>
      <c r="K348" s="76"/>
      <c r="L348" s="37"/>
      <c r="M348" s="37"/>
      <c r="N348" s="76"/>
      <c r="O348" s="76"/>
      <c r="P348" s="37"/>
      <c r="Q348" s="37"/>
      <c r="R348" s="76"/>
      <c r="S348" s="63"/>
      <c r="T348" s="76"/>
    </row>
    <row r="349" spans="2:20" x14ac:dyDescent="0.35">
      <c r="B349" s="35"/>
      <c r="C349" s="74"/>
      <c r="D349" s="75"/>
      <c r="E349" s="75"/>
      <c r="F349" s="75"/>
      <c r="G349" s="76"/>
      <c r="H349" s="63"/>
      <c r="I349" s="63"/>
      <c r="J349" s="76"/>
      <c r="K349" s="76"/>
      <c r="L349" s="37"/>
      <c r="M349" s="37"/>
      <c r="N349" s="76"/>
      <c r="O349" s="76"/>
      <c r="P349" s="37"/>
      <c r="Q349" s="37"/>
      <c r="R349" s="76"/>
      <c r="S349" s="63"/>
      <c r="T349" s="76"/>
    </row>
    <row r="350" spans="2:20" x14ac:dyDescent="0.35">
      <c r="B350" s="35"/>
      <c r="C350" s="74"/>
      <c r="D350" s="75"/>
      <c r="E350" s="75"/>
      <c r="F350" s="75"/>
      <c r="G350" s="76"/>
      <c r="H350" s="63"/>
      <c r="I350" s="63"/>
      <c r="J350" s="76"/>
      <c r="K350" s="76"/>
      <c r="L350" s="37"/>
      <c r="M350" s="37"/>
      <c r="N350" s="76"/>
      <c r="O350" s="76"/>
      <c r="P350" s="37"/>
      <c r="Q350" s="37"/>
      <c r="R350" s="76"/>
      <c r="S350" s="63"/>
      <c r="T350" s="76"/>
    </row>
    <row r="351" spans="2:20" x14ac:dyDescent="0.35">
      <c r="B351" s="35"/>
      <c r="C351" s="74"/>
      <c r="D351" s="75"/>
      <c r="E351" s="75"/>
      <c r="F351" s="75"/>
      <c r="G351" s="76"/>
      <c r="H351" s="63"/>
      <c r="I351" s="63"/>
      <c r="J351" s="76"/>
      <c r="K351" s="76"/>
      <c r="L351" s="37"/>
      <c r="M351" s="37"/>
      <c r="N351" s="76"/>
      <c r="O351" s="76"/>
      <c r="P351" s="37"/>
      <c r="Q351" s="37"/>
      <c r="R351" s="76"/>
      <c r="S351" s="63"/>
      <c r="T351" s="76"/>
    </row>
    <row r="352" spans="2:20" x14ac:dyDescent="0.35">
      <c r="B352" s="35"/>
      <c r="C352" s="74"/>
      <c r="D352" s="75"/>
      <c r="E352" s="75"/>
      <c r="F352" s="75"/>
      <c r="G352" s="76"/>
      <c r="H352" s="63"/>
      <c r="I352" s="63"/>
      <c r="J352" s="76"/>
      <c r="K352" s="76"/>
      <c r="L352" s="37"/>
      <c r="M352" s="37"/>
      <c r="N352" s="76"/>
      <c r="O352" s="76"/>
      <c r="P352" s="37"/>
      <c r="Q352" s="37"/>
      <c r="R352" s="76"/>
      <c r="S352" s="63"/>
      <c r="T352" s="76"/>
    </row>
    <row r="353" spans="2:20" x14ac:dyDescent="0.35">
      <c r="B353" s="35"/>
      <c r="C353" s="74"/>
      <c r="D353" s="75"/>
      <c r="E353" s="75"/>
      <c r="F353" s="75"/>
      <c r="G353" s="76"/>
      <c r="H353" s="63"/>
      <c r="I353" s="63"/>
      <c r="J353" s="76"/>
      <c r="K353" s="76"/>
      <c r="L353" s="37"/>
      <c r="M353" s="37"/>
      <c r="N353" s="76"/>
      <c r="O353" s="76"/>
      <c r="P353" s="37"/>
      <c r="Q353" s="37"/>
      <c r="R353" s="76"/>
      <c r="S353" s="63"/>
      <c r="T353" s="76"/>
    </row>
    <row r="354" spans="2:20" x14ac:dyDescent="0.35">
      <c r="B354" s="35"/>
      <c r="C354" s="74"/>
      <c r="D354" s="75"/>
      <c r="E354" s="75"/>
      <c r="F354" s="75"/>
      <c r="G354" s="76"/>
      <c r="H354" s="63"/>
      <c r="I354" s="63"/>
      <c r="J354" s="76"/>
      <c r="K354" s="76"/>
      <c r="L354" s="37"/>
      <c r="M354" s="37"/>
      <c r="N354" s="76"/>
      <c r="O354" s="76"/>
      <c r="P354" s="37"/>
      <c r="Q354" s="37"/>
      <c r="R354" s="76"/>
      <c r="S354" s="63"/>
      <c r="T354" s="76"/>
    </row>
    <row r="355" spans="2:20" x14ac:dyDescent="0.35">
      <c r="B355" s="35"/>
      <c r="C355" s="74"/>
      <c r="D355" s="75"/>
      <c r="E355" s="75"/>
      <c r="F355" s="75"/>
      <c r="G355" s="76"/>
      <c r="H355" s="63"/>
      <c r="I355" s="63"/>
      <c r="J355" s="76"/>
      <c r="K355" s="76"/>
      <c r="L355" s="37"/>
      <c r="M355" s="37"/>
      <c r="N355" s="76"/>
      <c r="O355" s="76"/>
      <c r="P355" s="37"/>
      <c r="Q355" s="37"/>
      <c r="R355" s="76"/>
      <c r="S355" s="63"/>
      <c r="T355" s="76"/>
    </row>
    <row r="356" spans="2:20" x14ac:dyDescent="0.35">
      <c r="B356" s="35"/>
      <c r="C356" s="74"/>
      <c r="D356" s="75"/>
      <c r="E356" s="75"/>
      <c r="F356" s="75"/>
      <c r="G356" s="76"/>
      <c r="H356" s="63"/>
      <c r="I356" s="63"/>
      <c r="J356" s="76"/>
      <c r="K356" s="76"/>
      <c r="L356" s="37"/>
      <c r="M356" s="37"/>
      <c r="N356" s="76"/>
      <c r="O356" s="76"/>
      <c r="P356" s="37"/>
      <c r="Q356" s="37"/>
      <c r="R356" s="76"/>
      <c r="S356" s="63"/>
      <c r="T356" s="76"/>
    </row>
    <row r="357" spans="2:20" x14ac:dyDescent="0.35">
      <c r="B357" s="35"/>
      <c r="C357" s="74"/>
      <c r="D357" s="75"/>
      <c r="E357" s="75"/>
      <c r="F357" s="75"/>
      <c r="G357" s="76"/>
      <c r="H357" s="63"/>
      <c r="I357" s="63"/>
      <c r="J357" s="76"/>
      <c r="K357" s="76"/>
      <c r="L357" s="37"/>
      <c r="M357" s="37"/>
      <c r="N357" s="76"/>
      <c r="O357" s="76"/>
      <c r="P357" s="37"/>
      <c r="Q357" s="37"/>
      <c r="R357" s="76"/>
      <c r="S357" s="63"/>
      <c r="T357" s="76"/>
    </row>
    <row r="358" spans="2:20" x14ac:dyDescent="0.35">
      <c r="B358" s="35"/>
      <c r="C358" s="74"/>
      <c r="D358" s="75"/>
      <c r="E358" s="75"/>
      <c r="F358" s="75"/>
      <c r="G358" s="76"/>
      <c r="H358" s="63"/>
      <c r="I358" s="63"/>
      <c r="J358" s="76"/>
      <c r="K358" s="76"/>
      <c r="L358" s="37"/>
      <c r="M358" s="37"/>
      <c r="N358" s="76"/>
      <c r="O358" s="76"/>
      <c r="P358" s="37"/>
      <c r="Q358" s="37"/>
      <c r="R358" s="76"/>
      <c r="S358" s="63"/>
      <c r="T358" s="76"/>
    </row>
    <row r="359" spans="2:20" x14ac:dyDescent="0.35">
      <c r="B359" s="35"/>
      <c r="C359" s="74"/>
      <c r="D359" s="75"/>
      <c r="E359" s="75"/>
      <c r="F359" s="75"/>
      <c r="G359" s="76"/>
      <c r="H359" s="63"/>
      <c r="I359" s="63"/>
      <c r="J359" s="76"/>
      <c r="K359" s="76"/>
      <c r="L359" s="37"/>
      <c r="M359" s="37"/>
      <c r="N359" s="76"/>
      <c r="O359" s="76"/>
      <c r="P359" s="37"/>
      <c r="Q359" s="37"/>
      <c r="R359" s="76"/>
      <c r="S359" s="63"/>
      <c r="T359" s="76"/>
    </row>
    <row r="360" spans="2:20" x14ac:dyDescent="0.35">
      <c r="B360" s="35"/>
      <c r="C360" s="74"/>
      <c r="D360" s="75"/>
      <c r="E360" s="75"/>
      <c r="F360" s="75"/>
      <c r="G360" s="76"/>
      <c r="H360" s="63"/>
      <c r="I360" s="63"/>
      <c r="J360" s="76"/>
      <c r="K360" s="76"/>
      <c r="L360" s="37"/>
      <c r="M360" s="37"/>
      <c r="N360" s="76"/>
      <c r="O360" s="76"/>
      <c r="P360" s="37"/>
      <c r="Q360" s="37"/>
      <c r="R360" s="76"/>
      <c r="S360" s="63"/>
      <c r="T360" s="76"/>
    </row>
    <row r="361" spans="2:20" x14ac:dyDescent="0.35">
      <c r="B361" s="35"/>
      <c r="C361" s="74"/>
      <c r="D361" s="75"/>
      <c r="E361" s="75"/>
      <c r="F361" s="75"/>
      <c r="G361" s="76"/>
      <c r="H361" s="63"/>
      <c r="I361" s="63"/>
      <c r="J361" s="76"/>
      <c r="K361" s="76"/>
      <c r="L361" s="37"/>
      <c r="M361" s="37"/>
      <c r="N361" s="76"/>
      <c r="O361" s="76"/>
      <c r="P361" s="37"/>
      <c r="Q361" s="37"/>
      <c r="R361" s="76"/>
      <c r="S361" s="63"/>
      <c r="T361" s="76"/>
    </row>
    <row r="362" spans="2:20" x14ac:dyDescent="0.35">
      <c r="B362" s="35"/>
      <c r="C362" s="74"/>
      <c r="D362" s="75"/>
      <c r="E362" s="75"/>
      <c r="F362" s="75"/>
      <c r="G362" s="76"/>
      <c r="H362" s="63"/>
      <c r="I362" s="63"/>
      <c r="J362" s="76"/>
      <c r="K362" s="76"/>
      <c r="L362" s="37"/>
      <c r="M362" s="37"/>
      <c r="N362" s="76"/>
      <c r="O362" s="76"/>
      <c r="P362" s="37"/>
      <c r="Q362" s="37"/>
      <c r="R362" s="76"/>
      <c r="S362" s="63"/>
      <c r="T362" s="76"/>
    </row>
    <row r="363" spans="2:20" x14ac:dyDescent="0.35">
      <c r="B363" s="35"/>
      <c r="C363" s="74"/>
      <c r="D363" s="75"/>
      <c r="E363" s="75"/>
      <c r="F363" s="75"/>
      <c r="G363" s="76"/>
      <c r="H363" s="63"/>
      <c r="I363" s="63"/>
      <c r="J363" s="76"/>
      <c r="K363" s="76"/>
      <c r="L363" s="37"/>
      <c r="M363" s="37"/>
      <c r="N363" s="76"/>
      <c r="O363" s="76"/>
      <c r="P363" s="37"/>
      <c r="Q363" s="37"/>
      <c r="R363" s="76"/>
      <c r="S363" s="63"/>
      <c r="T363" s="76"/>
    </row>
    <row r="364" spans="2:20" x14ac:dyDescent="0.35">
      <c r="B364" s="35"/>
      <c r="C364" s="74"/>
      <c r="D364" s="75"/>
      <c r="E364" s="75"/>
      <c r="F364" s="75"/>
      <c r="G364" s="76"/>
      <c r="H364" s="63"/>
      <c r="I364" s="63"/>
      <c r="J364" s="76"/>
      <c r="K364" s="76"/>
      <c r="L364" s="37"/>
      <c r="M364" s="37"/>
      <c r="N364" s="76"/>
      <c r="O364" s="76"/>
      <c r="P364" s="37"/>
      <c r="Q364" s="37"/>
      <c r="R364" s="76"/>
      <c r="S364" s="63"/>
      <c r="T364" s="76"/>
    </row>
    <row r="365" spans="2:20" x14ac:dyDescent="0.35">
      <c r="B365" s="35"/>
      <c r="C365" s="74"/>
      <c r="D365" s="75"/>
      <c r="E365" s="75"/>
      <c r="F365" s="75"/>
      <c r="G365" s="76"/>
      <c r="H365" s="63"/>
      <c r="I365" s="63"/>
      <c r="J365" s="76"/>
      <c r="K365" s="76"/>
      <c r="L365" s="37"/>
      <c r="M365" s="37"/>
      <c r="N365" s="76"/>
      <c r="O365" s="76"/>
      <c r="P365" s="37"/>
      <c r="Q365" s="37"/>
      <c r="R365" s="76"/>
      <c r="S365" s="63"/>
      <c r="T365" s="76"/>
    </row>
    <row r="366" spans="2:20" x14ac:dyDescent="0.35">
      <c r="B366" s="35"/>
      <c r="C366" s="74"/>
      <c r="D366" s="75"/>
      <c r="E366" s="75"/>
      <c r="F366" s="75"/>
      <c r="G366" s="76"/>
      <c r="H366" s="63"/>
      <c r="I366" s="63"/>
      <c r="J366" s="76"/>
      <c r="K366" s="76"/>
      <c r="L366" s="37"/>
      <c r="M366" s="37"/>
      <c r="N366" s="76"/>
      <c r="O366" s="76"/>
      <c r="P366" s="37"/>
      <c r="Q366" s="37"/>
      <c r="R366" s="76"/>
      <c r="S366" s="63"/>
      <c r="T366" s="76"/>
    </row>
    <row r="367" spans="2:20" x14ac:dyDescent="0.35">
      <c r="B367" s="35"/>
      <c r="C367" s="74"/>
      <c r="D367" s="75"/>
      <c r="E367" s="75"/>
      <c r="F367" s="75"/>
      <c r="G367" s="76"/>
      <c r="H367" s="63"/>
      <c r="I367" s="63"/>
      <c r="J367" s="76"/>
      <c r="K367" s="76"/>
      <c r="L367" s="37"/>
      <c r="M367" s="37"/>
      <c r="N367" s="76"/>
      <c r="O367" s="76"/>
      <c r="P367" s="37"/>
      <c r="Q367" s="37"/>
      <c r="R367" s="76"/>
      <c r="S367" s="63"/>
      <c r="T367" s="76"/>
    </row>
    <row r="368" spans="2:20" x14ac:dyDescent="0.35">
      <c r="B368" s="35"/>
      <c r="C368" s="74"/>
      <c r="D368" s="75"/>
      <c r="E368" s="75"/>
      <c r="F368" s="75"/>
      <c r="G368" s="76"/>
      <c r="H368" s="63"/>
      <c r="I368" s="63"/>
      <c r="J368" s="76"/>
      <c r="K368" s="76"/>
      <c r="L368" s="37"/>
      <c r="M368" s="37"/>
      <c r="N368" s="76"/>
      <c r="O368" s="76"/>
      <c r="P368" s="37"/>
      <c r="Q368" s="37"/>
      <c r="R368" s="76"/>
      <c r="S368" s="63"/>
      <c r="T368" s="76"/>
    </row>
    <row r="369" spans="2:20" x14ac:dyDescent="0.35">
      <c r="B369" s="35"/>
      <c r="C369" s="74"/>
      <c r="D369" s="75"/>
      <c r="E369" s="75"/>
      <c r="F369" s="75"/>
      <c r="G369" s="76"/>
      <c r="H369" s="63"/>
      <c r="I369" s="63"/>
      <c r="J369" s="76"/>
      <c r="K369" s="76"/>
      <c r="L369" s="37"/>
      <c r="M369" s="37"/>
      <c r="N369" s="76"/>
      <c r="O369" s="76"/>
      <c r="P369" s="37"/>
      <c r="Q369" s="37"/>
      <c r="R369" s="76"/>
      <c r="S369" s="63"/>
      <c r="T369" s="76"/>
    </row>
    <row r="370" spans="2:20" x14ac:dyDescent="0.35">
      <c r="B370" s="35"/>
      <c r="C370" s="74"/>
      <c r="D370" s="75"/>
      <c r="E370" s="75"/>
      <c r="F370" s="75"/>
      <c r="G370" s="76"/>
      <c r="H370" s="63"/>
      <c r="I370" s="63"/>
      <c r="J370" s="76"/>
      <c r="K370" s="76"/>
      <c r="L370" s="37"/>
      <c r="M370" s="37"/>
      <c r="N370" s="76"/>
      <c r="O370" s="76"/>
      <c r="P370" s="37"/>
      <c r="Q370" s="37"/>
      <c r="R370" s="76"/>
      <c r="S370" s="63"/>
      <c r="T370" s="76"/>
    </row>
    <row r="371" spans="2:20" x14ac:dyDescent="0.35">
      <c r="B371" s="35"/>
      <c r="C371" s="74"/>
      <c r="D371" s="75"/>
      <c r="E371" s="75"/>
      <c r="F371" s="75"/>
      <c r="G371" s="76"/>
      <c r="H371" s="63"/>
      <c r="I371" s="63"/>
      <c r="J371" s="76"/>
      <c r="K371" s="76"/>
      <c r="L371" s="37"/>
      <c r="M371" s="37"/>
      <c r="N371" s="76"/>
      <c r="O371" s="76"/>
      <c r="P371" s="37"/>
      <c r="Q371" s="37"/>
      <c r="R371" s="76"/>
      <c r="S371" s="63"/>
      <c r="T371" s="76"/>
    </row>
    <row r="372" spans="2:20" x14ac:dyDescent="0.35">
      <c r="B372" s="35"/>
      <c r="C372" s="74"/>
      <c r="D372" s="75"/>
      <c r="E372" s="75"/>
      <c r="F372" s="75"/>
      <c r="G372" s="76"/>
      <c r="H372" s="63"/>
      <c r="I372" s="63"/>
      <c r="J372" s="76"/>
      <c r="K372" s="76"/>
      <c r="L372" s="37"/>
      <c r="M372" s="37"/>
      <c r="N372" s="76"/>
      <c r="O372" s="76"/>
      <c r="P372" s="37"/>
      <c r="Q372" s="37"/>
      <c r="R372" s="76"/>
      <c r="S372" s="63"/>
      <c r="T372" s="76"/>
    </row>
    <row r="373" spans="2:20" x14ac:dyDescent="0.35">
      <c r="B373" s="35"/>
      <c r="C373" s="74"/>
      <c r="D373" s="75"/>
      <c r="E373" s="75"/>
      <c r="F373" s="75"/>
      <c r="G373" s="76"/>
      <c r="H373" s="63"/>
      <c r="I373" s="63"/>
      <c r="J373" s="76"/>
      <c r="K373" s="76"/>
      <c r="L373" s="37"/>
      <c r="M373" s="37"/>
      <c r="N373" s="76"/>
      <c r="O373" s="76"/>
      <c r="P373" s="37"/>
      <c r="Q373" s="37"/>
      <c r="R373" s="76"/>
      <c r="S373" s="63"/>
      <c r="T373" s="76"/>
    </row>
    <row r="374" spans="2:20" x14ac:dyDescent="0.35">
      <c r="B374" s="35"/>
      <c r="C374" s="74"/>
      <c r="D374" s="75"/>
      <c r="E374" s="75"/>
      <c r="F374" s="75"/>
      <c r="G374" s="76"/>
      <c r="H374" s="63"/>
      <c r="I374" s="63"/>
      <c r="J374" s="76"/>
      <c r="K374" s="76"/>
      <c r="L374" s="37"/>
      <c r="M374" s="37"/>
      <c r="N374" s="76"/>
      <c r="O374" s="76"/>
      <c r="P374" s="37"/>
      <c r="Q374" s="37"/>
      <c r="R374" s="76"/>
      <c r="S374" s="63"/>
      <c r="T374" s="76"/>
    </row>
    <row r="375" spans="2:20" x14ac:dyDescent="0.35">
      <c r="B375" s="35"/>
      <c r="C375" s="74"/>
      <c r="D375" s="75"/>
      <c r="E375" s="75"/>
      <c r="F375" s="75"/>
      <c r="G375" s="76"/>
      <c r="H375" s="63"/>
      <c r="I375" s="63"/>
      <c r="J375" s="76"/>
      <c r="K375" s="76"/>
      <c r="L375" s="37"/>
      <c r="M375" s="37"/>
      <c r="N375" s="76"/>
      <c r="O375" s="76"/>
      <c r="P375" s="37"/>
      <c r="Q375" s="37"/>
      <c r="R375" s="76"/>
      <c r="S375" s="63"/>
      <c r="T375" s="76"/>
    </row>
    <row r="376" spans="2:20" x14ac:dyDescent="0.35">
      <c r="B376" s="35"/>
      <c r="C376" s="74"/>
      <c r="D376" s="75"/>
      <c r="E376" s="75"/>
      <c r="F376" s="75"/>
      <c r="G376" s="76"/>
      <c r="H376" s="63"/>
      <c r="I376" s="63"/>
      <c r="J376" s="76"/>
      <c r="K376" s="76"/>
      <c r="L376" s="37"/>
      <c r="M376" s="37"/>
      <c r="N376" s="76"/>
      <c r="O376" s="76"/>
      <c r="P376" s="37"/>
      <c r="Q376" s="37"/>
      <c r="R376" s="76"/>
      <c r="S376" s="63"/>
      <c r="T376" s="76"/>
    </row>
    <row r="377" spans="2:20" x14ac:dyDescent="0.35">
      <c r="B377" s="35"/>
      <c r="C377" s="74"/>
      <c r="D377" s="75"/>
      <c r="E377" s="75"/>
      <c r="F377" s="75"/>
      <c r="G377" s="76"/>
      <c r="H377" s="63"/>
      <c r="I377" s="63"/>
      <c r="J377" s="76"/>
      <c r="K377" s="76"/>
      <c r="L377" s="37"/>
      <c r="M377" s="37"/>
      <c r="N377" s="76"/>
      <c r="O377" s="76"/>
      <c r="P377" s="37"/>
      <c r="Q377" s="37"/>
      <c r="R377" s="76"/>
      <c r="S377" s="63"/>
      <c r="T377" s="76"/>
    </row>
    <row r="378" spans="2:20" x14ac:dyDescent="0.35">
      <c r="B378" s="35"/>
      <c r="C378" s="74"/>
      <c r="D378" s="75"/>
      <c r="E378" s="75"/>
      <c r="F378" s="75"/>
      <c r="G378" s="76"/>
      <c r="H378" s="63"/>
      <c r="I378" s="63"/>
      <c r="J378" s="76"/>
      <c r="K378" s="76"/>
      <c r="L378" s="37"/>
      <c r="M378" s="37"/>
      <c r="N378" s="76"/>
      <c r="O378" s="76"/>
      <c r="P378" s="37"/>
      <c r="Q378" s="37"/>
      <c r="R378" s="76"/>
      <c r="S378" s="63"/>
      <c r="T378" s="76"/>
    </row>
    <row r="379" spans="2:20" x14ac:dyDescent="0.35">
      <c r="B379" s="35"/>
      <c r="C379" s="74"/>
      <c r="D379" s="75"/>
      <c r="E379" s="75"/>
      <c r="F379" s="75"/>
      <c r="G379" s="76"/>
      <c r="H379" s="63"/>
      <c r="I379" s="63"/>
      <c r="J379" s="76"/>
      <c r="K379" s="76"/>
      <c r="L379" s="37"/>
      <c r="M379" s="37"/>
      <c r="N379" s="76"/>
      <c r="O379" s="76"/>
      <c r="P379" s="37"/>
      <c r="Q379" s="37"/>
      <c r="R379" s="76"/>
      <c r="S379" s="63"/>
      <c r="T379" s="76"/>
    </row>
    <row r="380" spans="2:20" x14ac:dyDescent="0.35">
      <c r="B380" s="35"/>
      <c r="C380" s="74"/>
      <c r="D380" s="75"/>
      <c r="E380" s="75"/>
      <c r="F380" s="75"/>
      <c r="G380" s="76"/>
      <c r="H380" s="63"/>
      <c r="I380" s="63"/>
      <c r="J380" s="76"/>
      <c r="K380" s="76"/>
      <c r="L380" s="37"/>
      <c r="M380" s="37"/>
      <c r="N380" s="76"/>
      <c r="O380" s="76"/>
      <c r="P380" s="37"/>
      <c r="Q380" s="37"/>
      <c r="R380" s="76"/>
      <c r="S380" s="63"/>
      <c r="T380" s="76"/>
    </row>
    <row r="381" spans="2:20" x14ac:dyDescent="0.35">
      <c r="B381" s="35"/>
      <c r="C381" s="74"/>
      <c r="D381" s="75"/>
      <c r="E381" s="75"/>
      <c r="F381" s="75"/>
      <c r="G381" s="76"/>
      <c r="H381" s="63"/>
      <c r="I381" s="63"/>
      <c r="J381" s="76"/>
      <c r="K381" s="76"/>
      <c r="L381" s="37"/>
      <c r="M381" s="37"/>
      <c r="N381" s="76"/>
      <c r="O381" s="76"/>
      <c r="P381" s="37"/>
      <c r="Q381" s="37"/>
      <c r="R381" s="76"/>
      <c r="S381" s="63"/>
      <c r="T381" s="76"/>
    </row>
    <row r="382" spans="2:20" x14ac:dyDescent="0.35">
      <c r="B382" s="35"/>
      <c r="C382" s="74"/>
      <c r="D382" s="75"/>
      <c r="E382" s="75"/>
      <c r="F382" s="75"/>
      <c r="G382" s="76"/>
      <c r="H382" s="63"/>
      <c r="I382" s="63"/>
      <c r="J382" s="76"/>
      <c r="K382" s="76"/>
      <c r="L382" s="37"/>
      <c r="M382" s="37"/>
      <c r="N382" s="76"/>
      <c r="O382" s="76"/>
      <c r="P382" s="37"/>
      <c r="Q382" s="37"/>
      <c r="R382" s="76"/>
      <c r="S382" s="63"/>
      <c r="T382" s="76"/>
    </row>
    <row r="383" spans="2:20" x14ac:dyDescent="0.35">
      <c r="B383" s="35"/>
      <c r="C383" s="74"/>
      <c r="D383" s="75"/>
      <c r="E383" s="75"/>
      <c r="F383" s="75"/>
      <c r="G383" s="76"/>
      <c r="H383" s="63"/>
      <c r="I383" s="63"/>
      <c r="J383" s="76"/>
      <c r="K383" s="76"/>
      <c r="L383" s="37"/>
      <c r="M383" s="37"/>
      <c r="N383" s="76"/>
      <c r="O383" s="76"/>
      <c r="P383" s="37"/>
      <c r="Q383" s="37"/>
      <c r="R383" s="76"/>
      <c r="S383" s="63"/>
      <c r="T383" s="76"/>
    </row>
    <row r="384" spans="2:20" x14ac:dyDescent="0.35">
      <c r="B384" s="35"/>
      <c r="C384" s="74"/>
      <c r="D384" s="75"/>
      <c r="E384" s="75"/>
      <c r="F384" s="75"/>
      <c r="G384" s="76"/>
      <c r="H384" s="63"/>
      <c r="I384" s="63"/>
      <c r="J384" s="76"/>
      <c r="K384" s="76"/>
      <c r="L384" s="37"/>
      <c r="M384" s="37"/>
      <c r="N384" s="76"/>
      <c r="O384" s="76"/>
      <c r="P384" s="37"/>
      <c r="Q384" s="37"/>
      <c r="R384" s="76"/>
      <c r="S384" s="63"/>
      <c r="T384" s="76"/>
    </row>
    <row r="385" spans="2:20" x14ac:dyDescent="0.35">
      <c r="B385" s="35"/>
      <c r="C385" s="74"/>
      <c r="D385" s="75"/>
      <c r="E385" s="75"/>
      <c r="F385" s="75"/>
      <c r="G385" s="76"/>
      <c r="H385" s="63"/>
      <c r="I385" s="63"/>
      <c r="J385" s="76"/>
      <c r="K385" s="76"/>
      <c r="L385" s="37"/>
      <c r="M385" s="37"/>
      <c r="N385" s="76"/>
      <c r="O385" s="76"/>
      <c r="P385" s="37"/>
      <c r="Q385" s="37"/>
      <c r="R385" s="76"/>
      <c r="S385" s="63"/>
      <c r="T385" s="76"/>
    </row>
    <row r="386" spans="2:20" x14ac:dyDescent="0.35">
      <c r="B386" s="35"/>
      <c r="C386" s="74"/>
      <c r="D386" s="75"/>
      <c r="E386" s="75"/>
      <c r="F386" s="75"/>
      <c r="G386" s="76"/>
      <c r="H386" s="63"/>
      <c r="I386" s="63"/>
      <c r="J386" s="76"/>
      <c r="K386" s="76"/>
      <c r="L386" s="37"/>
      <c r="M386" s="37"/>
      <c r="N386" s="76"/>
      <c r="O386" s="76"/>
      <c r="P386" s="37"/>
      <c r="Q386" s="37"/>
      <c r="R386" s="76"/>
      <c r="S386" s="63"/>
      <c r="T386" s="76"/>
    </row>
    <row r="387" spans="2:20" x14ac:dyDescent="0.35">
      <c r="B387" s="35"/>
      <c r="C387" s="74"/>
      <c r="D387" s="75"/>
      <c r="E387" s="75"/>
      <c r="F387" s="75"/>
      <c r="G387" s="76"/>
      <c r="H387" s="63"/>
      <c r="I387" s="63"/>
      <c r="J387" s="76"/>
      <c r="K387" s="76"/>
      <c r="L387" s="37"/>
      <c r="M387" s="37"/>
      <c r="N387" s="76"/>
      <c r="O387" s="76"/>
      <c r="P387" s="37"/>
      <c r="Q387" s="37"/>
      <c r="R387" s="76"/>
      <c r="S387" s="63"/>
      <c r="T387" s="76"/>
    </row>
    <row r="388" spans="2:20" x14ac:dyDescent="0.35">
      <c r="B388" s="35"/>
      <c r="C388" s="74"/>
      <c r="D388" s="75"/>
      <c r="E388" s="75"/>
      <c r="F388" s="75"/>
      <c r="G388" s="76"/>
      <c r="H388" s="63"/>
      <c r="I388" s="63"/>
      <c r="J388" s="76"/>
      <c r="K388" s="76"/>
      <c r="L388" s="37"/>
      <c r="M388" s="37"/>
      <c r="N388" s="76"/>
      <c r="O388" s="76"/>
      <c r="P388" s="37"/>
      <c r="Q388" s="37"/>
      <c r="R388" s="76"/>
      <c r="S388" s="63"/>
      <c r="T388" s="76"/>
    </row>
    <row r="389" spans="2:20" x14ac:dyDescent="0.35">
      <c r="B389" s="35"/>
      <c r="C389" s="74"/>
      <c r="D389" s="75"/>
      <c r="E389" s="75"/>
      <c r="F389" s="75"/>
      <c r="G389" s="76"/>
      <c r="H389" s="63"/>
      <c r="I389" s="63"/>
      <c r="J389" s="76"/>
      <c r="K389" s="76"/>
      <c r="L389" s="37"/>
      <c r="M389" s="37"/>
      <c r="N389" s="76"/>
      <c r="O389" s="76"/>
      <c r="P389" s="37"/>
      <c r="Q389" s="37"/>
      <c r="R389" s="76"/>
      <c r="S389" s="63"/>
      <c r="T389" s="76"/>
    </row>
    <row r="390" spans="2:20" x14ac:dyDescent="0.35">
      <c r="B390" s="35"/>
      <c r="C390" s="74"/>
      <c r="D390" s="75"/>
      <c r="E390" s="75"/>
      <c r="F390" s="75"/>
      <c r="G390" s="76"/>
      <c r="H390" s="63"/>
      <c r="I390" s="63"/>
      <c r="J390" s="76"/>
      <c r="K390" s="76"/>
      <c r="L390" s="37"/>
      <c r="M390" s="37"/>
      <c r="N390" s="76"/>
      <c r="O390" s="76"/>
      <c r="P390" s="37"/>
      <c r="Q390" s="37"/>
      <c r="R390" s="76"/>
      <c r="S390" s="63"/>
      <c r="T390" s="76"/>
    </row>
    <row r="391" spans="2:20" x14ac:dyDescent="0.35">
      <c r="B391" s="35"/>
      <c r="C391" s="74"/>
      <c r="D391" s="75"/>
      <c r="E391" s="75"/>
      <c r="F391" s="75"/>
      <c r="G391" s="76"/>
      <c r="H391" s="63"/>
      <c r="I391" s="63"/>
      <c r="J391" s="76"/>
      <c r="K391" s="76"/>
      <c r="L391" s="37"/>
      <c r="M391" s="37"/>
      <c r="N391" s="76"/>
      <c r="O391" s="76"/>
      <c r="P391" s="37"/>
      <c r="Q391" s="37"/>
      <c r="R391" s="76"/>
      <c r="S391" s="63"/>
      <c r="T391" s="76"/>
    </row>
    <row r="392" spans="2:20" x14ac:dyDescent="0.35">
      <c r="B392" s="35"/>
      <c r="C392" s="74"/>
      <c r="D392" s="75"/>
      <c r="E392" s="75"/>
      <c r="F392" s="75"/>
      <c r="G392" s="76"/>
      <c r="H392" s="63"/>
      <c r="I392" s="63"/>
      <c r="J392" s="76"/>
      <c r="K392" s="76"/>
      <c r="L392" s="37"/>
      <c r="M392" s="37"/>
      <c r="N392" s="76"/>
      <c r="O392" s="76"/>
      <c r="P392" s="37"/>
      <c r="Q392" s="37"/>
      <c r="R392" s="76"/>
      <c r="S392" s="63"/>
      <c r="T392" s="76"/>
    </row>
    <row r="393" spans="2:20" x14ac:dyDescent="0.35">
      <c r="B393" s="35"/>
      <c r="C393" s="74"/>
      <c r="D393" s="75"/>
      <c r="E393" s="75"/>
      <c r="F393" s="75"/>
      <c r="G393" s="76"/>
      <c r="H393" s="63"/>
      <c r="I393" s="63"/>
      <c r="J393" s="76"/>
      <c r="K393" s="76"/>
      <c r="L393" s="37"/>
      <c r="M393" s="37"/>
      <c r="N393" s="76"/>
      <c r="O393" s="76"/>
      <c r="P393" s="37"/>
      <c r="Q393" s="37"/>
      <c r="R393" s="76"/>
      <c r="S393" s="63"/>
      <c r="T393" s="76"/>
    </row>
    <row r="394" spans="2:20" x14ac:dyDescent="0.35">
      <c r="B394" s="35"/>
      <c r="C394" s="74"/>
      <c r="D394" s="75"/>
      <c r="E394" s="75"/>
      <c r="F394" s="75"/>
      <c r="G394" s="76"/>
      <c r="H394" s="63"/>
      <c r="I394" s="63"/>
      <c r="J394" s="76"/>
      <c r="K394" s="76"/>
      <c r="L394" s="37"/>
      <c r="M394" s="37"/>
      <c r="N394" s="76"/>
      <c r="O394" s="76"/>
      <c r="P394" s="37"/>
      <c r="Q394" s="37"/>
      <c r="R394" s="76"/>
      <c r="S394" s="63"/>
      <c r="T394" s="76"/>
    </row>
    <row r="395" spans="2:20" x14ac:dyDescent="0.35">
      <c r="B395" s="35"/>
      <c r="C395" s="74"/>
      <c r="D395" s="75"/>
      <c r="E395" s="75"/>
      <c r="F395" s="75"/>
      <c r="G395" s="76"/>
      <c r="H395" s="63"/>
      <c r="I395" s="63"/>
      <c r="J395" s="76"/>
      <c r="K395" s="76"/>
      <c r="L395" s="37"/>
      <c r="M395" s="37"/>
      <c r="N395" s="76"/>
      <c r="O395" s="76"/>
      <c r="P395" s="37"/>
      <c r="Q395" s="37"/>
      <c r="R395" s="76"/>
      <c r="S395" s="63"/>
      <c r="T395" s="76"/>
    </row>
    <row r="396" spans="2:20" x14ac:dyDescent="0.35">
      <c r="B396" s="35"/>
      <c r="C396" s="74"/>
      <c r="D396" s="75"/>
      <c r="E396" s="75"/>
      <c r="F396" s="75"/>
      <c r="G396" s="76"/>
      <c r="H396" s="63"/>
      <c r="I396" s="63"/>
      <c r="J396" s="76"/>
      <c r="K396" s="76"/>
      <c r="L396" s="37"/>
      <c r="M396" s="37"/>
      <c r="N396" s="76"/>
      <c r="O396" s="76"/>
      <c r="P396" s="37"/>
      <c r="Q396" s="37"/>
      <c r="R396" s="76"/>
      <c r="S396" s="63"/>
      <c r="T396" s="76"/>
    </row>
    <row r="397" spans="2:20" x14ac:dyDescent="0.35">
      <c r="B397" s="35"/>
      <c r="C397" s="74"/>
      <c r="D397" s="75"/>
      <c r="E397" s="75"/>
      <c r="F397" s="75"/>
      <c r="G397" s="76"/>
      <c r="H397" s="63"/>
      <c r="I397" s="63"/>
      <c r="J397" s="76"/>
      <c r="K397" s="76"/>
      <c r="L397" s="37"/>
      <c r="M397" s="37"/>
      <c r="N397" s="76"/>
      <c r="O397" s="76"/>
      <c r="P397" s="37"/>
      <c r="Q397" s="37"/>
      <c r="R397" s="76"/>
      <c r="S397" s="63"/>
      <c r="T397" s="76"/>
    </row>
    <row r="398" spans="2:20" x14ac:dyDescent="0.35">
      <c r="B398" s="35"/>
      <c r="C398" s="74"/>
      <c r="D398" s="75"/>
      <c r="E398" s="75"/>
      <c r="F398" s="75"/>
      <c r="G398" s="76"/>
      <c r="H398" s="63"/>
      <c r="I398" s="63"/>
      <c r="J398" s="76"/>
      <c r="K398" s="76"/>
      <c r="L398" s="37"/>
      <c r="M398" s="37"/>
      <c r="N398" s="76"/>
      <c r="O398" s="76"/>
      <c r="P398" s="37"/>
      <c r="Q398" s="37"/>
      <c r="R398" s="76"/>
      <c r="S398" s="63"/>
      <c r="T398" s="76"/>
    </row>
    <row r="399" spans="2:20" x14ac:dyDescent="0.35">
      <c r="B399" s="35"/>
      <c r="C399" s="74"/>
      <c r="D399" s="75"/>
      <c r="E399" s="75"/>
      <c r="F399" s="75"/>
      <c r="G399" s="76"/>
      <c r="H399" s="63"/>
      <c r="I399" s="63"/>
      <c r="J399" s="76"/>
      <c r="K399" s="76"/>
      <c r="L399" s="37"/>
      <c r="M399" s="37"/>
      <c r="N399" s="76"/>
      <c r="O399" s="76"/>
      <c r="P399" s="37"/>
      <c r="Q399" s="37"/>
      <c r="R399" s="76"/>
      <c r="S399" s="63"/>
      <c r="T399" s="76"/>
    </row>
    <row r="400" spans="2:20" x14ac:dyDescent="0.35">
      <c r="B400" s="35"/>
      <c r="C400" s="74"/>
      <c r="D400" s="75"/>
      <c r="E400" s="75"/>
      <c r="F400" s="75"/>
      <c r="G400" s="76"/>
      <c r="H400" s="63"/>
      <c r="I400" s="63"/>
      <c r="J400" s="76"/>
      <c r="K400" s="76"/>
      <c r="L400" s="37"/>
      <c r="M400" s="37"/>
      <c r="N400" s="76"/>
      <c r="O400" s="76"/>
      <c r="P400" s="37"/>
      <c r="Q400" s="37"/>
      <c r="R400" s="76"/>
      <c r="S400" s="63"/>
      <c r="T400" s="76"/>
    </row>
    <row r="401" spans="2:20" x14ac:dyDescent="0.35">
      <c r="B401" s="35"/>
      <c r="C401" s="74"/>
      <c r="D401" s="75"/>
      <c r="E401" s="75"/>
      <c r="F401" s="75"/>
      <c r="G401" s="76"/>
      <c r="H401" s="63"/>
      <c r="I401" s="63"/>
      <c r="J401" s="76"/>
      <c r="K401" s="76"/>
      <c r="L401" s="37"/>
      <c r="M401" s="37"/>
      <c r="N401" s="76"/>
      <c r="O401" s="76"/>
      <c r="P401" s="37"/>
      <c r="Q401" s="37"/>
      <c r="R401" s="76"/>
      <c r="S401" s="63"/>
      <c r="T401" s="76"/>
    </row>
    <row r="402" spans="2:20" x14ac:dyDescent="0.35">
      <c r="B402" s="35"/>
      <c r="C402" s="74"/>
      <c r="D402" s="75"/>
      <c r="E402" s="75"/>
      <c r="F402" s="75"/>
      <c r="G402" s="76"/>
      <c r="H402" s="63"/>
      <c r="I402" s="63"/>
      <c r="J402" s="76"/>
      <c r="K402" s="76"/>
      <c r="L402" s="37"/>
      <c r="M402" s="37"/>
      <c r="N402" s="76"/>
      <c r="O402" s="76"/>
      <c r="P402" s="37"/>
      <c r="Q402" s="37"/>
      <c r="R402" s="76"/>
      <c r="S402" s="63"/>
      <c r="T402" s="76"/>
    </row>
    <row r="403" spans="2:20" x14ac:dyDescent="0.35">
      <c r="B403" s="35"/>
      <c r="C403" s="74"/>
      <c r="D403" s="75"/>
      <c r="E403" s="75"/>
      <c r="F403" s="75"/>
      <c r="G403" s="76"/>
      <c r="H403" s="63"/>
      <c r="I403" s="63"/>
      <c r="J403" s="76"/>
      <c r="K403" s="76"/>
      <c r="L403" s="37"/>
      <c r="M403" s="37"/>
      <c r="N403" s="76"/>
      <c r="O403" s="76"/>
      <c r="P403" s="37"/>
      <c r="Q403" s="37"/>
      <c r="R403" s="76"/>
      <c r="S403" s="63"/>
      <c r="T403" s="76"/>
    </row>
    <row r="404" spans="2:20" x14ac:dyDescent="0.35">
      <c r="B404" s="35"/>
      <c r="C404" s="74"/>
      <c r="D404" s="75"/>
      <c r="E404" s="75"/>
      <c r="F404" s="75"/>
      <c r="G404" s="76"/>
      <c r="H404" s="63"/>
      <c r="I404" s="63"/>
      <c r="J404" s="76"/>
      <c r="K404" s="76"/>
      <c r="L404" s="37"/>
      <c r="M404" s="37"/>
      <c r="N404" s="76"/>
      <c r="O404" s="76"/>
      <c r="P404" s="37"/>
      <c r="Q404" s="37"/>
      <c r="R404" s="76"/>
      <c r="S404" s="63"/>
      <c r="T404" s="76"/>
    </row>
    <row r="405" spans="2:20" x14ac:dyDescent="0.35">
      <c r="B405" s="35"/>
      <c r="C405" s="74"/>
      <c r="D405" s="75"/>
      <c r="E405" s="75"/>
      <c r="F405" s="75"/>
      <c r="G405" s="76"/>
      <c r="H405" s="63"/>
      <c r="I405" s="63"/>
      <c r="J405" s="76"/>
      <c r="K405" s="76"/>
      <c r="L405" s="37"/>
      <c r="M405" s="37"/>
      <c r="N405" s="76"/>
      <c r="O405" s="76"/>
      <c r="P405" s="37"/>
      <c r="Q405" s="37"/>
      <c r="R405" s="76"/>
      <c r="S405" s="63"/>
      <c r="T405" s="76"/>
    </row>
    <row r="406" spans="2:20" x14ac:dyDescent="0.35">
      <c r="B406" s="35"/>
      <c r="C406" s="74"/>
      <c r="D406" s="75"/>
      <c r="E406" s="75"/>
      <c r="F406" s="75"/>
      <c r="G406" s="76"/>
      <c r="H406" s="63"/>
      <c r="I406" s="63"/>
      <c r="J406" s="76"/>
      <c r="K406" s="76"/>
      <c r="L406" s="37"/>
      <c r="M406" s="37"/>
      <c r="N406" s="76"/>
      <c r="O406" s="76"/>
      <c r="P406" s="37"/>
      <c r="Q406" s="37"/>
      <c r="R406" s="76"/>
      <c r="S406" s="63"/>
      <c r="T406" s="76"/>
    </row>
    <row r="407" spans="2:20" x14ac:dyDescent="0.35">
      <c r="B407" s="35"/>
      <c r="C407" s="74"/>
      <c r="D407" s="75"/>
      <c r="E407" s="75"/>
      <c r="F407" s="75"/>
      <c r="G407" s="76"/>
      <c r="H407" s="63"/>
      <c r="I407" s="63"/>
      <c r="J407" s="76"/>
      <c r="K407" s="76"/>
      <c r="L407" s="37"/>
      <c r="M407" s="37"/>
      <c r="N407" s="76"/>
      <c r="O407" s="76"/>
      <c r="P407" s="37"/>
      <c r="Q407" s="37"/>
      <c r="R407" s="76"/>
      <c r="S407" s="63"/>
      <c r="T407" s="76"/>
    </row>
    <row r="408" spans="2:20" x14ac:dyDescent="0.35">
      <c r="B408" s="35"/>
      <c r="C408" s="74"/>
      <c r="D408" s="75"/>
      <c r="E408" s="75"/>
      <c r="F408" s="75"/>
      <c r="G408" s="76"/>
      <c r="H408" s="63"/>
      <c r="I408" s="63"/>
      <c r="J408" s="76"/>
      <c r="K408" s="76"/>
      <c r="L408" s="37"/>
      <c r="M408" s="37"/>
      <c r="N408" s="76"/>
      <c r="O408" s="76"/>
      <c r="P408" s="37"/>
      <c r="Q408" s="37"/>
      <c r="R408" s="76"/>
      <c r="S408" s="63"/>
      <c r="T408" s="76"/>
    </row>
    <row r="409" spans="2:20" x14ac:dyDescent="0.35">
      <c r="B409" s="35"/>
      <c r="C409" s="74"/>
      <c r="D409" s="75"/>
      <c r="E409" s="75"/>
      <c r="F409" s="75"/>
      <c r="G409" s="76"/>
      <c r="H409" s="63"/>
      <c r="I409" s="63"/>
      <c r="J409" s="76"/>
      <c r="K409" s="76"/>
      <c r="L409" s="37"/>
      <c r="M409" s="37"/>
      <c r="N409" s="76"/>
      <c r="O409" s="76"/>
      <c r="P409" s="37"/>
      <c r="Q409" s="37"/>
      <c r="R409" s="76"/>
      <c r="S409" s="63"/>
      <c r="T409" s="76"/>
    </row>
    <row r="410" spans="2:20" x14ac:dyDescent="0.35">
      <c r="B410" s="35"/>
      <c r="C410" s="74"/>
      <c r="D410" s="75"/>
      <c r="E410" s="75"/>
      <c r="F410" s="75"/>
      <c r="G410" s="76"/>
      <c r="H410" s="63"/>
      <c r="I410" s="63"/>
      <c r="J410" s="76"/>
      <c r="K410" s="76"/>
      <c r="L410" s="37"/>
      <c r="M410" s="37"/>
      <c r="N410" s="76"/>
      <c r="O410" s="76"/>
      <c r="P410" s="37"/>
      <c r="Q410" s="37"/>
      <c r="R410" s="76"/>
      <c r="S410" s="63"/>
      <c r="T410" s="76"/>
    </row>
    <row r="411" spans="2:20" x14ac:dyDescent="0.35">
      <c r="B411" s="35"/>
      <c r="C411" s="74"/>
      <c r="D411" s="75"/>
      <c r="E411" s="75"/>
      <c r="F411" s="75"/>
      <c r="G411" s="76"/>
      <c r="H411" s="63"/>
      <c r="I411" s="63"/>
      <c r="J411" s="76"/>
      <c r="K411" s="76"/>
      <c r="L411" s="37"/>
      <c r="M411" s="37"/>
      <c r="N411" s="76"/>
      <c r="O411" s="76"/>
      <c r="P411" s="37"/>
      <c r="Q411" s="37"/>
      <c r="R411" s="76"/>
      <c r="S411" s="63"/>
      <c r="T411" s="76"/>
    </row>
    <row r="412" spans="2:20" x14ac:dyDescent="0.35">
      <c r="B412" s="35"/>
      <c r="C412" s="74"/>
      <c r="D412" s="75"/>
      <c r="E412" s="75"/>
      <c r="F412" s="75"/>
      <c r="G412" s="76"/>
      <c r="H412" s="63"/>
      <c r="I412" s="63"/>
      <c r="J412" s="76"/>
      <c r="K412" s="76"/>
      <c r="L412" s="37"/>
      <c r="M412" s="37"/>
      <c r="N412" s="76"/>
      <c r="O412" s="76"/>
      <c r="P412" s="37"/>
      <c r="Q412" s="37"/>
      <c r="R412" s="76"/>
      <c r="S412" s="63"/>
      <c r="T412" s="76"/>
    </row>
    <row r="413" spans="2:20" x14ac:dyDescent="0.35">
      <c r="B413" s="35"/>
      <c r="C413" s="74"/>
      <c r="D413" s="75"/>
      <c r="E413" s="75"/>
      <c r="F413" s="75"/>
      <c r="G413" s="76"/>
      <c r="H413" s="63"/>
      <c r="I413" s="63"/>
      <c r="J413" s="76"/>
      <c r="K413" s="76"/>
      <c r="L413" s="37"/>
      <c r="M413" s="37"/>
      <c r="N413" s="76"/>
      <c r="O413" s="76"/>
      <c r="P413" s="37"/>
      <c r="Q413" s="37"/>
      <c r="R413" s="76"/>
      <c r="S413" s="63"/>
      <c r="T413" s="76"/>
    </row>
    <row r="414" spans="2:20" x14ac:dyDescent="0.35">
      <c r="B414" s="35"/>
      <c r="C414" s="74"/>
      <c r="D414" s="75"/>
      <c r="E414" s="75"/>
      <c r="F414" s="75"/>
      <c r="G414" s="76"/>
      <c r="H414" s="63"/>
      <c r="I414" s="63"/>
      <c r="J414" s="76"/>
      <c r="K414" s="76"/>
      <c r="L414" s="37"/>
      <c r="M414" s="37"/>
      <c r="N414" s="76"/>
      <c r="O414" s="76"/>
      <c r="P414" s="37"/>
      <c r="Q414" s="37"/>
      <c r="R414" s="76"/>
      <c r="S414" s="63"/>
      <c r="T414" s="76"/>
    </row>
    <row r="415" spans="2:20" x14ac:dyDescent="0.35">
      <c r="B415" s="35"/>
      <c r="C415" s="74"/>
      <c r="D415" s="75"/>
      <c r="E415" s="75"/>
      <c r="F415" s="75"/>
      <c r="G415" s="76"/>
      <c r="H415" s="63"/>
      <c r="I415" s="63"/>
      <c r="J415" s="76"/>
      <c r="K415" s="76"/>
      <c r="L415" s="37"/>
      <c r="M415" s="37"/>
      <c r="N415" s="76"/>
      <c r="O415" s="76"/>
      <c r="P415" s="37"/>
      <c r="Q415" s="37"/>
      <c r="R415" s="76"/>
      <c r="S415" s="63"/>
      <c r="T415" s="76"/>
    </row>
    <row r="416" spans="2:20" x14ac:dyDescent="0.35">
      <c r="B416" s="35"/>
      <c r="C416" s="74"/>
      <c r="D416" s="75"/>
      <c r="E416" s="75"/>
      <c r="F416" s="75"/>
      <c r="G416" s="76"/>
      <c r="H416" s="63"/>
      <c r="I416" s="63"/>
      <c r="J416" s="76"/>
      <c r="K416" s="76"/>
      <c r="L416" s="37"/>
      <c r="M416" s="37"/>
      <c r="N416" s="76"/>
      <c r="O416" s="76"/>
      <c r="P416" s="37"/>
      <c r="Q416" s="37"/>
      <c r="R416" s="76"/>
      <c r="S416" s="63"/>
      <c r="T416" s="76"/>
    </row>
    <row r="417" spans="2:20" x14ac:dyDescent="0.35">
      <c r="B417" s="35"/>
      <c r="C417" s="74"/>
      <c r="D417" s="75"/>
      <c r="E417" s="75"/>
      <c r="F417" s="75"/>
      <c r="G417" s="76"/>
      <c r="H417" s="63"/>
      <c r="I417" s="63"/>
      <c r="J417" s="76"/>
      <c r="K417" s="76"/>
      <c r="L417" s="37"/>
      <c r="M417" s="37"/>
      <c r="N417" s="76"/>
      <c r="O417" s="76"/>
      <c r="P417" s="37"/>
      <c r="Q417" s="37"/>
      <c r="R417" s="76"/>
      <c r="S417" s="63"/>
      <c r="T417" s="76"/>
    </row>
    <row r="418" spans="2:20" x14ac:dyDescent="0.35">
      <c r="B418" s="35"/>
      <c r="C418" s="74"/>
      <c r="D418" s="75"/>
      <c r="E418" s="75"/>
      <c r="F418" s="75"/>
      <c r="G418" s="76"/>
      <c r="H418" s="63"/>
      <c r="I418" s="63"/>
      <c r="J418" s="76"/>
      <c r="K418" s="76"/>
      <c r="L418" s="37"/>
      <c r="M418" s="37"/>
      <c r="N418" s="76"/>
      <c r="O418" s="76"/>
      <c r="P418" s="37"/>
      <c r="Q418" s="37"/>
      <c r="R418" s="76"/>
      <c r="S418" s="63"/>
      <c r="T418" s="76"/>
    </row>
    <row r="419" spans="2:20" x14ac:dyDescent="0.35">
      <c r="B419" s="35"/>
      <c r="C419" s="74"/>
      <c r="D419" s="75"/>
      <c r="E419" s="75"/>
      <c r="F419" s="75"/>
      <c r="G419" s="76"/>
      <c r="H419" s="63"/>
      <c r="I419" s="63"/>
      <c r="J419" s="76"/>
      <c r="K419" s="76"/>
      <c r="L419" s="37"/>
      <c r="M419" s="37"/>
      <c r="N419" s="76"/>
      <c r="O419" s="76"/>
      <c r="P419" s="37"/>
      <c r="Q419" s="37"/>
      <c r="R419" s="76"/>
      <c r="S419" s="63"/>
      <c r="T419" s="76"/>
    </row>
    <row r="420" spans="2:20" x14ac:dyDescent="0.35">
      <c r="B420" s="35"/>
      <c r="C420" s="74"/>
      <c r="D420" s="75"/>
      <c r="E420" s="75"/>
      <c r="F420" s="75"/>
      <c r="G420" s="76"/>
      <c r="H420" s="63"/>
      <c r="I420" s="63"/>
      <c r="J420" s="76"/>
      <c r="K420" s="76"/>
      <c r="L420" s="37"/>
      <c r="M420" s="37"/>
      <c r="N420" s="76"/>
      <c r="O420" s="76"/>
      <c r="P420" s="37"/>
      <c r="Q420" s="37"/>
      <c r="R420" s="76"/>
      <c r="S420" s="63"/>
      <c r="T420" s="76"/>
    </row>
    <row r="421" spans="2:20" x14ac:dyDescent="0.35">
      <c r="B421" s="35"/>
      <c r="C421" s="74"/>
      <c r="D421" s="75"/>
      <c r="E421" s="75"/>
      <c r="F421" s="75"/>
      <c r="G421" s="76"/>
      <c r="H421" s="63"/>
      <c r="I421" s="63"/>
      <c r="J421" s="76"/>
      <c r="K421" s="76"/>
      <c r="L421" s="37"/>
      <c r="M421" s="37"/>
      <c r="N421" s="76"/>
      <c r="O421" s="76"/>
      <c r="P421" s="37"/>
      <c r="Q421" s="37"/>
      <c r="R421" s="76"/>
      <c r="S421" s="63"/>
      <c r="T421" s="76"/>
    </row>
    <row r="422" spans="2:20" x14ac:dyDescent="0.35">
      <c r="B422" s="35"/>
      <c r="C422" s="74"/>
      <c r="D422" s="75"/>
      <c r="E422" s="75"/>
      <c r="F422" s="75"/>
      <c r="G422" s="76"/>
      <c r="H422" s="63"/>
      <c r="I422" s="63"/>
      <c r="J422" s="76"/>
      <c r="K422" s="76"/>
      <c r="L422" s="37"/>
      <c r="M422" s="37"/>
      <c r="N422" s="76"/>
      <c r="O422" s="76"/>
      <c r="P422" s="37"/>
      <c r="Q422" s="37"/>
      <c r="R422" s="76"/>
      <c r="S422" s="63"/>
      <c r="T422" s="76"/>
    </row>
    <row r="423" spans="2:20" x14ac:dyDescent="0.35">
      <c r="B423" s="35"/>
      <c r="C423" s="74"/>
      <c r="D423" s="75"/>
      <c r="E423" s="75"/>
      <c r="F423" s="75"/>
      <c r="G423" s="76"/>
      <c r="H423" s="63"/>
      <c r="I423" s="63"/>
      <c r="J423" s="76"/>
      <c r="K423" s="76"/>
      <c r="L423" s="37"/>
      <c r="M423" s="37"/>
      <c r="N423" s="76"/>
      <c r="O423" s="76"/>
      <c r="P423" s="37"/>
      <c r="Q423" s="37"/>
      <c r="R423" s="76"/>
      <c r="S423" s="63"/>
      <c r="T423" s="76"/>
    </row>
    <row r="424" spans="2:20" x14ac:dyDescent="0.35">
      <c r="B424" s="35"/>
      <c r="C424" s="74"/>
      <c r="D424" s="75"/>
      <c r="E424" s="75"/>
      <c r="F424" s="75"/>
      <c r="G424" s="76"/>
      <c r="H424" s="63"/>
      <c r="I424" s="63"/>
      <c r="J424" s="76"/>
      <c r="K424" s="76"/>
      <c r="L424" s="37"/>
      <c r="M424" s="37"/>
      <c r="N424" s="76"/>
      <c r="O424" s="76"/>
      <c r="P424" s="37"/>
      <c r="Q424" s="37"/>
      <c r="R424" s="76"/>
      <c r="S424" s="63"/>
      <c r="T424" s="76"/>
    </row>
    <row r="425" spans="2:20" x14ac:dyDescent="0.35">
      <c r="B425" s="35"/>
      <c r="C425" s="74"/>
      <c r="D425" s="75"/>
      <c r="E425" s="75"/>
      <c r="F425" s="75"/>
      <c r="G425" s="76"/>
      <c r="H425" s="63"/>
      <c r="I425" s="63"/>
      <c r="J425" s="76"/>
      <c r="K425" s="76"/>
      <c r="L425" s="37"/>
      <c r="M425" s="37"/>
      <c r="N425" s="76"/>
      <c r="O425" s="76"/>
      <c r="P425" s="37"/>
      <c r="Q425" s="37"/>
      <c r="R425" s="76"/>
      <c r="S425" s="63"/>
      <c r="T425" s="76"/>
    </row>
    <row r="426" spans="2:20" x14ac:dyDescent="0.35">
      <c r="B426" s="35"/>
      <c r="C426" s="74"/>
      <c r="D426" s="75"/>
      <c r="E426" s="75"/>
      <c r="F426" s="75"/>
      <c r="G426" s="76"/>
      <c r="H426" s="63"/>
      <c r="I426" s="63"/>
      <c r="J426" s="76"/>
      <c r="K426" s="76"/>
      <c r="L426" s="37"/>
      <c r="M426" s="37"/>
      <c r="N426" s="76"/>
      <c r="O426" s="76"/>
      <c r="P426" s="37"/>
      <c r="Q426" s="37"/>
      <c r="R426" s="76"/>
      <c r="S426" s="63"/>
      <c r="T426" s="76"/>
    </row>
    <row r="427" spans="2:20" x14ac:dyDescent="0.35">
      <c r="B427" s="35"/>
      <c r="C427" s="74"/>
      <c r="D427" s="75"/>
      <c r="E427" s="75"/>
      <c r="F427" s="75"/>
      <c r="G427" s="76"/>
      <c r="H427" s="63"/>
      <c r="I427" s="63"/>
      <c r="J427" s="76"/>
      <c r="K427" s="76"/>
      <c r="L427" s="37"/>
      <c r="M427" s="37"/>
      <c r="N427" s="76"/>
      <c r="O427" s="76"/>
      <c r="P427" s="37"/>
      <c r="Q427" s="37"/>
      <c r="R427" s="76"/>
      <c r="S427" s="63"/>
      <c r="T427" s="76"/>
    </row>
    <row r="428" spans="2:20" x14ac:dyDescent="0.35">
      <c r="B428" s="35"/>
      <c r="C428" s="74"/>
      <c r="D428" s="75"/>
      <c r="E428" s="75"/>
      <c r="F428" s="75"/>
      <c r="G428" s="76"/>
      <c r="H428" s="63"/>
      <c r="I428" s="63"/>
      <c r="J428" s="76"/>
      <c r="K428" s="76"/>
      <c r="L428" s="37"/>
      <c r="M428" s="37"/>
      <c r="N428" s="76"/>
      <c r="O428" s="76"/>
      <c r="P428" s="37"/>
      <c r="Q428" s="37"/>
      <c r="R428" s="76"/>
      <c r="S428" s="63"/>
      <c r="T428" s="76"/>
    </row>
    <row r="429" spans="2:20" x14ac:dyDescent="0.35">
      <c r="B429" s="35"/>
      <c r="C429" s="74"/>
      <c r="D429" s="75"/>
      <c r="E429" s="75"/>
      <c r="F429" s="75"/>
      <c r="G429" s="76"/>
      <c r="H429" s="63"/>
      <c r="I429" s="63"/>
      <c r="J429" s="76"/>
      <c r="K429" s="76"/>
      <c r="L429" s="37"/>
      <c r="M429" s="37"/>
      <c r="N429" s="76"/>
      <c r="O429" s="76"/>
      <c r="P429" s="37"/>
      <c r="Q429" s="37"/>
      <c r="R429" s="76"/>
      <c r="S429" s="63"/>
      <c r="T429" s="76"/>
    </row>
    <row r="430" spans="2:20" x14ac:dyDescent="0.35">
      <c r="B430" s="35"/>
      <c r="C430" s="74"/>
      <c r="D430" s="75"/>
      <c r="E430" s="75"/>
      <c r="F430" s="75"/>
      <c r="G430" s="76"/>
      <c r="H430" s="63"/>
      <c r="I430" s="63"/>
      <c r="J430" s="76"/>
      <c r="K430" s="76"/>
      <c r="L430" s="37"/>
      <c r="M430" s="37"/>
      <c r="N430" s="76"/>
      <c r="O430" s="76"/>
      <c r="P430" s="37"/>
      <c r="Q430" s="37"/>
      <c r="R430" s="76"/>
      <c r="S430" s="63"/>
      <c r="T430" s="76"/>
    </row>
    <row r="431" spans="2:20" x14ac:dyDescent="0.35">
      <c r="B431" s="35"/>
      <c r="C431" s="74"/>
      <c r="D431" s="75"/>
      <c r="E431" s="75"/>
      <c r="F431" s="75"/>
      <c r="G431" s="76"/>
      <c r="H431" s="63"/>
      <c r="I431" s="63"/>
      <c r="J431" s="76"/>
      <c r="K431" s="76"/>
      <c r="L431" s="37"/>
      <c r="M431" s="37"/>
      <c r="N431" s="76"/>
      <c r="O431" s="76"/>
      <c r="P431" s="37"/>
      <c r="Q431" s="37"/>
      <c r="R431" s="76"/>
      <c r="S431" s="63"/>
      <c r="T431" s="76"/>
    </row>
    <row r="432" spans="2:20" x14ac:dyDescent="0.35">
      <c r="B432" s="35"/>
      <c r="C432" s="74"/>
      <c r="D432" s="75"/>
      <c r="E432" s="75"/>
      <c r="F432" s="75"/>
      <c r="G432" s="76"/>
      <c r="H432" s="63"/>
      <c r="I432" s="63"/>
      <c r="J432" s="76"/>
      <c r="K432" s="76"/>
      <c r="L432" s="37"/>
      <c r="M432" s="37"/>
      <c r="N432" s="76"/>
      <c r="O432" s="76"/>
      <c r="P432" s="37"/>
      <c r="Q432" s="37"/>
      <c r="R432" s="76"/>
      <c r="S432" s="63"/>
      <c r="T432" s="76"/>
    </row>
    <row r="433" spans="2:20" x14ac:dyDescent="0.35">
      <c r="B433" s="35"/>
      <c r="C433" s="74"/>
      <c r="D433" s="75"/>
      <c r="E433" s="75"/>
      <c r="F433" s="75"/>
      <c r="G433" s="76"/>
      <c r="H433" s="63"/>
      <c r="I433" s="63"/>
      <c r="J433" s="76"/>
      <c r="K433" s="76"/>
      <c r="L433" s="37"/>
      <c r="M433" s="37"/>
      <c r="N433" s="76"/>
      <c r="O433" s="76"/>
      <c r="P433" s="37"/>
      <c r="Q433" s="37"/>
      <c r="R433" s="76"/>
      <c r="S433" s="63"/>
      <c r="T433" s="76"/>
    </row>
    <row r="434" spans="2:20" x14ac:dyDescent="0.35">
      <c r="B434" s="35"/>
      <c r="C434" s="74"/>
      <c r="D434" s="75"/>
      <c r="E434" s="75"/>
      <c r="F434" s="75"/>
      <c r="G434" s="76"/>
      <c r="H434" s="63"/>
      <c r="I434" s="63"/>
      <c r="J434" s="76"/>
      <c r="K434" s="76"/>
      <c r="L434" s="37"/>
      <c r="M434" s="37"/>
      <c r="N434" s="76"/>
      <c r="O434" s="76"/>
      <c r="P434" s="37"/>
      <c r="Q434" s="37"/>
      <c r="R434" s="76"/>
      <c r="S434" s="63"/>
      <c r="T434" s="76"/>
    </row>
    <row r="435" spans="2:20" x14ac:dyDescent="0.35">
      <c r="B435" s="35"/>
      <c r="C435" s="74"/>
      <c r="D435" s="75"/>
      <c r="E435" s="75"/>
      <c r="F435" s="75"/>
      <c r="G435" s="76"/>
      <c r="H435" s="63"/>
      <c r="I435" s="63"/>
      <c r="J435" s="76"/>
      <c r="K435" s="76"/>
      <c r="L435" s="37"/>
      <c r="M435" s="37"/>
      <c r="N435" s="76"/>
      <c r="O435" s="76"/>
      <c r="P435" s="37"/>
      <c r="Q435" s="37"/>
      <c r="R435" s="76"/>
      <c r="S435" s="63"/>
      <c r="T435" s="76"/>
    </row>
    <row r="436" spans="2:20" x14ac:dyDescent="0.35">
      <c r="B436" s="35"/>
      <c r="C436" s="74"/>
      <c r="D436" s="75"/>
      <c r="E436" s="75"/>
      <c r="F436" s="75"/>
      <c r="G436" s="76"/>
      <c r="H436" s="63"/>
      <c r="I436" s="63"/>
      <c r="J436" s="76"/>
      <c r="K436" s="76"/>
      <c r="L436" s="37"/>
      <c r="M436" s="37"/>
      <c r="N436" s="76"/>
      <c r="O436" s="76"/>
      <c r="P436" s="37"/>
      <c r="Q436" s="37"/>
      <c r="R436" s="76"/>
      <c r="S436" s="63"/>
      <c r="T436" s="76"/>
    </row>
    <row r="437" spans="2:20" x14ac:dyDescent="0.35">
      <c r="B437" s="35"/>
      <c r="C437" s="74"/>
      <c r="D437" s="75"/>
      <c r="E437" s="75"/>
      <c r="F437" s="75"/>
      <c r="G437" s="76"/>
      <c r="H437" s="63"/>
      <c r="I437" s="63"/>
      <c r="J437" s="76"/>
      <c r="K437" s="76"/>
      <c r="L437" s="37"/>
      <c r="M437" s="37"/>
      <c r="N437" s="76"/>
      <c r="O437" s="76"/>
      <c r="P437" s="37"/>
      <c r="Q437" s="37"/>
      <c r="R437" s="76"/>
      <c r="S437" s="63"/>
      <c r="T437" s="76"/>
    </row>
    <row r="438" spans="2:20" x14ac:dyDescent="0.35">
      <c r="B438" s="35"/>
      <c r="C438" s="74"/>
      <c r="D438" s="75"/>
      <c r="E438" s="75"/>
      <c r="F438" s="75"/>
      <c r="G438" s="76"/>
      <c r="H438" s="63"/>
      <c r="I438" s="63"/>
      <c r="J438" s="76"/>
      <c r="K438" s="76"/>
      <c r="L438" s="37"/>
      <c r="M438" s="37"/>
      <c r="N438" s="76"/>
      <c r="O438" s="76"/>
      <c r="P438" s="37"/>
      <c r="Q438" s="37"/>
      <c r="R438" s="76"/>
      <c r="S438" s="63"/>
      <c r="T438" s="76"/>
    </row>
    <row r="439" spans="2:20" x14ac:dyDescent="0.35">
      <c r="B439" s="35"/>
      <c r="C439" s="74"/>
      <c r="D439" s="75"/>
      <c r="E439" s="75"/>
      <c r="F439" s="75"/>
      <c r="G439" s="76"/>
      <c r="H439" s="63"/>
      <c r="I439" s="63"/>
      <c r="J439" s="76"/>
      <c r="K439" s="76"/>
      <c r="L439" s="37"/>
      <c r="M439" s="37"/>
      <c r="N439" s="76"/>
      <c r="O439" s="76"/>
      <c r="P439" s="37"/>
      <c r="Q439" s="37"/>
      <c r="R439" s="76"/>
      <c r="S439" s="63"/>
      <c r="T439" s="76"/>
    </row>
    <row r="440" spans="2:20" x14ac:dyDescent="0.35">
      <c r="B440" s="35"/>
      <c r="C440" s="74"/>
      <c r="D440" s="75"/>
      <c r="E440" s="75"/>
      <c r="F440" s="75"/>
      <c r="G440" s="76"/>
      <c r="H440" s="63"/>
      <c r="I440" s="63"/>
      <c r="J440" s="76"/>
      <c r="K440" s="76"/>
      <c r="L440" s="37"/>
      <c r="M440" s="37"/>
      <c r="N440" s="76"/>
      <c r="O440" s="76"/>
      <c r="P440" s="37"/>
      <c r="Q440" s="37"/>
      <c r="R440" s="76"/>
      <c r="S440" s="63"/>
      <c r="T440" s="76"/>
    </row>
    <row r="441" spans="2:20" x14ac:dyDescent="0.35">
      <c r="B441" s="35"/>
      <c r="C441" s="74"/>
      <c r="D441" s="75"/>
      <c r="E441" s="75"/>
      <c r="F441" s="75"/>
      <c r="G441" s="76"/>
      <c r="H441" s="63"/>
      <c r="I441" s="63"/>
      <c r="J441" s="76"/>
      <c r="K441" s="76"/>
      <c r="L441" s="37"/>
      <c r="M441" s="37"/>
      <c r="N441" s="76"/>
      <c r="O441" s="76"/>
      <c r="P441" s="37"/>
      <c r="Q441" s="37"/>
      <c r="R441" s="76"/>
      <c r="S441" s="63"/>
      <c r="T441" s="76"/>
    </row>
    <row r="442" spans="2:20" x14ac:dyDescent="0.35">
      <c r="B442" s="35"/>
      <c r="C442" s="74"/>
      <c r="D442" s="75"/>
      <c r="E442" s="75"/>
      <c r="F442" s="75"/>
      <c r="G442" s="76"/>
      <c r="H442" s="63"/>
      <c r="I442" s="63"/>
      <c r="J442" s="76"/>
      <c r="K442" s="76"/>
      <c r="L442" s="37"/>
      <c r="M442" s="37"/>
      <c r="N442" s="76"/>
      <c r="O442" s="76"/>
      <c r="P442" s="37"/>
      <c r="Q442" s="37"/>
      <c r="R442" s="76"/>
      <c r="S442" s="63"/>
      <c r="T442" s="76"/>
    </row>
    <row r="443" spans="2:20" x14ac:dyDescent="0.35">
      <c r="B443" s="35"/>
      <c r="C443" s="74"/>
      <c r="D443" s="75"/>
      <c r="E443" s="75"/>
      <c r="F443" s="75"/>
      <c r="G443" s="76"/>
      <c r="H443" s="63"/>
      <c r="I443" s="63"/>
      <c r="J443" s="76"/>
      <c r="K443" s="76"/>
      <c r="L443" s="37"/>
      <c r="M443" s="37"/>
      <c r="N443" s="76"/>
      <c r="O443" s="76"/>
      <c r="P443" s="37"/>
      <c r="Q443" s="37"/>
      <c r="R443" s="76"/>
      <c r="S443" s="63"/>
      <c r="T443" s="76"/>
    </row>
    <row r="444" spans="2:20" x14ac:dyDescent="0.35">
      <c r="B444" s="35"/>
      <c r="C444" s="74"/>
      <c r="D444" s="75"/>
      <c r="E444" s="75"/>
      <c r="F444" s="75"/>
      <c r="G444" s="76"/>
      <c r="H444" s="63"/>
      <c r="I444" s="63"/>
      <c r="J444" s="76"/>
      <c r="K444" s="76"/>
      <c r="L444" s="37"/>
      <c r="M444" s="37"/>
      <c r="N444" s="76"/>
      <c r="O444" s="76"/>
      <c r="P444" s="37"/>
      <c r="Q444" s="37"/>
      <c r="R444" s="76"/>
      <c r="S444" s="63"/>
      <c r="T444" s="76"/>
    </row>
    <row r="445" spans="2:20" x14ac:dyDescent="0.35">
      <c r="B445" s="35"/>
      <c r="C445" s="74"/>
      <c r="D445" s="75"/>
      <c r="E445" s="75"/>
      <c r="F445" s="75"/>
      <c r="G445" s="76"/>
      <c r="H445" s="63"/>
      <c r="I445" s="63"/>
      <c r="J445" s="76"/>
      <c r="K445" s="76"/>
      <c r="L445" s="37"/>
      <c r="M445" s="37"/>
      <c r="N445" s="76"/>
      <c r="O445" s="76"/>
      <c r="P445" s="37"/>
      <c r="Q445" s="37"/>
      <c r="R445" s="76"/>
      <c r="S445" s="63"/>
      <c r="T445" s="76"/>
    </row>
    <row r="446" spans="2:20" x14ac:dyDescent="0.35">
      <c r="B446" s="35"/>
      <c r="C446" s="74"/>
      <c r="D446" s="75"/>
      <c r="E446" s="75"/>
      <c r="F446" s="75"/>
      <c r="G446" s="76"/>
      <c r="H446" s="63"/>
      <c r="I446" s="63"/>
      <c r="J446" s="76"/>
      <c r="K446" s="76"/>
      <c r="L446" s="37"/>
      <c r="M446" s="37"/>
      <c r="N446" s="76"/>
      <c r="O446" s="76"/>
      <c r="P446" s="37"/>
      <c r="Q446" s="37"/>
      <c r="R446" s="76"/>
      <c r="S446" s="63"/>
      <c r="T446" s="76"/>
    </row>
    <row r="447" spans="2:20" x14ac:dyDescent="0.35">
      <c r="B447" s="35"/>
      <c r="C447" s="74"/>
      <c r="D447" s="75"/>
      <c r="E447" s="75"/>
      <c r="F447" s="75"/>
      <c r="G447" s="76"/>
      <c r="H447" s="63"/>
      <c r="I447" s="63"/>
      <c r="J447" s="76"/>
      <c r="K447" s="76"/>
      <c r="L447" s="37"/>
      <c r="M447" s="37"/>
      <c r="N447" s="76"/>
      <c r="O447" s="76"/>
      <c r="P447" s="37"/>
      <c r="Q447" s="37"/>
      <c r="R447" s="76"/>
      <c r="S447" s="63"/>
      <c r="T447" s="76"/>
    </row>
    <row r="448" spans="2:20" x14ac:dyDescent="0.35">
      <c r="B448" s="35"/>
      <c r="C448" s="74"/>
      <c r="D448" s="75"/>
      <c r="E448" s="75"/>
      <c r="F448" s="75"/>
      <c r="G448" s="76"/>
      <c r="H448" s="63"/>
      <c r="I448" s="63"/>
      <c r="J448" s="76"/>
      <c r="K448" s="76"/>
      <c r="L448" s="37"/>
      <c r="M448" s="37"/>
      <c r="N448" s="76"/>
      <c r="O448" s="76"/>
      <c r="P448" s="37"/>
      <c r="Q448" s="37"/>
      <c r="R448" s="76"/>
      <c r="S448" s="63"/>
      <c r="T448" s="76"/>
    </row>
    <row r="449" spans="2:20" x14ac:dyDescent="0.35">
      <c r="B449" s="35"/>
      <c r="C449" s="74"/>
      <c r="D449" s="75"/>
      <c r="E449" s="75"/>
      <c r="F449" s="75"/>
      <c r="G449" s="76"/>
      <c r="H449" s="63"/>
      <c r="I449" s="63"/>
      <c r="J449" s="76"/>
      <c r="K449" s="76"/>
      <c r="L449" s="37"/>
      <c r="M449" s="37"/>
      <c r="N449" s="76"/>
      <c r="O449" s="76"/>
      <c r="P449" s="37"/>
      <c r="Q449" s="37"/>
      <c r="R449" s="76"/>
      <c r="S449" s="63"/>
      <c r="T449" s="76"/>
    </row>
    <row r="450" spans="2:20" x14ac:dyDescent="0.35">
      <c r="B450" s="35"/>
      <c r="C450" s="74"/>
      <c r="D450" s="75"/>
      <c r="E450" s="75"/>
      <c r="F450" s="75"/>
      <c r="G450" s="76"/>
      <c r="H450" s="63"/>
      <c r="I450" s="63"/>
      <c r="J450" s="76"/>
      <c r="K450" s="76"/>
      <c r="L450" s="37"/>
      <c r="M450" s="37"/>
      <c r="N450" s="76"/>
      <c r="O450" s="76"/>
      <c r="P450" s="37"/>
      <c r="Q450" s="37"/>
      <c r="R450" s="76"/>
      <c r="S450" s="63"/>
      <c r="T450" s="76"/>
    </row>
    <row r="451" spans="2:20" x14ac:dyDescent="0.35">
      <c r="B451" s="35"/>
      <c r="C451" s="74"/>
      <c r="D451" s="75"/>
      <c r="E451" s="75"/>
      <c r="F451" s="75"/>
      <c r="G451" s="76"/>
      <c r="H451" s="63"/>
      <c r="I451" s="63"/>
      <c r="J451" s="76"/>
      <c r="K451" s="76"/>
      <c r="L451" s="37"/>
      <c r="M451" s="37"/>
      <c r="N451" s="76"/>
      <c r="O451" s="76"/>
      <c r="P451" s="37"/>
      <c r="Q451" s="37"/>
      <c r="R451" s="76"/>
      <c r="S451" s="63"/>
      <c r="T451" s="76"/>
    </row>
    <row r="452" spans="2:20" x14ac:dyDescent="0.35">
      <c r="B452" s="35"/>
      <c r="C452" s="74"/>
      <c r="D452" s="75"/>
      <c r="E452" s="75"/>
      <c r="F452" s="75"/>
      <c r="G452" s="76"/>
      <c r="H452" s="63"/>
      <c r="I452" s="63"/>
      <c r="J452" s="76"/>
      <c r="K452" s="76"/>
      <c r="L452" s="37"/>
      <c r="M452" s="37"/>
      <c r="N452" s="76"/>
      <c r="O452" s="76"/>
      <c r="P452" s="37"/>
      <c r="Q452" s="37"/>
      <c r="R452" s="76"/>
      <c r="S452" s="63"/>
      <c r="T452" s="76"/>
    </row>
    <row r="453" spans="2:20" x14ac:dyDescent="0.35">
      <c r="B453" s="35"/>
      <c r="C453" s="74"/>
      <c r="D453" s="75"/>
      <c r="E453" s="75"/>
      <c r="F453" s="75"/>
      <c r="G453" s="76"/>
      <c r="H453" s="63"/>
      <c r="I453" s="63"/>
      <c r="J453" s="76"/>
      <c r="K453" s="76"/>
      <c r="L453" s="37"/>
      <c r="M453" s="37"/>
      <c r="N453" s="76"/>
      <c r="O453" s="76"/>
      <c r="P453" s="37"/>
      <c r="Q453" s="37"/>
      <c r="R453" s="76"/>
      <c r="S453" s="63"/>
      <c r="T453" s="76"/>
    </row>
    <row r="454" spans="2:20" x14ac:dyDescent="0.35">
      <c r="B454" s="35"/>
      <c r="C454" s="74"/>
      <c r="D454" s="75"/>
      <c r="E454" s="75"/>
      <c r="F454" s="75"/>
      <c r="G454" s="76"/>
      <c r="H454" s="63"/>
      <c r="I454" s="63"/>
      <c r="J454" s="76"/>
      <c r="K454" s="76"/>
      <c r="L454" s="37"/>
      <c r="M454" s="37"/>
      <c r="N454" s="76"/>
      <c r="O454" s="76"/>
      <c r="P454" s="37"/>
      <c r="Q454" s="37"/>
      <c r="R454" s="76"/>
      <c r="S454" s="63"/>
      <c r="T454" s="76"/>
    </row>
    <row r="455" spans="2:20" x14ac:dyDescent="0.35">
      <c r="B455" s="35"/>
      <c r="C455" s="74"/>
      <c r="D455" s="75"/>
      <c r="E455" s="75"/>
      <c r="F455" s="75"/>
      <c r="G455" s="76"/>
      <c r="H455" s="63"/>
      <c r="I455" s="63"/>
      <c r="J455" s="76"/>
      <c r="K455" s="76"/>
      <c r="L455" s="37"/>
      <c r="M455" s="37"/>
      <c r="N455" s="76"/>
      <c r="O455" s="76"/>
      <c r="P455" s="37"/>
      <c r="Q455" s="37"/>
      <c r="R455" s="76"/>
      <c r="S455" s="63"/>
      <c r="T455" s="76"/>
    </row>
    <row r="456" spans="2:20" x14ac:dyDescent="0.35">
      <c r="B456" s="35"/>
      <c r="C456" s="74"/>
      <c r="D456" s="75"/>
      <c r="E456" s="75"/>
      <c r="F456" s="75"/>
      <c r="G456" s="76"/>
      <c r="H456" s="63"/>
      <c r="I456" s="63"/>
      <c r="J456" s="76"/>
      <c r="K456" s="76"/>
      <c r="L456" s="37"/>
      <c r="M456" s="37"/>
      <c r="N456" s="76"/>
      <c r="O456" s="76"/>
      <c r="P456" s="37"/>
      <c r="Q456" s="37"/>
      <c r="R456" s="76"/>
      <c r="S456" s="63"/>
      <c r="T456" s="76"/>
    </row>
    <row r="457" spans="2:20" x14ac:dyDescent="0.35">
      <c r="B457" s="35"/>
      <c r="C457" s="74"/>
      <c r="D457" s="75"/>
      <c r="E457" s="75"/>
      <c r="F457" s="75"/>
      <c r="G457" s="76"/>
      <c r="H457" s="63"/>
      <c r="I457" s="63"/>
      <c r="J457" s="76"/>
      <c r="K457" s="76"/>
      <c r="L457" s="37"/>
      <c r="M457" s="37"/>
      <c r="N457" s="76"/>
      <c r="O457" s="76"/>
      <c r="P457" s="37"/>
      <c r="Q457" s="37"/>
      <c r="R457" s="76"/>
      <c r="S457" s="63"/>
      <c r="T457" s="76"/>
    </row>
    <row r="458" spans="2:20" x14ac:dyDescent="0.35">
      <c r="B458" s="35"/>
      <c r="C458" s="74"/>
      <c r="D458" s="75"/>
      <c r="E458" s="75"/>
      <c r="F458" s="75"/>
      <c r="G458" s="76"/>
      <c r="H458" s="63"/>
      <c r="I458" s="63"/>
      <c r="J458" s="76"/>
      <c r="K458" s="76"/>
      <c r="L458" s="37"/>
      <c r="M458" s="37"/>
      <c r="N458" s="76"/>
      <c r="O458" s="76"/>
      <c r="P458" s="37"/>
      <c r="Q458" s="37"/>
      <c r="R458" s="76"/>
      <c r="S458" s="63"/>
      <c r="T458" s="76"/>
    </row>
    <row r="459" spans="2:20" x14ac:dyDescent="0.35">
      <c r="B459" s="35"/>
      <c r="C459" s="74"/>
      <c r="D459" s="75"/>
      <c r="E459" s="75"/>
      <c r="F459" s="75"/>
      <c r="G459" s="76"/>
      <c r="H459" s="63"/>
      <c r="I459" s="63"/>
      <c r="J459" s="76"/>
      <c r="K459" s="76"/>
      <c r="L459" s="37"/>
      <c r="M459" s="37"/>
      <c r="N459" s="76"/>
      <c r="O459" s="76"/>
      <c r="P459" s="37"/>
      <c r="Q459" s="37"/>
      <c r="R459" s="76"/>
      <c r="S459" s="63"/>
      <c r="T459" s="76"/>
    </row>
    <row r="460" spans="2:20" x14ac:dyDescent="0.35">
      <c r="B460" s="35"/>
      <c r="C460" s="74"/>
      <c r="D460" s="75"/>
      <c r="E460" s="75"/>
      <c r="F460" s="75"/>
      <c r="G460" s="76"/>
      <c r="H460" s="63"/>
      <c r="I460" s="63"/>
      <c r="J460" s="76"/>
      <c r="K460" s="76"/>
      <c r="L460" s="37"/>
      <c r="M460" s="37"/>
      <c r="N460" s="76"/>
      <c r="O460" s="76"/>
      <c r="P460" s="37"/>
      <c r="Q460" s="37"/>
      <c r="R460" s="76"/>
      <c r="S460" s="63"/>
      <c r="T460" s="76"/>
    </row>
    <row r="461" spans="2:20" x14ac:dyDescent="0.35">
      <c r="B461" s="35"/>
      <c r="C461" s="74"/>
      <c r="D461" s="75"/>
      <c r="E461" s="75"/>
      <c r="F461" s="75"/>
      <c r="G461" s="76"/>
      <c r="H461" s="63"/>
      <c r="I461" s="63"/>
      <c r="J461" s="76"/>
      <c r="K461" s="76"/>
      <c r="L461" s="37"/>
      <c r="M461" s="37"/>
      <c r="N461" s="76"/>
      <c r="O461" s="76"/>
      <c r="P461" s="37"/>
      <c r="Q461" s="37"/>
      <c r="R461" s="76"/>
      <c r="S461" s="63"/>
      <c r="T461" s="76"/>
    </row>
    <row r="462" spans="2:20" x14ac:dyDescent="0.35">
      <c r="B462" s="35"/>
      <c r="C462" s="74"/>
      <c r="D462" s="75"/>
      <c r="E462" s="75"/>
      <c r="F462" s="75"/>
      <c r="G462" s="76"/>
      <c r="H462" s="63"/>
      <c r="I462" s="63"/>
      <c r="J462" s="76"/>
      <c r="K462" s="76"/>
      <c r="L462" s="37"/>
      <c r="M462" s="37"/>
      <c r="N462" s="76"/>
      <c r="O462" s="76"/>
      <c r="P462" s="37"/>
      <c r="Q462" s="37"/>
      <c r="R462" s="76"/>
      <c r="S462" s="63"/>
      <c r="T462" s="76"/>
    </row>
    <row r="463" spans="2:20" x14ac:dyDescent="0.35">
      <c r="B463" s="35"/>
      <c r="C463" s="74"/>
      <c r="D463" s="75"/>
      <c r="E463" s="75"/>
      <c r="F463" s="75"/>
      <c r="G463" s="76"/>
      <c r="H463" s="63"/>
      <c r="I463" s="63"/>
      <c r="J463" s="76"/>
      <c r="K463" s="76"/>
      <c r="L463" s="37"/>
      <c r="M463" s="37"/>
      <c r="N463" s="76"/>
      <c r="O463" s="76"/>
      <c r="P463" s="37"/>
      <c r="Q463" s="37"/>
      <c r="R463" s="76"/>
      <c r="S463" s="63"/>
      <c r="T463" s="76"/>
    </row>
    <row r="464" spans="2:20" x14ac:dyDescent="0.35">
      <c r="B464" s="35"/>
      <c r="C464" s="74"/>
      <c r="D464" s="75"/>
      <c r="E464" s="75"/>
      <c r="F464" s="75"/>
      <c r="G464" s="76"/>
      <c r="H464" s="63"/>
      <c r="I464" s="63"/>
      <c r="J464" s="76"/>
      <c r="K464" s="76"/>
      <c r="L464" s="37"/>
      <c r="M464" s="37"/>
      <c r="N464" s="76"/>
      <c r="O464" s="76"/>
      <c r="P464" s="37"/>
      <c r="Q464" s="37"/>
      <c r="R464" s="76"/>
      <c r="S464" s="63"/>
      <c r="T464" s="76"/>
    </row>
    <row r="465" spans="2:20" x14ac:dyDescent="0.35">
      <c r="B465" s="35"/>
      <c r="C465" s="74"/>
      <c r="D465" s="75"/>
      <c r="E465" s="75"/>
      <c r="F465" s="75"/>
      <c r="G465" s="76"/>
      <c r="H465" s="63"/>
      <c r="I465" s="63"/>
      <c r="J465" s="76"/>
      <c r="K465" s="76"/>
      <c r="L465" s="37"/>
      <c r="M465" s="37"/>
      <c r="N465" s="76"/>
      <c r="O465" s="76"/>
      <c r="P465" s="37"/>
      <c r="Q465" s="37"/>
      <c r="R465" s="76"/>
      <c r="S465" s="63"/>
      <c r="T465" s="76"/>
    </row>
    <row r="466" spans="2:20" x14ac:dyDescent="0.35">
      <c r="B466" s="35"/>
      <c r="C466" s="74"/>
      <c r="D466" s="75"/>
      <c r="E466" s="75"/>
      <c r="F466" s="75"/>
      <c r="G466" s="76"/>
      <c r="H466" s="63"/>
      <c r="I466" s="63"/>
      <c r="J466" s="76"/>
      <c r="K466" s="76"/>
      <c r="L466" s="37"/>
      <c r="M466" s="37"/>
      <c r="N466" s="76"/>
      <c r="O466" s="76"/>
      <c r="P466" s="37"/>
      <c r="Q466" s="37"/>
      <c r="R466" s="76"/>
      <c r="S466" s="63"/>
      <c r="T466" s="76"/>
    </row>
    <row r="467" spans="2:20" x14ac:dyDescent="0.35">
      <c r="B467" s="35"/>
      <c r="C467" s="74"/>
      <c r="D467" s="75"/>
      <c r="E467" s="75"/>
      <c r="F467" s="75"/>
      <c r="G467" s="76"/>
      <c r="H467" s="63"/>
      <c r="I467" s="63"/>
      <c r="J467" s="76"/>
      <c r="K467" s="76"/>
      <c r="L467" s="37"/>
      <c r="M467" s="37"/>
      <c r="N467" s="76"/>
      <c r="O467" s="76"/>
      <c r="P467" s="37"/>
      <c r="Q467" s="37"/>
      <c r="R467" s="76"/>
      <c r="S467" s="63"/>
      <c r="T467" s="76"/>
    </row>
    <row r="468" spans="2:20" x14ac:dyDescent="0.35">
      <c r="B468" s="35"/>
      <c r="C468" s="74"/>
      <c r="D468" s="75"/>
      <c r="E468" s="75"/>
      <c r="F468" s="75"/>
      <c r="G468" s="76"/>
      <c r="H468" s="63"/>
      <c r="I468" s="63"/>
      <c r="J468" s="76"/>
      <c r="K468" s="76"/>
      <c r="L468" s="37"/>
      <c r="M468" s="37"/>
      <c r="N468" s="76"/>
      <c r="O468" s="76"/>
      <c r="P468" s="37"/>
      <c r="Q468" s="37"/>
      <c r="R468" s="76"/>
      <c r="S468" s="63"/>
      <c r="T468" s="76"/>
    </row>
    <row r="469" spans="2:20" x14ac:dyDescent="0.35">
      <c r="B469" s="35"/>
      <c r="C469" s="74"/>
      <c r="D469" s="75"/>
      <c r="E469" s="75"/>
      <c r="F469" s="75"/>
      <c r="G469" s="76"/>
      <c r="H469" s="63"/>
      <c r="I469" s="63"/>
      <c r="J469" s="76"/>
      <c r="K469" s="76"/>
      <c r="L469" s="37"/>
      <c r="M469" s="37"/>
      <c r="N469" s="76"/>
      <c r="O469" s="76"/>
      <c r="P469" s="37"/>
      <c r="Q469" s="37"/>
      <c r="R469" s="76"/>
      <c r="S469" s="63"/>
      <c r="T469" s="76"/>
    </row>
    <row r="470" spans="2:20" x14ac:dyDescent="0.35">
      <c r="B470" s="35"/>
      <c r="C470" s="74"/>
      <c r="D470" s="75"/>
      <c r="E470" s="75"/>
      <c r="F470" s="75"/>
      <c r="G470" s="76"/>
      <c r="H470" s="63"/>
      <c r="I470" s="63"/>
      <c r="J470" s="76"/>
      <c r="K470" s="76"/>
      <c r="L470" s="37"/>
      <c r="M470" s="37"/>
      <c r="N470" s="76"/>
      <c r="O470" s="76"/>
      <c r="P470" s="37"/>
      <c r="Q470" s="37"/>
      <c r="R470" s="76"/>
      <c r="S470" s="63"/>
      <c r="T470" s="76"/>
    </row>
    <row r="471" spans="2:20" x14ac:dyDescent="0.35">
      <c r="B471" s="35"/>
      <c r="C471" s="74"/>
      <c r="D471" s="75"/>
      <c r="E471" s="75"/>
      <c r="F471" s="75"/>
      <c r="G471" s="76"/>
      <c r="H471" s="63"/>
      <c r="I471" s="63"/>
      <c r="J471" s="76"/>
      <c r="K471" s="76"/>
      <c r="L471" s="37"/>
      <c r="M471" s="37"/>
      <c r="N471" s="76"/>
      <c r="O471" s="76"/>
      <c r="P471" s="37"/>
      <c r="Q471" s="37"/>
      <c r="R471" s="76"/>
      <c r="S471" s="63"/>
      <c r="T471" s="76"/>
    </row>
    <row r="472" spans="2:20" x14ac:dyDescent="0.35">
      <c r="B472" s="35"/>
      <c r="C472" s="74"/>
      <c r="D472" s="75"/>
      <c r="E472" s="75"/>
      <c r="F472" s="75"/>
      <c r="G472" s="76"/>
      <c r="H472" s="63"/>
      <c r="I472" s="63"/>
      <c r="J472" s="76"/>
      <c r="K472" s="76"/>
      <c r="L472" s="37"/>
      <c r="M472" s="37"/>
      <c r="N472" s="76"/>
      <c r="O472" s="76"/>
      <c r="P472" s="37"/>
      <c r="Q472" s="37"/>
      <c r="R472" s="76"/>
      <c r="S472" s="63"/>
      <c r="T472" s="76"/>
    </row>
    <row r="473" spans="2:20" x14ac:dyDescent="0.35">
      <c r="B473" s="35"/>
      <c r="C473" s="74"/>
      <c r="D473" s="75"/>
      <c r="E473" s="75"/>
      <c r="F473" s="75"/>
      <c r="G473" s="76"/>
      <c r="H473" s="63"/>
      <c r="I473" s="63"/>
      <c r="J473" s="76"/>
      <c r="K473" s="76"/>
      <c r="L473" s="37"/>
      <c r="M473" s="37"/>
      <c r="N473" s="76"/>
      <c r="O473" s="76"/>
      <c r="P473" s="37"/>
      <c r="Q473" s="37"/>
      <c r="R473" s="76"/>
      <c r="S473" s="63"/>
      <c r="T473" s="76"/>
    </row>
    <row r="474" spans="2:20" x14ac:dyDescent="0.35">
      <c r="B474" s="35"/>
      <c r="C474" s="74"/>
      <c r="D474" s="75"/>
      <c r="E474" s="75"/>
      <c r="F474" s="75"/>
      <c r="G474" s="76"/>
      <c r="H474" s="63"/>
      <c r="I474" s="63"/>
      <c r="J474" s="76"/>
      <c r="K474" s="76"/>
      <c r="L474" s="37"/>
      <c r="M474" s="37"/>
      <c r="N474" s="76"/>
      <c r="O474" s="76"/>
      <c r="P474" s="37"/>
      <c r="Q474" s="37"/>
      <c r="R474" s="76"/>
      <c r="S474" s="63"/>
      <c r="T474" s="76"/>
    </row>
    <row r="475" spans="2:20" x14ac:dyDescent="0.35">
      <c r="B475" s="35"/>
      <c r="C475" s="74"/>
      <c r="D475" s="75"/>
      <c r="E475" s="75"/>
      <c r="F475" s="75"/>
      <c r="G475" s="76"/>
      <c r="H475" s="63"/>
      <c r="I475" s="63"/>
      <c r="J475" s="76"/>
      <c r="K475" s="76"/>
      <c r="L475" s="37"/>
      <c r="M475" s="37"/>
      <c r="N475" s="76"/>
      <c r="O475" s="76"/>
      <c r="P475" s="37"/>
      <c r="Q475" s="37"/>
      <c r="R475" s="76"/>
      <c r="S475" s="63"/>
      <c r="T475" s="76"/>
    </row>
    <row r="476" spans="2:20" x14ac:dyDescent="0.35">
      <c r="B476" s="35"/>
      <c r="C476" s="74"/>
      <c r="D476" s="75"/>
      <c r="E476" s="75"/>
      <c r="F476" s="75"/>
      <c r="G476" s="76"/>
      <c r="H476" s="63"/>
      <c r="I476" s="63"/>
      <c r="J476" s="76"/>
      <c r="K476" s="76"/>
      <c r="L476" s="37"/>
      <c r="M476" s="37"/>
      <c r="N476" s="76"/>
      <c r="O476" s="76"/>
      <c r="P476" s="37"/>
      <c r="Q476" s="37"/>
      <c r="R476" s="76"/>
      <c r="S476" s="63"/>
      <c r="T476" s="76"/>
    </row>
    <row r="477" spans="2:20" x14ac:dyDescent="0.35">
      <c r="B477" s="35"/>
      <c r="C477" s="74"/>
      <c r="D477" s="75"/>
      <c r="E477" s="75"/>
      <c r="F477" s="75"/>
      <c r="G477" s="76"/>
      <c r="H477" s="63"/>
      <c r="I477" s="63"/>
      <c r="J477" s="76"/>
      <c r="K477" s="76"/>
      <c r="L477" s="37"/>
      <c r="M477" s="37"/>
      <c r="N477" s="76"/>
      <c r="O477" s="76"/>
      <c r="P477" s="37"/>
      <c r="Q477" s="37"/>
      <c r="R477" s="76"/>
      <c r="S477" s="63"/>
      <c r="T477" s="76"/>
    </row>
    <row r="478" spans="2:20" x14ac:dyDescent="0.35">
      <c r="B478" s="35"/>
      <c r="C478" s="74"/>
      <c r="D478" s="75"/>
      <c r="E478" s="75"/>
      <c r="F478" s="75"/>
      <c r="G478" s="76"/>
      <c r="H478" s="63"/>
      <c r="I478" s="63"/>
      <c r="J478" s="76"/>
      <c r="K478" s="76"/>
      <c r="L478" s="37"/>
      <c r="M478" s="37"/>
      <c r="N478" s="76"/>
      <c r="O478" s="76"/>
      <c r="P478" s="37"/>
      <c r="Q478" s="37"/>
      <c r="R478" s="76"/>
      <c r="S478" s="63"/>
      <c r="T478" s="76"/>
    </row>
    <row r="479" spans="2:20" x14ac:dyDescent="0.35">
      <c r="B479" s="35"/>
      <c r="C479" s="74"/>
      <c r="D479" s="75"/>
      <c r="E479" s="75"/>
      <c r="F479" s="75"/>
      <c r="G479" s="76"/>
      <c r="H479" s="63"/>
      <c r="I479" s="63"/>
      <c r="J479" s="76"/>
      <c r="K479" s="76"/>
      <c r="L479" s="37"/>
      <c r="M479" s="37"/>
      <c r="N479" s="76"/>
      <c r="O479" s="76"/>
      <c r="P479" s="37"/>
      <c r="Q479" s="37"/>
      <c r="R479" s="76"/>
      <c r="S479" s="63"/>
      <c r="T479" s="76"/>
    </row>
    <row r="480" spans="2:20" x14ac:dyDescent="0.35">
      <c r="B480" s="35"/>
      <c r="C480" s="74"/>
      <c r="D480" s="75"/>
      <c r="E480" s="75"/>
      <c r="F480" s="75"/>
      <c r="G480" s="76"/>
      <c r="H480" s="63"/>
      <c r="I480" s="63"/>
      <c r="J480" s="76"/>
      <c r="K480" s="76"/>
      <c r="L480" s="37"/>
      <c r="M480" s="37"/>
      <c r="N480" s="76"/>
      <c r="O480" s="76"/>
      <c r="P480" s="37"/>
      <c r="Q480" s="37"/>
      <c r="R480" s="76"/>
      <c r="S480" s="63"/>
      <c r="T480" s="76"/>
    </row>
    <row r="481" spans="2:20" x14ac:dyDescent="0.35">
      <c r="B481" s="35"/>
      <c r="C481" s="74"/>
      <c r="D481" s="75"/>
      <c r="E481" s="75"/>
      <c r="F481" s="75"/>
      <c r="G481" s="76"/>
      <c r="H481" s="63"/>
      <c r="I481" s="63"/>
      <c r="J481" s="76"/>
      <c r="K481" s="76"/>
      <c r="L481" s="37"/>
      <c r="M481" s="37"/>
      <c r="N481" s="76"/>
      <c r="O481" s="76"/>
      <c r="P481" s="37"/>
      <c r="Q481" s="37"/>
      <c r="R481" s="76"/>
      <c r="S481" s="63"/>
      <c r="T481" s="76"/>
    </row>
    <row r="482" spans="2:20" x14ac:dyDescent="0.35">
      <c r="B482" s="35"/>
      <c r="C482" s="74"/>
      <c r="D482" s="75"/>
      <c r="E482" s="75"/>
      <c r="F482" s="75"/>
      <c r="G482" s="76"/>
      <c r="H482" s="63"/>
      <c r="I482" s="63"/>
      <c r="J482" s="76"/>
      <c r="K482" s="76"/>
      <c r="L482" s="37"/>
      <c r="M482" s="37"/>
      <c r="N482" s="76"/>
      <c r="O482" s="76"/>
      <c r="P482" s="37"/>
      <c r="Q482" s="37"/>
      <c r="R482" s="76"/>
      <c r="S482" s="63"/>
      <c r="T482" s="76"/>
    </row>
    <row r="483" spans="2:20" x14ac:dyDescent="0.35">
      <c r="B483" s="35"/>
      <c r="C483" s="74"/>
      <c r="D483" s="75"/>
      <c r="E483" s="75"/>
      <c r="F483" s="75"/>
      <c r="G483" s="76"/>
      <c r="H483" s="63"/>
      <c r="I483" s="63"/>
      <c r="J483" s="76"/>
      <c r="K483" s="76"/>
      <c r="L483" s="37"/>
      <c r="M483" s="37"/>
      <c r="N483" s="76"/>
      <c r="O483" s="76"/>
      <c r="P483" s="37"/>
      <c r="Q483" s="37"/>
      <c r="R483" s="76"/>
      <c r="S483" s="63"/>
      <c r="T483" s="76"/>
    </row>
    <row r="484" spans="2:20" x14ac:dyDescent="0.35">
      <c r="B484" s="35"/>
      <c r="C484" s="74"/>
      <c r="D484" s="75"/>
      <c r="E484" s="75"/>
      <c r="F484" s="75"/>
      <c r="G484" s="76"/>
      <c r="H484" s="63"/>
      <c r="I484" s="63"/>
      <c r="J484" s="76"/>
      <c r="K484" s="76"/>
      <c r="L484" s="37"/>
      <c r="M484" s="37"/>
      <c r="N484" s="76"/>
      <c r="O484" s="76"/>
      <c r="P484" s="37"/>
      <c r="Q484" s="37"/>
      <c r="R484" s="76"/>
      <c r="S484" s="63"/>
      <c r="T484" s="76"/>
    </row>
    <row r="485" spans="2:20" x14ac:dyDescent="0.35">
      <c r="B485" s="35"/>
      <c r="C485" s="74"/>
      <c r="D485" s="75"/>
      <c r="E485" s="75"/>
      <c r="F485" s="75"/>
      <c r="G485" s="76"/>
      <c r="H485" s="63"/>
      <c r="I485" s="63"/>
      <c r="J485" s="76"/>
      <c r="K485" s="76"/>
      <c r="L485" s="37"/>
      <c r="M485" s="37"/>
      <c r="N485" s="76"/>
      <c r="O485" s="76"/>
      <c r="P485" s="37"/>
      <c r="Q485" s="37"/>
      <c r="R485" s="76"/>
      <c r="S485" s="63"/>
      <c r="T485" s="76"/>
    </row>
    <row r="486" spans="2:20" x14ac:dyDescent="0.35">
      <c r="B486" s="35"/>
      <c r="C486" s="74"/>
      <c r="D486" s="75"/>
      <c r="E486" s="75"/>
      <c r="F486" s="75"/>
      <c r="G486" s="76"/>
      <c r="H486" s="63"/>
      <c r="I486" s="63"/>
      <c r="J486" s="76"/>
      <c r="K486" s="76"/>
      <c r="L486" s="37"/>
      <c r="M486" s="37"/>
      <c r="N486" s="76"/>
      <c r="O486" s="76"/>
      <c r="P486" s="37"/>
      <c r="Q486" s="37"/>
      <c r="R486" s="76"/>
      <c r="S486" s="63"/>
      <c r="T486" s="76"/>
    </row>
    <row r="487" spans="2:20" x14ac:dyDescent="0.35">
      <c r="B487" s="35"/>
      <c r="C487" s="74"/>
      <c r="D487" s="75"/>
      <c r="E487" s="75"/>
      <c r="F487" s="75"/>
      <c r="G487" s="76"/>
      <c r="H487" s="63"/>
      <c r="I487" s="63"/>
      <c r="J487" s="76"/>
      <c r="K487" s="76"/>
      <c r="L487" s="37"/>
      <c r="M487" s="37"/>
      <c r="N487" s="76"/>
      <c r="O487" s="76"/>
      <c r="P487" s="37"/>
      <c r="Q487" s="37"/>
      <c r="R487" s="76"/>
      <c r="S487" s="63"/>
      <c r="T487" s="76"/>
    </row>
    <row r="488" spans="2:20" x14ac:dyDescent="0.35">
      <c r="B488" s="35"/>
      <c r="C488" s="74"/>
      <c r="D488" s="75"/>
      <c r="E488" s="75"/>
      <c r="F488" s="75"/>
      <c r="G488" s="76"/>
      <c r="H488" s="63"/>
      <c r="I488" s="63"/>
      <c r="J488" s="76"/>
      <c r="K488" s="76"/>
      <c r="L488" s="37"/>
      <c r="M488" s="37"/>
      <c r="N488" s="76"/>
      <c r="O488" s="76"/>
      <c r="P488" s="37"/>
      <c r="Q488" s="37"/>
      <c r="R488" s="76"/>
      <c r="S488" s="63"/>
      <c r="T488" s="76"/>
    </row>
    <row r="489" spans="2:20" x14ac:dyDescent="0.35">
      <c r="B489" s="35"/>
      <c r="C489" s="74"/>
      <c r="D489" s="75"/>
      <c r="E489" s="75"/>
      <c r="F489" s="75"/>
      <c r="G489" s="76"/>
      <c r="H489" s="63"/>
      <c r="I489" s="63"/>
      <c r="J489" s="76"/>
      <c r="K489" s="76"/>
      <c r="L489" s="37"/>
      <c r="M489" s="37"/>
      <c r="N489" s="76"/>
      <c r="O489" s="76"/>
      <c r="P489" s="37"/>
      <c r="Q489" s="37"/>
      <c r="R489" s="76"/>
      <c r="S489" s="63"/>
      <c r="T489" s="76"/>
    </row>
    <row r="490" spans="2:20" x14ac:dyDescent="0.35">
      <c r="B490" s="35"/>
      <c r="C490" s="74"/>
      <c r="D490" s="75"/>
      <c r="E490" s="75"/>
      <c r="F490" s="75"/>
      <c r="G490" s="76"/>
      <c r="H490" s="63"/>
      <c r="I490" s="63"/>
      <c r="J490" s="76"/>
      <c r="K490" s="76"/>
      <c r="L490" s="37"/>
      <c r="M490" s="37"/>
      <c r="N490" s="76"/>
      <c r="O490" s="76"/>
      <c r="P490" s="37"/>
      <c r="Q490" s="37"/>
      <c r="R490" s="76"/>
      <c r="S490" s="63"/>
      <c r="T490" s="76"/>
    </row>
    <row r="491" spans="2:20" x14ac:dyDescent="0.35">
      <c r="B491" s="35"/>
      <c r="C491" s="74"/>
      <c r="D491" s="75"/>
      <c r="E491" s="75"/>
      <c r="F491" s="75"/>
      <c r="G491" s="76"/>
      <c r="H491" s="63"/>
      <c r="I491" s="63"/>
      <c r="J491" s="76"/>
      <c r="K491" s="76"/>
      <c r="L491" s="37"/>
      <c r="M491" s="37"/>
      <c r="N491" s="76"/>
      <c r="O491" s="76"/>
      <c r="P491" s="37"/>
      <c r="Q491" s="37"/>
      <c r="R491" s="76"/>
      <c r="S491" s="63"/>
      <c r="T491" s="76"/>
    </row>
    <row r="492" spans="2:20" x14ac:dyDescent="0.35">
      <c r="B492" s="35"/>
      <c r="C492" s="74"/>
      <c r="D492" s="75"/>
      <c r="E492" s="75"/>
      <c r="F492" s="75"/>
      <c r="G492" s="76"/>
      <c r="H492" s="63"/>
      <c r="I492" s="63"/>
      <c r="J492" s="76"/>
      <c r="K492" s="76"/>
      <c r="L492" s="37"/>
      <c r="M492" s="37"/>
      <c r="N492" s="76"/>
      <c r="O492" s="76"/>
      <c r="P492" s="37"/>
      <c r="Q492" s="37"/>
      <c r="R492" s="76"/>
      <c r="S492" s="63"/>
      <c r="T492" s="76"/>
    </row>
    <row r="493" spans="2:20" x14ac:dyDescent="0.35">
      <c r="B493" s="35"/>
      <c r="C493" s="74"/>
      <c r="D493" s="75"/>
      <c r="E493" s="75"/>
      <c r="F493" s="75"/>
      <c r="G493" s="76"/>
      <c r="H493" s="63"/>
      <c r="I493" s="63"/>
      <c r="J493" s="76"/>
      <c r="K493" s="76"/>
      <c r="L493" s="37"/>
      <c r="M493" s="37"/>
      <c r="N493" s="76"/>
      <c r="O493" s="76"/>
      <c r="P493" s="37"/>
      <c r="Q493" s="37"/>
      <c r="R493" s="76"/>
      <c r="S493" s="63"/>
      <c r="T493" s="76"/>
    </row>
    <row r="494" spans="2:20" x14ac:dyDescent="0.35">
      <c r="B494" s="35"/>
      <c r="C494" s="74"/>
      <c r="D494" s="75"/>
      <c r="E494" s="75"/>
      <c r="F494" s="75"/>
      <c r="G494" s="76"/>
      <c r="H494" s="63"/>
      <c r="I494" s="63"/>
      <c r="J494" s="76"/>
      <c r="K494" s="76"/>
      <c r="L494" s="37"/>
      <c r="M494" s="37"/>
      <c r="N494" s="76"/>
      <c r="O494" s="76"/>
      <c r="P494" s="37"/>
      <c r="Q494" s="37"/>
      <c r="R494" s="76"/>
      <c r="S494" s="63"/>
      <c r="T494" s="76"/>
    </row>
    <row r="495" spans="2:20" x14ac:dyDescent="0.35">
      <c r="B495" s="35"/>
      <c r="C495" s="74"/>
      <c r="D495" s="75"/>
      <c r="E495" s="75"/>
      <c r="F495" s="75"/>
      <c r="G495" s="76"/>
      <c r="H495" s="63"/>
      <c r="I495" s="63"/>
      <c r="J495" s="76"/>
      <c r="K495" s="76"/>
      <c r="L495" s="37"/>
      <c r="M495" s="37"/>
      <c r="N495" s="76"/>
      <c r="O495" s="76"/>
      <c r="P495" s="37"/>
      <c r="Q495" s="37"/>
      <c r="R495" s="76"/>
      <c r="S495" s="63"/>
      <c r="T495" s="76"/>
    </row>
    <row r="496" spans="2:20" x14ac:dyDescent="0.35">
      <c r="B496" s="35"/>
      <c r="C496" s="74"/>
      <c r="D496" s="75"/>
      <c r="E496" s="75"/>
      <c r="F496" s="75"/>
      <c r="G496" s="76"/>
      <c r="H496" s="63"/>
      <c r="I496" s="63"/>
      <c r="J496" s="76"/>
      <c r="K496" s="76"/>
      <c r="L496" s="37"/>
      <c r="M496" s="37"/>
      <c r="N496" s="76"/>
      <c r="O496" s="76"/>
      <c r="P496" s="37"/>
      <c r="Q496" s="37"/>
      <c r="R496" s="76"/>
      <c r="S496" s="63"/>
      <c r="T496" s="76"/>
    </row>
    <row r="497" spans="2:20" x14ac:dyDescent="0.35">
      <c r="B497" s="35"/>
      <c r="C497" s="74"/>
      <c r="D497" s="75"/>
      <c r="E497" s="75"/>
      <c r="F497" s="75"/>
      <c r="G497" s="76"/>
      <c r="H497" s="63"/>
      <c r="I497" s="63"/>
      <c r="J497" s="76"/>
      <c r="K497" s="76"/>
      <c r="L497" s="37"/>
      <c r="M497" s="37"/>
      <c r="N497" s="76"/>
      <c r="O497" s="76"/>
      <c r="P497" s="37"/>
      <c r="Q497" s="37"/>
      <c r="R497" s="76"/>
      <c r="S497" s="63"/>
      <c r="T497" s="76"/>
    </row>
    <row r="498" spans="2:20" x14ac:dyDescent="0.35">
      <c r="B498" s="35"/>
      <c r="C498" s="74"/>
      <c r="D498" s="75"/>
      <c r="E498" s="75"/>
      <c r="F498" s="75"/>
      <c r="G498" s="76"/>
      <c r="H498" s="63"/>
      <c r="I498" s="63"/>
      <c r="J498" s="76"/>
      <c r="K498" s="76"/>
      <c r="L498" s="37"/>
      <c r="M498" s="37"/>
      <c r="N498" s="76"/>
      <c r="O498" s="76"/>
      <c r="P498" s="37"/>
      <c r="Q498" s="37"/>
      <c r="R498" s="76"/>
      <c r="S498" s="63"/>
      <c r="T498" s="76"/>
    </row>
    <row r="499" spans="2:20" x14ac:dyDescent="0.35">
      <c r="B499" s="35"/>
      <c r="C499" s="74"/>
      <c r="D499" s="75"/>
      <c r="E499" s="75"/>
      <c r="F499" s="75"/>
      <c r="G499" s="76"/>
      <c r="H499" s="63"/>
      <c r="I499" s="63"/>
      <c r="J499" s="76"/>
      <c r="K499" s="76"/>
      <c r="L499" s="37"/>
      <c r="M499" s="37"/>
      <c r="N499" s="76"/>
      <c r="O499" s="76"/>
      <c r="P499" s="37"/>
      <c r="Q499" s="37"/>
      <c r="R499" s="76"/>
      <c r="S499" s="63"/>
      <c r="T499" s="76"/>
    </row>
    <row r="500" spans="2:20" x14ac:dyDescent="0.35">
      <c r="B500" s="35"/>
      <c r="C500" s="74"/>
      <c r="D500" s="75"/>
      <c r="E500" s="75"/>
      <c r="F500" s="75"/>
      <c r="G500" s="76"/>
      <c r="H500" s="63"/>
      <c r="I500" s="63"/>
      <c r="J500" s="76"/>
      <c r="K500" s="76"/>
      <c r="L500" s="37"/>
      <c r="M500" s="37"/>
      <c r="N500" s="76"/>
      <c r="O500" s="76"/>
      <c r="P500" s="37"/>
      <c r="Q500" s="37"/>
      <c r="R500" s="76"/>
      <c r="S500" s="63"/>
      <c r="T500" s="76"/>
    </row>
    <row r="501" spans="2:20" x14ac:dyDescent="0.35">
      <c r="B501" s="35"/>
      <c r="C501" s="74"/>
      <c r="D501" s="75"/>
      <c r="E501" s="75"/>
      <c r="F501" s="75"/>
      <c r="G501" s="76"/>
      <c r="H501" s="63"/>
      <c r="I501" s="63"/>
      <c r="J501" s="76"/>
      <c r="K501" s="76"/>
      <c r="L501" s="37"/>
      <c r="M501" s="37"/>
      <c r="N501" s="76"/>
      <c r="O501" s="76"/>
      <c r="P501" s="37"/>
      <c r="Q501" s="37"/>
      <c r="R501" s="76"/>
      <c r="S501" s="63"/>
      <c r="T501" s="76"/>
    </row>
    <row r="502" spans="2:20" x14ac:dyDescent="0.35">
      <c r="B502" s="35"/>
      <c r="C502" s="74"/>
      <c r="D502" s="75"/>
      <c r="E502" s="75"/>
      <c r="F502" s="75"/>
      <c r="G502" s="76"/>
      <c r="H502" s="63"/>
      <c r="I502" s="63"/>
      <c r="J502" s="76"/>
      <c r="K502" s="76"/>
      <c r="L502" s="37"/>
      <c r="M502" s="37"/>
      <c r="N502" s="76"/>
      <c r="O502" s="76"/>
      <c r="P502" s="37"/>
      <c r="Q502" s="37"/>
      <c r="R502" s="76"/>
      <c r="S502" s="63"/>
      <c r="T502" s="76"/>
    </row>
    <row r="503" spans="2:20" x14ac:dyDescent="0.35">
      <c r="B503" s="35"/>
      <c r="C503" s="74"/>
      <c r="D503" s="75"/>
      <c r="E503" s="75"/>
      <c r="F503" s="75"/>
      <c r="G503" s="76"/>
      <c r="H503" s="63"/>
      <c r="I503" s="63"/>
      <c r="J503" s="76"/>
      <c r="K503" s="76"/>
      <c r="L503" s="37"/>
      <c r="M503" s="37"/>
      <c r="N503" s="76"/>
      <c r="O503" s="76"/>
      <c r="P503" s="37"/>
      <c r="Q503" s="37"/>
      <c r="R503" s="76"/>
      <c r="S503" s="63"/>
      <c r="T503" s="76"/>
    </row>
    <row r="504" spans="2:20" x14ac:dyDescent="0.35">
      <c r="B504" s="35"/>
      <c r="C504" s="74"/>
      <c r="D504" s="75"/>
      <c r="E504" s="75"/>
      <c r="F504" s="75"/>
      <c r="G504" s="76"/>
      <c r="H504" s="63"/>
      <c r="I504" s="63"/>
      <c r="J504" s="76"/>
      <c r="K504" s="76"/>
      <c r="L504" s="37"/>
      <c r="M504" s="37"/>
      <c r="N504" s="76"/>
      <c r="O504" s="76"/>
      <c r="P504" s="37"/>
      <c r="Q504" s="37"/>
      <c r="R504" s="76"/>
      <c r="S504" s="63"/>
      <c r="T504" s="76"/>
    </row>
    <row r="505" spans="2:20" x14ac:dyDescent="0.35">
      <c r="B505" s="35"/>
      <c r="C505" s="74"/>
      <c r="D505" s="75"/>
      <c r="E505" s="75"/>
      <c r="F505" s="75"/>
      <c r="G505" s="76"/>
      <c r="H505" s="63"/>
      <c r="I505" s="63"/>
      <c r="J505" s="76"/>
      <c r="K505" s="76"/>
      <c r="L505" s="37"/>
      <c r="M505" s="37"/>
      <c r="N505" s="76"/>
      <c r="O505" s="76"/>
      <c r="P505" s="37"/>
      <c r="Q505" s="37"/>
      <c r="R505" s="76"/>
      <c r="S505" s="63"/>
      <c r="T505" s="76"/>
    </row>
    <row r="506" spans="2:20" x14ac:dyDescent="0.35">
      <c r="B506" s="35"/>
      <c r="C506" s="74"/>
      <c r="D506" s="75"/>
      <c r="E506" s="75"/>
      <c r="F506" s="75"/>
      <c r="G506" s="76"/>
      <c r="H506" s="63"/>
      <c r="I506" s="63"/>
      <c r="J506" s="76"/>
      <c r="K506" s="76"/>
      <c r="L506" s="37"/>
      <c r="M506" s="37"/>
      <c r="N506" s="76"/>
      <c r="O506" s="76"/>
      <c r="P506" s="37"/>
      <c r="Q506" s="37"/>
      <c r="R506" s="76"/>
      <c r="S506" s="63"/>
      <c r="T506" s="76"/>
    </row>
    <row r="507" spans="2:20" x14ac:dyDescent="0.35">
      <c r="B507" s="35"/>
      <c r="C507" s="74"/>
      <c r="D507" s="75"/>
      <c r="E507" s="75"/>
      <c r="F507" s="75"/>
      <c r="G507" s="76"/>
      <c r="H507" s="63"/>
      <c r="I507" s="63"/>
      <c r="J507" s="76"/>
      <c r="K507" s="76"/>
      <c r="L507" s="37"/>
      <c r="M507" s="37"/>
      <c r="N507" s="76"/>
      <c r="O507" s="76"/>
      <c r="P507" s="37"/>
      <c r="Q507" s="37"/>
      <c r="R507" s="76"/>
      <c r="S507" s="63"/>
      <c r="T507" s="76"/>
    </row>
    <row r="508" spans="2:20" x14ac:dyDescent="0.35">
      <c r="B508" s="35"/>
      <c r="C508" s="74"/>
      <c r="D508" s="75"/>
      <c r="E508" s="75"/>
      <c r="F508" s="75"/>
      <c r="G508" s="76"/>
      <c r="H508" s="63"/>
      <c r="I508" s="63"/>
      <c r="J508" s="76"/>
      <c r="K508" s="76"/>
      <c r="L508" s="37"/>
      <c r="M508" s="37"/>
      <c r="N508" s="76"/>
      <c r="O508" s="76"/>
      <c r="P508" s="37"/>
      <c r="Q508" s="37"/>
      <c r="R508" s="76"/>
      <c r="S508" s="63"/>
      <c r="T508" s="76"/>
    </row>
    <row r="509" spans="2:20" x14ac:dyDescent="0.35">
      <c r="B509" s="35"/>
      <c r="C509" s="74"/>
      <c r="D509" s="75"/>
      <c r="E509" s="75"/>
      <c r="F509" s="75"/>
      <c r="G509" s="76"/>
      <c r="H509" s="63"/>
      <c r="I509" s="63"/>
      <c r="J509" s="76"/>
      <c r="K509" s="76"/>
      <c r="L509" s="37"/>
      <c r="M509" s="37"/>
      <c r="N509" s="76"/>
      <c r="O509" s="76"/>
      <c r="P509" s="37"/>
      <c r="Q509" s="37"/>
      <c r="R509" s="76"/>
      <c r="S509" s="63"/>
      <c r="T509" s="76"/>
    </row>
    <row r="510" spans="2:20" x14ac:dyDescent="0.35">
      <c r="B510" s="35"/>
      <c r="C510" s="74"/>
      <c r="D510" s="75"/>
      <c r="E510" s="75"/>
      <c r="F510" s="75"/>
      <c r="G510" s="76"/>
      <c r="H510" s="63"/>
      <c r="I510" s="63"/>
      <c r="J510" s="76"/>
      <c r="K510" s="76"/>
      <c r="L510" s="37"/>
      <c r="M510" s="37"/>
      <c r="N510" s="76"/>
      <c r="O510" s="76"/>
      <c r="P510" s="37"/>
      <c r="Q510" s="37"/>
      <c r="R510" s="76"/>
      <c r="S510" s="63"/>
      <c r="T510" s="76"/>
    </row>
    <row r="511" spans="2:20" x14ac:dyDescent="0.35">
      <c r="B511" s="35"/>
      <c r="C511" s="74"/>
      <c r="D511" s="75"/>
      <c r="E511" s="75"/>
      <c r="F511" s="75"/>
      <c r="G511" s="76"/>
      <c r="H511" s="63"/>
      <c r="I511" s="63"/>
      <c r="J511" s="76"/>
      <c r="K511" s="76"/>
      <c r="L511" s="37"/>
      <c r="M511" s="37"/>
      <c r="N511" s="76"/>
      <c r="O511" s="76"/>
      <c r="P511" s="37"/>
      <c r="Q511" s="37"/>
      <c r="R511" s="76"/>
      <c r="S511" s="63"/>
      <c r="T511" s="76"/>
    </row>
    <row r="512" spans="2:20" x14ac:dyDescent="0.35">
      <c r="B512" s="35"/>
      <c r="C512" s="74"/>
      <c r="D512" s="75"/>
      <c r="E512" s="75"/>
      <c r="F512" s="75"/>
      <c r="G512" s="76"/>
      <c r="H512" s="63"/>
      <c r="I512" s="63"/>
      <c r="J512" s="76"/>
      <c r="K512" s="76"/>
      <c r="L512" s="37"/>
      <c r="M512" s="37"/>
      <c r="N512" s="76"/>
      <c r="O512" s="76"/>
      <c r="P512" s="37"/>
      <c r="Q512" s="37"/>
      <c r="R512" s="76"/>
      <c r="S512" s="63"/>
      <c r="T512" s="76"/>
    </row>
    <row r="513" spans="2:20" x14ac:dyDescent="0.35">
      <c r="B513" s="35"/>
      <c r="C513" s="74"/>
      <c r="D513" s="75"/>
      <c r="E513" s="75"/>
      <c r="F513" s="75"/>
      <c r="G513" s="76"/>
      <c r="H513" s="63"/>
      <c r="I513" s="63"/>
      <c r="J513" s="76"/>
      <c r="K513" s="76"/>
      <c r="L513" s="37"/>
      <c r="M513" s="37"/>
      <c r="N513" s="76"/>
      <c r="O513" s="76"/>
      <c r="P513" s="37"/>
      <c r="Q513" s="37"/>
      <c r="R513" s="76"/>
      <c r="S513" s="63"/>
      <c r="T513" s="76"/>
    </row>
    <row r="514" spans="2:20" x14ac:dyDescent="0.35">
      <c r="B514" s="35"/>
      <c r="C514" s="74"/>
      <c r="D514" s="75"/>
      <c r="E514" s="75"/>
      <c r="F514" s="75"/>
      <c r="G514" s="76"/>
      <c r="H514" s="63"/>
      <c r="I514" s="63"/>
      <c r="J514" s="76"/>
      <c r="K514" s="76"/>
      <c r="L514" s="37"/>
      <c r="M514" s="37"/>
      <c r="N514" s="76"/>
      <c r="O514" s="76"/>
      <c r="P514" s="37"/>
      <c r="Q514" s="37"/>
      <c r="R514" s="76"/>
      <c r="S514" s="63"/>
      <c r="T514" s="76"/>
    </row>
    <row r="515" spans="2:20" x14ac:dyDescent="0.35">
      <c r="B515" s="35"/>
      <c r="C515" s="74"/>
      <c r="D515" s="75"/>
      <c r="E515" s="75"/>
      <c r="F515" s="75"/>
      <c r="G515" s="76"/>
      <c r="H515" s="63"/>
      <c r="I515" s="63"/>
      <c r="J515" s="76"/>
      <c r="K515" s="76"/>
      <c r="L515" s="37"/>
      <c r="M515" s="37"/>
      <c r="N515" s="76"/>
      <c r="O515" s="76"/>
      <c r="P515" s="37"/>
      <c r="Q515" s="37"/>
      <c r="R515" s="76"/>
      <c r="S515" s="63"/>
      <c r="T515" s="76"/>
    </row>
    <row r="516" spans="2:20" x14ac:dyDescent="0.35">
      <c r="B516" s="35"/>
      <c r="C516" s="74"/>
      <c r="D516" s="75"/>
      <c r="E516" s="75"/>
      <c r="F516" s="75"/>
      <c r="G516" s="76"/>
      <c r="H516" s="63"/>
      <c r="I516" s="63"/>
      <c r="J516" s="76"/>
      <c r="K516" s="76"/>
      <c r="L516" s="37"/>
      <c r="M516" s="37"/>
      <c r="N516" s="76"/>
      <c r="O516" s="76"/>
      <c r="P516" s="37"/>
      <c r="Q516" s="37"/>
      <c r="R516" s="76"/>
      <c r="S516" s="63"/>
      <c r="T516" s="76"/>
    </row>
    <row r="517" spans="2:20" x14ac:dyDescent="0.35">
      <c r="B517" s="35"/>
      <c r="C517" s="74"/>
      <c r="D517" s="75"/>
      <c r="E517" s="75"/>
      <c r="F517" s="75"/>
      <c r="G517" s="76"/>
      <c r="H517" s="63"/>
      <c r="I517" s="63"/>
      <c r="J517" s="76"/>
      <c r="K517" s="76"/>
      <c r="L517" s="37"/>
      <c r="M517" s="37"/>
      <c r="N517" s="76"/>
      <c r="O517" s="76"/>
      <c r="P517" s="37"/>
      <c r="Q517" s="37"/>
      <c r="R517" s="76"/>
      <c r="S517" s="63"/>
      <c r="T517" s="76"/>
    </row>
    <row r="518" spans="2:20" x14ac:dyDescent="0.35">
      <c r="B518" s="35"/>
      <c r="C518" s="74"/>
      <c r="D518" s="75"/>
      <c r="E518" s="75"/>
      <c r="F518" s="75"/>
      <c r="G518" s="76"/>
      <c r="H518" s="63"/>
      <c r="I518" s="63"/>
      <c r="J518" s="76"/>
      <c r="K518" s="76"/>
      <c r="L518" s="37"/>
      <c r="M518" s="37"/>
      <c r="N518" s="76"/>
      <c r="O518" s="76"/>
      <c r="P518" s="37"/>
      <c r="Q518" s="37"/>
      <c r="R518" s="76"/>
      <c r="S518" s="63"/>
      <c r="T518" s="76"/>
    </row>
    <row r="519" spans="2:20" x14ac:dyDescent="0.35">
      <c r="B519" s="35"/>
      <c r="C519" s="74"/>
      <c r="D519" s="75"/>
      <c r="E519" s="75"/>
      <c r="F519" s="75"/>
      <c r="G519" s="76"/>
      <c r="H519" s="63"/>
      <c r="I519" s="63"/>
      <c r="J519" s="76"/>
      <c r="K519" s="76"/>
      <c r="L519" s="37"/>
      <c r="M519" s="37"/>
      <c r="N519" s="76"/>
      <c r="O519" s="76"/>
      <c r="P519" s="37"/>
      <c r="Q519" s="37"/>
      <c r="R519" s="76"/>
      <c r="S519" s="63"/>
      <c r="T519" s="76"/>
    </row>
    <row r="520" spans="2:20" x14ac:dyDescent="0.35">
      <c r="B520" s="35"/>
      <c r="C520" s="74"/>
      <c r="D520" s="75"/>
      <c r="E520" s="75"/>
      <c r="F520" s="75"/>
      <c r="G520" s="76"/>
      <c r="H520" s="63"/>
      <c r="I520" s="63"/>
      <c r="J520" s="76"/>
      <c r="K520" s="76"/>
      <c r="L520" s="37"/>
      <c r="M520" s="37"/>
      <c r="N520" s="76"/>
      <c r="O520" s="76"/>
      <c r="P520" s="37"/>
      <c r="Q520" s="37"/>
      <c r="R520" s="76"/>
      <c r="S520" s="63"/>
      <c r="T520" s="76"/>
    </row>
    <row r="521" spans="2:20" x14ac:dyDescent="0.35">
      <c r="B521" s="35"/>
      <c r="C521" s="74"/>
      <c r="D521" s="75"/>
      <c r="E521" s="75"/>
      <c r="F521" s="75"/>
      <c r="G521" s="76"/>
      <c r="H521" s="63"/>
      <c r="I521" s="63"/>
      <c r="J521" s="76"/>
      <c r="K521" s="76"/>
      <c r="L521" s="37"/>
      <c r="M521" s="37"/>
      <c r="N521" s="76"/>
      <c r="O521" s="76"/>
      <c r="P521" s="37"/>
      <c r="Q521" s="37"/>
      <c r="R521" s="76"/>
      <c r="S521" s="63"/>
      <c r="T521" s="76"/>
    </row>
    <row r="522" spans="2:20" x14ac:dyDescent="0.35">
      <c r="B522" s="35"/>
      <c r="C522" s="74"/>
      <c r="D522" s="75"/>
      <c r="E522" s="75"/>
      <c r="F522" s="75"/>
      <c r="G522" s="76"/>
      <c r="H522" s="63"/>
      <c r="I522" s="63"/>
      <c r="J522" s="76"/>
      <c r="K522" s="76"/>
      <c r="L522" s="37"/>
      <c r="M522" s="37"/>
      <c r="N522" s="76"/>
      <c r="O522" s="76"/>
      <c r="P522" s="37"/>
      <c r="Q522" s="37"/>
      <c r="R522" s="76"/>
      <c r="S522" s="63"/>
      <c r="T522" s="76"/>
    </row>
    <row r="523" spans="2:20" x14ac:dyDescent="0.35">
      <c r="B523" s="35"/>
      <c r="C523" s="74"/>
      <c r="D523" s="75"/>
      <c r="E523" s="75"/>
      <c r="F523" s="75"/>
      <c r="G523" s="76"/>
      <c r="H523" s="63"/>
      <c r="I523" s="63"/>
      <c r="J523" s="76"/>
      <c r="K523" s="76"/>
      <c r="L523" s="37"/>
      <c r="M523" s="37"/>
      <c r="N523" s="76"/>
      <c r="O523" s="76"/>
      <c r="P523" s="37"/>
      <c r="Q523" s="37"/>
      <c r="R523" s="76"/>
      <c r="S523" s="63"/>
      <c r="T523" s="76"/>
    </row>
    <row r="524" spans="2:20" x14ac:dyDescent="0.35">
      <c r="B524" s="35"/>
      <c r="C524" s="74"/>
      <c r="D524" s="75"/>
      <c r="E524" s="75"/>
      <c r="F524" s="75"/>
      <c r="G524" s="76"/>
      <c r="H524" s="63"/>
      <c r="I524" s="63"/>
      <c r="J524" s="76"/>
      <c r="K524" s="76"/>
      <c r="L524" s="37"/>
      <c r="M524" s="37"/>
      <c r="N524" s="76"/>
      <c r="O524" s="76"/>
      <c r="P524" s="37"/>
      <c r="Q524" s="37"/>
      <c r="R524" s="76"/>
      <c r="S524" s="63"/>
      <c r="T524" s="76"/>
    </row>
    <row r="525" spans="2:20" x14ac:dyDescent="0.35">
      <c r="B525" s="35"/>
      <c r="C525" s="74"/>
      <c r="D525" s="75"/>
      <c r="E525" s="75"/>
      <c r="F525" s="75"/>
      <c r="G525" s="76"/>
      <c r="H525" s="63"/>
      <c r="I525" s="63"/>
      <c r="J525" s="76"/>
      <c r="K525" s="76"/>
      <c r="L525" s="37"/>
      <c r="M525" s="37"/>
      <c r="N525" s="76"/>
      <c r="O525" s="76"/>
      <c r="P525" s="37"/>
      <c r="Q525" s="37"/>
      <c r="R525" s="76"/>
      <c r="S525" s="63"/>
      <c r="T525" s="76"/>
    </row>
    <row r="526" spans="2:20" x14ac:dyDescent="0.35">
      <c r="B526" s="35"/>
      <c r="C526" s="74"/>
      <c r="D526" s="75"/>
      <c r="E526" s="75"/>
      <c r="F526" s="75"/>
      <c r="G526" s="76"/>
      <c r="H526" s="63"/>
      <c r="I526" s="63"/>
      <c r="J526" s="76"/>
      <c r="K526" s="76"/>
      <c r="L526" s="37"/>
      <c r="M526" s="37"/>
      <c r="N526" s="76"/>
      <c r="O526" s="76"/>
      <c r="P526" s="37"/>
      <c r="Q526" s="37"/>
      <c r="R526" s="76"/>
      <c r="S526" s="63"/>
      <c r="T526" s="76"/>
    </row>
    <row r="527" spans="2:20" x14ac:dyDescent="0.35">
      <c r="B527" s="35"/>
      <c r="C527" s="74"/>
      <c r="D527" s="75"/>
      <c r="E527" s="75"/>
      <c r="F527" s="75"/>
      <c r="G527" s="76"/>
      <c r="H527" s="63"/>
      <c r="I527" s="63"/>
      <c r="J527" s="76"/>
      <c r="K527" s="76"/>
      <c r="L527" s="37"/>
      <c r="M527" s="37"/>
      <c r="N527" s="76"/>
      <c r="O527" s="76"/>
      <c r="P527" s="37"/>
      <c r="Q527" s="37"/>
      <c r="R527" s="76"/>
      <c r="S527" s="63"/>
      <c r="T527" s="76"/>
    </row>
    <row r="528" spans="2:20" x14ac:dyDescent="0.35">
      <c r="B528" s="35"/>
      <c r="C528" s="74"/>
      <c r="D528" s="75"/>
      <c r="E528" s="75"/>
      <c r="F528" s="75"/>
      <c r="G528" s="76"/>
      <c r="H528" s="63"/>
      <c r="I528" s="63"/>
      <c r="J528" s="76"/>
      <c r="K528" s="76"/>
      <c r="L528" s="37"/>
      <c r="M528" s="37"/>
      <c r="N528" s="76"/>
      <c r="O528" s="76"/>
      <c r="P528" s="37"/>
      <c r="Q528" s="37"/>
      <c r="R528" s="76"/>
      <c r="S528" s="63"/>
      <c r="T528" s="76"/>
    </row>
    <row r="529" spans="2:20" x14ac:dyDescent="0.35">
      <c r="B529" s="35"/>
      <c r="C529" s="74"/>
      <c r="D529" s="75"/>
      <c r="E529" s="75"/>
      <c r="F529" s="75"/>
      <c r="G529" s="76"/>
      <c r="H529" s="63"/>
      <c r="I529" s="63"/>
      <c r="J529" s="76"/>
      <c r="K529" s="76"/>
      <c r="L529" s="37"/>
      <c r="M529" s="37"/>
      <c r="N529" s="76"/>
      <c r="O529" s="76"/>
      <c r="P529" s="37"/>
      <c r="Q529" s="37"/>
      <c r="R529" s="76"/>
      <c r="S529" s="63"/>
      <c r="T529" s="76"/>
    </row>
    <row r="530" spans="2:20" x14ac:dyDescent="0.35">
      <c r="B530" s="35"/>
      <c r="C530" s="74"/>
      <c r="D530" s="75"/>
      <c r="E530" s="75"/>
      <c r="F530" s="75"/>
      <c r="G530" s="76"/>
      <c r="H530" s="63"/>
      <c r="I530" s="63"/>
      <c r="J530" s="76"/>
      <c r="K530" s="76"/>
      <c r="L530" s="37"/>
      <c r="M530" s="37"/>
      <c r="N530" s="76"/>
      <c r="O530" s="76"/>
      <c r="P530" s="37"/>
      <c r="Q530" s="37"/>
      <c r="R530" s="76"/>
      <c r="S530" s="63"/>
      <c r="T530" s="76"/>
    </row>
    <row r="531" spans="2:20" x14ac:dyDescent="0.35">
      <c r="B531" s="35"/>
      <c r="C531" s="74"/>
      <c r="D531" s="75"/>
      <c r="E531" s="75"/>
      <c r="F531" s="75"/>
      <c r="G531" s="76"/>
      <c r="H531" s="63"/>
      <c r="I531" s="63"/>
      <c r="J531" s="76"/>
      <c r="K531" s="76"/>
      <c r="L531" s="37"/>
      <c r="M531" s="37"/>
      <c r="N531" s="76"/>
      <c r="O531" s="76"/>
      <c r="P531" s="37"/>
      <c r="Q531" s="37"/>
      <c r="R531" s="76"/>
      <c r="S531" s="63"/>
      <c r="T531" s="76"/>
    </row>
    <row r="532" spans="2:20" x14ac:dyDescent="0.35">
      <c r="B532" s="35"/>
      <c r="C532" s="74"/>
      <c r="D532" s="75"/>
      <c r="E532" s="75"/>
      <c r="F532" s="75"/>
      <c r="G532" s="76"/>
      <c r="H532" s="63"/>
      <c r="I532" s="63"/>
      <c r="J532" s="76"/>
      <c r="K532" s="76"/>
      <c r="L532" s="37"/>
      <c r="M532" s="37"/>
      <c r="N532" s="76"/>
      <c r="O532" s="76"/>
      <c r="P532" s="37"/>
      <c r="Q532" s="37"/>
      <c r="R532" s="76"/>
      <c r="S532" s="63"/>
      <c r="T532" s="76"/>
    </row>
    <row r="533" spans="2:20" x14ac:dyDescent="0.35">
      <c r="B533" s="35"/>
      <c r="C533" s="74"/>
      <c r="D533" s="75"/>
      <c r="E533" s="75"/>
      <c r="F533" s="75"/>
      <c r="G533" s="76"/>
      <c r="H533" s="63"/>
      <c r="I533" s="63"/>
      <c r="J533" s="76"/>
      <c r="K533" s="76"/>
      <c r="L533" s="37"/>
      <c r="M533" s="37"/>
      <c r="N533" s="76"/>
      <c r="O533" s="76"/>
      <c r="P533" s="37"/>
      <c r="Q533" s="37"/>
      <c r="R533" s="76"/>
      <c r="S533" s="63"/>
      <c r="T533" s="76"/>
    </row>
    <row r="534" spans="2:20" x14ac:dyDescent="0.35">
      <c r="B534" s="35"/>
      <c r="C534" s="74"/>
      <c r="D534" s="75"/>
      <c r="E534" s="75"/>
      <c r="F534" s="75"/>
      <c r="G534" s="76"/>
      <c r="H534" s="63"/>
      <c r="I534" s="63"/>
      <c r="J534" s="76"/>
      <c r="K534" s="76"/>
      <c r="L534" s="37"/>
      <c r="M534" s="37"/>
      <c r="N534" s="76"/>
      <c r="O534" s="76"/>
      <c r="P534" s="37"/>
      <c r="Q534" s="37"/>
      <c r="R534" s="76"/>
      <c r="S534" s="63"/>
      <c r="T534" s="76"/>
    </row>
    <row r="535" spans="2:20" x14ac:dyDescent="0.35">
      <c r="B535" s="35"/>
      <c r="C535" s="74"/>
      <c r="D535" s="75"/>
      <c r="E535" s="75"/>
      <c r="F535" s="75"/>
      <c r="G535" s="76"/>
      <c r="H535" s="63"/>
      <c r="I535" s="63"/>
      <c r="J535" s="76"/>
      <c r="K535" s="76"/>
      <c r="L535" s="37"/>
      <c r="M535" s="37"/>
      <c r="N535" s="76"/>
      <c r="O535" s="76"/>
      <c r="P535" s="37"/>
      <c r="Q535" s="37"/>
      <c r="R535" s="76"/>
      <c r="S535" s="63"/>
      <c r="T535" s="76"/>
    </row>
    <row r="536" spans="2:20" x14ac:dyDescent="0.35">
      <c r="B536" s="35"/>
      <c r="C536" s="74"/>
      <c r="D536" s="75"/>
      <c r="E536" s="75"/>
      <c r="F536" s="75"/>
      <c r="G536" s="76"/>
      <c r="H536" s="63"/>
      <c r="I536" s="63"/>
      <c r="J536" s="76"/>
      <c r="K536" s="76"/>
      <c r="L536" s="37"/>
      <c r="M536" s="37"/>
      <c r="N536" s="76"/>
      <c r="O536" s="76"/>
      <c r="P536" s="37"/>
      <c r="Q536" s="37"/>
      <c r="R536" s="76"/>
      <c r="S536" s="63"/>
      <c r="T536" s="76"/>
    </row>
    <row r="537" spans="2:20" x14ac:dyDescent="0.35">
      <c r="B537" s="35"/>
      <c r="C537" s="74"/>
      <c r="D537" s="75"/>
      <c r="E537" s="75"/>
      <c r="F537" s="75"/>
      <c r="G537" s="76"/>
      <c r="H537" s="63"/>
      <c r="I537" s="63"/>
      <c r="J537" s="76"/>
      <c r="K537" s="76"/>
      <c r="L537" s="37"/>
      <c r="M537" s="37"/>
      <c r="N537" s="76"/>
      <c r="O537" s="76"/>
      <c r="P537" s="37"/>
      <c r="Q537" s="37"/>
      <c r="R537" s="76"/>
      <c r="S537" s="63"/>
      <c r="T537" s="76"/>
    </row>
    <row r="538" spans="2:20" x14ac:dyDescent="0.35">
      <c r="B538" s="35"/>
      <c r="C538" s="74"/>
      <c r="D538" s="75"/>
      <c r="E538" s="75"/>
      <c r="F538" s="75"/>
      <c r="G538" s="76"/>
      <c r="H538" s="63"/>
      <c r="I538" s="63"/>
      <c r="J538" s="76"/>
      <c r="K538" s="76"/>
      <c r="L538" s="37"/>
      <c r="M538" s="37"/>
      <c r="N538" s="76"/>
      <c r="O538" s="76"/>
      <c r="P538" s="37"/>
      <c r="Q538" s="37"/>
      <c r="R538" s="76"/>
      <c r="S538" s="63"/>
      <c r="T538" s="76"/>
    </row>
    <row r="539" spans="2:20" x14ac:dyDescent="0.35">
      <c r="B539" s="35"/>
      <c r="C539" s="74"/>
      <c r="D539" s="75"/>
      <c r="E539" s="75"/>
      <c r="F539" s="75"/>
      <c r="G539" s="76"/>
      <c r="H539" s="63"/>
      <c r="I539" s="63"/>
      <c r="J539" s="76"/>
      <c r="K539" s="76"/>
      <c r="L539" s="37"/>
      <c r="M539" s="37"/>
      <c r="N539" s="76"/>
      <c r="O539" s="76"/>
      <c r="P539" s="37"/>
      <c r="Q539" s="37"/>
      <c r="R539" s="76"/>
      <c r="S539" s="63"/>
      <c r="T539" s="76"/>
    </row>
    <row r="540" spans="2:20" x14ac:dyDescent="0.35">
      <c r="B540" s="35"/>
      <c r="C540" s="74"/>
      <c r="D540" s="75"/>
      <c r="E540" s="75"/>
      <c r="F540" s="75"/>
      <c r="G540" s="76"/>
      <c r="H540" s="63"/>
      <c r="I540" s="63"/>
      <c r="J540" s="76"/>
      <c r="K540" s="76"/>
      <c r="L540" s="37"/>
      <c r="M540" s="37"/>
      <c r="N540" s="76"/>
      <c r="O540" s="76"/>
      <c r="P540" s="37"/>
      <c r="Q540" s="37"/>
      <c r="R540" s="76"/>
      <c r="S540" s="63"/>
      <c r="T540" s="76"/>
    </row>
    <row r="541" spans="2:20" x14ac:dyDescent="0.35">
      <c r="B541" s="35"/>
      <c r="C541" s="74"/>
      <c r="D541" s="75"/>
      <c r="E541" s="75"/>
      <c r="F541" s="75"/>
      <c r="G541" s="76"/>
      <c r="H541" s="63"/>
      <c r="I541" s="63"/>
      <c r="J541" s="76"/>
      <c r="K541" s="76"/>
      <c r="L541" s="37"/>
      <c r="M541" s="37"/>
      <c r="N541" s="76"/>
      <c r="O541" s="76"/>
      <c r="P541" s="37"/>
      <c r="Q541" s="37"/>
      <c r="R541" s="76"/>
      <c r="S541" s="63"/>
      <c r="T541" s="76"/>
    </row>
    <row r="542" spans="2:20" x14ac:dyDescent="0.35">
      <c r="B542" s="35"/>
      <c r="C542" s="74"/>
      <c r="D542" s="75"/>
      <c r="E542" s="75"/>
      <c r="F542" s="75"/>
      <c r="G542" s="76"/>
      <c r="H542" s="63"/>
      <c r="I542" s="63"/>
      <c r="J542" s="76"/>
      <c r="K542" s="76"/>
      <c r="L542" s="37"/>
      <c r="M542" s="37"/>
      <c r="N542" s="76"/>
      <c r="O542" s="76"/>
      <c r="P542" s="37"/>
      <c r="Q542" s="37"/>
      <c r="R542" s="76"/>
      <c r="S542" s="63"/>
      <c r="T542" s="76"/>
    </row>
    <row r="543" spans="2:20" x14ac:dyDescent="0.35">
      <c r="B543" s="35"/>
      <c r="C543" s="74"/>
      <c r="D543" s="75"/>
      <c r="E543" s="75"/>
      <c r="F543" s="75"/>
      <c r="G543" s="76"/>
      <c r="H543" s="63"/>
      <c r="I543" s="63"/>
      <c r="J543" s="76"/>
      <c r="K543" s="76"/>
      <c r="L543" s="37"/>
      <c r="M543" s="37"/>
      <c r="N543" s="76"/>
      <c r="O543" s="76"/>
      <c r="P543" s="37"/>
      <c r="Q543" s="37"/>
      <c r="R543" s="76"/>
      <c r="S543" s="63"/>
      <c r="T543" s="76"/>
    </row>
    <row r="544" spans="2:20" x14ac:dyDescent="0.35">
      <c r="B544" s="35"/>
      <c r="C544" s="74"/>
      <c r="D544" s="75"/>
      <c r="E544" s="75"/>
      <c r="F544" s="75"/>
      <c r="G544" s="76"/>
      <c r="H544" s="63"/>
      <c r="I544" s="63"/>
      <c r="J544" s="76"/>
      <c r="K544" s="76"/>
      <c r="L544" s="37"/>
      <c r="M544" s="37"/>
      <c r="N544" s="76"/>
      <c r="O544" s="76"/>
      <c r="P544" s="37"/>
      <c r="Q544" s="37"/>
      <c r="R544" s="76"/>
      <c r="S544" s="63"/>
      <c r="T544" s="76"/>
    </row>
    <row r="545" spans="2:20" x14ac:dyDescent="0.35">
      <c r="B545" s="35"/>
      <c r="C545" s="74"/>
      <c r="D545" s="75"/>
      <c r="E545" s="75"/>
      <c r="F545" s="75"/>
      <c r="G545" s="76"/>
      <c r="H545" s="63"/>
      <c r="I545" s="63"/>
      <c r="J545" s="76"/>
      <c r="K545" s="76"/>
      <c r="L545" s="37"/>
      <c r="M545" s="37"/>
      <c r="N545" s="76"/>
      <c r="O545" s="76"/>
      <c r="P545" s="37"/>
      <c r="Q545" s="37"/>
      <c r="R545" s="76"/>
      <c r="S545" s="63"/>
      <c r="T545" s="76"/>
    </row>
    <row r="546" spans="2:20" x14ac:dyDescent="0.35">
      <c r="B546" s="35"/>
      <c r="C546" s="74"/>
      <c r="D546" s="75"/>
      <c r="E546" s="75"/>
      <c r="F546" s="75"/>
      <c r="G546" s="76"/>
      <c r="H546" s="63"/>
      <c r="I546" s="63"/>
      <c r="J546" s="76"/>
      <c r="K546" s="76"/>
      <c r="L546" s="37"/>
      <c r="M546" s="37"/>
      <c r="N546" s="76"/>
      <c r="O546" s="76"/>
      <c r="P546" s="37"/>
      <c r="Q546" s="37"/>
      <c r="R546" s="76"/>
      <c r="S546" s="63"/>
      <c r="T546" s="76"/>
    </row>
    <row r="547" spans="2:20" x14ac:dyDescent="0.35">
      <c r="B547" s="35"/>
      <c r="C547" s="74"/>
      <c r="D547" s="75"/>
      <c r="E547" s="75"/>
      <c r="F547" s="75"/>
      <c r="G547" s="76"/>
      <c r="H547" s="63"/>
      <c r="I547" s="63"/>
      <c r="J547" s="76"/>
      <c r="K547" s="76"/>
      <c r="L547" s="37"/>
      <c r="M547" s="37"/>
      <c r="N547" s="76"/>
      <c r="O547" s="76"/>
      <c r="P547" s="37"/>
      <c r="Q547" s="37"/>
      <c r="R547" s="76"/>
      <c r="S547" s="63"/>
      <c r="T547" s="76"/>
    </row>
    <row r="548" spans="2:20" x14ac:dyDescent="0.35">
      <c r="B548" s="35"/>
      <c r="C548" s="74"/>
      <c r="D548" s="75"/>
      <c r="E548" s="75"/>
      <c r="F548" s="75"/>
      <c r="G548" s="76"/>
      <c r="H548" s="63"/>
      <c r="I548" s="63"/>
      <c r="J548" s="76"/>
      <c r="K548" s="76"/>
      <c r="L548" s="37"/>
      <c r="M548" s="37"/>
      <c r="N548" s="76"/>
      <c r="O548" s="76"/>
      <c r="P548" s="37"/>
      <c r="Q548" s="37"/>
      <c r="R548" s="76"/>
      <c r="S548" s="63"/>
      <c r="T548" s="76"/>
    </row>
    <row r="549" spans="2:20" x14ac:dyDescent="0.35">
      <c r="B549" s="35"/>
      <c r="C549" s="74"/>
      <c r="D549" s="75"/>
      <c r="E549" s="75"/>
      <c r="F549" s="75"/>
      <c r="G549" s="76"/>
      <c r="H549" s="63"/>
      <c r="I549" s="63"/>
      <c r="J549" s="76"/>
      <c r="K549" s="76"/>
      <c r="L549" s="37"/>
      <c r="M549" s="37"/>
      <c r="N549" s="76"/>
      <c r="O549" s="76"/>
      <c r="P549" s="37"/>
      <c r="Q549" s="37"/>
      <c r="R549" s="76"/>
      <c r="S549" s="63"/>
      <c r="T549" s="76"/>
    </row>
    <row r="550" spans="2:20" x14ac:dyDescent="0.35">
      <c r="B550" s="35"/>
      <c r="C550" s="74"/>
      <c r="D550" s="75"/>
      <c r="E550" s="75"/>
      <c r="F550" s="75"/>
      <c r="G550" s="76"/>
      <c r="H550" s="63"/>
      <c r="I550" s="63"/>
      <c r="J550" s="76"/>
      <c r="K550" s="76"/>
      <c r="L550" s="37"/>
      <c r="M550" s="37"/>
      <c r="N550" s="76"/>
      <c r="O550" s="76"/>
      <c r="P550" s="37"/>
      <c r="Q550" s="37"/>
      <c r="R550" s="76"/>
      <c r="S550" s="63"/>
      <c r="T550" s="76"/>
    </row>
    <row r="551" spans="2:20" x14ac:dyDescent="0.35">
      <c r="B551" s="35"/>
      <c r="C551" s="74"/>
      <c r="D551" s="75"/>
      <c r="E551" s="75"/>
      <c r="F551" s="75"/>
      <c r="G551" s="76"/>
      <c r="H551" s="63"/>
      <c r="I551" s="63"/>
      <c r="J551" s="76"/>
      <c r="K551" s="76"/>
      <c r="L551" s="37"/>
      <c r="M551" s="37"/>
      <c r="N551" s="76"/>
      <c r="O551" s="76"/>
      <c r="P551" s="37"/>
      <c r="Q551" s="37"/>
      <c r="R551" s="76"/>
      <c r="S551" s="63"/>
      <c r="T551" s="76"/>
    </row>
    <row r="552" spans="2:20" x14ac:dyDescent="0.35">
      <c r="B552" s="35"/>
      <c r="C552" s="74"/>
      <c r="D552" s="75"/>
      <c r="E552" s="75"/>
      <c r="F552" s="75"/>
      <c r="G552" s="76"/>
      <c r="H552" s="63"/>
      <c r="I552" s="63"/>
      <c r="J552" s="76"/>
      <c r="K552" s="76"/>
      <c r="L552" s="37"/>
      <c r="M552" s="37"/>
      <c r="N552" s="76"/>
      <c r="O552" s="76"/>
      <c r="P552" s="37"/>
      <c r="Q552" s="37"/>
      <c r="R552" s="76"/>
      <c r="S552" s="63"/>
      <c r="T552" s="76"/>
    </row>
    <row r="553" spans="2:20" x14ac:dyDescent="0.35">
      <c r="B553" s="35"/>
      <c r="C553" s="74"/>
      <c r="D553" s="75"/>
      <c r="E553" s="75"/>
      <c r="F553" s="75"/>
      <c r="G553" s="76"/>
      <c r="H553" s="63"/>
      <c r="I553" s="63"/>
      <c r="J553" s="76"/>
      <c r="K553" s="76"/>
      <c r="L553" s="37"/>
      <c r="M553" s="37"/>
      <c r="N553" s="76"/>
      <c r="O553" s="76"/>
      <c r="P553" s="37"/>
      <c r="Q553" s="37"/>
      <c r="R553" s="76"/>
      <c r="S553" s="63"/>
      <c r="T553" s="76"/>
    </row>
    <row r="554" spans="2:20" x14ac:dyDescent="0.35">
      <c r="B554" s="35"/>
      <c r="C554" s="74"/>
      <c r="D554" s="75"/>
      <c r="E554" s="75"/>
      <c r="F554" s="75"/>
      <c r="G554" s="76"/>
      <c r="H554" s="63"/>
      <c r="I554" s="63"/>
      <c r="J554" s="76"/>
      <c r="K554" s="76"/>
      <c r="L554" s="37"/>
      <c r="M554" s="37"/>
      <c r="N554" s="76"/>
      <c r="O554" s="76"/>
      <c r="P554" s="37"/>
      <c r="Q554" s="37"/>
      <c r="R554" s="76"/>
      <c r="S554" s="63"/>
      <c r="T554" s="76"/>
    </row>
    <row r="555" spans="2:20" x14ac:dyDescent="0.35">
      <c r="B555" s="35"/>
      <c r="C555" s="74"/>
      <c r="D555" s="75"/>
      <c r="E555" s="75"/>
      <c r="F555" s="75"/>
      <c r="G555" s="76"/>
      <c r="H555" s="63"/>
      <c r="I555" s="63"/>
      <c r="J555" s="76"/>
      <c r="K555" s="76"/>
      <c r="L555" s="37"/>
      <c r="M555" s="37"/>
      <c r="N555" s="76"/>
      <c r="O555" s="76"/>
      <c r="P555" s="37"/>
      <c r="Q555" s="37"/>
      <c r="R555" s="76"/>
      <c r="S555" s="63"/>
      <c r="T555" s="76"/>
    </row>
    <row r="556" spans="2:20" x14ac:dyDescent="0.35">
      <c r="B556" s="35"/>
      <c r="C556" s="74"/>
      <c r="D556" s="75"/>
      <c r="E556" s="75"/>
      <c r="F556" s="75"/>
      <c r="G556" s="76"/>
      <c r="H556" s="63"/>
      <c r="I556" s="63"/>
      <c r="J556" s="76"/>
      <c r="K556" s="76"/>
      <c r="L556" s="37"/>
      <c r="M556" s="37"/>
      <c r="N556" s="76"/>
      <c r="O556" s="76"/>
      <c r="P556" s="37"/>
      <c r="Q556" s="37"/>
      <c r="R556" s="76"/>
      <c r="S556" s="63"/>
      <c r="T556" s="76"/>
    </row>
    <row r="557" spans="2:20" x14ac:dyDescent="0.35">
      <c r="B557" s="35"/>
      <c r="C557" s="74"/>
      <c r="D557" s="75"/>
      <c r="E557" s="75"/>
      <c r="F557" s="75"/>
      <c r="G557" s="76"/>
      <c r="H557" s="63"/>
      <c r="I557" s="63"/>
      <c r="J557" s="76"/>
      <c r="K557" s="76"/>
      <c r="L557" s="37"/>
      <c r="M557" s="37"/>
      <c r="N557" s="76"/>
      <c r="O557" s="76"/>
      <c r="P557" s="37"/>
      <c r="Q557" s="37"/>
      <c r="R557" s="76"/>
      <c r="S557" s="63"/>
      <c r="T557" s="76"/>
    </row>
    <row r="558" spans="2:20" x14ac:dyDescent="0.35">
      <c r="B558" s="35"/>
      <c r="C558" s="74"/>
      <c r="D558" s="75"/>
      <c r="E558" s="75"/>
      <c r="F558" s="75"/>
      <c r="G558" s="76"/>
      <c r="H558" s="63"/>
      <c r="I558" s="63"/>
      <c r="J558" s="76"/>
      <c r="K558" s="76"/>
      <c r="L558" s="37"/>
      <c r="M558" s="37"/>
      <c r="N558" s="76"/>
      <c r="O558" s="76"/>
      <c r="P558" s="37"/>
      <c r="Q558" s="37"/>
      <c r="R558" s="76"/>
      <c r="S558" s="63"/>
      <c r="T558" s="76"/>
    </row>
    <row r="559" spans="2:20" x14ac:dyDescent="0.35">
      <c r="B559" s="35"/>
      <c r="C559" s="74"/>
      <c r="D559" s="75"/>
      <c r="E559" s="75"/>
      <c r="F559" s="75"/>
      <c r="G559" s="76"/>
      <c r="H559" s="63"/>
      <c r="I559" s="63"/>
      <c r="J559" s="76"/>
      <c r="K559" s="76"/>
      <c r="L559" s="37"/>
      <c r="M559" s="37"/>
      <c r="N559" s="76"/>
      <c r="O559" s="76"/>
      <c r="P559" s="37"/>
      <c r="Q559" s="37"/>
      <c r="R559" s="76"/>
      <c r="S559" s="63"/>
      <c r="T559" s="76"/>
    </row>
    <row r="560" spans="2:20" x14ac:dyDescent="0.35">
      <c r="B560" s="35"/>
      <c r="C560" s="74"/>
      <c r="D560" s="75"/>
      <c r="E560" s="75"/>
      <c r="F560" s="75"/>
      <c r="G560" s="76"/>
      <c r="H560" s="63"/>
      <c r="I560" s="63"/>
      <c r="J560" s="76"/>
      <c r="K560" s="76"/>
      <c r="L560" s="37"/>
      <c r="M560" s="37"/>
      <c r="N560" s="76"/>
      <c r="O560" s="76"/>
      <c r="P560" s="37"/>
      <c r="Q560" s="37"/>
      <c r="R560" s="76"/>
      <c r="S560" s="63"/>
      <c r="T560" s="76"/>
    </row>
    <row r="561" spans="2:20" x14ac:dyDescent="0.35">
      <c r="B561" s="35"/>
      <c r="C561" s="74"/>
      <c r="D561" s="75"/>
      <c r="E561" s="75"/>
      <c r="F561" s="75"/>
      <c r="G561" s="76"/>
      <c r="H561" s="63"/>
      <c r="I561" s="63"/>
      <c r="J561" s="76"/>
      <c r="K561" s="76"/>
      <c r="L561" s="37"/>
      <c r="M561" s="37"/>
      <c r="N561" s="76"/>
      <c r="O561" s="76"/>
      <c r="P561" s="37"/>
      <c r="Q561" s="37"/>
      <c r="R561" s="76"/>
      <c r="S561" s="63"/>
      <c r="T561" s="76"/>
    </row>
    <row r="562" spans="2:20" x14ac:dyDescent="0.35">
      <c r="B562" s="35"/>
      <c r="C562" s="74"/>
      <c r="D562" s="75"/>
      <c r="E562" s="75"/>
      <c r="F562" s="75"/>
      <c r="G562" s="76"/>
      <c r="H562" s="63"/>
      <c r="I562" s="63"/>
      <c r="J562" s="76"/>
      <c r="K562" s="76"/>
      <c r="L562" s="37"/>
      <c r="M562" s="37"/>
      <c r="N562" s="76"/>
      <c r="O562" s="76"/>
      <c r="P562" s="37"/>
      <c r="Q562" s="37"/>
      <c r="R562" s="76"/>
      <c r="S562" s="63"/>
      <c r="T562" s="76"/>
    </row>
    <row r="563" spans="2:20" x14ac:dyDescent="0.35">
      <c r="B563" s="35"/>
      <c r="C563" s="74"/>
      <c r="D563" s="75"/>
      <c r="E563" s="75"/>
      <c r="F563" s="75"/>
      <c r="G563" s="76"/>
      <c r="H563" s="63"/>
      <c r="I563" s="63"/>
      <c r="J563" s="76"/>
      <c r="K563" s="76"/>
      <c r="L563" s="37"/>
      <c r="M563" s="37"/>
      <c r="N563" s="76"/>
      <c r="O563" s="76"/>
      <c r="P563" s="37"/>
      <c r="Q563" s="37"/>
      <c r="R563" s="76"/>
      <c r="S563" s="63"/>
      <c r="T563" s="76"/>
    </row>
    <row r="564" spans="2:20" x14ac:dyDescent="0.35">
      <c r="B564" s="35"/>
      <c r="C564" s="74"/>
      <c r="D564" s="75"/>
      <c r="E564" s="75"/>
      <c r="F564" s="75"/>
      <c r="G564" s="76"/>
      <c r="H564" s="63"/>
      <c r="I564" s="63"/>
      <c r="J564" s="76"/>
      <c r="K564" s="76"/>
      <c r="L564" s="37"/>
      <c r="M564" s="37"/>
      <c r="N564" s="76"/>
      <c r="O564" s="76"/>
      <c r="P564" s="37"/>
      <c r="Q564" s="37"/>
      <c r="R564" s="76"/>
      <c r="S564" s="63"/>
      <c r="T564" s="76"/>
    </row>
    <row r="565" spans="2:20" x14ac:dyDescent="0.35">
      <c r="B565" s="35"/>
      <c r="C565" s="74"/>
      <c r="D565" s="75"/>
      <c r="E565" s="75"/>
      <c r="F565" s="75"/>
      <c r="G565" s="76"/>
      <c r="H565" s="63"/>
      <c r="I565" s="63"/>
      <c r="J565" s="76"/>
      <c r="K565" s="76"/>
      <c r="L565" s="37"/>
      <c r="M565" s="37"/>
      <c r="N565" s="76"/>
      <c r="O565" s="76"/>
      <c r="P565" s="37"/>
      <c r="Q565" s="37"/>
      <c r="R565" s="76"/>
      <c r="S565" s="63"/>
      <c r="T565" s="76"/>
    </row>
    <row r="566" spans="2:20" x14ac:dyDescent="0.35">
      <c r="B566" s="35"/>
      <c r="C566" s="74"/>
      <c r="D566" s="75"/>
      <c r="E566" s="75"/>
      <c r="F566" s="75"/>
      <c r="G566" s="76"/>
      <c r="H566" s="63"/>
      <c r="I566" s="63"/>
      <c r="J566" s="76"/>
      <c r="K566" s="76"/>
      <c r="L566" s="37"/>
      <c r="M566" s="37"/>
      <c r="N566" s="76"/>
      <c r="O566" s="76"/>
      <c r="P566" s="37"/>
      <c r="Q566" s="37"/>
      <c r="R566" s="76"/>
      <c r="S566" s="63"/>
      <c r="T566" s="76"/>
    </row>
    <row r="567" spans="2:20" x14ac:dyDescent="0.35">
      <c r="B567" s="35"/>
      <c r="C567" s="74"/>
      <c r="D567" s="75"/>
      <c r="E567" s="75"/>
      <c r="F567" s="75"/>
      <c r="G567" s="76"/>
      <c r="H567" s="63"/>
      <c r="I567" s="63"/>
      <c r="J567" s="76"/>
      <c r="K567" s="76"/>
      <c r="L567" s="37"/>
      <c r="M567" s="37"/>
      <c r="N567" s="76"/>
      <c r="O567" s="76"/>
      <c r="P567" s="37"/>
      <c r="Q567" s="37"/>
      <c r="R567" s="76"/>
      <c r="S567" s="63"/>
      <c r="T567" s="76"/>
    </row>
    <row r="568" spans="2:20" x14ac:dyDescent="0.35">
      <c r="B568" s="35"/>
      <c r="C568" s="74"/>
      <c r="D568" s="75"/>
      <c r="E568" s="75"/>
      <c r="F568" s="75"/>
      <c r="G568" s="76"/>
      <c r="H568" s="63"/>
      <c r="I568" s="63"/>
      <c r="J568" s="76"/>
      <c r="K568" s="76"/>
      <c r="L568" s="37"/>
      <c r="M568" s="37"/>
      <c r="N568" s="76"/>
      <c r="O568" s="76"/>
      <c r="P568" s="37"/>
      <c r="Q568" s="37"/>
      <c r="R568" s="76"/>
      <c r="S568" s="63"/>
      <c r="T568" s="76"/>
    </row>
    <row r="569" spans="2:20" x14ac:dyDescent="0.35">
      <c r="B569" s="35"/>
      <c r="C569" s="74"/>
      <c r="D569" s="75"/>
      <c r="E569" s="75"/>
      <c r="F569" s="75"/>
      <c r="G569" s="76"/>
      <c r="H569" s="63"/>
      <c r="I569" s="63"/>
      <c r="J569" s="76"/>
      <c r="K569" s="76"/>
      <c r="L569" s="37"/>
      <c r="M569" s="37"/>
      <c r="N569" s="76"/>
      <c r="O569" s="76"/>
      <c r="P569" s="37"/>
      <c r="Q569" s="37"/>
      <c r="R569" s="76"/>
      <c r="S569" s="63"/>
      <c r="T569" s="76"/>
    </row>
    <row r="570" spans="2:20" x14ac:dyDescent="0.35">
      <c r="B570" s="35"/>
      <c r="C570" s="74"/>
      <c r="D570" s="75"/>
      <c r="E570" s="75"/>
      <c r="F570" s="75"/>
      <c r="G570" s="76"/>
      <c r="H570" s="63"/>
      <c r="I570" s="63"/>
      <c r="J570" s="76"/>
      <c r="K570" s="76"/>
      <c r="L570" s="37"/>
      <c r="M570" s="37"/>
      <c r="N570" s="76"/>
      <c r="O570" s="76"/>
      <c r="P570" s="37"/>
      <c r="Q570" s="37"/>
      <c r="R570" s="76"/>
      <c r="S570" s="63"/>
      <c r="T570" s="76"/>
    </row>
    <row r="571" spans="2:20" x14ac:dyDescent="0.35">
      <c r="B571" s="35"/>
      <c r="C571" s="74"/>
      <c r="D571" s="75"/>
      <c r="E571" s="75"/>
      <c r="F571" s="75"/>
      <c r="G571" s="76"/>
      <c r="H571" s="63"/>
      <c r="I571" s="63"/>
      <c r="J571" s="76"/>
      <c r="K571" s="76"/>
      <c r="L571" s="37"/>
      <c r="M571" s="37"/>
      <c r="N571" s="76"/>
      <c r="O571" s="76"/>
      <c r="P571" s="37"/>
      <c r="Q571" s="37"/>
      <c r="R571" s="76"/>
      <c r="S571" s="63"/>
      <c r="T571" s="76"/>
    </row>
    <row r="572" spans="2:20" x14ac:dyDescent="0.35">
      <c r="B572" s="35"/>
      <c r="C572" s="74"/>
      <c r="D572" s="75"/>
      <c r="E572" s="75"/>
      <c r="F572" s="75"/>
      <c r="G572" s="76"/>
      <c r="H572" s="63"/>
      <c r="I572" s="63"/>
      <c r="J572" s="76"/>
      <c r="K572" s="76"/>
      <c r="L572" s="37"/>
      <c r="M572" s="37"/>
      <c r="N572" s="76"/>
      <c r="O572" s="76"/>
      <c r="P572" s="37"/>
      <c r="Q572" s="37"/>
      <c r="R572" s="76"/>
      <c r="S572" s="63"/>
      <c r="T572" s="76"/>
    </row>
    <row r="573" spans="2:20" x14ac:dyDescent="0.35">
      <c r="B573" s="35"/>
      <c r="C573" s="74"/>
      <c r="D573" s="75"/>
      <c r="E573" s="75"/>
      <c r="F573" s="75"/>
      <c r="G573" s="76"/>
      <c r="H573" s="63"/>
      <c r="I573" s="63"/>
      <c r="J573" s="76"/>
      <c r="K573" s="76"/>
      <c r="L573" s="37"/>
      <c r="M573" s="37"/>
      <c r="N573" s="76"/>
      <c r="O573" s="76"/>
      <c r="P573" s="37"/>
      <c r="Q573" s="37"/>
      <c r="R573" s="76"/>
      <c r="S573" s="63"/>
      <c r="T573" s="76"/>
    </row>
    <row r="574" spans="2:20" x14ac:dyDescent="0.35">
      <c r="B574" s="35"/>
      <c r="C574" s="74"/>
      <c r="D574" s="75"/>
      <c r="E574" s="75"/>
      <c r="F574" s="75"/>
      <c r="G574" s="76"/>
      <c r="H574" s="63"/>
      <c r="I574" s="63"/>
      <c r="J574" s="76"/>
      <c r="K574" s="76"/>
      <c r="L574" s="37"/>
      <c r="M574" s="37"/>
      <c r="N574" s="76"/>
      <c r="O574" s="76"/>
      <c r="P574" s="37"/>
      <c r="Q574" s="37"/>
      <c r="R574" s="76"/>
      <c r="S574" s="63"/>
      <c r="T574" s="76"/>
    </row>
    <row r="575" spans="2:20" x14ac:dyDescent="0.35">
      <c r="B575" s="35"/>
      <c r="C575" s="74"/>
      <c r="D575" s="75"/>
      <c r="E575" s="75"/>
      <c r="F575" s="75"/>
      <c r="G575" s="76"/>
      <c r="H575" s="63"/>
      <c r="I575" s="63"/>
      <c r="J575" s="76"/>
      <c r="K575" s="76"/>
      <c r="L575" s="37"/>
      <c r="M575" s="37"/>
      <c r="N575" s="76"/>
      <c r="O575" s="76"/>
      <c r="P575" s="37"/>
      <c r="Q575" s="37"/>
      <c r="R575" s="76"/>
      <c r="S575" s="63"/>
      <c r="T575" s="76"/>
    </row>
    <row r="576" spans="2:20" x14ac:dyDescent="0.35">
      <c r="B576" s="35"/>
      <c r="C576" s="74"/>
      <c r="D576" s="75"/>
      <c r="E576" s="75"/>
      <c r="F576" s="75"/>
      <c r="G576" s="76"/>
      <c r="H576" s="63"/>
      <c r="I576" s="63"/>
      <c r="J576" s="76"/>
      <c r="K576" s="76"/>
      <c r="L576" s="37"/>
      <c r="M576" s="37"/>
      <c r="N576" s="76"/>
      <c r="O576" s="76"/>
      <c r="P576" s="37"/>
      <c r="Q576" s="37"/>
      <c r="R576" s="76"/>
      <c r="S576" s="63"/>
      <c r="T576" s="76"/>
    </row>
    <row r="577" spans="2:20" x14ac:dyDescent="0.35">
      <c r="B577" s="35"/>
      <c r="C577" s="74"/>
      <c r="D577" s="75"/>
      <c r="E577" s="75"/>
      <c r="F577" s="75"/>
      <c r="G577" s="76"/>
      <c r="H577" s="63"/>
      <c r="I577" s="63"/>
      <c r="J577" s="76"/>
      <c r="K577" s="76"/>
      <c r="L577" s="37"/>
      <c r="M577" s="37"/>
      <c r="N577" s="76"/>
      <c r="O577" s="76"/>
      <c r="P577" s="37"/>
      <c r="Q577" s="37"/>
      <c r="R577" s="76"/>
      <c r="S577" s="63"/>
      <c r="T577" s="76"/>
    </row>
    <row r="578" spans="2:20" x14ac:dyDescent="0.35">
      <c r="B578" s="35"/>
      <c r="C578" s="74"/>
      <c r="D578" s="75"/>
      <c r="E578" s="75"/>
      <c r="F578" s="75"/>
      <c r="G578" s="76"/>
      <c r="H578" s="63"/>
      <c r="I578" s="63"/>
      <c r="J578" s="76"/>
      <c r="K578" s="76"/>
      <c r="L578" s="37"/>
      <c r="M578" s="37"/>
      <c r="N578" s="76"/>
      <c r="O578" s="76"/>
      <c r="P578" s="37"/>
      <c r="Q578" s="37"/>
      <c r="R578" s="76"/>
      <c r="S578" s="63"/>
      <c r="T578" s="76"/>
    </row>
    <row r="579" spans="2:20" x14ac:dyDescent="0.35">
      <c r="B579" s="35"/>
      <c r="C579" s="74"/>
      <c r="D579" s="75"/>
      <c r="E579" s="75"/>
      <c r="F579" s="75"/>
      <c r="G579" s="76"/>
      <c r="H579" s="63"/>
      <c r="I579" s="63"/>
      <c r="J579" s="76"/>
      <c r="K579" s="76"/>
      <c r="L579" s="37"/>
      <c r="M579" s="37"/>
      <c r="N579" s="76"/>
      <c r="O579" s="76"/>
      <c r="P579" s="37"/>
      <c r="Q579" s="37"/>
      <c r="R579" s="76"/>
      <c r="S579" s="63"/>
      <c r="T579" s="76"/>
    </row>
    <row r="580" spans="2:20" x14ac:dyDescent="0.35">
      <c r="B580" s="35"/>
      <c r="C580" s="74"/>
      <c r="D580" s="75"/>
      <c r="E580" s="75"/>
      <c r="F580" s="75"/>
      <c r="G580" s="76"/>
      <c r="H580" s="63"/>
      <c r="I580" s="63"/>
      <c r="J580" s="76"/>
      <c r="K580" s="76"/>
      <c r="L580" s="37"/>
      <c r="M580" s="37"/>
      <c r="N580" s="76"/>
      <c r="O580" s="76"/>
      <c r="P580" s="37"/>
      <c r="Q580" s="37"/>
      <c r="R580" s="76"/>
      <c r="S580" s="63"/>
      <c r="T580" s="76"/>
    </row>
    <row r="581" spans="2:20" x14ac:dyDescent="0.35">
      <c r="B581" s="35"/>
      <c r="C581" s="74"/>
      <c r="D581" s="75"/>
      <c r="E581" s="75"/>
      <c r="F581" s="75"/>
      <c r="G581" s="76"/>
      <c r="H581" s="63"/>
      <c r="I581" s="63"/>
      <c r="J581" s="76"/>
      <c r="K581" s="76"/>
      <c r="L581" s="37"/>
      <c r="M581" s="37"/>
      <c r="N581" s="76"/>
      <c r="O581" s="76"/>
      <c r="P581" s="37"/>
      <c r="Q581" s="37"/>
      <c r="R581" s="76"/>
      <c r="S581" s="63"/>
      <c r="T581" s="76"/>
    </row>
    <row r="582" spans="2:20" x14ac:dyDescent="0.35">
      <c r="B582" s="35"/>
      <c r="C582" s="74"/>
      <c r="D582" s="75"/>
      <c r="E582" s="75"/>
      <c r="F582" s="75"/>
      <c r="G582" s="76"/>
      <c r="H582" s="63"/>
      <c r="I582" s="63"/>
      <c r="J582" s="76"/>
      <c r="K582" s="76"/>
      <c r="L582" s="37"/>
      <c r="M582" s="37"/>
      <c r="N582" s="76"/>
      <c r="O582" s="76"/>
      <c r="P582" s="37"/>
      <c r="Q582" s="37"/>
      <c r="R582" s="76"/>
      <c r="S582" s="63"/>
      <c r="T582" s="76"/>
    </row>
    <row r="583" spans="2:20" x14ac:dyDescent="0.35">
      <c r="B583" s="35"/>
      <c r="C583" s="74"/>
      <c r="D583" s="75"/>
      <c r="E583" s="75"/>
      <c r="F583" s="75"/>
      <c r="G583" s="76"/>
      <c r="H583" s="63"/>
      <c r="I583" s="63"/>
      <c r="J583" s="76"/>
      <c r="K583" s="76"/>
      <c r="L583" s="37"/>
      <c r="M583" s="37"/>
      <c r="N583" s="76"/>
      <c r="O583" s="76"/>
      <c r="P583" s="37"/>
      <c r="Q583" s="37"/>
      <c r="R583" s="76"/>
      <c r="S583" s="63"/>
      <c r="T583" s="76"/>
    </row>
    <row r="584" spans="2:20" x14ac:dyDescent="0.35">
      <c r="B584" s="35"/>
      <c r="C584" s="74"/>
      <c r="D584" s="75"/>
      <c r="E584" s="75"/>
      <c r="F584" s="75"/>
      <c r="G584" s="76"/>
      <c r="H584" s="63"/>
      <c r="I584" s="63"/>
      <c r="J584" s="76"/>
      <c r="K584" s="76"/>
      <c r="L584" s="37"/>
      <c r="M584" s="37"/>
      <c r="N584" s="76"/>
      <c r="O584" s="76"/>
      <c r="P584" s="37"/>
      <c r="Q584" s="37"/>
      <c r="R584" s="76"/>
      <c r="S584" s="63"/>
      <c r="T584" s="76"/>
    </row>
    <row r="585" spans="2:20" x14ac:dyDescent="0.35">
      <c r="B585" s="35"/>
      <c r="C585" s="74"/>
      <c r="D585" s="75"/>
      <c r="E585" s="75"/>
      <c r="F585" s="75"/>
      <c r="G585" s="76"/>
      <c r="H585" s="63"/>
      <c r="I585" s="63"/>
      <c r="J585" s="76"/>
      <c r="K585" s="76"/>
      <c r="L585" s="37"/>
      <c r="M585" s="37"/>
      <c r="N585" s="76"/>
      <c r="O585" s="76"/>
      <c r="P585" s="37"/>
      <c r="Q585" s="37"/>
      <c r="R585" s="76"/>
      <c r="S585" s="63"/>
      <c r="T585" s="76"/>
    </row>
    <row r="586" spans="2:20" x14ac:dyDescent="0.35">
      <c r="B586" s="35"/>
      <c r="C586" s="74"/>
      <c r="D586" s="75"/>
      <c r="E586" s="75"/>
      <c r="F586" s="75"/>
      <c r="G586" s="76"/>
      <c r="H586" s="63"/>
      <c r="I586" s="63"/>
      <c r="J586" s="76"/>
      <c r="K586" s="76"/>
      <c r="L586" s="37"/>
      <c r="M586" s="37"/>
      <c r="N586" s="76"/>
      <c r="O586" s="76"/>
      <c r="P586" s="37"/>
      <c r="Q586" s="37"/>
      <c r="R586" s="76"/>
      <c r="S586" s="63"/>
      <c r="T586" s="76"/>
    </row>
    <row r="587" spans="2:20" x14ac:dyDescent="0.35">
      <c r="B587" s="35"/>
      <c r="C587" s="74"/>
      <c r="D587" s="75"/>
      <c r="E587" s="75"/>
      <c r="F587" s="75"/>
      <c r="G587" s="76"/>
      <c r="H587" s="63"/>
      <c r="I587" s="63"/>
      <c r="J587" s="76"/>
      <c r="K587" s="76"/>
      <c r="L587" s="37"/>
      <c r="M587" s="37"/>
      <c r="N587" s="76"/>
      <c r="O587" s="76"/>
      <c r="P587" s="37"/>
      <c r="Q587" s="37"/>
      <c r="R587" s="76"/>
      <c r="S587" s="63"/>
      <c r="T587" s="76"/>
    </row>
    <row r="588" spans="2:20" x14ac:dyDescent="0.35">
      <c r="B588" s="35"/>
      <c r="C588" s="74"/>
      <c r="D588" s="75"/>
      <c r="E588" s="75"/>
      <c r="F588" s="75"/>
      <c r="G588" s="76"/>
      <c r="H588" s="63"/>
      <c r="I588" s="63"/>
      <c r="J588" s="76"/>
      <c r="K588" s="76"/>
      <c r="L588" s="37"/>
      <c r="M588" s="37"/>
      <c r="N588" s="76"/>
      <c r="O588" s="76"/>
      <c r="P588" s="37"/>
      <c r="Q588" s="37"/>
      <c r="R588" s="76"/>
      <c r="S588" s="63"/>
      <c r="T588" s="76"/>
    </row>
    <row r="589" spans="2:20" x14ac:dyDescent="0.35">
      <c r="B589" s="35"/>
      <c r="C589" s="74"/>
      <c r="D589" s="75"/>
      <c r="E589" s="75"/>
      <c r="F589" s="75"/>
      <c r="G589" s="76"/>
      <c r="H589" s="63"/>
      <c r="I589" s="63"/>
      <c r="J589" s="76"/>
      <c r="K589" s="76"/>
      <c r="L589" s="37"/>
      <c r="M589" s="37"/>
      <c r="N589" s="76"/>
      <c r="O589" s="76"/>
      <c r="P589" s="37"/>
      <c r="Q589" s="37"/>
      <c r="R589" s="76"/>
      <c r="S589" s="63"/>
      <c r="T589" s="76"/>
    </row>
    <row r="590" spans="2:20" x14ac:dyDescent="0.35">
      <c r="B590" s="35"/>
      <c r="C590" s="74"/>
      <c r="D590" s="75"/>
      <c r="E590" s="75"/>
      <c r="F590" s="75"/>
      <c r="G590" s="76"/>
      <c r="H590" s="63"/>
      <c r="I590" s="63"/>
      <c r="J590" s="76"/>
      <c r="K590" s="76"/>
      <c r="L590" s="37"/>
      <c r="M590" s="37"/>
      <c r="N590" s="76"/>
      <c r="O590" s="76"/>
      <c r="P590" s="37"/>
      <c r="Q590" s="37"/>
      <c r="R590" s="76"/>
      <c r="S590" s="63"/>
      <c r="T590" s="76"/>
    </row>
    <row r="591" spans="2:20" x14ac:dyDescent="0.35">
      <c r="B591" s="35"/>
      <c r="C591" s="74"/>
      <c r="D591" s="75"/>
      <c r="E591" s="75"/>
      <c r="F591" s="75"/>
      <c r="G591" s="76"/>
      <c r="H591" s="63"/>
      <c r="I591" s="63"/>
      <c r="J591" s="76"/>
      <c r="K591" s="76"/>
      <c r="L591" s="37"/>
      <c r="M591" s="37"/>
      <c r="N591" s="76"/>
      <c r="O591" s="76"/>
      <c r="P591" s="37"/>
      <c r="Q591" s="37"/>
      <c r="R591" s="76"/>
      <c r="S591" s="63"/>
      <c r="T591" s="76"/>
    </row>
    <row r="592" spans="2:20" x14ac:dyDescent="0.35">
      <c r="B592" s="35"/>
      <c r="C592" s="74"/>
      <c r="D592" s="75"/>
      <c r="E592" s="75"/>
      <c r="F592" s="75"/>
      <c r="G592" s="76"/>
      <c r="H592" s="63"/>
      <c r="I592" s="63"/>
      <c r="J592" s="76"/>
      <c r="K592" s="76"/>
      <c r="L592" s="37"/>
      <c r="M592" s="37"/>
      <c r="N592" s="76"/>
      <c r="O592" s="76"/>
      <c r="P592" s="37"/>
      <c r="Q592" s="37"/>
      <c r="R592" s="76"/>
      <c r="S592" s="63"/>
      <c r="T592" s="76"/>
    </row>
    <row r="593" spans="2:20" x14ac:dyDescent="0.35">
      <c r="B593" s="35"/>
      <c r="C593" s="74"/>
      <c r="D593" s="75"/>
      <c r="E593" s="75"/>
      <c r="F593" s="75"/>
      <c r="G593" s="76"/>
      <c r="H593" s="63"/>
      <c r="I593" s="63"/>
      <c r="J593" s="76"/>
      <c r="K593" s="76"/>
      <c r="L593" s="37"/>
      <c r="M593" s="37"/>
      <c r="N593" s="76"/>
      <c r="O593" s="76"/>
      <c r="P593" s="37"/>
      <c r="Q593" s="37"/>
      <c r="R593" s="76"/>
      <c r="S593" s="63"/>
      <c r="T593" s="76"/>
    </row>
    <row r="594" spans="2:20" x14ac:dyDescent="0.35">
      <c r="B594" s="35"/>
      <c r="C594" s="74"/>
      <c r="D594" s="75"/>
      <c r="E594" s="75"/>
      <c r="F594" s="75"/>
      <c r="G594" s="76"/>
      <c r="H594" s="63"/>
      <c r="I594" s="63"/>
      <c r="J594" s="76"/>
      <c r="K594" s="76"/>
      <c r="L594" s="37"/>
      <c r="M594" s="37"/>
      <c r="N594" s="76"/>
      <c r="O594" s="76"/>
      <c r="P594" s="37"/>
      <c r="Q594" s="37"/>
      <c r="R594" s="76"/>
      <c r="S594" s="63"/>
      <c r="T594" s="76"/>
    </row>
    <row r="595" spans="2:20" x14ac:dyDescent="0.35">
      <c r="B595" s="35"/>
      <c r="C595" s="74"/>
      <c r="D595" s="75"/>
      <c r="E595" s="75"/>
      <c r="F595" s="75"/>
      <c r="G595" s="76"/>
      <c r="H595" s="63"/>
      <c r="I595" s="63"/>
      <c r="J595" s="76"/>
      <c r="K595" s="76"/>
      <c r="L595" s="37"/>
      <c r="M595" s="37"/>
      <c r="N595" s="76"/>
      <c r="O595" s="76"/>
      <c r="P595" s="37"/>
      <c r="Q595" s="37"/>
      <c r="R595" s="76"/>
      <c r="S595" s="63"/>
      <c r="T595" s="76"/>
    </row>
    <row r="596" spans="2:20" x14ac:dyDescent="0.35">
      <c r="B596" s="35"/>
      <c r="C596" s="74"/>
      <c r="D596" s="75"/>
      <c r="E596" s="75"/>
      <c r="F596" s="75"/>
      <c r="G596" s="76"/>
      <c r="H596" s="63"/>
      <c r="I596" s="63"/>
      <c r="J596" s="76"/>
      <c r="K596" s="76"/>
      <c r="L596" s="37"/>
      <c r="M596" s="37"/>
      <c r="N596" s="76"/>
      <c r="O596" s="76"/>
      <c r="P596" s="37"/>
      <c r="Q596" s="37"/>
      <c r="R596" s="76"/>
      <c r="S596" s="63"/>
      <c r="T596" s="76"/>
    </row>
    <row r="597" spans="2:20" x14ac:dyDescent="0.35">
      <c r="B597" s="35"/>
      <c r="C597" s="74"/>
      <c r="D597" s="75"/>
      <c r="E597" s="75"/>
      <c r="F597" s="75"/>
      <c r="G597" s="76"/>
      <c r="H597" s="63"/>
      <c r="I597" s="63"/>
      <c r="J597" s="76"/>
      <c r="K597" s="76"/>
      <c r="L597" s="37"/>
      <c r="M597" s="37"/>
      <c r="N597" s="76"/>
      <c r="O597" s="76"/>
      <c r="P597" s="37"/>
      <c r="Q597" s="37"/>
      <c r="R597" s="76"/>
      <c r="S597" s="63"/>
      <c r="T597" s="76"/>
    </row>
    <row r="598" spans="2:20" x14ac:dyDescent="0.35">
      <c r="B598" s="35"/>
      <c r="C598" s="74"/>
      <c r="D598" s="75"/>
      <c r="E598" s="75"/>
      <c r="F598" s="75"/>
      <c r="G598" s="76"/>
      <c r="H598" s="63"/>
      <c r="I598" s="63"/>
      <c r="J598" s="76"/>
      <c r="K598" s="76"/>
      <c r="L598" s="37"/>
      <c r="M598" s="37"/>
      <c r="N598" s="76"/>
      <c r="O598" s="76"/>
      <c r="P598" s="37"/>
      <c r="Q598" s="37"/>
      <c r="R598" s="76"/>
      <c r="S598" s="63"/>
      <c r="T598" s="76"/>
    </row>
    <row r="599" spans="2:20" x14ac:dyDescent="0.35">
      <c r="B599" s="35"/>
      <c r="C599" s="74"/>
      <c r="D599" s="75"/>
      <c r="E599" s="75"/>
      <c r="F599" s="75"/>
      <c r="G599" s="76"/>
      <c r="H599" s="63"/>
      <c r="I599" s="63"/>
      <c r="J599" s="76"/>
      <c r="K599" s="76"/>
      <c r="L599" s="37"/>
      <c r="M599" s="37"/>
      <c r="N599" s="76"/>
      <c r="O599" s="76"/>
      <c r="P599" s="37"/>
      <c r="Q599" s="37"/>
      <c r="R599" s="76"/>
      <c r="S599" s="63"/>
      <c r="T599" s="76"/>
    </row>
    <row r="600" spans="2:20" x14ac:dyDescent="0.35">
      <c r="B600" s="35"/>
      <c r="C600" s="74"/>
      <c r="D600" s="75"/>
      <c r="E600" s="75"/>
      <c r="F600" s="75"/>
      <c r="G600" s="76"/>
      <c r="H600" s="63"/>
      <c r="I600" s="63"/>
      <c r="J600" s="76"/>
      <c r="K600" s="76"/>
      <c r="L600" s="37"/>
      <c r="M600" s="37"/>
      <c r="N600" s="76"/>
      <c r="O600" s="76"/>
      <c r="P600" s="37"/>
      <c r="Q600" s="37"/>
      <c r="R600" s="76"/>
      <c r="S600" s="63"/>
      <c r="T600" s="76"/>
    </row>
    <row r="601" spans="2:20" x14ac:dyDescent="0.35">
      <c r="B601" s="35"/>
      <c r="C601" s="74"/>
      <c r="D601" s="75"/>
      <c r="E601" s="75"/>
      <c r="F601" s="75"/>
      <c r="G601" s="76"/>
      <c r="H601" s="63"/>
      <c r="I601" s="63"/>
      <c r="J601" s="76"/>
      <c r="K601" s="76"/>
      <c r="L601" s="37"/>
      <c r="M601" s="37"/>
      <c r="N601" s="76"/>
      <c r="O601" s="76"/>
      <c r="P601" s="37"/>
      <c r="Q601" s="37"/>
      <c r="R601" s="76"/>
      <c r="S601" s="63"/>
      <c r="T601" s="76"/>
    </row>
    <row r="602" spans="2:20" x14ac:dyDescent="0.35">
      <c r="B602" s="35"/>
      <c r="C602" s="74"/>
      <c r="D602" s="75"/>
      <c r="E602" s="75"/>
      <c r="F602" s="75"/>
      <c r="G602" s="76"/>
      <c r="H602" s="63"/>
      <c r="I602" s="63"/>
      <c r="J602" s="76"/>
      <c r="K602" s="76"/>
      <c r="L602" s="37"/>
      <c r="M602" s="37"/>
      <c r="N602" s="76"/>
      <c r="O602" s="76"/>
      <c r="P602" s="37"/>
      <c r="Q602" s="37"/>
      <c r="R602" s="76"/>
      <c r="S602" s="63"/>
      <c r="T602" s="76"/>
    </row>
    <row r="603" spans="2:20" x14ac:dyDescent="0.35">
      <c r="B603" s="35"/>
      <c r="C603" s="74"/>
      <c r="D603" s="75"/>
      <c r="E603" s="75"/>
      <c r="F603" s="75"/>
      <c r="G603" s="76"/>
      <c r="H603" s="63"/>
      <c r="I603" s="63"/>
      <c r="J603" s="76"/>
      <c r="K603" s="76"/>
      <c r="L603" s="37"/>
      <c r="M603" s="37"/>
      <c r="N603" s="76"/>
      <c r="O603" s="76"/>
      <c r="P603" s="37"/>
      <c r="Q603" s="37"/>
      <c r="R603" s="76"/>
      <c r="S603" s="63"/>
      <c r="T603" s="76"/>
    </row>
    <row r="604" spans="2:20" x14ac:dyDescent="0.35">
      <c r="B604" s="35"/>
      <c r="C604" s="74"/>
      <c r="D604" s="75"/>
      <c r="E604" s="75"/>
      <c r="F604" s="75"/>
      <c r="G604" s="76"/>
      <c r="H604" s="63"/>
      <c r="I604" s="63"/>
      <c r="J604" s="76"/>
      <c r="K604" s="76"/>
      <c r="L604" s="37"/>
      <c r="M604" s="37"/>
      <c r="N604" s="76"/>
      <c r="O604" s="76"/>
      <c r="P604" s="37"/>
      <c r="Q604" s="37"/>
      <c r="R604" s="76"/>
      <c r="S604" s="63"/>
      <c r="T604" s="76"/>
    </row>
    <row r="605" spans="2:20" x14ac:dyDescent="0.35">
      <c r="B605" s="35"/>
      <c r="C605" s="74"/>
      <c r="D605" s="75"/>
      <c r="E605" s="75"/>
      <c r="F605" s="75"/>
      <c r="G605" s="76"/>
      <c r="H605" s="63"/>
      <c r="I605" s="63"/>
      <c r="J605" s="76"/>
      <c r="K605" s="76"/>
      <c r="L605" s="37"/>
      <c r="M605" s="37"/>
      <c r="N605" s="76"/>
      <c r="O605" s="76"/>
      <c r="P605" s="37"/>
      <c r="Q605" s="37"/>
      <c r="R605" s="76"/>
      <c r="S605" s="63"/>
      <c r="T605" s="76"/>
    </row>
    <row r="606" spans="2:20" x14ac:dyDescent="0.35">
      <c r="B606" s="35"/>
      <c r="C606" s="74"/>
      <c r="D606" s="75"/>
      <c r="E606" s="75"/>
      <c r="F606" s="75"/>
      <c r="G606" s="76"/>
      <c r="H606" s="63"/>
      <c r="I606" s="63"/>
      <c r="J606" s="76"/>
      <c r="K606" s="76"/>
      <c r="L606" s="37"/>
      <c r="M606" s="37"/>
      <c r="N606" s="76"/>
      <c r="O606" s="76"/>
      <c r="P606" s="37"/>
      <c r="Q606" s="37"/>
      <c r="R606" s="76"/>
      <c r="S606" s="63"/>
      <c r="T606" s="76"/>
    </row>
    <row r="607" spans="2:20" x14ac:dyDescent="0.35">
      <c r="B607" s="35"/>
      <c r="C607" s="74"/>
      <c r="D607" s="75"/>
      <c r="E607" s="75"/>
      <c r="F607" s="75"/>
      <c r="G607" s="76"/>
      <c r="H607" s="63"/>
      <c r="I607" s="63"/>
      <c r="J607" s="76"/>
      <c r="K607" s="76"/>
      <c r="L607" s="37"/>
      <c r="M607" s="37"/>
      <c r="N607" s="76"/>
      <c r="O607" s="76"/>
      <c r="P607" s="37"/>
      <c r="Q607" s="37"/>
      <c r="R607" s="76"/>
      <c r="S607" s="63"/>
      <c r="T607" s="76"/>
    </row>
    <row r="608" spans="2:20" x14ac:dyDescent="0.35">
      <c r="B608" s="35"/>
      <c r="C608" s="74"/>
      <c r="D608" s="75"/>
      <c r="E608" s="75"/>
      <c r="F608" s="75"/>
      <c r="G608" s="76"/>
      <c r="H608" s="63"/>
      <c r="I608" s="63"/>
      <c r="J608" s="76"/>
      <c r="K608" s="76"/>
      <c r="L608" s="37"/>
      <c r="M608" s="37"/>
      <c r="N608" s="76"/>
      <c r="O608" s="76"/>
      <c r="P608" s="37"/>
      <c r="Q608" s="37"/>
      <c r="R608" s="76"/>
      <c r="S608" s="63"/>
      <c r="T608" s="76"/>
    </row>
    <row r="609" spans="2:20" x14ac:dyDescent="0.35">
      <c r="B609" s="35"/>
      <c r="C609" s="74"/>
      <c r="D609" s="75"/>
      <c r="E609" s="75"/>
      <c r="F609" s="75"/>
      <c r="G609" s="76"/>
      <c r="H609" s="63"/>
      <c r="I609" s="63"/>
      <c r="J609" s="76"/>
      <c r="K609" s="76"/>
      <c r="L609" s="37"/>
      <c r="M609" s="37"/>
      <c r="N609" s="76"/>
      <c r="O609" s="76"/>
      <c r="P609" s="37"/>
      <c r="Q609" s="37"/>
      <c r="R609" s="76"/>
      <c r="S609" s="63"/>
      <c r="T609" s="76"/>
    </row>
    <row r="610" spans="2:20" x14ac:dyDescent="0.35">
      <c r="B610" s="35"/>
      <c r="C610" s="74"/>
      <c r="D610" s="75"/>
      <c r="E610" s="75"/>
      <c r="F610" s="75"/>
      <c r="G610" s="76"/>
      <c r="H610" s="63"/>
      <c r="I610" s="63"/>
      <c r="J610" s="76"/>
      <c r="K610" s="76"/>
      <c r="L610" s="37"/>
      <c r="M610" s="37"/>
      <c r="N610" s="76"/>
      <c r="O610" s="76"/>
      <c r="P610" s="37"/>
      <c r="Q610" s="37"/>
      <c r="R610" s="76"/>
      <c r="S610" s="63"/>
      <c r="T610" s="76"/>
    </row>
    <row r="611" spans="2:20" x14ac:dyDescent="0.35">
      <c r="B611" s="35"/>
      <c r="C611" s="74"/>
      <c r="D611" s="75"/>
      <c r="E611" s="75"/>
      <c r="F611" s="75"/>
      <c r="G611" s="76"/>
      <c r="H611" s="63"/>
      <c r="I611" s="63"/>
      <c r="J611" s="76"/>
      <c r="K611" s="76"/>
      <c r="L611" s="37"/>
      <c r="M611" s="37"/>
      <c r="N611" s="76"/>
      <c r="O611" s="76"/>
      <c r="P611" s="37"/>
      <c r="Q611" s="37"/>
      <c r="R611" s="76"/>
      <c r="S611" s="63"/>
      <c r="T611" s="76"/>
    </row>
    <row r="612" spans="2:20" x14ac:dyDescent="0.35">
      <c r="B612" s="35"/>
      <c r="C612" s="74"/>
      <c r="D612" s="75"/>
      <c r="E612" s="75"/>
      <c r="F612" s="75"/>
      <c r="G612" s="76"/>
      <c r="H612" s="63"/>
      <c r="I612" s="63"/>
      <c r="J612" s="76"/>
      <c r="K612" s="76"/>
      <c r="L612" s="37"/>
      <c r="M612" s="37"/>
      <c r="N612" s="76"/>
      <c r="O612" s="76"/>
      <c r="P612" s="37"/>
      <c r="Q612" s="37"/>
      <c r="R612" s="76"/>
      <c r="S612" s="63"/>
      <c r="T612" s="76"/>
    </row>
    <row r="613" spans="2:20" x14ac:dyDescent="0.35">
      <c r="B613" s="35"/>
      <c r="C613" s="74"/>
      <c r="D613" s="75"/>
      <c r="E613" s="75"/>
      <c r="F613" s="75"/>
      <c r="G613" s="76"/>
      <c r="H613" s="63"/>
      <c r="I613" s="63"/>
      <c r="J613" s="76"/>
      <c r="K613" s="76"/>
      <c r="L613" s="37"/>
      <c r="M613" s="37"/>
      <c r="N613" s="76"/>
      <c r="O613" s="76"/>
      <c r="P613" s="37"/>
      <c r="Q613" s="37"/>
      <c r="R613" s="76"/>
      <c r="S613" s="63"/>
      <c r="T613" s="76"/>
    </row>
    <row r="614" spans="2:20" x14ac:dyDescent="0.35">
      <c r="B614" s="35"/>
      <c r="C614" s="74"/>
      <c r="D614" s="75"/>
      <c r="E614" s="75"/>
      <c r="F614" s="75"/>
      <c r="G614" s="76"/>
      <c r="H614" s="63"/>
      <c r="I614" s="63"/>
      <c r="J614" s="76"/>
      <c r="K614" s="76"/>
      <c r="L614" s="37"/>
      <c r="M614" s="37"/>
      <c r="N614" s="76"/>
      <c r="O614" s="76"/>
      <c r="P614" s="37"/>
      <c r="Q614" s="37"/>
      <c r="R614" s="76"/>
      <c r="S614" s="63"/>
      <c r="T614" s="76"/>
    </row>
    <row r="615" spans="2:20" x14ac:dyDescent="0.35">
      <c r="B615" s="35"/>
      <c r="C615" s="74"/>
      <c r="D615" s="75"/>
      <c r="E615" s="75"/>
      <c r="F615" s="75"/>
      <c r="G615" s="76"/>
      <c r="H615" s="63"/>
      <c r="I615" s="63"/>
      <c r="J615" s="76"/>
      <c r="K615" s="76"/>
      <c r="L615" s="37"/>
      <c r="M615" s="37"/>
      <c r="N615" s="76"/>
      <c r="O615" s="76"/>
      <c r="P615" s="37"/>
      <c r="Q615" s="37"/>
      <c r="R615" s="76"/>
      <c r="S615" s="63"/>
      <c r="T615" s="76"/>
    </row>
    <row r="616" spans="2:20" x14ac:dyDescent="0.35">
      <c r="B616" s="35"/>
      <c r="C616" s="74"/>
      <c r="D616" s="75"/>
      <c r="E616" s="75"/>
      <c r="F616" s="75"/>
      <c r="G616" s="76"/>
      <c r="H616" s="63"/>
      <c r="I616" s="63"/>
      <c r="J616" s="76"/>
      <c r="K616" s="76"/>
      <c r="L616" s="37"/>
      <c r="M616" s="37"/>
      <c r="N616" s="76"/>
      <c r="O616" s="76"/>
      <c r="P616" s="37"/>
      <c r="Q616" s="37"/>
      <c r="R616" s="76"/>
      <c r="S616" s="63"/>
      <c r="T616" s="76"/>
    </row>
    <row r="617" spans="2:20" x14ac:dyDescent="0.35">
      <c r="B617" s="35"/>
      <c r="C617" s="74"/>
      <c r="D617" s="75"/>
      <c r="E617" s="75"/>
      <c r="F617" s="75"/>
      <c r="G617" s="76"/>
      <c r="H617" s="63"/>
      <c r="I617" s="63"/>
      <c r="J617" s="76"/>
      <c r="K617" s="76"/>
      <c r="L617" s="37"/>
      <c r="M617" s="37"/>
      <c r="N617" s="76"/>
      <c r="O617" s="76"/>
      <c r="P617" s="37"/>
      <c r="Q617" s="37"/>
      <c r="R617" s="76"/>
      <c r="S617" s="63"/>
      <c r="T617" s="76"/>
    </row>
    <row r="618" spans="2:20" x14ac:dyDescent="0.35">
      <c r="B618" s="35"/>
      <c r="C618" s="74"/>
      <c r="D618" s="75"/>
      <c r="E618" s="75"/>
      <c r="F618" s="75"/>
      <c r="G618" s="76"/>
      <c r="H618" s="63"/>
      <c r="I618" s="63"/>
      <c r="J618" s="76"/>
      <c r="K618" s="76"/>
      <c r="L618" s="37"/>
      <c r="M618" s="37"/>
      <c r="N618" s="76"/>
      <c r="O618" s="76"/>
      <c r="P618" s="37"/>
      <c r="Q618" s="37"/>
      <c r="R618" s="76"/>
      <c r="S618" s="63"/>
      <c r="T618" s="76"/>
    </row>
    <row r="619" spans="2:20" x14ac:dyDescent="0.35">
      <c r="B619" s="35"/>
      <c r="C619" s="74"/>
      <c r="D619" s="75"/>
      <c r="E619" s="75"/>
      <c r="F619" s="75"/>
      <c r="G619" s="76"/>
      <c r="H619" s="63"/>
      <c r="I619" s="63"/>
      <c r="J619" s="76"/>
      <c r="K619" s="76"/>
      <c r="L619" s="37"/>
      <c r="M619" s="37"/>
      <c r="N619" s="76"/>
      <c r="O619" s="76"/>
      <c r="P619" s="37"/>
      <c r="Q619" s="37"/>
      <c r="R619" s="76"/>
      <c r="S619" s="63"/>
      <c r="T619" s="76"/>
    </row>
    <row r="620" spans="2:20" x14ac:dyDescent="0.35">
      <c r="B620" s="35"/>
      <c r="C620" s="74"/>
      <c r="D620" s="75"/>
      <c r="E620" s="75"/>
      <c r="F620" s="75"/>
      <c r="G620" s="76"/>
      <c r="H620" s="63"/>
      <c r="I620" s="63"/>
      <c r="J620" s="76"/>
      <c r="K620" s="76"/>
      <c r="L620" s="37"/>
      <c r="M620" s="37"/>
      <c r="N620" s="76"/>
      <c r="O620" s="76"/>
      <c r="P620" s="37"/>
      <c r="Q620" s="37"/>
      <c r="R620" s="76"/>
      <c r="S620" s="63"/>
      <c r="T620" s="76"/>
    </row>
    <row r="621" spans="2:20" x14ac:dyDescent="0.35">
      <c r="B621" s="35"/>
      <c r="C621" s="74"/>
      <c r="D621" s="75"/>
      <c r="E621" s="75"/>
      <c r="F621" s="75"/>
      <c r="G621" s="76"/>
      <c r="H621" s="63"/>
      <c r="I621" s="63"/>
      <c r="J621" s="76"/>
      <c r="K621" s="76"/>
      <c r="L621" s="37"/>
      <c r="M621" s="37"/>
      <c r="N621" s="76"/>
      <c r="O621" s="76"/>
      <c r="P621" s="37"/>
      <c r="Q621" s="37"/>
      <c r="R621" s="76"/>
      <c r="S621" s="63"/>
      <c r="T621" s="76"/>
    </row>
    <row r="622" spans="2:20" x14ac:dyDescent="0.35">
      <c r="B622" s="35"/>
      <c r="C622" s="74"/>
      <c r="D622" s="75"/>
      <c r="E622" s="75"/>
      <c r="F622" s="75"/>
      <c r="G622" s="76"/>
      <c r="H622" s="63"/>
      <c r="I622" s="63"/>
      <c r="J622" s="76"/>
      <c r="K622" s="76"/>
      <c r="L622" s="37"/>
      <c r="M622" s="37"/>
      <c r="N622" s="76"/>
      <c r="O622" s="76"/>
      <c r="P622" s="37"/>
      <c r="Q622" s="37"/>
      <c r="R622" s="76"/>
      <c r="S622" s="63"/>
      <c r="T622" s="76"/>
    </row>
    <row r="623" spans="2:20" x14ac:dyDescent="0.35">
      <c r="B623" s="35"/>
      <c r="C623" s="74"/>
      <c r="D623" s="75"/>
      <c r="E623" s="75"/>
      <c r="F623" s="75"/>
      <c r="G623" s="76"/>
      <c r="H623" s="63"/>
      <c r="I623" s="63"/>
      <c r="J623" s="76"/>
      <c r="K623" s="76"/>
      <c r="L623" s="37"/>
      <c r="M623" s="37"/>
      <c r="N623" s="76"/>
      <c r="O623" s="76"/>
      <c r="P623" s="37"/>
      <c r="Q623" s="37"/>
      <c r="R623" s="76"/>
      <c r="S623" s="63"/>
      <c r="T623" s="76"/>
    </row>
    <row r="624" spans="2:20" x14ac:dyDescent="0.35">
      <c r="B624" s="35"/>
      <c r="C624" s="74"/>
      <c r="D624" s="75"/>
      <c r="E624" s="75"/>
      <c r="F624" s="75"/>
      <c r="G624" s="76"/>
      <c r="H624" s="63"/>
      <c r="I624" s="63"/>
      <c r="J624" s="76"/>
      <c r="K624" s="76"/>
      <c r="L624" s="37"/>
      <c r="M624" s="37"/>
      <c r="N624" s="76"/>
      <c r="O624" s="76"/>
      <c r="P624" s="37"/>
      <c r="Q624" s="37"/>
      <c r="R624" s="76"/>
      <c r="S624" s="63"/>
      <c r="T624" s="76"/>
    </row>
    <row r="625" spans="2:20" x14ac:dyDescent="0.35">
      <c r="B625" s="35"/>
      <c r="C625" s="74"/>
      <c r="D625" s="75"/>
      <c r="E625" s="75"/>
      <c r="F625" s="75"/>
      <c r="G625" s="76"/>
      <c r="H625" s="63"/>
      <c r="I625" s="63"/>
      <c r="J625" s="76"/>
      <c r="K625" s="76"/>
      <c r="L625" s="37"/>
      <c r="M625" s="37"/>
      <c r="N625" s="76"/>
      <c r="O625" s="76"/>
      <c r="P625" s="37"/>
      <c r="Q625" s="37"/>
      <c r="R625" s="76"/>
      <c r="S625" s="63"/>
      <c r="T625" s="76"/>
    </row>
    <row r="626" spans="2:20" x14ac:dyDescent="0.35">
      <c r="B626" s="35"/>
      <c r="C626" s="74"/>
      <c r="D626" s="75"/>
      <c r="E626" s="75"/>
      <c r="F626" s="75"/>
      <c r="G626" s="76"/>
      <c r="H626" s="63"/>
      <c r="I626" s="63"/>
      <c r="J626" s="76"/>
      <c r="K626" s="76"/>
      <c r="L626" s="37"/>
      <c r="M626" s="37"/>
      <c r="N626" s="76"/>
      <c r="O626" s="76"/>
      <c r="P626" s="37"/>
      <c r="Q626" s="37"/>
      <c r="R626" s="76"/>
      <c r="S626" s="63"/>
      <c r="T626" s="76"/>
    </row>
    <row r="627" spans="2:20" x14ac:dyDescent="0.35">
      <c r="B627" s="35"/>
      <c r="C627" s="74"/>
      <c r="D627" s="75"/>
      <c r="E627" s="75"/>
      <c r="F627" s="75"/>
      <c r="G627" s="76"/>
      <c r="H627" s="63"/>
      <c r="I627" s="63"/>
      <c r="J627" s="76"/>
      <c r="K627" s="76"/>
      <c r="L627" s="37"/>
      <c r="M627" s="37"/>
      <c r="N627" s="76"/>
      <c r="O627" s="76"/>
      <c r="P627" s="37"/>
      <c r="Q627" s="37"/>
      <c r="R627" s="76"/>
      <c r="S627" s="63"/>
      <c r="T627" s="76"/>
    </row>
    <row r="628" spans="2:20" x14ac:dyDescent="0.35">
      <c r="B628" s="35"/>
      <c r="C628" s="74"/>
      <c r="D628" s="75"/>
      <c r="E628" s="75"/>
      <c r="F628" s="75"/>
      <c r="G628" s="76"/>
      <c r="H628" s="63"/>
      <c r="I628" s="63"/>
      <c r="J628" s="76"/>
      <c r="K628" s="76"/>
      <c r="L628" s="37"/>
      <c r="M628" s="37"/>
      <c r="N628" s="76"/>
      <c r="O628" s="76"/>
      <c r="P628" s="37"/>
      <c r="Q628" s="37"/>
      <c r="R628" s="76"/>
      <c r="S628" s="63"/>
      <c r="T628" s="76"/>
    </row>
    <row r="629" spans="2:20" x14ac:dyDescent="0.35">
      <c r="B629" s="35"/>
      <c r="C629" s="74"/>
      <c r="D629" s="75"/>
      <c r="E629" s="75"/>
      <c r="F629" s="75"/>
      <c r="G629" s="76"/>
      <c r="H629" s="63"/>
      <c r="I629" s="63"/>
      <c r="J629" s="76"/>
      <c r="K629" s="76"/>
      <c r="L629" s="37"/>
      <c r="M629" s="37"/>
      <c r="N629" s="76"/>
      <c r="O629" s="76"/>
      <c r="P629" s="37"/>
      <c r="Q629" s="37"/>
      <c r="R629" s="76"/>
      <c r="S629" s="63"/>
      <c r="T629" s="76"/>
    </row>
    <row r="630" spans="2:20" x14ac:dyDescent="0.35">
      <c r="B630" s="35"/>
      <c r="C630" s="74"/>
      <c r="D630" s="75"/>
      <c r="E630" s="75"/>
      <c r="F630" s="75"/>
      <c r="G630" s="76"/>
      <c r="H630" s="63"/>
      <c r="I630" s="63"/>
      <c r="J630" s="76"/>
      <c r="K630" s="76"/>
      <c r="L630" s="37"/>
      <c r="M630" s="37"/>
      <c r="N630" s="76"/>
      <c r="O630" s="76"/>
      <c r="P630" s="37"/>
      <c r="Q630" s="37"/>
      <c r="R630" s="76"/>
      <c r="S630" s="63"/>
      <c r="T630" s="76"/>
    </row>
    <row r="631" spans="2:20" x14ac:dyDescent="0.35">
      <c r="B631" s="35"/>
      <c r="C631" s="74"/>
      <c r="D631" s="75"/>
      <c r="E631" s="75"/>
      <c r="F631" s="75"/>
      <c r="G631" s="76"/>
      <c r="H631" s="63"/>
      <c r="I631" s="63"/>
      <c r="J631" s="76"/>
      <c r="K631" s="76"/>
      <c r="L631" s="37"/>
      <c r="M631" s="37"/>
      <c r="N631" s="76"/>
      <c r="O631" s="76"/>
      <c r="P631" s="37"/>
      <c r="Q631" s="37"/>
      <c r="R631" s="76"/>
      <c r="S631" s="63"/>
      <c r="T631" s="76"/>
    </row>
    <row r="632" spans="2:20" x14ac:dyDescent="0.35">
      <c r="B632" s="35"/>
      <c r="C632" s="74"/>
      <c r="D632" s="75"/>
      <c r="E632" s="75"/>
      <c r="F632" s="75"/>
      <c r="G632" s="76"/>
      <c r="H632" s="63"/>
      <c r="I632" s="63"/>
      <c r="J632" s="76"/>
      <c r="K632" s="76"/>
      <c r="L632" s="37"/>
      <c r="M632" s="37"/>
      <c r="N632" s="76"/>
      <c r="O632" s="76"/>
      <c r="P632" s="37"/>
      <c r="Q632" s="37"/>
      <c r="R632" s="76"/>
      <c r="S632" s="63"/>
      <c r="T632" s="76"/>
    </row>
    <row r="633" spans="2:20" x14ac:dyDescent="0.35">
      <c r="B633" s="35"/>
      <c r="C633" s="74"/>
      <c r="D633" s="75"/>
      <c r="E633" s="75"/>
      <c r="F633" s="75"/>
      <c r="G633" s="76"/>
      <c r="H633" s="63"/>
      <c r="I633" s="63"/>
      <c r="J633" s="76"/>
      <c r="K633" s="76"/>
      <c r="L633" s="37"/>
      <c r="M633" s="37"/>
      <c r="N633" s="76"/>
      <c r="O633" s="76"/>
      <c r="P633" s="37"/>
      <c r="Q633" s="37"/>
      <c r="R633" s="76"/>
      <c r="S633" s="63"/>
      <c r="T633" s="76"/>
    </row>
    <row r="634" spans="2:20" x14ac:dyDescent="0.35">
      <c r="B634" s="35"/>
      <c r="C634" s="74"/>
      <c r="D634" s="75"/>
      <c r="E634" s="75"/>
      <c r="F634" s="75"/>
      <c r="G634" s="76"/>
      <c r="H634" s="63"/>
      <c r="I634" s="63"/>
      <c r="J634" s="76"/>
      <c r="K634" s="76"/>
      <c r="L634" s="37"/>
      <c r="M634" s="37"/>
      <c r="N634" s="76"/>
      <c r="O634" s="76"/>
      <c r="P634" s="37"/>
      <c r="Q634" s="37"/>
      <c r="R634" s="76"/>
      <c r="S634" s="63"/>
      <c r="T634" s="76"/>
    </row>
    <row r="635" spans="2:20" x14ac:dyDescent="0.35">
      <c r="B635" s="35"/>
      <c r="C635" s="74"/>
      <c r="D635" s="75"/>
      <c r="E635" s="75"/>
      <c r="F635" s="75"/>
      <c r="G635" s="76"/>
      <c r="H635" s="63"/>
      <c r="I635" s="63"/>
      <c r="J635" s="76"/>
      <c r="K635" s="76"/>
      <c r="L635" s="37"/>
      <c r="M635" s="37"/>
      <c r="N635" s="76"/>
      <c r="O635" s="76"/>
      <c r="P635" s="37"/>
      <c r="Q635" s="37"/>
      <c r="R635" s="76"/>
      <c r="S635" s="63"/>
      <c r="T635" s="76"/>
    </row>
    <row r="636" spans="2:20" x14ac:dyDescent="0.35">
      <c r="B636" s="35"/>
      <c r="C636" s="74"/>
      <c r="D636" s="75"/>
      <c r="E636" s="75"/>
      <c r="F636" s="75"/>
      <c r="G636" s="76"/>
      <c r="H636" s="63"/>
      <c r="I636" s="63"/>
      <c r="J636" s="76"/>
      <c r="K636" s="76"/>
      <c r="L636" s="37"/>
      <c r="M636" s="37"/>
      <c r="N636" s="76"/>
      <c r="O636" s="76"/>
      <c r="P636" s="37"/>
      <c r="Q636" s="37"/>
      <c r="R636" s="76"/>
      <c r="S636" s="63"/>
      <c r="T636" s="76"/>
    </row>
    <row r="637" spans="2:20" x14ac:dyDescent="0.35">
      <c r="B637" s="35"/>
      <c r="C637" s="74"/>
      <c r="D637" s="75"/>
      <c r="E637" s="75"/>
      <c r="F637" s="75"/>
      <c r="G637" s="76"/>
      <c r="H637" s="63"/>
      <c r="I637" s="63"/>
      <c r="J637" s="76"/>
      <c r="K637" s="76"/>
      <c r="L637" s="37"/>
      <c r="M637" s="37"/>
      <c r="N637" s="76"/>
      <c r="O637" s="76"/>
      <c r="P637" s="37"/>
      <c r="Q637" s="37"/>
      <c r="R637" s="76"/>
      <c r="S637" s="63"/>
      <c r="T637" s="76"/>
    </row>
    <row r="638" spans="2:20" x14ac:dyDescent="0.35">
      <c r="B638" s="35"/>
      <c r="C638" s="74"/>
      <c r="D638" s="75"/>
      <c r="E638" s="75"/>
      <c r="F638" s="75"/>
      <c r="G638" s="76"/>
      <c r="H638" s="63"/>
      <c r="I638" s="63"/>
      <c r="J638" s="76"/>
      <c r="K638" s="76"/>
      <c r="L638" s="37"/>
      <c r="M638" s="37"/>
      <c r="N638" s="76"/>
      <c r="O638" s="76"/>
      <c r="P638" s="37"/>
      <c r="Q638" s="37"/>
      <c r="R638" s="76"/>
      <c r="S638" s="63"/>
      <c r="T638" s="76"/>
    </row>
    <row r="639" spans="2:20" x14ac:dyDescent="0.35">
      <c r="B639" s="35"/>
      <c r="C639" s="74"/>
      <c r="D639" s="75"/>
      <c r="E639" s="75"/>
      <c r="F639" s="75"/>
      <c r="G639" s="76"/>
      <c r="H639" s="63"/>
      <c r="I639" s="63"/>
      <c r="J639" s="76"/>
      <c r="K639" s="76"/>
      <c r="L639" s="37"/>
      <c r="M639" s="37"/>
      <c r="N639" s="76"/>
      <c r="O639" s="76"/>
      <c r="P639" s="37"/>
      <c r="Q639" s="37"/>
      <c r="R639" s="76"/>
      <c r="S639" s="63"/>
      <c r="T639" s="76"/>
    </row>
    <row r="640" spans="2:20" x14ac:dyDescent="0.35">
      <c r="B640" s="35"/>
      <c r="C640" s="74"/>
      <c r="D640" s="75"/>
      <c r="E640" s="75"/>
      <c r="F640" s="75"/>
      <c r="G640" s="76"/>
      <c r="H640" s="63"/>
      <c r="I640" s="63"/>
      <c r="J640" s="76"/>
      <c r="K640" s="76"/>
      <c r="L640" s="37"/>
      <c r="M640" s="37"/>
      <c r="N640" s="76"/>
      <c r="O640" s="76"/>
      <c r="P640" s="37"/>
      <c r="Q640" s="37"/>
      <c r="R640" s="76"/>
      <c r="S640" s="63"/>
      <c r="T640" s="76"/>
    </row>
    <row r="641" spans="2:20" x14ac:dyDescent="0.35">
      <c r="B641" s="35"/>
      <c r="C641" s="74"/>
      <c r="D641" s="75"/>
      <c r="E641" s="75"/>
      <c r="F641" s="75"/>
      <c r="G641" s="76"/>
      <c r="H641" s="63"/>
      <c r="I641" s="63"/>
      <c r="J641" s="76"/>
      <c r="K641" s="76"/>
      <c r="L641" s="37"/>
      <c r="M641" s="37"/>
      <c r="N641" s="76"/>
      <c r="O641" s="76"/>
      <c r="P641" s="37"/>
      <c r="Q641" s="37"/>
      <c r="R641" s="76"/>
      <c r="S641" s="63"/>
      <c r="T641" s="76"/>
    </row>
    <row r="642" spans="2:20" x14ac:dyDescent="0.35">
      <c r="B642" s="35"/>
      <c r="C642" s="74"/>
      <c r="D642" s="75"/>
      <c r="E642" s="75"/>
      <c r="F642" s="75"/>
      <c r="G642" s="76"/>
      <c r="H642" s="63"/>
      <c r="I642" s="63"/>
      <c r="J642" s="76"/>
      <c r="K642" s="76"/>
      <c r="L642" s="37"/>
      <c r="M642" s="37"/>
      <c r="N642" s="76"/>
      <c r="O642" s="76"/>
      <c r="P642" s="37"/>
      <c r="Q642" s="37"/>
      <c r="R642" s="76"/>
      <c r="S642" s="63"/>
      <c r="T642" s="76"/>
    </row>
    <row r="643" spans="2:20" x14ac:dyDescent="0.35">
      <c r="B643" s="35"/>
      <c r="C643" s="74"/>
      <c r="D643" s="75"/>
      <c r="E643" s="75"/>
      <c r="F643" s="75"/>
      <c r="G643" s="76"/>
      <c r="H643" s="63"/>
      <c r="I643" s="63"/>
      <c r="J643" s="76"/>
      <c r="K643" s="76"/>
      <c r="L643" s="37"/>
      <c r="M643" s="37"/>
      <c r="N643" s="76"/>
      <c r="O643" s="76"/>
      <c r="P643" s="37"/>
      <c r="Q643" s="37"/>
      <c r="R643" s="76"/>
      <c r="S643" s="63"/>
      <c r="T643" s="76"/>
    </row>
    <row r="644" spans="2:20" x14ac:dyDescent="0.35">
      <c r="B644" s="35"/>
      <c r="C644" s="74"/>
      <c r="D644" s="75"/>
      <c r="E644" s="75"/>
      <c r="F644" s="75"/>
      <c r="G644" s="76"/>
      <c r="H644" s="63"/>
      <c r="I644" s="63"/>
      <c r="J644" s="76"/>
      <c r="K644" s="76"/>
      <c r="L644" s="37"/>
      <c r="M644" s="37"/>
      <c r="N644" s="76"/>
      <c r="O644" s="76"/>
      <c r="P644" s="37"/>
      <c r="Q644" s="37"/>
      <c r="R644" s="76"/>
      <c r="S644" s="63"/>
      <c r="T644" s="76"/>
    </row>
    <row r="645" spans="2:20" x14ac:dyDescent="0.35">
      <c r="B645" s="35"/>
      <c r="C645" s="74"/>
      <c r="D645" s="75"/>
      <c r="E645" s="75"/>
      <c r="F645" s="75"/>
      <c r="G645" s="76"/>
      <c r="H645" s="63"/>
      <c r="I645" s="63"/>
      <c r="J645" s="76"/>
      <c r="K645" s="76"/>
      <c r="L645" s="37"/>
      <c r="M645" s="37"/>
      <c r="N645" s="76"/>
      <c r="O645" s="76"/>
      <c r="P645" s="37"/>
      <c r="Q645" s="37"/>
      <c r="R645" s="76"/>
      <c r="S645" s="63"/>
      <c r="T645" s="76"/>
    </row>
    <row r="646" spans="2:20" x14ac:dyDescent="0.35">
      <c r="B646" s="35"/>
      <c r="C646" s="74"/>
      <c r="D646" s="75"/>
      <c r="E646" s="75"/>
      <c r="F646" s="75"/>
      <c r="G646" s="76"/>
      <c r="H646" s="63"/>
      <c r="I646" s="63"/>
      <c r="J646" s="76"/>
      <c r="K646" s="76"/>
      <c r="L646" s="37"/>
      <c r="M646" s="37"/>
      <c r="N646" s="76"/>
      <c r="O646" s="76"/>
      <c r="P646" s="37"/>
      <c r="Q646" s="37"/>
      <c r="R646" s="76"/>
      <c r="S646" s="63"/>
      <c r="T646" s="76"/>
    </row>
    <row r="647" spans="2:20" x14ac:dyDescent="0.35">
      <c r="B647" s="35"/>
      <c r="C647" s="74"/>
      <c r="D647" s="75"/>
      <c r="E647" s="75"/>
      <c r="F647" s="75"/>
      <c r="G647" s="76"/>
      <c r="H647" s="63"/>
      <c r="I647" s="63"/>
      <c r="J647" s="76"/>
      <c r="K647" s="76"/>
      <c r="L647" s="37"/>
      <c r="M647" s="37"/>
      <c r="N647" s="76"/>
      <c r="O647" s="76"/>
      <c r="P647" s="37"/>
      <c r="Q647" s="37"/>
      <c r="R647" s="76"/>
      <c r="S647" s="63"/>
      <c r="T647" s="76"/>
    </row>
    <row r="648" spans="2:20" x14ac:dyDescent="0.35">
      <c r="B648" s="35"/>
      <c r="C648" s="74"/>
      <c r="D648" s="75"/>
      <c r="E648" s="75"/>
      <c r="F648" s="75"/>
      <c r="G648" s="76"/>
      <c r="H648" s="63"/>
      <c r="I648" s="63"/>
      <c r="J648" s="76"/>
      <c r="K648" s="76"/>
      <c r="L648" s="37"/>
      <c r="M648" s="37"/>
      <c r="N648" s="76"/>
      <c r="O648" s="76"/>
      <c r="P648" s="37"/>
      <c r="Q648" s="37"/>
      <c r="R648" s="76"/>
      <c r="S648" s="63"/>
      <c r="T648" s="76"/>
    </row>
    <row r="649" spans="2:20" x14ac:dyDescent="0.35">
      <c r="B649" s="35"/>
      <c r="C649" s="74"/>
      <c r="D649" s="75"/>
      <c r="E649" s="75"/>
      <c r="F649" s="75"/>
      <c r="G649" s="76"/>
      <c r="H649" s="63"/>
      <c r="I649" s="63"/>
      <c r="J649" s="76"/>
      <c r="K649" s="76"/>
      <c r="L649" s="37"/>
      <c r="M649" s="37"/>
      <c r="N649" s="76"/>
      <c r="O649" s="76"/>
      <c r="P649" s="37"/>
      <c r="Q649" s="37"/>
      <c r="R649" s="76"/>
      <c r="S649" s="63"/>
      <c r="T649" s="76"/>
    </row>
    <row r="650" spans="2:20" x14ac:dyDescent="0.35">
      <c r="B650" s="35"/>
      <c r="C650" s="74"/>
      <c r="D650" s="75"/>
      <c r="E650" s="75"/>
      <c r="F650" s="75"/>
      <c r="G650" s="76"/>
      <c r="H650" s="63"/>
      <c r="I650" s="63"/>
      <c r="J650" s="76"/>
      <c r="K650" s="76"/>
      <c r="L650" s="37"/>
      <c r="M650" s="37"/>
      <c r="N650" s="76"/>
      <c r="O650" s="76"/>
      <c r="P650" s="37"/>
      <c r="Q650" s="37"/>
      <c r="R650" s="76"/>
      <c r="S650" s="63"/>
      <c r="T650" s="76"/>
    </row>
    <row r="651" spans="2:20" x14ac:dyDescent="0.35">
      <c r="B651" s="35"/>
      <c r="C651" s="74"/>
      <c r="D651" s="75"/>
      <c r="E651" s="75"/>
      <c r="F651" s="75"/>
      <c r="G651" s="76"/>
      <c r="H651" s="63"/>
      <c r="I651" s="63"/>
      <c r="J651" s="76"/>
      <c r="K651" s="76"/>
      <c r="L651" s="37"/>
      <c r="M651" s="37"/>
      <c r="N651" s="76"/>
      <c r="O651" s="76"/>
      <c r="P651" s="37"/>
      <c r="Q651" s="37"/>
      <c r="R651" s="76"/>
      <c r="S651" s="63"/>
      <c r="T651" s="76"/>
    </row>
    <row r="652" spans="2:20" x14ac:dyDescent="0.35">
      <c r="B652" s="35"/>
      <c r="C652" s="74"/>
      <c r="D652" s="75"/>
      <c r="E652" s="75"/>
      <c r="F652" s="75"/>
      <c r="G652" s="76"/>
      <c r="H652" s="63"/>
      <c r="I652" s="63"/>
      <c r="J652" s="76"/>
      <c r="K652" s="76"/>
      <c r="L652" s="37"/>
      <c r="M652" s="37"/>
      <c r="N652" s="76"/>
      <c r="O652" s="76"/>
      <c r="P652" s="37"/>
      <c r="Q652" s="37"/>
      <c r="R652" s="76"/>
      <c r="S652" s="63"/>
      <c r="T652" s="76"/>
    </row>
    <row r="653" spans="2:20" x14ac:dyDescent="0.35">
      <c r="B653" s="35"/>
      <c r="C653" s="74"/>
      <c r="D653" s="75"/>
      <c r="E653" s="75"/>
      <c r="F653" s="75"/>
      <c r="G653" s="76"/>
      <c r="H653" s="63"/>
      <c r="I653" s="63"/>
      <c r="J653" s="76"/>
      <c r="K653" s="76"/>
      <c r="L653" s="37"/>
      <c r="M653" s="37"/>
      <c r="N653" s="76"/>
      <c r="O653" s="76"/>
      <c r="P653" s="37"/>
      <c r="Q653" s="37"/>
      <c r="R653" s="76"/>
      <c r="S653" s="63"/>
      <c r="T653" s="76"/>
    </row>
    <row r="654" spans="2:20" x14ac:dyDescent="0.35">
      <c r="B654" s="35"/>
      <c r="C654" s="74"/>
      <c r="D654" s="75"/>
      <c r="E654" s="75"/>
      <c r="F654" s="75"/>
      <c r="G654" s="76"/>
      <c r="H654" s="63"/>
      <c r="I654" s="63"/>
      <c r="J654" s="76"/>
      <c r="K654" s="76"/>
      <c r="L654" s="37"/>
      <c r="M654" s="37"/>
      <c r="N654" s="76"/>
      <c r="O654" s="76"/>
      <c r="P654" s="37"/>
      <c r="Q654" s="37"/>
      <c r="R654" s="76"/>
      <c r="S654" s="63"/>
      <c r="T654" s="76"/>
    </row>
    <row r="655" spans="2:20" x14ac:dyDescent="0.35">
      <c r="B655" s="35"/>
      <c r="C655" s="74"/>
      <c r="D655" s="75"/>
      <c r="E655" s="75"/>
      <c r="F655" s="75"/>
      <c r="G655" s="76"/>
      <c r="H655" s="63"/>
      <c r="I655" s="63"/>
      <c r="J655" s="76"/>
      <c r="K655" s="76"/>
      <c r="L655" s="37"/>
      <c r="M655" s="37"/>
      <c r="N655" s="76"/>
      <c r="O655" s="76"/>
      <c r="P655" s="37"/>
      <c r="Q655" s="37"/>
      <c r="R655" s="76"/>
      <c r="S655" s="63"/>
      <c r="T655" s="76"/>
    </row>
    <row r="656" spans="2:20" x14ac:dyDescent="0.35">
      <c r="B656" s="35"/>
      <c r="C656" s="74"/>
      <c r="D656" s="75"/>
      <c r="E656" s="75"/>
      <c r="F656" s="75"/>
      <c r="G656" s="76"/>
      <c r="H656" s="63"/>
      <c r="I656" s="63"/>
      <c r="J656" s="76"/>
      <c r="K656" s="76"/>
      <c r="L656" s="37"/>
      <c r="M656" s="37"/>
      <c r="N656" s="76"/>
      <c r="O656" s="76"/>
      <c r="P656" s="37"/>
      <c r="Q656" s="37"/>
      <c r="R656" s="76"/>
      <c r="S656" s="63"/>
      <c r="T656" s="76"/>
    </row>
    <row r="657" spans="2:20" x14ac:dyDescent="0.35">
      <c r="B657" s="35"/>
      <c r="C657" s="74"/>
      <c r="D657" s="75"/>
      <c r="E657" s="75"/>
      <c r="F657" s="75"/>
      <c r="G657" s="76"/>
      <c r="H657" s="63"/>
      <c r="I657" s="63"/>
      <c r="J657" s="76"/>
      <c r="K657" s="76"/>
      <c r="L657" s="37"/>
      <c r="M657" s="37"/>
      <c r="N657" s="76"/>
      <c r="O657" s="76"/>
      <c r="P657" s="37"/>
      <c r="Q657" s="37"/>
      <c r="R657" s="76"/>
      <c r="S657" s="63"/>
      <c r="T657" s="76"/>
    </row>
    <row r="658" spans="2:20" x14ac:dyDescent="0.35">
      <c r="B658" s="35"/>
      <c r="C658" s="74"/>
      <c r="D658" s="75"/>
      <c r="E658" s="75"/>
      <c r="F658" s="75"/>
      <c r="G658" s="76"/>
      <c r="H658" s="63"/>
      <c r="I658" s="63"/>
      <c r="J658" s="76"/>
      <c r="K658" s="76"/>
      <c r="L658" s="37"/>
      <c r="M658" s="37"/>
      <c r="N658" s="76"/>
      <c r="O658" s="76"/>
      <c r="P658" s="37"/>
      <c r="Q658" s="37"/>
      <c r="R658" s="76"/>
      <c r="S658" s="63"/>
      <c r="T658" s="76"/>
    </row>
    <row r="659" spans="2:20" x14ac:dyDescent="0.35">
      <c r="B659" s="35"/>
      <c r="C659" s="74"/>
      <c r="D659" s="75"/>
      <c r="E659" s="75"/>
      <c r="F659" s="75"/>
      <c r="G659" s="76"/>
      <c r="H659" s="63"/>
      <c r="I659" s="63"/>
      <c r="J659" s="76"/>
      <c r="K659" s="76"/>
      <c r="L659" s="37"/>
      <c r="M659" s="37"/>
      <c r="N659" s="76"/>
      <c r="O659" s="76"/>
      <c r="P659" s="37"/>
      <c r="Q659" s="37"/>
      <c r="R659" s="76"/>
      <c r="S659" s="63"/>
      <c r="T659" s="76"/>
    </row>
    <row r="660" spans="2:20" x14ac:dyDescent="0.35">
      <c r="B660" s="35"/>
      <c r="C660" s="74"/>
      <c r="D660" s="75"/>
      <c r="E660" s="75"/>
      <c r="F660" s="75"/>
      <c r="G660" s="76"/>
      <c r="H660" s="63"/>
      <c r="I660" s="63"/>
      <c r="J660" s="76"/>
      <c r="K660" s="76"/>
      <c r="L660" s="37"/>
      <c r="M660" s="37"/>
      <c r="N660" s="76"/>
      <c r="O660" s="76"/>
      <c r="P660" s="37"/>
      <c r="Q660" s="37"/>
      <c r="R660" s="76"/>
      <c r="S660" s="63"/>
      <c r="T660" s="76"/>
    </row>
    <row r="661" spans="2:20" x14ac:dyDescent="0.35">
      <c r="B661" s="35"/>
      <c r="C661" s="74"/>
      <c r="D661" s="75"/>
      <c r="E661" s="75"/>
      <c r="F661" s="75"/>
      <c r="G661" s="76"/>
      <c r="H661" s="63"/>
      <c r="I661" s="63"/>
      <c r="J661" s="76"/>
      <c r="K661" s="76"/>
      <c r="L661" s="37"/>
      <c r="M661" s="37"/>
      <c r="N661" s="76"/>
      <c r="O661" s="76"/>
      <c r="P661" s="37"/>
      <c r="Q661" s="37"/>
      <c r="R661" s="76"/>
      <c r="S661" s="63"/>
      <c r="T661" s="76"/>
    </row>
    <row r="662" spans="2:20" x14ac:dyDescent="0.35">
      <c r="B662" s="35"/>
      <c r="C662" s="74"/>
      <c r="D662" s="75"/>
      <c r="E662" s="75"/>
      <c r="F662" s="75"/>
      <c r="G662" s="76"/>
      <c r="H662" s="63"/>
      <c r="I662" s="63"/>
      <c r="J662" s="76"/>
      <c r="K662" s="76"/>
      <c r="L662" s="37"/>
      <c r="M662" s="37"/>
      <c r="N662" s="76"/>
      <c r="O662" s="76"/>
      <c r="P662" s="37"/>
      <c r="Q662" s="37"/>
      <c r="R662" s="76"/>
      <c r="S662" s="63"/>
      <c r="T662" s="76"/>
    </row>
    <row r="663" spans="2:20" x14ac:dyDescent="0.35">
      <c r="B663" s="35"/>
      <c r="C663" s="74"/>
      <c r="D663" s="75"/>
      <c r="E663" s="75"/>
      <c r="F663" s="75"/>
      <c r="G663" s="76"/>
      <c r="H663" s="63"/>
      <c r="I663" s="63"/>
      <c r="J663" s="76"/>
      <c r="K663" s="76"/>
      <c r="L663" s="37"/>
      <c r="M663" s="37"/>
      <c r="N663" s="76"/>
      <c r="O663" s="76"/>
      <c r="P663" s="37"/>
      <c r="Q663" s="37"/>
      <c r="R663" s="76"/>
      <c r="S663" s="63"/>
      <c r="T663" s="76"/>
    </row>
    <row r="664" spans="2:20" x14ac:dyDescent="0.35">
      <c r="B664" s="35"/>
      <c r="C664" s="74"/>
      <c r="D664" s="75"/>
      <c r="E664" s="75"/>
      <c r="F664" s="75"/>
      <c r="G664" s="76"/>
      <c r="H664" s="63"/>
      <c r="I664" s="63"/>
      <c r="J664" s="76"/>
      <c r="K664" s="76"/>
      <c r="L664" s="37"/>
      <c r="M664" s="37"/>
      <c r="N664" s="76"/>
      <c r="O664" s="76"/>
      <c r="P664" s="37"/>
      <c r="Q664" s="37"/>
      <c r="R664" s="76"/>
      <c r="S664" s="63"/>
      <c r="T664" s="76"/>
    </row>
    <row r="665" spans="2:20" x14ac:dyDescent="0.35">
      <c r="B665" s="35"/>
      <c r="C665" s="74"/>
      <c r="D665" s="75"/>
      <c r="E665" s="75"/>
      <c r="F665" s="75"/>
      <c r="G665" s="76"/>
      <c r="H665" s="63"/>
      <c r="I665" s="63"/>
      <c r="J665" s="76"/>
      <c r="K665" s="76"/>
      <c r="L665" s="37"/>
      <c r="M665" s="37"/>
      <c r="N665" s="76"/>
      <c r="O665" s="76"/>
      <c r="P665" s="37"/>
      <c r="Q665" s="37"/>
      <c r="R665" s="76"/>
      <c r="S665" s="63"/>
      <c r="T665" s="76"/>
    </row>
    <row r="666" spans="2:20" x14ac:dyDescent="0.35">
      <c r="B666" s="35"/>
      <c r="C666" s="74"/>
      <c r="D666" s="75"/>
      <c r="E666" s="75"/>
      <c r="F666" s="75"/>
      <c r="G666" s="76"/>
      <c r="H666" s="63"/>
      <c r="I666" s="63"/>
      <c r="J666" s="76"/>
      <c r="K666" s="76"/>
      <c r="L666" s="37"/>
      <c r="M666" s="37"/>
      <c r="N666" s="76"/>
      <c r="O666" s="76"/>
      <c r="P666" s="37"/>
      <c r="Q666" s="37"/>
      <c r="R666" s="76"/>
      <c r="S666" s="63"/>
      <c r="T666" s="76"/>
    </row>
    <row r="667" spans="2:20" x14ac:dyDescent="0.35">
      <c r="B667" s="35"/>
      <c r="C667" s="74"/>
      <c r="D667" s="75"/>
      <c r="E667" s="75"/>
      <c r="F667" s="75"/>
      <c r="G667" s="76"/>
      <c r="H667" s="63"/>
      <c r="I667" s="63"/>
      <c r="J667" s="76"/>
      <c r="K667" s="76"/>
      <c r="L667" s="37"/>
      <c r="M667" s="37"/>
      <c r="N667" s="76"/>
      <c r="O667" s="76"/>
      <c r="P667" s="37"/>
      <c r="Q667" s="37"/>
      <c r="R667" s="76"/>
      <c r="S667" s="63"/>
      <c r="T667" s="76"/>
    </row>
    <row r="668" spans="2:20" x14ac:dyDescent="0.35">
      <c r="B668" s="35"/>
      <c r="C668" s="74"/>
      <c r="D668" s="75"/>
      <c r="E668" s="75"/>
      <c r="F668" s="75"/>
      <c r="G668" s="76"/>
      <c r="H668" s="63"/>
      <c r="I668" s="63"/>
      <c r="J668" s="76"/>
      <c r="K668" s="76"/>
      <c r="L668" s="37"/>
      <c r="M668" s="37"/>
      <c r="N668" s="76"/>
      <c r="O668" s="76"/>
      <c r="P668" s="37"/>
      <c r="Q668" s="37"/>
      <c r="R668" s="76"/>
      <c r="S668" s="63"/>
      <c r="T668" s="76"/>
    </row>
    <row r="669" spans="2:20" x14ac:dyDescent="0.35">
      <c r="B669" s="35"/>
      <c r="C669" s="74"/>
      <c r="D669" s="75"/>
      <c r="E669" s="75"/>
      <c r="F669" s="75"/>
      <c r="G669" s="76"/>
      <c r="H669" s="63"/>
      <c r="I669" s="63"/>
      <c r="J669" s="76"/>
      <c r="K669" s="76"/>
      <c r="L669" s="37"/>
      <c r="M669" s="37"/>
      <c r="N669" s="76"/>
      <c r="O669" s="76"/>
      <c r="P669" s="37"/>
      <c r="Q669" s="37"/>
      <c r="R669" s="76"/>
      <c r="S669" s="63"/>
      <c r="T669" s="76"/>
    </row>
    <row r="670" spans="2:20" x14ac:dyDescent="0.35">
      <c r="B670" s="35"/>
      <c r="C670" s="74"/>
      <c r="D670" s="75"/>
      <c r="E670" s="75"/>
      <c r="F670" s="75"/>
      <c r="G670" s="76"/>
      <c r="H670" s="63"/>
      <c r="I670" s="63"/>
      <c r="J670" s="76"/>
      <c r="K670" s="76"/>
      <c r="L670" s="37"/>
      <c r="M670" s="37"/>
      <c r="N670" s="76"/>
      <c r="O670" s="76"/>
      <c r="P670" s="37"/>
      <c r="Q670" s="37"/>
      <c r="R670" s="76"/>
      <c r="S670" s="63"/>
      <c r="T670" s="76"/>
    </row>
    <row r="671" spans="2:20" x14ac:dyDescent="0.35">
      <c r="B671" s="35"/>
      <c r="C671" s="74"/>
      <c r="D671" s="75"/>
      <c r="E671" s="75"/>
      <c r="F671" s="75"/>
      <c r="G671" s="76"/>
      <c r="H671" s="63"/>
      <c r="I671" s="63"/>
      <c r="J671" s="76"/>
      <c r="K671" s="76"/>
      <c r="L671" s="37"/>
      <c r="M671" s="37"/>
      <c r="N671" s="76"/>
      <c r="O671" s="76"/>
      <c r="P671" s="37"/>
      <c r="Q671" s="37"/>
      <c r="R671" s="76"/>
      <c r="S671" s="63"/>
      <c r="T671" s="76"/>
    </row>
    <row r="672" spans="2:20" x14ac:dyDescent="0.35">
      <c r="B672" s="35"/>
      <c r="C672" s="74"/>
      <c r="D672" s="75"/>
      <c r="E672" s="75"/>
      <c r="F672" s="75"/>
      <c r="G672" s="76"/>
      <c r="H672" s="63"/>
      <c r="I672" s="63"/>
      <c r="J672" s="76"/>
      <c r="K672" s="76"/>
      <c r="L672" s="37"/>
      <c r="M672" s="37"/>
      <c r="N672" s="76"/>
      <c r="O672" s="76"/>
      <c r="P672" s="37"/>
      <c r="Q672" s="37"/>
      <c r="R672" s="76"/>
      <c r="S672" s="63"/>
      <c r="T672" s="76"/>
    </row>
    <row r="673" spans="2:20" x14ac:dyDescent="0.35">
      <c r="B673" s="35"/>
      <c r="C673" s="74"/>
      <c r="D673" s="75"/>
      <c r="E673" s="75"/>
      <c r="F673" s="75"/>
      <c r="G673" s="76"/>
      <c r="H673" s="63"/>
      <c r="I673" s="63"/>
      <c r="J673" s="76"/>
      <c r="K673" s="76"/>
      <c r="L673" s="37"/>
      <c r="M673" s="37"/>
      <c r="N673" s="76"/>
      <c r="O673" s="76"/>
      <c r="P673" s="37"/>
      <c r="Q673" s="37"/>
      <c r="R673" s="76"/>
      <c r="S673" s="63"/>
      <c r="T673" s="76"/>
    </row>
    <row r="674" spans="2:20" x14ac:dyDescent="0.35">
      <c r="B674" s="35"/>
      <c r="C674" s="74"/>
      <c r="D674" s="75"/>
      <c r="E674" s="75"/>
      <c r="F674" s="75"/>
      <c r="G674" s="76"/>
      <c r="H674" s="63"/>
      <c r="I674" s="63"/>
      <c r="J674" s="76"/>
      <c r="K674" s="76"/>
      <c r="L674" s="37"/>
      <c r="M674" s="37"/>
      <c r="N674" s="76"/>
      <c r="O674" s="76"/>
      <c r="P674" s="37"/>
      <c r="Q674" s="37"/>
      <c r="R674" s="76"/>
      <c r="S674" s="63"/>
      <c r="T674" s="76"/>
    </row>
    <row r="675" spans="2:20" x14ac:dyDescent="0.35">
      <c r="B675" s="35"/>
      <c r="C675" s="74"/>
      <c r="D675" s="75"/>
      <c r="E675" s="75"/>
      <c r="F675" s="75"/>
      <c r="G675" s="76"/>
      <c r="H675" s="63"/>
      <c r="I675" s="63"/>
      <c r="J675" s="76"/>
      <c r="K675" s="76"/>
      <c r="L675" s="37"/>
      <c r="M675" s="37"/>
      <c r="N675" s="76"/>
      <c r="O675" s="76"/>
      <c r="P675" s="37"/>
      <c r="Q675" s="37"/>
      <c r="R675" s="76"/>
      <c r="S675" s="63"/>
      <c r="T675" s="76"/>
    </row>
    <row r="676" spans="2:20" x14ac:dyDescent="0.35">
      <c r="B676" s="35"/>
      <c r="C676" s="74"/>
      <c r="D676" s="75"/>
      <c r="E676" s="75"/>
      <c r="F676" s="75"/>
      <c r="G676" s="76"/>
      <c r="H676" s="63"/>
      <c r="I676" s="63"/>
      <c r="J676" s="76"/>
      <c r="K676" s="76"/>
      <c r="L676" s="37"/>
      <c r="M676" s="37"/>
      <c r="N676" s="76"/>
      <c r="O676" s="76"/>
      <c r="P676" s="37"/>
      <c r="Q676" s="37"/>
      <c r="R676" s="76"/>
      <c r="S676" s="63"/>
      <c r="T676" s="76"/>
    </row>
    <row r="677" spans="2:20" x14ac:dyDescent="0.35">
      <c r="B677" s="35"/>
      <c r="C677" s="74"/>
      <c r="D677" s="75"/>
      <c r="E677" s="75"/>
      <c r="F677" s="75"/>
      <c r="G677" s="76"/>
      <c r="H677" s="63"/>
      <c r="I677" s="63"/>
      <c r="J677" s="76"/>
      <c r="K677" s="76"/>
      <c r="L677" s="37"/>
      <c r="M677" s="37"/>
      <c r="N677" s="76"/>
      <c r="O677" s="76"/>
      <c r="P677" s="37"/>
      <c r="Q677" s="37"/>
      <c r="R677" s="76"/>
      <c r="S677" s="63"/>
      <c r="T677" s="76"/>
    </row>
    <row r="678" spans="2:20" x14ac:dyDescent="0.35">
      <c r="B678" s="35"/>
      <c r="C678" s="74"/>
      <c r="D678" s="75"/>
      <c r="E678" s="75"/>
      <c r="F678" s="75"/>
      <c r="G678" s="76"/>
      <c r="H678" s="63"/>
      <c r="I678" s="63"/>
      <c r="J678" s="76"/>
      <c r="K678" s="76"/>
      <c r="L678" s="37"/>
      <c r="M678" s="37"/>
      <c r="N678" s="76"/>
      <c r="O678" s="76"/>
      <c r="P678" s="37"/>
      <c r="Q678" s="37"/>
      <c r="R678" s="76"/>
      <c r="S678" s="63"/>
      <c r="T678" s="76"/>
    </row>
    <row r="679" spans="2:20" x14ac:dyDescent="0.35">
      <c r="B679" s="35"/>
      <c r="C679" s="74"/>
      <c r="D679" s="75"/>
      <c r="E679" s="75"/>
      <c r="F679" s="75"/>
      <c r="G679" s="76"/>
      <c r="H679" s="63"/>
      <c r="I679" s="63"/>
      <c r="J679" s="76"/>
      <c r="K679" s="76"/>
      <c r="L679" s="37"/>
      <c r="M679" s="37"/>
      <c r="N679" s="76"/>
      <c r="O679" s="76"/>
      <c r="P679" s="37"/>
      <c r="Q679" s="37"/>
      <c r="R679" s="76"/>
      <c r="S679" s="63"/>
      <c r="T679" s="76"/>
    </row>
    <row r="680" spans="2:20" x14ac:dyDescent="0.35">
      <c r="B680" s="35"/>
      <c r="C680" s="74"/>
      <c r="D680" s="75"/>
      <c r="E680" s="75"/>
      <c r="F680" s="75"/>
      <c r="G680" s="76"/>
      <c r="H680" s="63"/>
      <c r="I680" s="63"/>
      <c r="J680" s="76"/>
      <c r="K680" s="76"/>
      <c r="L680" s="37"/>
      <c r="M680" s="37"/>
      <c r="N680" s="76"/>
      <c r="O680" s="76"/>
      <c r="P680" s="37"/>
      <c r="Q680" s="37"/>
      <c r="R680" s="76"/>
      <c r="S680" s="63"/>
      <c r="T680" s="76"/>
    </row>
    <row r="681" spans="2:20" x14ac:dyDescent="0.35">
      <c r="B681" s="35"/>
      <c r="C681" s="74"/>
      <c r="D681" s="75"/>
      <c r="E681" s="75"/>
      <c r="F681" s="75"/>
      <c r="G681" s="76"/>
      <c r="H681" s="63"/>
      <c r="I681" s="63"/>
      <c r="J681" s="76"/>
      <c r="K681" s="76"/>
      <c r="L681" s="37"/>
      <c r="M681" s="37"/>
      <c r="N681" s="76"/>
      <c r="O681" s="76"/>
      <c r="P681" s="37"/>
      <c r="Q681" s="37"/>
      <c r="R681" s="76"/>
      <c r="S681" s="63"/>
      <c r="T681" s="76"/>
    </row>
    <row r="682" spans="2:20" x14ac:dyDescent="0.35">
      <c r="B682" s="35"/>
      <c r="C682" s="74"/>
      <c r="D682" s="75"/>
      <c r="E682" s="75"/>
      <c r="F682" s="75"/>
      <c r="G682" s="76"/>
      <c r="H682" s="63"/>
      <c r="I682" s="63"/>
      <c r="J682" s="76"/>
      <c r="K682" s="76"/>
      <c r="L682" s="37"/>
      <c r="M682" s="37"/>
      <c r="N682" s="76"/>
      <c r="O682" s="76"/>
      <c r="P682" s="37"/>
      <c r="Q682" s="37"/>
      <c r="R682" s="76"/>
      <c r="S682" s="63"/>
      <c r="T682" s="76"/>
    </row>
    <row r="683" spans="2:20" x14ac:dyDescent="0.35">
      <c r="B683" s="35"/>
      <c r="C683" s="74"/>
      <c r="D683" s="75"/>
      <c r="E683" s="75"/>
      <c r="F683" s="75"/>
      <c r="G683" s="76"/>
      <c r="H683" s="63"/>
      <c r="I683" s="63"/>
      <c r="J683" s="76"/>
      <c r="K683" s="76"/>
      <c r="L683" s="37"/>
      <c r="M683" s="37"/>
      <c r="N683" s="76"/>
      <c r="O683" s="76"/>
      <c r="P683" s="37"/>
      <c r="Q683" s="37"/>
      <c r="R683" s="76"/>
      <c r="S683" s="63"/>
      <c r="T683" s="76"/>
    </row>
    <row r="684" spans="2:20" x14ac:dyDescent="0.35">
      <c r="B684" s="35"/>
      <c r="C684" s="74"/>
      <c r="D684" s="75"/>
      <c r="E684" s="75"/>
      <c r="F684" s="75"/>
      <c r="G684" s="76"/>
      <c r="H684" s="63"/>
      <c r="I684" s="63"/>
      <c r="J684" s="76"/>
      <c r="K684" s="76"/>
      <c r="L684" s="37"/>
      <c r="M684" s="37"/>
      <c r="N684" s="76"/>
      <c r="O684" s="76"/>
      <c r="P684" s="37"/>
      <c r="Q684" s="37"/>
      <c r="R684" s="76"/>
      <c r="S684" s="63"/>
      <c r="T684" s="76"/>
    </row>
    <row r="685" spans="2:20" x14ac:dyDescent="0.35">
      <c r="B685" s="35"/>
      <c r="C685" s="74"/>
      <c r="D685" s="75"/>
      <c r="E685" s="75"/>
      <c r="F685" s="75"/>
      <c r="G685" s="76"/>
      <c r="H685" s="63"/>
      <c r="I685" s="63"/>
      <c r="J685" s="76"/>
      <c r="K685" s="76"/>
      <c r="L685" s="37"/>
      <c r="M685" s="37"/>
      <c r="N685" s="76"/>
      <c r="O685" s="76"/>
      <c r="P685" s="37"/>
      <c r="Q685" s="37"/>
      <c r="R685" s="76"/>
      <c r="S685" s="63"/>
      <c r="T685" s="76"/>
    </row>
    <row r="686" spans="2:20" x14ac:dyDescent="0.35">
      <c r="B686" s="35"/>
      <c r="C686" s="74"/>
      <c r="D686" s="75"/>
      <c r="E686" s="75"/>
      <c r="F686" s="75"/>
      <c r="G686" s="76"/>
      <c r="H686" s="63"/>
      <c r="I686" s="63"/>
      <c r="J686" s="76"/>
      <c r="K686" s="76"/>
      <c r="L686" s="37"/>
      <c r="M686" s="37"/>
      <c r="N686" s="76"/>
      <c r="O686" s="76"/>
      <c r="P686" s="37"/>
      <c r="Q686" s="37"/>
      <c r="R686" s="76"/>
      <c r="S686" s="63"/>
      <c r="T686" s="76"/>
    </row>
    <row r="687" spans="2:20" x14ac:dyDescent="0.35">
      <c r="B687" s="35"/>
      <c r="C687" s="74"/>
      <c r="D687" s="75"/>
      <c r="E687" s="75"/>
      <c r="F687" s="75"/>
      <c r="G687" s="76"/>
      <c r="H687" s="63"/>
      <c r="I687" s="63"/>
      <c r="J687" s="76"/>
      <c r="K687" s="76"/>
      <c r="L687" s="37"/>
      <c r="M687" s="37"/>
      <c r="N687" s="76"/>
      <c r="O687" s="76"/>
      <c r="P687" s="37"/>
      <c r="Q687" s="37"/>
      <c r="R687" s="76"/>
      <c r="S687" s="63"/>
      <c r="T687" s="76"/>
    </row>
    <row r="688" spans="2:20" x14ac:dyDescent="0.35">
      <c r="B688" s="35"/>
      <c r="C688" s="74"/>
      <c r="D688" s="75"/>
      <c r="E688" s="75"/>
      <c r="F688" s="75"/>
      <c r="G688" s="76"/>
      <c r="H688" s="63"/>
      <c r="I688" s="63"/>
      <c r="J688" s="76"/>
      <c r="K688" s="76"/>
      <c r="L688" s="37"/>
      <c r="M688" s="37"/>
      <c r="N688" s="76"/>
      <c r="O688" s="76"/>
      <c r="P688" s="37"/>
      <c r="Q688" s="37"/>
      <c r="R688" s="76"/>
      <c r="S688" s="63"/>
      <c r="T688" s="76"/>
    </row>
    <row r="689" spans="2:20" x14ac:dyDescent="0.35">
      <c r="B689" s="35"/>
      <c r="C689" s="74"/>
      <c r="D689" s="75"/>
      <c r="E689" s="75"/>
      <c r="F689" s="75"/>
      <c r="G689" s="76"/>
      <c r="H689" s="63"/>
      <c r="I689" s="63"/>
      <c r="J689" s="76"/>
      <c r="K689" s="76"/>
      <c r="L689" s="37"/>
      <c r="M689" s="37"/>
      <c r="N689" s="76"/>
      <c r="O689" s="76"/>
      <c r="P689" s="37"/>
      <c r="Q689" s="37"/>
      <c r="R689" s="76"/>
      <c r="S689" s="63"/>
      <c r="T689" s="76"/>
    </row>
    <row r="690" spans="2:20" x14ac:dyDescent="0.35">
      <c r="B690" s="35"/>
      <c r="C690" s="74"/>
      <c r="D690" s="75"/>
      <c r="E690" s="75"/>
      <c r="F690" s="75"/>
      <c r="G690" s="76"/>
      <c r="H690" s="63"/>
      <c r="I690" s="63"/>
      <c r="J690" s="76"/>
      <c r="K690" s="76"/>
      <c r="L690" s="37"/>
      <c r="M690" s="37"/>
      <c r="N690" s="76"/>
      <c r="O690" s="76"/>
      <c r="P690" s="37"/>
      <c r="Q690" s="37"/>
      <c r="R690" s="76"/>
      <c r="S690" s="63"/>
      <c r="T690" s="76"/>
    </row>
    <row r="691" spans="2:20" x14ac:dyDescent="0.35">
      <c r="B691" s="35"/>
      <c r="C691" s="74"/>
      <c r="D691" s="75"/>
      <c r="E691" s="75"/>
      <c r="F691" s="75"/>
      <c r="G691" s="76"/>
      <c r="H691" s="63"/>
      <c r="I691" s="63"/>
      <c r="J691" s="76"/>
      <c r="K691" s="76"/>
      <c r="L691" s="37"/>
      <c r="M691" s="37"/>
      <c r="N691" s="76"/>
      <c r="O691" s="76"/>
      <c r="P691" s="37"/>
      <c r="Q691" s="37"/>
      <c r="R691" s="76"/>
      <c r="S691" s="63"/>
      <c r="T691" s="76"/>
    </row>
    <row r="692" spans="2:20" x14ac:dyDescent="0.35">
      <c r="B692" s="35"/>
      <c r="C692" s="74"/>
      <c r="D692" s="75"/>
      <c r="E692" s="75"/>
      <c r="F692" s="75"/>
      <c r="G692" s="76"/>
      <c r="H692" s="63"/>
      <c r="I692" s="63"/>
      <c r="J692" s="76"/>
      <c r="K692" s="76"/>
      <c r="L692" s="37"/>
      <c r="M692" s="37"/>
      <c r="N692" s="76"/>
      <c r="O692" s="76"/>
      <c r="P692" s="37"/>
      <c r="Q692" s="37"/>
      <c r="R692" s="76"/>
      <c r="S692" s="63"/>
      <c r="T692" s="76"/>
    </row>
    <row r="693" spans="2:20" x14ac:dyDescent="0.35">
      <c r="B693" s="35"/>
      <c r="C693" s="74"/>
      <c r="D693" s="75"/>
      <c r="E693" s="75"/>
      <c r="F693" s="75"/>
      <c r="G693" s="76"/>
      <c r="H693" s="63"/>
      <c r="I693" s="63"/>
      <c r="J693" s="76"/>
      <c r="K693" s="76"/>
      <c r="L693" s="37"/>
      <c r="M693" s="37"/>
      <c r="N693" s="76"/>
      <c r="O693" s="76"/>
      <c r="P693" s="37"/>
      <c r="Q693" s="37"/>
      <c r="R693" s="76"/>
      <c r="S693" s="63"/>
      <c r="T693" s="76"/>
    </row>
    <row r="694" spans="2:20" x14ac:dyDescent="0.35">
      <c r="B694" s="35"/>
      <c r="C694" s="74"/>
      <c r="D694" s="75"/>
      <c r="E694" s="75"/>
      <c r="F694" s="75"/>
      <c r="G694" s="76"/>
      <c r="H694" s="63"/>
      <c r="I694" s="63"/>
      <c r="J694" s="76"/>
      <c r="K694" s="76"/>
      <c r="L694" s="37"/>
      <c r="M694" s="37"/>
      <c r="N694" s="76"/>
      <c r="O694" s="76"/>
      <c r="P694" s="37"/>
      <c r="Q694" s="37"/>
      <c r="R694" s="76"/>
      <c r="S694" s="63"/>
      <c r="T694" s="76"/>
    </row>
    <row r="695" spans="2:20" x14ac:dyDescent="0.35">
      <c r="B695" s="35"/>
      <c r="C695" s="74"/>
      <c r="D695" s="75"/>
      <c r="E695" s="75"/>
      <c r="F695" s="75"/>
      <c r="G695" s="76"/>
      <c r="H695" s="63"/>
      <c r="I695" s="63"/>
      <c r="J695" s="76"/>
      <c r="K695" s="76"/>
      <c r="L695" s="37"/>
      <c r="M695" s="37"/>
      <c r="N695" s="76"/>
      <c r="O695" s="76"/>
      <c r="P695" s="37"/>
      <c r="Q695" s="37"/>
      <c r="R695" s="76"/>
      <c r="S695" s="63"/>
      <c r="T695" s="76"/>
    </row>
    <row r="696" spans="2:20" x14ac:dyDescent="0.35">
      <c r="B696" s="35"/>
      <c r="C696" s="74"/>
      <c r="D696" s="75"/>
      <c r="E696" s="75"/>
      <c r="F696" s="75"/>
      <c r="G696" s="76"/>
      <c r="H696" s="63"/>
      <c r="I696" s="63"/>
      <c r="J696" s="76"/>
      <c r="K696" s="76"/>
      <c r="L696" s="37"/>
      <c r="M696" s="37"/>
      <c r="N696" s="76"/>
      <c r="O696" s="76"/>
      <c r="P696" s="37"/>
      <c r="Q696" s="37"/>
      <c r="R696" s="76"/>
      <c r="S696" s="63"/>
      <c r="T696" s="76"/>
    </row>
    <row r="697" spans="2:20" x14ac:dyDescent="0.35">
      <c r="B697" s="35"/>
      <c r="C697" s="74"/>
      <c r="D697" s="75"/>
      <c r="E697" s="75"/>
      <c r="F697" s="75"/>
      <c r="G697" s="76"/>
      <c r="H697" s="63"/>
      <c r="I697" s="63"/>
      <c r="J697" s="76"/>
      <c r="K697" s="76"/>
      <c r="L697" s="37"/>
      <c r="M697" s="37"/>
      <c r="N697" s="76"/>
      <c r="O697" s="76"/>
      <c r="P697" s="37"/>
      <c r="Q697" s="37"/>
      <c r="R697" s="76"/>
      <c r="S697" s="63"/>
      <c r="T697" s="76"/>
    </row>
    <row r="698" spans="2:20" x14ac:dyDescent="0.35">
      <c r="B698" s="35"/>
      <c r="C698" s="74"/>
      <c r="D698" s="75"/>
      <c r="E698" s="75"/>
      <c r="F698" s="75"/>
      <c r="G698" s="76"/>
      <c r="H698" s="63"/>
      <c r="I698" s="63"/>
      <c r="J698" s="76"/>
      <c r="K698" s="76"/>
      <c r="L698" s="37"/>
      <c r="M698" s="37"/>
      <c r="N698" s="76"/>
      <c r="O698" s="76"/>
      <c r="P698" s="37"/>
      <c r="Q698" s="37"/>
      <c r="R698" s="76"/>
      <c r="S698" s="63"/>
      <c r="T698" s="76"/>
    </row>
    <row r="699" spans="2:20" x14ac:dyDescent="0.35">
      <c r="B699" s="35"/>
      <c r="C699" s="74"/>
      <c r="D699" s="75"/>
      <c r="E699" s="75"/>
      <c r="F699" s="75"/>
      <c r="G699" s="76"/>
      <c r="H699" s="63"/>
      <c r="I699" s="63"/>
      <c r="J699" s="76"/>
      <c r="K699" s="76"/>
      <c r="L699" s="37"/>
      <c r="M699" s="37"/>
      <c r="N699" s="76"/>
      <c r="O699" s="76"/>
      <c r="P699" s="37"/>
      <c r="Q699" s="37"/>
      <c r="R699" s="76"/>
      <c r="S699" s="63"/>
      <c r="T699" s="76"/>
    </row>
    <row r="700" spans="2:20" x14ac:dyDescent="0.35">
      <c r="B700" s="35"/>
      <c r="C700" s="74"/>
      <c r="D700" s="75"/>
      <c r="E700" s="75"/>
      <c r="F700" s="75"/>
      <c r="G700" s="76"/>
      <c r="H700" s="63"/>
      <c r="I700" s="63"/>
      <c r="J700" s="76"/>
      <c r="K700" s="76"/>
      <c r="L700" s="37"/>
      <c r="M700" s="37"/>
      <c r="N700" s="76"/>
      <c r="O700" s="76"/>
      <c r="P700" s="37"/>
      <c r="Q700" s="37"/>
      <c r="R700" s="76"/>
      <c r="S700" s="63"/>
      <c r="T700" s="76"/>
    </row>
    <row r="701" spans="2:20" x14ac:dyDescent="0.35">
      <c r="B701" s="35"/>
      <c r="C701" s="74"/>
      <c r="D701" s="75"/>
      <c r="E701" s="75"/>
      <c r="F701" s="75"/>
      <c r="G701" s="76"/>
      <c r="H701" s="63"/>
      <c r="I701" s="63"/>
      <c r="J701" s="76"/>
      <c r="K701" s="76"/>
      <c r="L701" s="37"/>
      <c r="M701" s="37"/>
      <c r="N701" s="76"/>
      <c r="O701" s="76"/>
      <c r="P701" s="37"/>
      <c r="Q701" s="37"/>
      <c r="R701" s="76"/>
      <c r="S701" s="63"/>
      <c r="T701" s="76"/>
    </row>
    <row r="702" spans="2:20" x14ac:dyDescent="0.35">
      <c r="B702" s="35"/>
      <c r="C702" s="74"/>
      <c r="D702" s="75"/>
      <c r="E702" s="75"/>
      <c r="F702" s="75"/>
      <c r="G702" s="76"/>
      <c r="H702" s="63"/>
      <c r="I702" s="63"/>
      <c r="J702" s="76"/>
      <c r="K702" s="76"/>
      <c r="L702" s="37"/>
      <c r="M702" s="37"/>
      <c r="N702" s="76"/>
      <c r="O702" s="76"/>
      <c r="P702" s="37"/>
      <c r="Q702" s="37"/>
      <c r="R702" s="76"/>
      <c r="S702" s="63"/>
      <c r="T702" s="76"/>
    </row>
    <row r="703" spans="2:20" x14ac:dyDescent="0.35">
      <c r="B703" s="35"/>
      <c r="C703" s="74"/>
      <c r="D703" s="75"/>
      <c r="E703" s="75"/>
      <c r="F703" s="75"/>
      <c r="G703" s="76"/>
      <c r="H703" s="63"/>
      <c r="I703" s="63"/>
      <c r="J703" s="76"/>
      <c r="K703" s="76"/>
      <c r="L703" s="37"/>
      <c r="M703" s="37"/>
      <c r="N703" s="76"/>
      <c r="O703" s="76"/>
      <c r="P703" s="37"/>
      <c r="Q703" s="37"/>
      <c r="R703" s="76"/>
      <c r="S703" s="63"/>
      <c r="T703" s="76"/>
    </row>
    <row r="704" spans="2:20" x14ac:dyDescent="0.35">
      <c r="B704" s="35"/>
      <c r="C704" s="74"/>
      <c r="D704" s="75"/>
      <c r="E704" s="75"/>
      <c r="F704" s="75"/>
      <c r="G704" s="76"/>
      <c r="H704" s="63"/>
      <c r="I704" s="63"/>
      <c r="J704" s="76"/>
      <c r="K704" s="76"/>
      <c r="L704" s="37"/>
      <c r="M704" s="37"/>
      <c r="N704" s="76"/>
      <c r="O704" s="76"/>
      <c r="P704" s="37"/>
      <c r="Q704" s="37"/>
      <c r="R704" s="76"/>
      <c r="S704" s="63"/>
      <c r="T704" s="76"/>
    </row>
    <row r="705" spans="2:20" x14ac:dyDescent="0.35">
      <c r="B705" s="35"/>
      <c r="C705" s="74"/>
      <c r="D705" s="75"/>
      <c r="E705" s="75"/>
      <c r="F705" s="75"/>
      <c r="G705" s="76"/>
      <c r="H705" s="63"/>
      <c r="I705" s="63"/>
      <c r="J705" s="76"/>
      <c r="K705" s="76"/>
      <c r="L705" s="37"/>
      <c r="M705" s="37"/>
      <c r="N705" s="76"/>
      <c r="O705" s="76"/>
      <c r="P705" s="37"/>
      <c r="Q705" s="37"/>
      <c r="R705" s="76"/>
      <c r="S705" s="63"/>
      <c r="T705" s="76"/>
    </row>
    <row r="706" spans="2:20" x14ac:dyDescent="0.35">
      <c r="B706" s="35"/>
      <c r="C706" s="74"/>
      <c r="D706" s="75"/>
      <c r="E706" s="75"/>
      <c r="F706" s="75"/>
      <c r="G706" s="76"/>
      <c r="H706" s="63"/>
      <c r="I706" s="63"/>
      <c r="J706" s="76"/>
      <c r="K706" s="76"/>
      <c r="L706" s="37"/>
      <c r="M706" s="37"/>
      <c r="N706" s="76"/>
      <c r="O706" s="76"/>
      <c r="P706" s="37"/>
      <c r="Q706" s="37"/>
      <c r="R706" s="76"/>
      <c r="S706" s="63"/>
      <c r="T706" s="76"/>
    </row>
    <row r="707" spans="2:20" x14ac:dyDescent="0.35">
      <c r="B707" s="35"/>
      <c r="C707" s="74"/>
      <c r="D707" s="75"/>
      <c r="E707" s="75"/>
      <c r="F707" s="75"/>
      <c r="G707" s="76"/>
      <c r="H707" s="63"/>
      <c r="I707" s="63"/>
      <c r="J707" s="76"/>
      <c r="K707" s="76"/>
      <c r="L707" s="37"/>
      <c r="M707" s="37"/>
      <c r="N707" s="76"/>
      <c r="O707" s="76"/>
      <c r="P707" s="37"/>
      <c r="Q707" s="37"/>
      <c r="R707" s="76"/>
      <c r="S707" s="63"/>
      <c r="T707" s="76"/>
    </row>
    <row r="708" spans="2:20" x14ac:dyDescent="0.35">
      <c r="B708" s="35"/>
      <c r="C708" s="74"/>
      <c r="D708" s="75"/>
      <c r="E708" s="75"/>
      <c r="F708" s="75"/>
      <c r="G708" s="76"/>
      <c r="H708" s="63"/>
      <c r="I708" s="63"/>
      <c r="J708" s="76"/>
      <c r="K708" s="76"/>
      <c r="L708" s="37"/>
      <c r="M708" s="37"/>
      <c r="N708" s="76"/>
      <c r="O708" s="76"/>
      <c r="P708" s="37"/>
      <c r="Q708" s="37"/>
      <c r="R708" s="76"/>
      <c r="S708" s="63"/>
      <c r="T708" s="76"/>
    </row>
    <row r="709" spans="2:20" x14ac:dyDescent="0.35">
      <c r="B709" s="35"/>
      <c r="C709" s="74"/>
      <c r="D709" s="75"/>
      <c r="E709" s="75"/>
      <c r="F709" s="75"/>
      <c r="G709" s="76"/>
      <c r="H709" s="63"/>
      <c r="I709" s="63"/>
      <c r="J709" s="76"/>
      <c r="K709" s="76"/>
      <c r="L709" s="37"/>
      <c r="M709" s="37"/>
      <c r="N709" s="76"/>
      <c r="O709" s="76"/>
      <c r="P709" s="37"/>
      <c r="Q709" s="37"/>
      <c r="R709" s="76"/>
      <c r="S709" s="63"/>
      <c r="T709" s="76"/>
    </row>
    <row r="710" spans="2:20" x14ac:dyDescent="0.35">
      <c r="B710" s="35"/>
      <c r="C710" s="74"/>
      <c r="D710" s="75"/>
      <c r="E710" s="75"/>
      <c r="F710" s="75"/>
      <c r="G710" s="76"/>
      <c r="H710" s="63"/>
      <c r="I710" s="63"/>
      <c r="J710" s="76"/>
      <c r="K710" s="76"/>
      <c r="L710" s="37"/>
      <c r="M710" s="37"/>
      <c r="N710" s="76"/>
      <c r="O710" s="76"/>
      <c r="P710" s="37"/>
      <c r="Q710" s="37"/>
      <c r="R710" s="76"/>
      <c r="S710" s="63"/>
      <c r="T710" s="76"/>
    </row>
    <row r="711" spans="2:20" x14ac:dyDescent="0.35">
      <c r="B711" s="35"/>
      <c r="C711" s="74"/>
      <c r="D711" s="75"/>
      <c r="E711" s="75"/>
      <c r="F711" s="75"/>
      <c r="G711" s="76"/>
      <c r="H711" s="63"/>
      <c r="I711" s="63"/>
      <c r="J711" s="76"/>
      <c r="K711" s="76"/>
      <c r="L711" s="37"/>
      <c r="M711" s="37"/>
      <c r="N711" s="76"/>
      <c r="O711" s="76"/>
      <c r="P711" s="37"/>
      <c r="Q711" s="37"/>
      <c r="R711" s="76"/>
      <c r="S711" s="63"/>
      <c r="T711" s="76"/>
    </row>
    <row r="712" spans="2:20" x14ac:dyDescent="0.35">
      <c r="B712" s="35"/>
      <c r="C712" s="74"/>
      <c r="D712" s="75"/>
      <c r="E712" s="75"/>
      <c r="F712" s="75"/>
      <c r="G712" s="76"/>
      <c r="H712" s="63"/>
      <c r="I712" s="63"/>
      <c r="J712" s="76"/>
      <c r="K712" s="76"/>
      <c r="L712" s="37"/>
      <c r="M712" s="37"/>
      <c r="N712" s="76"/>
      <c r="O712" s="76"/>
      <c r="P712" s="37"/>
      <c r="Q712" s="37"/>
      <c r="R712" s="76"/>
      <c r="S712" s="63"/>
      <c r="T712" s="76"/>
    </row>
    <row r="713" spans="2:20" x14ac:dyDescent="0.35">
      <c r="B713" s="35"/>
      <c r="C713" s="74"/>
      <c r="D713" s="75"/>
      <c r="E713" s="75"/>
      <c r="F713" s="75"/>
      <c r="G713" s="76"/>
      <c r="H713" s="63"/>
      <c r="I713" s="63"/>
      <c r="J713" s="76"/>
      <c r="K713" s="76"/>
      <c r="L713" s="37"/>
      <c r="M713" s="37"/>
      <c r="N713" s="76"/>
      <c r="O713" s="76"/>
      <c r="P713" s="37"/>
      <c r="Q713" s="37"/>
      <c r="R713" s="76"/>
      <c r="S713" s="63"/>
      <c r="T713" s="76"/>
    </row>
    <row r="714" spans="2:20" x14ac:dyDescent="0.35">
      <c r="B714" s="35"/>
      <c r="C714" s="74"/>
      <c r="D714" s="75"/>
      <c r="E714" s="75"/>
      <c r="F714" s="75"/>
      <c r="G714" s="76"/>
      <c r="H714" s="63"/>
      <c r="I714" s="63"/>
      <c r="J714" s="76"/>
      <c r="K714" s="76"/>
      <c r="L714" s="37"/>
      <c r="M714" s="37"/>
      <c r="N714" s="76"/>
      <c r="O714" s="76"/>
      <c r="P714" s="37"/>
      <c r="Q714" s="37"/>
      <c r="R714" s="76"/>
      <c r="S714" s="63"/>
      <c r="T714" s="76"/>
    </row>
    <row r="715" spans="2:20" x14ac:dyDescent="0.35">
      <c r="B715" s="35"/>
      <c r="C715" s="74"/>
      <c r="D715" s="75"/>
      <c r="E715" s="75"/>
      <c r="F715" s="75"/>
      <c r="G715" s="76"/>
      <c r="H715" s="63"/>
      <c r="I715" s="63"/>
      <c r="J715" s="76"/>
      <c r="K715" s="76"/>
      <c r="L715" s="37"/>
      <c r="M715" s="37"/>
      <c r="N715" s="76"/>
      <c r="O715" s="76"/>
      <c r="P715" s="37"/>
      <c r="Q715" s="37"/>
      <c r="R715" s="76"/>
      <c r="S715" s="63"/>
      <c r="T715" s="76"/>
    </row>
    <row r="716" spans="2:20" x14ac:dyDescent="0.35">
      <c r="B716" s="35"/>
      <c r="C716" s="74"/>
      <c r="D716" s="75"/>
      <c r="E716" s="75"/>
      <c r="F716" s="75"/>
      <c r="G716" s="76"/>
      <c r="H716" s="63"/>
      <c r="I716" s="63"/>
      <c r="J716" s="76"/>
      <c r="K716" s="76"/>
      <c r="L716" s="37"/>
      <c r="M716" s="37"/>
      <c r="N716" s="76"/>
      <c r="O716" s="76"/>
      <c r="P716" s="37"/>
      <c r="Q716" s="37"/>
      <c r="R716" s="76"/>
      <c r="S716" s="63"/>
      <c r="T716" s="76"/>
    </row>
    <row r="717" spans="2:20" x14ac:dyDescent="0.35">
      <c r="B717" s="35"/>
      <c r="C717" s="74"/>
      <c r="D717" s="75"/>
      <c r="E717" s="75"/>
      <c r="F717" s="75"/>
      <c r="G717" s="76"/>
      <c r="H717" s="63"/>
      <c r="I717" s="63"/>
      <c r="J717" s="76"/>
      <c r="K717" s="76"/>
      <c r="L717" s="37"/>
      <c r="M717" s="37"/>
      <c r="N717" s="76"/>
      <c r="O717" s="76"/>
      <c r="P717" s="37"/>
      <c r="Q717" s="37"/>
      <c r="R717" s="76"/>
      <c r="S717" s="63"/>
      <c r="T717" s="76"/>
    </row>
    <row r="718" spans="2:20" x14ac:dyDescent="0.35">
      <c r="B718" s="35"/>
      <c r="C718" s="74"/>
      <c r="D718" s="75"/>
      <c r="E718" s="75"/>
      <c r="F718" s="75"/>
      <c r="G718" s="76"/>
      <c r="H718" s="63"/>
      <c r="I718" s="63"/>
      <c r="J718" s="76"/>
      <c r="K718" s="76"/>
      <c r="L718" s="37"/>
      <c r="M718" s="37"/>
      <c r="N718" s="76"/>
      <c r="O718" s="76"/>
      <c r="P718" s="37"/>
      <c r="Q718" s="37"/>
      <c r="R718" s="76"/>
      <c r="S718" s="63"/>
      <c r="T718" s="76"/>
    </row>
    <row r="719" spans="2:20" x14ac:dyDescent="0.35">
      <c r="B719" s="35"/>
      <c r="C719" s="74"/>
      <c r="D719" s="75"/>
      <c r="E719" s="75"/>
      <c r="F719" s="75"/>
      <c r="G719" s="76"/>
      <c r="H719" s="63"/>
      <c r="I719" s="63"/>
      <c r="J719" s="76"/>
      <c r="K719" s="76"/>
      <c r="L719" s="37"/>
      <c r="M719" s="37"/>
      <c r="N719" s="76"/>
      <c r="O719" s="76"/>
      <c r="P719" s="37"/>
      <c r="Q719" s="37"/>
      <c r="R719" s="76"/>
      <c r="S719" s="63"/>
      <c r="T719" s="76"/>
    </row>
    <row r="720" spans="2:20" x14ac:dyDescent="0.35">
      <c r="B720" s="35"/>
      <c r="C720" s="74"/>
      <c r="D720" s="75"/>
      <c r="E720" s="75"/>
      <c r="F720" s="75"/>
      <c r="G720" s="76"/>
      <c r="H720" s="63"/>
      <c r="I720" s="63"/>
      <c r="J720" s="76"/>
      <c r="K720" s="76"/>
      <c r="L720" s="37"/>
      <c r="M720" s="37"/>
      <c r="N720" s="76"/>
      <c r="O720" s="76"/>
      <c r="P720" s="37"/>
      <c r="Q720" s="37"/>
      <c r="R720" s="76"/>
      <c r="S720" s="63"/>
      <c r="T720" s="76"/>
    </row>
    <row r="721" spans="2:20" x14ac:dyDescent="0.35">
      <c r="B721" s="35"/>
      <c r="C721" s="74"/>
      <c r="D721" s="75"/>
      <c r="E721" s="75"/>
      <c r="F721" s="75"/>
      <c r="G721" s="76"/>
      <c r="H721" s="63"/>
      <c r="I721" s="63"/>
      <c r="J721" s="76"/>
      <c r="K721" s="76"/>
      <c r="L721" s="37"/>
      <c r="M721" s="37"/>
      <c r="N721" s="76"/>
      <c r="O721" s="76"/>
      <c r="P721" s="37"/>
      <c r="Q721" s="37"/>
      <c r="R721" s="76"/>
      <c r="S721" s="63"/>
      <c r="T721" s="76"/>
    </row>
    <row r="722" spans="2:20" x14ac:dyDescent="0.35">
      <c r="B722" s="35"/>
      <c r="C722" s="74"/>
      <c r="D722" s="75"/>
      <c r="E722" s="75"/>
      <c r="F722" s="75"/>
      <c r="G722" s="76"/>
      <c r="H722" s="63"/>
      <c r="I722" s="63"/>
      <c r="J722" s="76"/>
      <c r="K722" s="76"/>
      <c r="L722" s="37"/>
      <c r="M722" s="37"/>
      <c r="N722" s="76"/>
      <c r="O722" s="76"/>
      <c r="P722" s="37"/>
      <c r="Q722" s="37"/>
      <c r="R722" s="76"/>
      <c r="S722" s="63"/>
      <c r="T722" s="76"/>
    </row>
    <row r="723" spans="2:20" x14ac:dyDescent="0.35">
      <c r="B723" s="35"/>
      <c r="C723" s="74"/>
      <c r="D723" s="75"/>
      <c r="E723" s="75"/>
      <c r="F723" s="75"/>
      <c r="G723" s="76"/>
      <c r="H723" s="63"/>
      <c r="I723" s="63"/>
      <c r="J723" s="76"/>
      <c r="K723" s="76"/>
      <c r="L723" s="37"/>
      <c r="M723" s="37"/>
      <c r="N723" s="76"/>
      <c r="O723" s="76"/>
      <c r="P723" s="37"/>
      <c r="Q723" s="37"/>
      <c r="R723" s="76"/>
      <c r="S723" s="63"/>
      <c r="T723" s="76"/>
    </row>
    <row r="724" spans="2:20" x14ac:dyDescent="0.35">
      <c r="B724" s="35"/>
      <c r="C724" s="74"/>
      <c r="D724" s="75"/>
      <c r="E724" s="75"/>
      <c r="F724" s="75"/>
      <c r="G724" s="76"/>
      <c r="H724" s="63"/>
      <c r="I724" s="63"/>
      <c r="J724" s="76"/>
      <c r="K724" s="76"/>
      <c r="L724" s="37"/>
      <c r="M724" s="37"/>
      <c r="N724" s="76"/>
      <c r="O724" s="76"/>
      <c r="P724" s="37"/>
      <c r="Q724" s="37"/>
      <c r="R724" s="76"/>
      <c r="S724" s="63"/>
      <c r="T724" s="76"/>
    </row>
    <row r="725" spans="2:20" x14ac:dyDescent="0.35">
      <c r="B725" s="35"/>
      <c r="C725" s="74"/>
      <c r="D725" s="75"/>
      <c r="E725" s="75"/>
      <c r="F725" s="75"/>
      <c r="G725" s="76"/>
      <c r="H725" s="63"/>
      <c r="I725" s="63"/>
      <c r="J725" s="76"/>
      <c r="K725" s="76"/>
      <c r="L725" s="37"/>
      <c r="M725" s="37"/>
      <c r="N725" s="76"/>
      <c r="O725" s="76"/>
      <c r="P725" s="37"/>
      <c r="Q725" s="37"/>
      <c r="R725" s="76"/>
      <c r="S725" s="63"/>
      <c r="T725" s="76"/>
    </row>
    <row r="726" spans="2:20" x14ac:dyDescent="0.35">
      <c r="B726" s="35"/>
      <c r="C726" s="74"/>
      <c r="D726" s="75"/>
      <c r="E726" s="75"/>
      <c r="F726" s="75"/>
      <c r="G726" s="76"/>
      <c r="H726" s="63"/>
      <c r="I726" s="63"/>
      <c r="J726" s="76"/>
      <c r="K726" s="76"/>
      <c r="L726" s="37"/>
      <c r="M726" s="37"/>
      <c r="N726" s="76"/>
      <c r="O726" s="76"/>
      <c r="P726" s="37"/>
      <c r="Q726" s="37"/>
      <c r="R726" s="76"/>
      <c r="S726" s="63"/>
      <c r="T726" s="76"/>
    </row>
    <row r="727" spans="2:20" x14ac:dyDescent="0.35">
      <c r="B727" s="35"/>
      <c r="C727" s="74"/>
      <c r="D727" s="75"/>
      <c r="E727" s="75"/>
      <c r="F727" s="75"/>
      <c r="G727" s="76"/>
      <c r="H727" s="63"/>
      <c r="I727" s="63"/>
      <c r="J727" s="76"/>
      <c r="K727" s="76"/>
      <c r="L727" s="37"/>
      <c r="M727" s="37"/>
      <c r="N727" s="76"/>
      <c r="O727" s="76"/>
      <c r="P727" s="37"/>
      <c r="Q727" s="37"/>
      <c r="R727" s="76"/>
      <c r="S727" s="63"/>
      <c r="T727" s="76"/>
    </row>
    <row r="728" spans="2:20" x14ac:dyDescent="0.35">
      <c r="B728" s="35"/>
      <c r="C728" s="74"/>
      <c r="D728" s="75"/>
      <c r="E728" s="75"/>
      <c r="F728" s="75"/>
      <c r="G728" s="76"/>
      <c r="H728" s="63"/>
      <c r="I728" s="63"/>
      <c r="J728" s="76"/>
      <c r="K728" s="76"/>
      <c r="L728" s="37"/>
      <c r="M728" s="37"/>
      <c r="N728" s="76"/>
      <c r="O728" s="76"/>
      <c r="P728" s="37"/>
      <c r="Q728" s="37"/>
      <c r="R728" s="76"/>
      <c r="S728" s="63"/>
      <c r="T728" s="76"/>
    </row>
    <row r="729" spans="2:20" x14ac:dyDescent="0.35">
      <c r="B729" s="35"/>
      <c r="C729" s="74"/>
      <c r="D729" s="75"/>
      <c r="E729" s="75"/>
      <c r="F729" s="75"/>
      <c r="G729" s="76"/>
      <c r="H729" s="63"/>
      <c r="I729" s="63"/>
      <c r="J729" s="76"/>
      <c r="K729" s="76"/>
      <c r="L729" s="37"/>
      <c r="M729" s="37"/>
      <c r="N729" s="76"/>
      <c r="O729" s="76"/>
      <c r="P729" s="37"/>
      <c r="Q729" s="37"/>
      <c r="R729" s="76"/>
      <c r="S729" s="63"/>
      <c r="T729" s="76"/>
    </row>
    <row r="730" spans="2:20" x14ac:dyDescent="0.35">
      <c r="B730" s="35"/>
      <c r="C730" s="74"/>
      <c r="D730" s="75"/>
      <c r="E730" s="75"/>
      <c r="F730" s="75"/>
      <c r="G730" s="76"/>
      <c r="H730" s="63"/>
      <c r="I730" s="63"/>
      <c r="J730" s="76"/>
      <c r="K730" s="76"/>
      <c r="L730" s="37"/>
      <c r="M730" s="37"/>
      <c r="N730" s="76"/>
      <c r="O730" s="76"/>
      <c r="P730" s="37"/>
      <c r="Q730" s="37"/>
      <c r="R730" s="76"/>
      <c r="S730" s="63"/>
      <c r="T730" s="76"/>
    </row>
    <row r="731" spans="2:20" x14ac:dyDescent="0.35">
      <c r="B731" s="35"/>
      <c r="C731" s="74"/>
      <c r="D731" s="75"/>
      <c r="E731" s="75"/>
      <c r="F731" s="75"/>
      <c r="G731" s="76"/>
      <c r="H731" s="63"/>
      <c r="I731" s="63"/>
      <c r="J731" s="76"/>
      <c r="K731" s="76"/>
      <c r="L731" s="37"/>
      <c r="M731" s="37"/>
      <c r="N731" s="76"/>
      <c r="O731" s="76"/>
      <c r="P731" s="37"/>
      <c r="Q731" s="37"/>
      <c r="R731" s="76"/>
      <c r="S731" s="63"/>
      <c r="T731" s="76"/>
    </row>
    <row r="732" spans="2:20" x14ac:dyDescent="0.35">
      <c r="B732" s="35"/>
      <c r="C732" s="74"/>
      <c r="D732" s="75"/>
      <c r="E732" s="75"/>
      <c r="F732" s="75"/>
      <c r="G732" s="76"/>
      <c r="H732" s="63"/>
      <c r="I732" s="63"/>
      <c r="J732" s="76"/>
      <c r="K732" s="76"/>
      <c r="L732" s="37"/>
      <c r="M732" s="37"/>
      <c r="N732" s="76"/>
      <c r="O732" s="76"/>
      <c r="P732" s="37"/>
      <c r="Q732" s="37"/>
      <c r="R732" s="76"/>
      <c r="S732" s="63"/>
      <c r="T732" s="76"/>
    </row>
    <row r="733" spans="2:20" x14ac:dyDescent="0.35">
      <c r="B733" s="35"/>
      <c r="C733" s="74"/>
      <c r="D733" s="75"/>
      <c r="E733" s="75"/>
      <c r="F733" s="75"/>
      <c r="G733" s="76"/>
      <c r="H733" s="63"/>
      <c r="I733" s="63"/>
      <c r="J733" s="76"/>
      <c r="K733" s="76"/>
      <c r="L733" s="37"/>
      <c r="M733" s="37"/>
      <c r="N733" s="76"/>
      <c r="O733" s="76"/>
      <c r="P733" s="37"/>
      <c r="Q733" s="37"/>
      <c r="R733" s="76"/>
      <c r="S733" s="63"/>
      <c r="T733" s="76"/>
    </row>
    <row r="734" spans="2:20" x14ac:dyDescent="0.35">
      <c r="B734" s="35"/>
      <c r="C734" s="74"/>
      <c r="D734" s="75"/>
      <c r="E734" s="75"/>
      <c r="F734" s="75"/>
      <c r="G734" s="76"/>
      <c r="H734" s="63"/>
      <c r="I734" s="63"/>
      <c r="J734" s="76"/>
      <c r="K734" s="76"/>
      <c r="L734" s="37"/>
      <c r="M734" s="37"/>
      <c r="N734" s="76"/>
      <c r="O734" s="76"/>
      <c r="P734" s="37"/>
      <c r="Q734" s="37"/>
      <c r="R734" s="76"/>
      <c r="S734" s="63"/>
      <c r="T734" s="76"/>
    </row>
    <row r="735" spans="2:20" x14ac:dyDescent="0.35">
      <c r="B735" s="35"/>
      <c r="C735" s="74"/>
      <c r="D735" s="75"/>
      <c r="E735" s="75"/>
      <c r="F735" s="75"/>
      <c r="G735" s="76"/>
      <c r="H735" s="63"/>
      <c r="I735" s="63"/>
      <c r="J735" s="76"/>
      <c r="K735" s="76"/>
      <c r="L735" s="37"/>
      <c r="M735" s="37"/>
      <c r="N735" s="76"/>
      <c r="O735" s="76"/>
      <c r="P735" s="37"/>
      <c r="Q735" s="37"/>
      <c r="R735" s="76"/>
      <c r="S735" s="63"/>
      <c r="T735" s="76"/>
    </row>
    <row r="736" spans="2:20" x14ac:dyDescent="0.35">
      <c r="B736" s="35"/>
      <c r="C736" s="74"/>
      <c r="D736" s="75"/>
      <c r="E736" s="75"/>
      <c r="F736" s="75"/>
      <c r="G736" s="76"/>
      <c r="H736" s="63"/>
      <c r="I736" s="63"/>
      <c r="J736" s="76"/>
      <c r="K736" s="76"/>
      <c r="L736" s="37"/>
      <c r="M736" s="37"/>
      <c r="N736" s="76"/>
      <c r="O736" s="76"/>
      <c r="P736" s="37"/>
      <c r="Q736" s="37"/>
      <c r="R736" s="76"/>
      <c r="S736" s="63"/>
      <c r="T736" s="76"/>
    </row>
    <row r="737" spans="2:20" x14ac:dyDescent="0.35">
      <c r="B737" s="35"/>
      <c r="C737" s="74"/>
      <c r="D737" s="75"/>
      <c r="E737" s="75"/>
      <c r="F737" s="75"/>
      <c r="G737" s="76"/>
      <c r="H737" s="63"/>
      <c r="I737" s="63"/>
      <c r="J737" s="76"/>
      <c r="K737" s="76"/>
      <c r="L737" s="37"/>
      <c r="M737" s="37"/>
      <c r="N737" s="76"/>
      <c r="O737" s="76"/>
      <c r="P737" s="37"/>
      <c r="Q737" s="37"/>
      <c r="R737" s="76"/>
      <c r="S737" s="63"/>
      <c r="T737" s="76"/>
    </row>
    <row r="738" spans="2:20" x14ac:dyDescent="0.35">
      <c r="B738" s="35"/>
      <c r="C738" s="74"/>
      <c r="D738" s="75"/>
      <c r="E738" s="75"/>
      <c r="F738" s="75"/>
      <c r="G738" s="76"/>
      <c r="H738" s="63"/>
      <c r="I738" s="63"/>
      <c r="J738" s="76"/>
      <c r="K738" s="76"/>
      <c r="L738" s="37"/>
      <c r="M738" s="37"/>
      <c r="N738" s="76"/>
      <c r="O738" s="76"/>
      <c r="P738" s="37"/>
      <c r="Q738" s="37"/>
      <c r="R738" s="76"/>
      <c r="S738" s="63"/>
      <c r="T738" s="76"/>
    </row>
    <row r="739" spans="2:20" x14ac:dyDescent="0.35">
      <c r="B739" s="35"/>
      <c r="C739" s="74"/>
      <c r="D739" s="75"/>
      <c r="E739" s="75"/>
      <c r="F739" s="75"/>
      <c r="G739" s="76"/>
      <c r="H739" s="63"/>
      <c r="I739" s="63"/>
      <c r="J739" s="76"/>
      <c r="K739" s="76"/>
      <c r="L739" s="37"/>
      <c r="M739" s="37"/>
      <c r="N739" s="76"/>
      <c r="O739" s="76"/>
      <c r="P739" s="37"/>
      <c r="Q739" s="37"/>
      <c r="R739" s="76"/>
      <c r="S739" s="63"/>
      <c r="T739" s="76"/>
    </row>
    <row r="740" spans="2:20" x14ac:dyDescent="0.35">
      <c r="B740" s="35"/>
      <c r="C740" s="74"/>
      <c r="D740" s="75"/>
      <c r="E740" s="75"/>
      <c r="F740" s="75"/>
      <c r="G740" s="76"/>
      <c r="H740" s="63"/>
      <c r="I740" s="63"/>
      <c r="J740" s="76"/>
      <c r="K740" s="76"/>
      <c r="L740" s="37"/>
      <c r="M740" s="37"/>
      <c r="N740" s="76"/>
      <c r="O740" s="76"/>
      <c r="P740" s="37"/>
      <c r="Q740" s="37"/>
      <c r="R740" s="76"/>
      <c r="S740" s="63"/>
      <c r="T740" s="76"/>
    </row>
    <row r="741" spans="2:20" x14ac:dyDescent="0.35">
      <c r="B741" s="35"/>
      <c r="C741" s="74"/>
      <c r="D741" s="75"/>
      <c r="E741" s="75"/>
      <c r="F741" s="75"/>
      <c r="G741" s="76"/>
      <c r="H741" s="63"/>
      <c r="I741" s="63"/>
      <c r="J741" s="76"/>
      <c r="K741" s="76"/>
      <c r="L741" s="37"/>
      <c r="M741" s="37"/>
      <c r="N741" s="76"/>
      <c r="O741" s="76"/>
      <c r="P741" s="37"/>
      <c r="Q741" s="37"/>
      <c r="R741" s="76"/>
      <c r="S741" s="63"/>
      <c r="T741" s="76"/>
    </row>
    <row r="742" spans="2:20" x14ac:dyDescent="0.35">
      <c r="B742" s="35"/>
      <c r="C742" s="74"/>
      <c r="D742" s="75"/>
      <c r="E742" s="75"/>
      <c r="F742" s="75"/>
      <c r="G742" s="76"/>
      <c r="H742" s="63"/>
      <c r="I742" s="63"/>
      <c r="J742" s="76"/>
      <c r="K742" s="76"/>
      <c r="L742" s="37"/>
      <c r="M742" s="37"/>
      <c r="N742" s="76"/>
      <c r="O742" s="76"/>
      <c r="P742" s="37"/>
      <c r="Q742" s="37"/>
      <c r="R742" s="76"/>
      <c r="S742" s="63"/>
      <c r="T742" s="76"/>
    </row>
    <row r="743" spans="2:20" x14ac:dyDescent="0.35">
      <c r="B743" s="35"/>
      <c r="C743" s="74"/>
      <c r="D743" s="75"/>
      <c r="E743" s="75"/>
      <c r="F743" s="75"/>
      <c r="G743" s="76"/>
      <c r="H743" s="63"/>
      <c r="I743" s="63"/>
      <c r="J743" s="76"/>
      <c r="K743" s="76"/>
      <c r="L743" s="37"/>
      <c r="M743" s="37"/>
      <c r="N743" s="76"/>
      <c r="O743" s="76"/>
      <c r="P743" s="37"/>
      <c r="Q743" s="37"/>
      <c r="R743" s="76"/>
      <c r="S743" s="63"/>
      <c r="T743" s="76"/>
    </row>
    <row r="744" spans="2:20" x14ac:dyDescent="0.35">
      <c r="B744" s="35"/>
      <c r="C744" s="74"/>
      <c r="D744" s="75"/>
      <c r="E744" s="75"/>
      <c r="F744" s="75"/>
      <c r="G744" s="76"/>
      <c r="H744" s="63"/>
      <c r="I744" s="63"/>
      <c r="J744" s="76"/>
      <c r="K744" s="76"/>
      <c r="L744" s="37"/>
      <c r="M744" s="37"/>
      <c r="N744" s="76"/>
      <c r="O744" s="76"/>
      <c r="P744" s="37"/>
      <c r="Q744" s="37"/>
      <c r="R744" s="76"/>
      <c r="S744" s="63"/>
      <c r="T744" s="76"/>
    </row>
    <row r="745" spans="2:20" x14ac:dyDescent="0.35">
      <c r="B745" s="35"/>
      <c r="C745" s="74"/>
      <c r="D745" s="75"/>
      <c r="E745" s="75"/>
      <c r="F745" s="75"/>
      <c r="G745" s="76"/>
      <c r="H745" s="63"/>
      <c r="I745" s="63"/>
      <c r="J745" s="76"/>
      <c r="K745" s="76"/>
      <c r="L745" s="37"/>
      <c r="M745" s="37"/>
      <c r="N745" s="76"/>
      <c r="O745" s="76"/>
      <c r="P745" s="37"/>
      <c r="Q745" s="37"/>
      <c r="R745" s="76"/>
      <c r="S745" s="63"/>
      <c r="T745" s="76"/>
    </row>
    <row r="746" spans="2:20" x14ac:dyDescent="0.35">
      <c r="B746" s="35"/>
      <c r="C746" s="74"/>
      <c r="D746" s="75"/>
      <c r="E746" s="75"/>
      <c r="F746" s="75"/>
      <c r="G746" s="76"/>
      <c r="H746" s="63"/>
      <c r="I746" s="63"/>
      <c r="J746" s="76"/>
      <c r="K746" s="76"/>
      <c r="L746" s="37"/>
      <c r="M746" s="37"/>
      <c r="N746" s="76"/>
      <c r="O746" s="76"/>
      <c r="P746" s="37"/>
      <c r="Q746" s="37"/>
      <c r="R746" s="76"/>
      <c r="S746" s="63"/>
      <c r="T746" s="76"/>
    </row>
    <row r="747" spans="2:20" x14ac:dyDescent="0.35">
      <c r="B747" s="35"/>
      <c r="C747" s="74"/>
      <c r="D747" s="75"/>
      <c r="E747" s="75"/>
      <c r="F747" s="75"/>
      <c r="G747" s="76"/>
      <c r="H747" s="63"/>
      <c r="I747" s="63"/>
      <c r="J747" s="76"/>
      <c r="K747" s="76"/>
      <c r="L747" s="37"/>
      <c r="M747" s="37"/>
      <c r="N747" s="76"/>
      <c r="O747" s="76"/>
      <c r="P747" s="37"/>
      <c r="Q747" s="37"/>
      <c r="R747" s="76"/>
      <c r="S747" s="63"/>
      <c r="T747" s="76"/>
    </row>
    <row r="748" spans="2:20" x14ac:dyDescent="0.35">
      <c r="B748" s="35"/>
      <c r="C748" s="74"/>
      <c r="D748" s="75"/>
      <c r="E748" s="75"/>
      <c r="F748" s="75"/>
      <c r="G748" s="76"/>
      <c r="H748" s="63"/>
      <c r="I748" s="63"/>
      <c r="J748" s="76"/>
      <c r="K748" s="76"/>
      <c r="L748" s="37"/>
      <c r="M748" s="37"/>
      <c r="N748" s="76"/>
      <c r="O748" s="76"/>
      <c r="P748" s="37"/>
      <c r="Q748" s="37"/>
      <c r="R748" s="76"/>
      <c r="S748" s="63"/>
      <c r="T748" s="76"/>
    </row>
    <row r="749" spans="2:20" x14ac:dyDescent="0.35">
      <c r="B749" s="35"/>
      <c r="C749" s="74"/>
      <c r="D749" s="75"/>
      <c r="E749" s="75"/>
      <c r="F749" s="75"/>
      <c r="G749" s="76"/>
      <c r="H749" s="63"/>
      <c r="I749" s="63"/>
      <c r="J749" s="76"/>
      <c r="K749" s="76"/>
      <c r="L749" s="37"/>
      <c r="M749" s="37"/>
      <c r="N749" s="76"/>
      <c r="O749" s="76"/>
      <c r="P749" s="37"/>
      <c r="Q749" s="37"/>
      <c r="R749" s="76"/>
      <c r="S749" s="63"/>
      <c r="T749" s="76"/>
    </row>
    <row r="750" spans="2:20" x14ac:dyDescent="0.35">
      <c r="B750" s="35"/>
      <c r="C750" s="74"/>
      <c r="D750" s="75"/>
      <c r="E750" s="75"/>
      <c r="F750" s="75"/>
      <c r="G750" s="76"/>
      <c r="H750" s="63"/>
      <c r="I750" s="63"/>
      <c r="J750" s="76"/>
      <c r="K750" s="76"/>
      <c r="L750" s="37"/>
      <c r="M750" s="37"/>
      <c r="N750" s="76"/>
      <c r="O750" s="76"/>
      <c r="P750" s="37"/>
      <c r="Q750" s="37"/>
      <c r="R750" s="76"/>
      <c r="S750" s="63"/>
      <c r="T750" s="76"/>
    </row>
    <row r="751" spans="2:20" x14ac:dyDescent="0.35">
      <c r="B751" s="35"/>
      <c r="C751" s="74"/>
      <c r="D751" s="75"/>
      <c r="E751" s="75"/>
      <c r="F751" s="75"/>
      <c r="G751" s="76"/>
      <c r="H751" s="63"/>
      <c r="I751" s="63"/>
      <c r="J751" s="76"/>
      <c r="K751" s="76"/>
      <c r="L751" s="37"/>
      <c r="M751" s="37"/>
      <c r="N751" s="76"/>
      <c r="O751" s="76"/>
      <c r="P751" s="37"/>
      <c r="Q751" s="37"/>
      <c r="R751" s="76"/>
      <c r="S751" s="63"/>
      <c r="T751" s="76"/>
    </row>
    <row r="752" spans="2:20" x14ac:dyDescent="0.35">
      <c r="B752" s="35"/>
      <c r="C752" s="74"/>
      <c r="D752" s="75"/>
      <c r="E752" s="75"/>
      <c r="F752" s="75"/>
      <c r="G752" s="76"/>
      <c r="H752" s="63"/>
      <c r="I752" s="63"/>
      <c r="J752" s="76"/>
      <c r="K752" s="76"/>
      <c r="L752" s="37"/>
      <c r="M752" s="37"/>
      <c r="N752" s="76"/>
      <c r="O752" s="76"/>
      <c r="P752" s="37"/>
      <c r="Q752" s="37"/>
      <c r="R752" s="76"/>
      <c r="S752" s="63"/>
      <c r="T752" s="76"/>
    </row>
    <row r="753" spans="2:20" x14ac:dyDescent="0.35">
      <c r="B753" s="35"/>
      <c r="C753" s="74"/>
      <c r="D753" s="75"/>
      <c r="E753" s="75"/>
      <c r="F753" s="75"/>
      <c r="G753" s="76"/>
      <c r="H753" s="63"/>
      <c r="I753" s="63"/>
      <c r="J753" s="76"/>
      <c r="K753" s="76"/>
      <c r="L753" s="37"/>
      <c r="M753" s="37"/>
      <c r="N753" s="76"/>
      <c r="O753" s="76"/>
      <c r="P753" s="37"/>
      <c r="Q753" s="37"/>
      <c r="R753" s="76"/>
      <c r="S753" s="63"/>
      <c r="T753" s="76"/>
    </row>
    <row r="754" spans="2:20" x14ac:dyDescent="0.35">
      <c r="B754" s="35"/>
      <c r="C754" s="74"/>
      <c r="D754" s="75"/>
      <c r="E754" s="75"/>
      <c r="F754" s="75"/>
      <c r="G754" s="76"/>
      <c r="H754" s="63"/>
      <c r="I754" s="63"/>
      <c r="J754" s="76"/>
      <c r="K754" s="76"/>
      <c r="L754" s="37"/>
      <c r="M754" s="37"/>
      <c r="N754" s="76"/>
      <c r="O754" s="76"/>
      <c r="P754" s="37"/>
      <c r="Q754" s="37"/>
      <c r="R754" s="76"/>
      <c r="S754" s="63"/>
      <c r="T754" s="76"/>
    </row>
    <row r="755" spans="2:20" x14ac:dyDescent="0.35">
      <c r="B755" s="35"/>
      <c r="C755" s="74"/>
      <c r="D755" s="75"/>
      <c r="E755" s="75"/>
      <c r="F755" s="75"/>
      <c r="G755" s="76"/>
      <c r="H755" s="63"/>
      <c r="I755" s="63"/>
      <c r="J755" s="76"/>
      <c r="K755" s="76"/>
      <c r="L755" s="37"/>
      <c r="M755" s="37"/>
      <c r="N755" s="76"/>
      <c r="O755" s="76"/>
      <c r="P755" s="37"/>
      <c r="Q755" s="37"/>
      <c r="R755" s="76"/>
      <c r="S755" s="63"/>
      <c r="T755" s="76"/>
    </row>
    <row r="756" spans="2:20" x14ac:dyDescent="0.35">
      <c r="B756" s="35"/>
      <c r="C756" s="74"/>
      <c r="D756" s="75"/>
      <c r="E756" s="75"/>
      <c r="F756" s="75"/>
      <c r="G756" s="76"/>
      <c r="H756" s="63"/>
      <c r="I756" s="63"/>
      <c r="J756" s="76"/>
      <c r="K756" s="76"/>
      <c r="L756" s="37"/>
      <c r="M756" s="37"/>
      <c r="N756" s="76"/>
      <c r="O756" s="76"/>
      <c r="P756" s="37"/>
      <c r="Q756" s="37"/>
      <c r="R756" s="76"/>
      <c r="S756" s="63"/>
      <c r="T756" s="76"/>
    </row>
    <row r="757" spans="2:20" x14ac:dyDescent="0.35">
      <c r="B757" s="35"/>
      <c r="C757" s="74"/>
      <c r="D757" s="75"/>
      <c r="E757" s="75"/>
      <c r="F757" s="75"/>
      <c r="G757" s="76"/>
      <c r="H757" s="63"/>
      <c r="I757" s="63"/>
      <c r="J757" s="76"/>
      <c r="K757" s="76"/>
      <c r="L757" s="37"/>
      <c r="M757" s="37"/>
      <c r="N757" s="76"/>
      <c r="O757" s="76"/>
      <c r="P757" s="37"/>
      <c r="Q757" s="37"/>
      <c r="R757" s="76"/>
      <c r="S757" s="63"/>
      <c r="T757" s="76"/>
    </row>
    <row r="758" spans="2:20" x14ac:dyDescent="0.35">
      <c r="B758" s="35"/>
      <c r="C758" s="74"/>
      <c r="D758" s="75"/>
      <c r="E758" s="75"/>
      <c r="F758" s="75"/>
      <c r="G758" s="76"/>
      <c r="H758" s="63"/>
      <c r="I758" s="63"/>
      <c r="J758" s="76"/>
      <c r="K758" s="76"/>
      <c r="L758" s="37"/>
      <c r="M758" s="37"/>
      <c r="N758" s="76"/>
      <c r="O758" s="76"/>
      <c r="P758" s="37"/>
      <c r="Q758" s="37"/>
      <c r="R758" s="76"/>
      <c r="S758" s="63"/>
      <c r="T758" s="76"/>
    </row>
    <row r="759" spans="2:20" x14ac:dyDescent="0.35">
      <c r="B759" s="35"/>
      <c r="C759" s="74"/>
      <c r="D759" s="75"/>
      <c r="E759" s="75"/>
      <c r="F759" s="75"/>
      <c r="G759" s="76"/>
      <c r="H759" s="63"/>
      <c r="I759" s="63"/>
      <c r="J759" s="76"/>
      <c r="K759" s="76"/>
      <c r="L759" s="37"/>
      <c r="M759" s="37"/>
      <c r="N759" s="76"/>
      <c r="O759" s="76"/>
      <c r="P759" s="37"/>
      <c r="Q759" s="37"/>
      <c r="R759" s="76"/>
      <c r="S759" s="63"/>
      <c r="T759" s="76"/>
    </row>
    <row r="760" spans="2:20" x14ac:dyDescent="0.35">
      <c r="B760" s="35"/>
      <c r="C760" s="74"/>
      <c r="D760" s="75"/>
      <c r="E760" s="75"/>
      <c r="F760" s="75"/>
      <c r="G760" s="76"/>
      <c r="H760" s="63"/>
      <c r="I760" s="63"/>
      <c r="J760" s="76"/>
      <c r="K760" s="76"/>
      <c r="L760" s="37"/>
      <c r="M760" s="37"/>
      <c r="N760" s="76"/>
      <c r="O760" s="76"/>
      <c r="P760" s="37"/>
      <c r="Q760" s="37"/>
      <c r="R760" s="76"/>
      <c r="S760" s="63"/>
      <c r="T760" s="76"/>
    </row>
    <row r="761" spans="2:20" x14ac:dyDescent="0.35">
      <c r="B761" s="35"/>
      <c r="C761" s="74"/>
      <c r="D761" s="75"/>
      <c r="E761" s="75"/>
      <c r="F761" s="75"/>
      <c r="G761" s="76"/>
      <c r="H761" s="63"/>
      <c r="I761" s="63"/>
      <c r="J761" s="76"/>
      <c r="K761" s="76"/>
      <c r="L761" s="37"/>
      <c r="M761" s="37"/>
      <c r="N761" s="76"/>
      <c r="O761" s="76"/>
      <c r="P761" s="37"/>
      <c r="Q761" s="37"/>
      <c r="R761" s="76"/>
      <c r="S761" s="63"/>
      <c r="T761" s="76"/>
    </row>
    <row r="762" spans="2:20" x14ac:dyDescent="0.35">
      <c r="B762" s="35"/>
      <c r="C762" s="74"/>
      <c r="D762" s="75"/>
      <c r="E762" s="75"/>
      <c r="F762" s="75"/>
      <c r="G762" s="76"/>
      <c r="H762" s="63"/>
      <c r="I762" s="63"/>
      <c r="J762" s="76"/>
      <c r="K762" s="76"/>
      <c r="L762" s="37"/>
      <c r="M762" s="37"/>
      <c r="N762" s="76"/>
      <c r="O762" s="76"/>
      <c r="P762" s="37"/>
      <c r="Q762" s="37"/>
      <c r="R762" s="76"/>
      <c r="S762" s="63"/>
      <c r="T762" s="76"/>
    </row>
    <row r="763" spans="2:20" x14ac:dyDescent="0.35">
      <c r="B763" s="35"/>
      <c r="C763" s="74"/>
      <c r="D763" s="75"/>
      <c r="E763" s="75"/>
      <c r="F763" s="75"/>
      <c r="G763" s="76"/>
      <c r="H763" s="63"/>
      <c r="I763" s="63"/>
      <c r="J763" s="76"/>
      <c r="K763" s="76"/>
      <c r="L763" s="37"/>
      <c r="M763" s="37"/>
      <c r="N763" s="76"/>
      <c r="O763" s="76"/>
      <c r="P763" s="37"/>
      <c r="Q763" s="37"/>
      <c r="R763" s="76"/>
      <c r="S763" s="63"/>
      <c r="T763" s="76"/>
    </row>
    <row r="764" spans="2:20" x14ac:dyDescent="0.35">
      <c r="B764" s="35"/>
      <c r="C764" s="74"/>
      <c r="D764" s="75"/>
      <c r="E764" s="75"/>
      <c r="F764" s="75"/>
      <c r="G764" s="76"/>
      <c r="H764" s="63"/>
      <c r="I764" s="63"/>
      <c r="J764" s="76"/>
      <c r="K764" s="76"/>
      <c r="L764" s="37"/>
      <c r="M764" s="37"/>
      <c r="N764" s="76"/>
      <c r="O764" s="76"/>
      <c r="P764" s="37"/>
      <c r="Q764" s="37"/>
      <c r="R764" s="76"/>
      <c r="S764" s="63"/>
      <c r="T764" s="76"/>
    </row>
    <row r="765" spans="2:20" x14ac:dyDescent="0.35">
      <c r="B765" s="35"/>
      <c r="C765" s="74"/>
      <c r="D765" s="75"/>
      <c r="E765" s="75"/>
      <c r="F765" s="75"/>
      <c r="G765" s="76"/>
      <c r="H765" s="63"/>
      <c r="I765" s="63"/>
      <c r="J765" s="76"/>
      <c r="K765" s="76"/>
      <c r="L765" s="37"/>
      <c r="M765" s="37"/>
      <c r="N765" s="76"/>
      <c r="O765" s="76"/>
      <c r="P765" s="37"/>
      <c r="Q765" s="37"/>
      <c r="R765" s="76"/>
      <c r="S765" s="63"/>
      <c r="T765" s="76"/>
    </row>
    <row r="766" spans="2:20" x14ac:dyDescent="0.35">
      <c r="B766" s="35"/>
      <c r="C766" s="74"/>
      <c r="D766" s="75"/>
      <c r="E766" s="75"/>
      <c r="F766" s="75"/>
      <c r="G766" s="76"/>
      <c r="H766" s="63"/>
      <c r="I766" s="63"/>
      <c r="J766" s="76"/>
      <c r="K766" s="76"/>
      <c r="L766" s="37"/>
      <c r="M766" s="37"/>
      <c r="N766" s="76"/>
      <c r="O766" s="76"/>
      <c r="P766" s="37"/>
      <c r="Q766" s="37"/>
      <c r="R766" s="76"/>
      <c r="S766" s="63"/>
      <c r="T766" s="76"/>
    </row>
    <row r="767" spans="2:20" x14ac:dyDescent="0.35">
      <c r="B767" s="35"/>
      <c r="C767" s="74"/>
      <c r="D767" s="75"/>
      <c r="E767" s="75"/>
      <c r="F767" s="75"/>
      <c r="G767" s="76"/>
      <c r="H767" s="63"/>
      <c r="I767" s="63"/>
      <c r="J767" s="76"/>
      <c r="K767" s="76"/>
      <c r="L767" s="37"/>
      <c r="M767" s="37"/>
      <c r="N767" s="76"/>
      <c r="O767" s="76"/>
      <c r="P767" s="37"/>
      <c r="Q767" s="37"/>
      <c r="R767" s="76"/>
      <c r="S767" s="63"/>
      <c r="T767" s="76"/>
    </row>
    <row r="768" spans="2:20" x14ac:dyDescent="0.35">
      <c r="B768" s="35"/>
      <c r="C768" s="74"/>
      <c r="D768" s="75"/>
      <c r="E768" s="75"/>
      <c r="F768" s="75"/>
      <c r="G768" s="76"/>
      <c r="H768" s="63"/>
      <c r="I768" s="63"/>
      <c r="J768" s="76"/>
      <c r="K768" s="76"/>
      <c r="L768" s="37"/>
      <c r="M768" s="37"/>
      <c r="N768" s="76"/>
      <c r="O768" s="76"/>
      <c r="P768" s="37"/>
      <c r="Q768" s="37"/>
      <c r="R768" s="76"/>
      <c r="S768" s="63"/>
      <c r="T768" s="76"/>
    </row>
    <row r="769" spans="2:20" x14ac:dyDescent="0.35">
      <c r="B769" s="35"/>
      <c r="C769" s="74"/>
      <c r="D769" s="75"/>
      <c r="E769" s="75"/>
      <c r="F769" s="75"/>
      <c r="G769" s="76"/>
      <c r="H769" s="63"/>
      <c r="I769" s="63"/>
      <c r="J769" s="76"/>
      <c r="K769" s="76"/>
      <c r="L769" s="37"/>
      <c r="M769" s="37"/>
      <c r="N769" s="76"/>
      <c r="O769" s="76"/>
      <c r="P769" s="37"/>
      <c r="Q769" s="37"/>
      <c r="R769" s="76"/>
      <c r="S769" s="63"/>
      <c r="T769" s="76"/>
    </row>
    <row r="770" spans="2:20" x14ac:dyDescent="0.35">
      <c r="B770" s="35"/>
      <c r="C770" s="74"/>
      <c r="D770" s="75"/>
      <c r="E770" s="75"/>
      <c r="F770" s="75"/>
      <c r="G770" s="76"/>
      <c r="H770" s="63"/>
      <c r="I770" s="63"/>
      <c r="J770" s="76"/>
      <c r="K770" s="76"/>
      <c r="L770" s="37"/>
      <c r="M770" s="37"/>
      <c r="N770" s="76"/>
      <c r="O770" s="76"/>
      <c r="P770" s="37"/>
      <c r="Q770" s="37"/>
      <c r="R770" s="76"/>
      <c r="S770" s="63"/>
      <c r="T770" s="76"/>
    </row>
    <row r="771" spans="2:20" x14ac:dyDescent="0.35">
      <c r="B771" s="35"/>
      <c r="C771" s="74"/>
      <c r="D771" s="75"/>
      <c r="E771" s="75"/>
      <c r="F771" s="75"/>
      <c r="G771" s="76"/>
      <c r="H771" s="63"/>
      <c r="I771" s="63"/>
      <c r="J771" s="76"/>
      <c r="K771" s="76"/>
      <c r="L771" s="37"/>
      <c r="M771" s="37"/>
      <c r="N771" s="76"/>
      <c r="O771" s="76"/>
      <c r="P771" s="37"/>
      <c r="Q771" s="37"/>
      <c r="R771" s="76"/>
      <c r="S771" s="63"/>
      <c r="T771" s="76"/>
    </row>
    <row r="772" spans="2:20" x14ac:dyDescent="0.35">
      <c r="B772" s="35"/>
      <c r="C772" s="74"/>
      <c r="D772" s="75"/>
      <c r="E772" s="75"/>
      <c r="F772" s="75"/>
      <c r="G772" s="76"/>
      <c r="H772" s="63"/>
      <c r="I772" s="63"/>
      <c r="J772" s="76"/>
      <c r="K772" s="76"/>
      <c r="L772" s="37"/>
      <c r="M772" s="37"/>
      <c r="N772" s="76"/>
      <c r="O772" s="76"/>
      <c r="P772" s="37"/>
      <c r="Q772" s="37"/>
      <c r="R772" s="76"/>
      <c r="S772" s="63"/>
      <c r="T772" s="76"/>
    </row>
    <row r="773" spans="2:20" x14ac:dyDescent="0.35">
      <c r="B773" s="35"/>
      <c r="C773" s="74"/>
      <c r="D773" s="75"/>
      <c r="E773" s="75"/>
      <c r="F773" s="75"/>
      <c r="G773" s="76"/>
      <c r="H773" s="63"/>
      <c r="I773" s="63"/>
      <c r="J773" s="76"/>
      <c r="K773" s="76"/>
      <c r="L773" s="37"/>
      <c r="M773" s="37"/>
      <c r="N773" s="76"/>
      <c r="O773" s="76"/>
      <c r="P773" s="37"/>
      <c r="Q773" s="37"/>
      <c r="R773" s="76"/>
      <c r="S773" s="63"/>
      <c r="T773" s="76"/>
    </row>
    <row r="774" spans="2:20" x14ac:dyDescent="0.35">
      <c r="B774" s="35"/>
      <c r="C774" s="74"/>
      <c r="D774" s="75"/>
      <c r="E774" s="75"/>
      <c r="F774" s="75"/>
      <c r="G774" s="76"/>
      <c r="H774" s="63"/>
      <c r="I774" s="63"/>
      <c r="J774" s="76"/>
      <c r="K774" s="76"/>
      <c r="L774" s="37"/>
      <c r="M774" s="37"/>
      <c r="N774" s="76"/>
      <c r="O774" s="76"/>
      <c r="P774" s="37"/>
      <c r="Q774" s="37"/>
      <c r="R774" s="76"/>
      <c r="S774" s="63"/>
      <c r="T774" s="76"/>
    </row>
    <row r="775" spans="2:20" x14ac:dyDescent="0.35">
      <c r="B775" s="35"/>
      <c r="C775" s="74"/>
      <c r="D775" s="75"/>
      <c r="E775" s="75"/>
      <c r="F775" s="75"/>
      <c r="G775" s="76"/>
      <c r="H775" s="63"/>
      <c r="I775" s="63"/>
      <c r="J775" s="76"/>
      <c r="K775" s="76"/>
      <c r="L775" s="37"/>
      <c r="M775" s="37"/>
      <c r="N775" s="76"/>
      <c r="O775" s="76"/>
      <c r="P775" s="37"/>
      <c r="Q775" s="37"/>
      <c r="R775" s="76"/>
      <c r="S775" s="63"/>
      <c r="T775" s="76"/>
    </row>
    <row r="776" spans="2:20" x14ac:dyDescent="0.35">
      <c r="B776" s="35"/>
      <c r="C776" s="74"/>
      <c r="D776" s="75"/>
      <c r="E776" s="75"/>
      <c r="F776" s="75"/>
      <c r="G776" s="76"/>
      <c r="H776" s="63"/>
      <c r="I776" s="63"/>
      <c r="J776" s="76"/>
      <c r="K776" s="76"/>
      <c r="L776" s="37"/>
      <c r="M776" s="37"/>
      <c r="N776" s="76"/>
      <c r="O776" s="76"/>
      <c r="P776" s="37"/>
      <c r="Q776" s="37"/>
      <c r="R776" s="76"/>
      <c r="S776" s="63"/>
      <c r="T776" s="76"/>
    </row>
    <row r="777" spans="2:20" x14ac:dyDescent="0.35">
      <c r="B777" s="35"/>
      <c r="C777" s="74"/>
      <c r="D777" s="75"/>
      <c r="E777" s="75"/>
      <c r="F777" s="75"/>
      <c r="G777" s="76"/>
      <c r="H777" s="63"/>
      <c r="I777" s="63"/>
      <c r="J777" s="76"/>
      <c r="K777" s="76"/>
      <c r="L777" s="37"/>
      <c r="M777" s="37"/>
      <c r="N777" s="76"/>
      <c r="O777" s="76"/>
      <c r="P777" s="37"/>
      <c r="Q777" s="37"/>
      <c r="R777" s="76"/>
      <c r="S777" s="63"/>
      <c r="T777" s="76"/>
    </row>
    <row r="778" spans="2:20" x14ac:dyDescent="0.35">
      <c r="B778" s="35"/>
      <c r="C778" s="74"/>
      <c r="D778" s="75"/>
      <c r="E778" s="75"/>
      <c r="F778" s="75"/>
      <c r="G778" s="76"/>
      <c r="H778" s="63"/>
      <c r="I778" s="63"/>
      <c r="J778" s="76"/>
      <c r="K778" s="76"/>
      <c r="L778" s="37"/>
      <c r="M778" s="37"/>
      <c r="N778" s="76"/>
      <c r="O778" s="76"/>
      <c r="P778" s="37"/>
      <c r="Q778" s="37"/>
      <c r="R778" s="76"/>
      <c r="S778" s="63"/>
      <c r="T778" s="76"/>
    </row>
    <row r="779" spans="2:20" x14ac:dyDescent="0.35">
      <c r="B779" s="35"/>
      <c r="C779" s="74"/>
      <c r="D779" s="75"/>
      <c r="E779" s="75"/>
      <c r="F779" s="75"/>
      <c r="G779" s="76"/>
      <c r="H779" s="63"/>
      <c r="I779" s="63"/>
      <c r="J779" s="76"/>
      <c r="K779" s="76"/>
      <c r="L779" s="37"/>
      <c r="M779" s="37"/>
      <c r="N779" s="76"/>
      <c r="O779" s="76"/>
      <c r="P779" s="37"/>
      <c r="Q779" s="37"/>
      <c r="R779" s="76"/>
      <c r="S779" s="63"/>
      <c r="T779" s="76"/>
    </row>
    <row r="780" spans="2:20" x14ac:dyDescent="0.35">
      <c r="B780" s="35"/>
      <c r="C780" s="74"/>
      <c r="D780" s="75"/>
      <c r="E780" s="75"/>
      <c r="F780" s="75"/>
      <c r="G780" s="76"/>
      <c r="H780" s="63"/>
      <c r="I780" s="63"/>
      <c r="J780" s="76"/>
      <c r="K780" s="76"/>
      <c r="L780" s="37"/>
      <c r="M780" s="37"/>
      <c r="N780" s="76"/>
      <c r="O780" s="76"/>
      <c r="P780" s="37"/>
      <c r="Q780" s="37"/>
      <c r="R780" s="76"/>
      <c r="S780" s="63"/>
      <c r="T780" s="76"/>
    </row>
    <row r="781" spans="2:20" x14ac:dyDescent="0.35">
      <c r="B781" s="35"/>
      <c r="C781" s="74"/>
      <c r="D781" s="75"/>
      <c r="E781" s="75"/>
      <c r="F781" s="75"/>
      <c r="G781" s="76"/>
      <c r="H781" s="63"/>
      <c r="I781" s="63"/>
      <c r="J781" s="76"/>
      <c r="K781" s="76"/>
      <c r="L781" s="37"/>
      <c r="M781" s="37"/>
      <c r="N781" s="76"/>
      <c r="O781" s="76"/>
      <c r="P781" s="37"/>
      <c r="Q781" s="37"/>
      <c r="R781" s="76"/>
      <c r="S781" s="63"/>
      <c r="T781" s="76"/>
    </row>
    <row r="782" spans="2:20" x14ac:dyDescent="0.35">
      <c r="B782" s="35"/>
      <c r="C782" s="74"/>
      <c r="D782" s="75"/>
      <c r="E782" s="75"/>
      <c r="F782" s="75"/>
      <c r="G782" s="76"/>
      <c r="H782" s="63"/>
      <c r="I782" s="63"/>
      <c r="J782" s="76"/>
      <c r="K782" s="76"/>
      <c r="L782" s="37"/>
      <c r="M782" s="37"/>
      <c r="N782" s="76"/>
      <c r="O782" s="76"/>
      <c r="P782" s="37"/>
      <c r="Q782" s="37"/>
      <c r="R782" s="76"/>
      <c r="S782" s="63"/>
      <c r="T782" s="76"/>
    </row>
    <row r="783" spans="2:20" x14ac:dyDescent="0.35">
      <c r="B783" s="35"/>
      <c r="C783" s="74"/>
      <c r="D783" s="75"/>
      <c r="E783" s="75"/>
      <c r="F783" s="75"/>
      <c r="G783" s="76"/>
      <c r="H783" s="63"/>
      <c r="I783" s="63"/>
      <c r="J783" s="76"/>
      <c r="K783" s="76"/>
      <c r="L783" s="37"/>
      <c r="M783" s="37"/>
      <c r="N783" s="76"/>
      <c r="O783" s="76"/>
      <c r="P783" s="37"/>
      <c r="Q783" s="37"/>
      <c r="R783" s="76"/>
      <c r="S783" s="63"/>
      <c r="T783" s="76"/>
    </row>
    <row r="784" spans="2:20" x14ac:dyDescent="0.35">
      <c r="B784" s="35"/>
      <c r="C784" s="74"/>
      <c r="D784" s="75"/>
      <c r="E784" s="75"/>
      <c r="F784" s="75"/>
      <c r="G784" s="76"/>
      <c r="H784" s="63"/>
      <c r="I784" s="63"/>
      <c r="J784" s="76"/>
      <c r="K784" s="76"/>
      <c r="L784" s="37"/>
      <c r="M784" s="37"/>
      <c r="N784" s="76"/>
      <c r="O784" s="76"/>
      <c r="P784" s="37"/>
      <c r="Q784" s="37"/>
      <c r="R784" s="76"/>
      <c r="S784" s="63"/>
      <c r="T784" s="76"/>
    </row>
    <row r="785" spans="2:20" x14ac:dyDescent="0.35">
      <c r="B785" s="35"/>
      <c r="C785" s="74"/>
      <c r="D785" s="75"/>
      <c r="E785" s="75"/>
      <c r="F785" s="75"/>
      <c r="G785" s="76"/>
      <c r="H785" s="63"/>
      <c r="I785" s="63"/>
      <c r="J785" s="76"/>
      <c r="K785" s="76"/>
      <c r="L785" s="37"/>
      <c r="M785" s="37"/>
      <c r="N785" s="76"/>
      <c r="O785" s="76"/>
      <c r="P785" s="37"/>
      <c r="Q785" s="37"/>
      <c r="R785" s="76"/>
      <c r="S785" s="63"/>
      <c r="T785" s="76"/>
    </row>
    <row r="786" spans="2:20" x14ac:dyDescent="0.35">
      <c r="B786" s="35"/>
      <c r="C786" s="74"/>
      <c r="D786" s="75"/>
      <c r="E786" s="75"/>
      <c r="F786" s="75"/>
      <c r="G786" s="76"/>
      <c r="H786" s="63"/>
      <c r="I786" s="63"/>
      <c r="J786" s="76"/>
      <c r="K786" s="76"/>
      <c r="L786" s="37"/>
      <c r="M786" s="37"/>
      <c r="N786" s="76"/>
      <c r="O786" s="76"/>
      <c r="P786" s="37"/>
      <c r="Q786" s="37"/>
      <c r="R786" s="76"/>
      <c r="S786" s="63"/>
      <c r="T786" s="76"/>
    </row>
    <row r="787" spans="2:20" x14ac:dyDescent="0.35">
      <c r="B787" s="35"/>
      <c r="C787" s="74"/>
      <c r="D787" s="75"/>
      <c r="E787" s="75"/>
      <c r="F787" s="75"/>
      <c r="G787" s="76"/>
      <c r="H787" s="63"/>
      <c r="I787" s="63"/>
      <c r="J787" s="76"/>
      <c r="K787" s="76"/>
      <c r="L787" s="37"/>
      <c r="M787" s="37"/>
      <c r="N787" s="76"/>
      <c r="O787" s="76"/>
      <c r="P787" s="37"/>
      <c r="Q787" s="37"/>
      <c r="R787" s="76"/>
      <c r="S787" s="63"/>
      <c r="T787" s="76"/>
    </row>
    <row r="788" spans="2:20" x14ac:dyDescent="0.35">
      <c r="B788" s="35"/>
      <c r="C788" s="74"/>
      <c r="D788" s="75"/>
      <c r="E788" s="75"/>
      <c r="F788" s="75"/>
      <c r="G788" s="76"/>
      <c r="H788" s="63"/>
      <c r="I788" s="63"/>
      <c r="J788" s="76"/>
      <c r="K788" s="76"/>
      <c r="L788" s="37"/>
      <c r="M788" s="37"/>
      <c r="N788" s="76"/>
      <c r="O788" s="76"/>
      <c r="P788" s="37"/>
      <c r="Q788" s="37"/>
      <c r="R788" s="76"/>
      <c r="S788" s="63"/>
      <c r="T788" s="76"/>
    </row>
    <row r="789" spans="2:20" x14ac:dyDescent="0.35">
      <c r="B789" s="35"/>
      <c r="C789" s="74"/>
      <c r="D789" s="75"/>
      <c r="E789" s="75"/>
      <c r="F789" s="75"/>
      <c r="G789" s="76"/>
      <c r="H789" s="63"/>
      <c r="I789" s="63"/>
      <c r="J789" s="76"/>
      <c r="K789" s="76"/>
      <c r="L789" s="37"/>
      <c r="M789" s="37"/>
      <c r="N789" s="76"/>
      <c r="O789" s="76"/>
      <c r="P789" s="37"/>
      <c r="Q789" s="37"/>
      <c r="R789" s="76"/>
      <c r="S789" s="63"/>
      <c r="T789" s="76"/>
    </row>
    <row r="790" spans="2:20" x14ac:dyDescent="0.35">
      <c r="B790" s="35"/>
      <c r="C790" s="74"/>
      <c r="D790" s="75"/>
      <c r="E790" s="75"/>
      <c r="F790" s="75"/>
      <c r="G790" s="76"/>
      <c r="H790" s="63"/>
      <c r="I790" s="63"/>
      <c r="J790" s="76"/>
      <c r="K790" s="76"/>
      <c r="L790" s="37"/>
      <c r="M790" s="37"/>
      <c r="N790" s="76"/>
      <c r="O790" s="76"/>
      <c r="P790" s="37"/>
      <c r="Q790" s="37"/>
      <c r="R790" s="76"/>
      <c r="S790" s="63"/>
      <c r="T790" s="76"/>
    </row>
    <row r="791" spans="2:20" x14ac:dyDescent="0.35">
      <c r="B791" s="35"/>
      <c r="C791" s="74"/>
      <c r="D791" s="75"/>
      <c r="E791" s="75"/>
      <c r="F791" s="75"/>
      <c r="G791" s="76"/>
      <c r="H791" s="63"/>
      <c r="I791" s="63"/>
      <c r="J791" s="76"/>
      <c r="K791" s="76"/>
      <c r="L791" s="37"/>
      <c r="M791" s="37"/>
      <c r="N791" s="76"/>
      <c r="O791" s="76"/>
      <c r="P791" s="37"/>
      <c r="Q791" s="37"/>
      <c r="R791" s="76"/>
      <c r="S791" s="63"/>
      <c r="T791" s="76"/>
    </row>
    <row r="792" spans="2:20" x14ac:dyDescent="0.35">
      <c r="B792" s="35"/>
      <c r="C792" s="74"/>
      <c r="D792" s="75"/>
      <c r="E792" s="75"/>
      <c r="F792" s="75"/>
      <c r="G792" s="76"/>
      <c r="H792" s="63"/>
      <c r="I792" s="63"/>
      <c r="J792" s="76"/>
      <c r="K792" s="76"/>
      <c r="L792" s="37"/>
      <c r="M792" s="37"/>
      <c r="N792" s="76"/>
      <c r="O792" s="76"/>
      <c r="P792" s="37"/>
      <c r="Q792" s="37"/>
      <c r="R792" s="76"/>
      <c r="S792" s="63"/>
      <c r="T792" s="76"/>
    </row>
    <row r="793" spans="2:20" x14ac:dyDescent="0.35">
      <c r="B793" s="35"/>
      <c r="C793" s="74"/>
      <c r="D793" s="75"/>
      <c r="E793" s="75"/>
      <c r="F793" s="75"/>
      <c r="G793" s="76"/>
      <c r="H793" s="63"/>
      <c r="I793" s="63"/>
      <c r="J793" s="76"/>
      <c r="K793" s="76"/>
      <c r="L793" s="37"/>
      <c r="M793" s="37"/>
      <c r="N793" s="76"/>
      <c r="O793" s="76"/>
      <c r="P793" s="37"/>
      <c r="Q793" s="37"/>
      <c r="R793" s="76"/>
      <c r="S793" s="63"/>
      <c r="T793" s="76"/>
    </row>
    <row r="794" spans="2:20" x14ac:dyDescent="0.35">
      <c r="B794" s="35"/>
      <c r="C794" s="74"/>
      <c r="D794" s="75"/>
      <c r="E794" s="75"/>
      <c r="F794" s="75"/>
      <c r="G794" s="76"/>
      <c r="H794" s="63"/>
      <c r="I794" s="63"/>
      <c r="J794" s="76"/>
      <c r="K794" s="76"/>
      <c r="L794" s="37"/>
      <c r="M794" s="37"/>
      <c r="N794" s="76"/>
      <c r="O794" s="76"/>
      <c r="P794" s="37"/>
      <c r="Q794" s="37"/>
      <c r="R794" s="76"/>
      <c r="S794" s="63"/>
      <c r="T794" s="76"/>
    </row>
    <row r="795" spans="2:20" x14ac:dyDescent="0.35">
      <c r="B795" s="35"/>
      <c r="C795" s="74"/>
      <c r="D795" s="75"/>
      <c r="E795" s="75"/>
      <c r="F795" s="75"/>
      <c r="G795" s="76"/>
      <c r="H795" s="63"/>
      <c r="I795" s="63"/>
      <c r="J795" s="76"/>
      <c r="K795" s="76"/>
      <c r="L795" s="37"/>
      <c r="M795" s="37"/>
      <c r="N795" s="76"/>
      <c r="O795" s="76"/>
      <c r="P795" s="37"/>
      <c r="Q795" s="37"/>
      <c r="R795" s="76"/>
      <c r="S795" s="63"/>
      <c r="T795" s="76"/>
    </row>
    <row r="796" spans="2:20" x14ac:dyDescent="0.35">
      <c r="B796" s="35"/>
      <c r="C796" s="74"/>
      <c r="D796" s="75"/>
      <c r="E796" s="75"/>
      <c r="F796" s="75"/>
      <c r="G796" s="76"/>
      <c r="H796" s="63"/>
      <c r="I796" s="63"/>
      <c r="J796" s="76"/>
      <c r="K796" s="76"/>
      <c r="L796" s="37"/>
      <c r="M796" s="37"/>
      <c r="N796" s="76"/>
      <c r="O796" s="76"/>
      <c r="P796" s="37"/>
      <c r="Q796" s="37"/>
      <c r="R796" s="76"/>
      <c r="S796" s="63"/>
      <c r="T796" s="76"/>
    </row>
    <row r="797" spans="2:20" x14ac:dyDescent="0.35">
      <c r="B797" s="35"/>
      <c r="C797" s="74"/>
      <c r="D797" s="75"/>
      <c r="E797" s="75"/>
      <c r="F797" s="75"/>
      <c r="G797" s="76"/>
      <c r="H797" s="63"/>
      <c r="I797" s="63"/>
      <c r="J797" s="76"/>
      <c r="K797" s="76"/>
      <c r="L797" s="37"/>
      <c r="M797" s="37"/>
      <c r="N797" s="76"/>
      <c r="O797" s="76"/>
      <c r="P797" s="37"/>
      <c r="Q797" s="37"/>
      <c r="R797" s="76"/>
      <c r="S797" s="63"/>
      <c r="T797" s="76"/>
    </row>
    <row r="798" spans="2:20" x14ac:dyDescent="0.35">
      <c r="B798" s="35"/>
      <c r="C798" s="74"/>
      <c r="D798" s="75"/>
      <c r="E798" s="75"/>
      <c r="F798" s="75"/>
      <c r="G798" s="76"/>
      <c r="H798" s="63"/>
      <c r="I798" s="63"/>
      <c r="J798" s="76"/>
      <c r="K798" s="76"/>
      <c r="L798" s="37"/>
      <c r="M798" s="37"/>
      <c r="N798" s="76"/>
      <c r="O798" s="76"/>
      <c r="P798" s="37"/>
      <c r="Q798" s="37"/>
      <c r="R798" s="76"/>
      <c r="S798" s="63"/>
      <c r="T798" s="76"/>
    </row>
    <row r="799" spans="2:20" x14ac:dyDescent="0.35">
      <c r="B799" s="35"/>
      <c r="C799" s="74"/>
      <c r="D799" s="75"/>
      <c r="E799" s="75"/>
      <c r="F799" s="75"/>
      <c r="G799" s="76"/>
      <c r="H799" s="63"/>
      <c r="I799" s="63"/>
      <c r="J799" s="76"/>
      <c r="K799" s="76"/>
      <c r="L799" s="37"/>
      <c r="M799" s="37"/>
      <c r="N799" s="76"/>
      <c r="O799" s="76"/>
      <c r="P799" s="37"/>
      <c r="Q799" s="37"/>
      <c r="R799" s="76"/>
      <c r="S799" s="63"/>
      <c r="T799" s="76"/>
    </row>
    <row r="800" spans="2:20" x14ac:dyDescent="0.35">
      <c r="B800" s="35"/>
      <c r="C800" s="74"/>
      <c r="D800" s="75"/>
      <c r="E800" s="75"/>
      <c r="F800" s="75"/>
      <c r="G800" s="76"/>
      <c r="H800" s="63"/>
      <c r="I800" s="63"/>
      <c r="J800" s="76"/>
      <c r="K800" s="76"/>
      <c r="L800" s="37"/>
      <c r="M800" s="37"/>
      <c r="N800" s="76"/>
      <c r="O800" s="76"/>
      <c r="P800" s="37"/>
      <c r="Q800" s="37"/>
      <c r="R800" s="76"/>
      <c r="S800" s="63"/>
      <c r="T800" s="76"/>
    </row>
    <row r="801" spans="2:20" x14ac:dyDescent="0.35">
      <c r="B801" s="35"/>
      <c r="C801" s="74"/>
      <c r="D801" s="75"/>
      <c r="E801" s="75"/>
      <c r="F801" s="75"/>
      <c r="G801" s="76"/>
      <c r="H801" s="63"/>
      <c r="I801" s="63"/>
      <c r="J801" s="76"/>
      <c r="K801" s="76"/>
      <c r="L801" s="37"/>
      <c r="M801" s="37"/>
      <c r="N801" s="76"/>
      <c r="O801" s="76"/>
      <c r="P801" s="37"/>
      <c r="Q801" s="37"/>
      <c r="R801" s="76"/>
      <c r="S801" s="63"/>
      <c r="T801" s="76"/>
    </row>
    <row r="802" spans="2:20" x14ac:dyDescent="0.35">
      <c r="B802" s="35"/>
      <c r="C802" s="74"/>
      <c r="D802" s="75"/>
      <c r="E802" s="75"/>
      <c r="F802" s="75"/>
      <c r="G802" s="76"/>
      <c r="H802" s="63"/>
      <c r="I802" s="63"/>
      <c r="J802" s="76"/>
      <c r="K802" s="76"/>
      <c r="L802" s="37"/>
      <c r="M802" s="37"/>
      <c r="N802" s="76"/>
      <c r="O802" s="76"/>
      <c r="P802" s="37"/>
      <c r="Q802" s="37"/>
      <c r="R802" s="76"/>
      <c r="S802" s="63"/>
      <c r="T802" s="76"/>
    </row>
    <row r="803" spans="2:20" x14ac:dyDescent="0.35">
      <c r="B803" s="35"/>
      <c r="C803" s="74"/>
      <c r="D803" s="75"/>
      <c r="E803" s="75"/>
      <c r="F803" s="75"/>
      <c r="G803" s="76"/>
      <c r="H803" s="63"/>
      <c r="I803" s="63"/>
      <c r="J803" s="76"/>
      <c r="K803" s="76"/>
      <c r="L803" s="37"/>
      <c r="M803" s="37"/>
      <c r="N803" s="76"/>
      <c r="O803" s="76"/>
      <c r="P803" s="37"/>
      <c r="Q803" s="37"/>
      <c r="R803" s="76"/>
      <c r="S803" s="63"/>
      <c r="T803" s="76"/>
    </row>
    <row r="804" spans="2:20" x14ac:dyDescent="0.35">
      <c r="B804" s="35"/>
      <c r="C804" s="74"/>
      <c r="D804" s="75"/>
      <c r="E804" s="75"/>
      <c r="F804" s="75"/>
      <c r="G804" s="76"/>
      <c r="H804" s="63"/>
      <c r="I804" s="63"/>
      <c r="J804" s="76"/>
      <c r="K804" s="76"/>
      <c r="L804" s="37"/>
      <c r="M804" s="37"/>
      <c r="N804" s="76"/>
      <c r="O804" s="76"/>
      <c r="P804" s="37"/>
      <c r="Q804" s="37"/>
      <c r="R804" s="76"/>
      <c r="S804" s="63"/>
      <c r="T804" s="76"/>
    </row>
    <row r="805" spans="2:20" x14ac:dyDescent="0.35">
      <c r="B805" s="35"/>
      <c r="C805" s="74"/>
      <c r="D805" s="75"/>
      <c r="E805" s="75"/>
      <c r="F805" s="75"/>
      <c r="G805" s="76"/>
      <c r="H805" s="63"/>
      <c r="I805" s="63"/>
      <c r="J805" s="76"/>
      <c r="K805" s="76"/>
      <c r="L805" s="37"/>
      <c r="M805" s="37"/>
      <c r="N805" s="76"/>
      <c r="O805" s="76"/>
      <c r="P805" s="37"/>
      <c r="Q805" s="37"/>
      <c r="R805" s="76"/>
      <c r="S805" s="63"/>
      <c r="T805" s="76"/>
    </row>
    <row r="806" spans="2:20" x14ac:dyDescent="0.35">
      <c r="B806" s="35"/>
      <c r="C806" s="74"/>
      <c r="D806" s="75"/>
      <c r="E806" s="75"/>
      <c r="F806" s="75"/>
      <c r="G806" s="76"/>
      <c r="H806" s="63"/>
      <c r="I806" s="63"/>
      <c r="J806" s="76"/>
      <c r="K806" s="76"/>
      <c r="L806" s="37"/>
      <c r="M806" s="37"/>
      <c r="N806" s="76"/>
      <c r="O806" s="76"/>
      <c r="P806" s="37"/>
      <c r="Q806" s="37"/>
      <c r="R806" s="76"/>
      <c r="S806" s="63"/>
      <c r="T806" s="76"/>
    </row>
    <row r="807" spans="2:20" x14ac:dyDescent="0.35">
      <c r="B807" s="35"/>
      <c r="C807" s="74"/>
      <c r="D807" s="75"/>
      <c r="E807" s="75"/>
      <c r="F807" s="75"/>
      <c r="G807" s="76"/>
      <c r="H807" s="63"/>
      <c r="I807" s="63"/>
      <c r="J807" s="76"/>
      <c r="K807" s="76"/>
      <c r="L807" s="37"/>
      <c r="M807" s="37"/>
      <c r="N807" s="76"/>
      <c r="O807" s="76"/>
      <c r="P807" s="37"/>
      <c r="Q807" s="37"/>
      <c r="R807" s="76"/>
      <c r="S807" s="63"/>
      <c r="T807" s="76"/>
    </row>
    <row r="808" spans="2:20" x14ac:dyDescent="0.35">
      <c r="B808" s="35"/>
      <c r="C808" s="74"/>
      <c r="D808" s="75"/>
      <c r="E808" s="75"/>
      <c r="F808" s="75"/>
      <c r="G808" s="76"/>
      <c r="H808" s="63"/>
      <c r="I808" s="63"/>
      <c r="J808" s="76"/>
      <c r="K808" s="76"/>
      <c r="L808" s="37"/>
      <c r="M808" s="37"/>
      <c r="N808" s="76"/>
      <c r="O808" s="76"/>
      <c r="P808" s="37"/>
      <c r="Q808" s="37"/>
      <c r="R808" s="76"/>
      <c r="S808" s="63"/>
      <c r="T808" s="76"/>
    </row>
    <row r="809" spans="2:20" x14ac:dyDescent="0.35">
      <c r="B809" s="35"/>
      <c r="C809" s="74"/>
      <c r="D809" s="75"/>
      <c r="E809" s="75"/>
      <c r="F809" s="75"/>
      <c r="G809" s="76"/>
      <c r="H809" s="63"/>
      <c r="I809" s="63"/>
      <c r="J809" s="76"/>
      <c r="K809" s="76"/>
      <c r="L809" s="37"/>
      <c r="M809" s="37"/>
      <c r="N809" s="76"/>
      <c r="O809" s="76"/>
      <c r="P809" s="37"/>
      <c r="Q809" s="37"/>
      <c r="R809" s="76"/>
      <c r="S809" s="63"/>
      <c r="T809" s="76"/>
    </row>
    <row r="810" spans="2:20" x14ac:dyDescent="0.35">
      <c r="B810" s="35"/>
      <c r="C810" s="74"/>
      <c r="D810" s="75"/>
      <c r="E810" s="75"/>
      <c r="F810" s="75"/>
      <c r="G810" s="76"/>
      <c r="H810" s="63"/>
      <c r="I810" s="63"/>
      <c r="J810" s="76"/>
      <c r="K810" s="76"/>
      <c r="L810" s="37"/>
      <c r="M810" s="37"/>
      <c r="N810" s="76"/>
      <c r="O810" s="76"/>
      <c r="P810" s="37"/>
      <c r="Q810" s="37"/>
      <c r="R810" s="76"/>
      <c r="S810" s="63"/>
      <c r="T810" s="76"/>
    </row>
    <row r="811" spans="2:20" x14ac:dyDescent="0.35">
      <c r="B811" s="35"/>
      <c r="C811" s="74"/>
      <c r="D811" s="75"/>
      <c r="E811" s="75"/>
      <c r="F811" s="75"/>
      <c r="G811" s="76"/>
      <c r="H811" s="63"/>
      <c r="I811" s="63"/>
      <c r="J811" s="76"/>
      <c r="K811" s="76"/>
      <c r="L811" s="37"/>
      <c r="M811" s="37"/>
      <c r="N811" s="76"/>
      <c r="O811" s="76"/>
      <c r="P811" s="37"/>
      <c r="Q811" s="37"/>
      <c r="R811" s="76"/>
      <c r="S811" s="63"/>
      <c r="T811" s="76"/>
    </row>
    <row r="812" spans="2:20" x14ac:dyDescent="0.35">
      <c r="B812" s="35"/>
      <c r="C812" s="74"/>
      <c r="D812" s="75"/>
      <c r="E812" s="75"/>
      <c r="F812" s="75"/>
      <c r="G812" s="76"/>
      <c r="H812" s="63"/>
      <c r="I812" s="63"/>
      <c r="J812" s="76"/>
      <c r="K812" s="76"/>
      <c r="L812" s="37"/>
      <c r="M812" s="37"/>
      <c r="N812" s="76"/>
      <c r="O812" s="76"/>
      <c r="P812" s="37"/>
      <c r="Q812" s="37"/>
      <c r="R812" s="76"/>
      <c r="S812" s="63"/>
      <c r="T812" s="76"/>
    </row>
    <row r="813" spans="2:20" x14ac:dyDescent="0.35">
      <c r="B813" s="35"/>
      <c r="C813" s="74"/>
      <c r="D813" s="75"/>
      <c r="E813" s="75"/>
      <c r="F813" s="75"/>
      <c r="G813" s="76"/>
      <c r="H813" s="63"/>
      <c r="I813" s="63"/>
      <c r="J813" s="76"/>
      <c r="K813" s="76"/>
      <c r="L813" s="37"/>
      <c r="M813" s="37"/>
      <c r="N813" s="76"/>
      <c r="O813" s="76"/>
      <c r="P813" s="37"/>
      <c r="Q813" s="37"/>
      <c r="R813" s="76"/>
      <c r="S813" s="63"/>
      <c r="T813" s="76"/>
    </row>
    <row r="814" spans="2:20" x14ac:dyDescent="0.35">
      <c r="B814" s="35"/>
      <c r="C814" s="74"/>
      <c r="D814" s="75"/>
      <c r="E814" s="75"/>
      <c r="F814" s="75"/>
      <c r="G814" s="76"/>
      <c r="H814" s="63"/>
      <c r="I814" s="63"/>
      <c r="J814" s="76"/>
      <c r="K814" s="76"/>
      <c r="L814" s="37"/>
      <c r="M814" s="37"/>
      <c r="N814" s="76"/>
      <c r="O814" s="76"/>
      <c r="P814" s="37"/>
      <c r="Q814" s="37"/>
      <c r="R814" s="76"/>
      <c r="S814" s="63"/>
      <c r="T814" s="76"/>
    </row>
    <row r="815" spans="2:20" x14ac:dyDescent="0.35">
      <c r="B815" s="35"/>
      <c r="C815" s="74"/>
      <c r="D815" s="75"/>
      <c r="E815" s="75"/>
      <c r="F815" s="75"/>
      <c r="G815" s="76"/>
      <c r="H815" s="63"/>
      <c r="I815" s="63"/>
      <c r="J815" s="76"/>
      <c r="K815" s="76"/>
      <c r="L815" s="37"/>
      <c r="M815" s="37"/>
      <c r="N815" s="76"/>
      <c r="O815" s="76"/>
      <c r="P815" s="37"/>
      <c r="Q815" s="37"/>
      <c r="R815" s="76"/>
      <c r="S815" s="63"/>
      <c r="T815" s="76"/>
    </row>
    <row r="816" spans="2:20" x14ac:dyDescent="0.35">
      <c r="B816" s="35"/>
      <c r="C816" s="74"/>
      <c r="D816" s="75"/>
      <c r="E816" s="75"/>
      <c r="F816" s="75"/>
      <c r="G816" s="76"/>
      <c r="H816" s="63"/>
      <c r="I816" s="63"/>
      <c r="J816" s="76"/>
      <c r="K816" s="76"/>
      <c r="L816" s="37"/>
      <c r="M816" s="37"/>
      <c r="N816" s="76"/>
      <c r="O816" s="76"/>
      <c r="P816" s="37"/>
      <c r="Q816" s="37"/>
      <c r="R816" s="76"/>
      <c r="S816" s="63"/>
      <c r="T816" s="76"/>
    </row>
    <row r="817" spans="2:20" x14ac:dyDescent="0.35">
      <c r="B817" s="35"/>
      <c r="C817" s="74"/>
      <c r="D817" s="75"/>
      <c r="E817" s="75"/>
      <c r="F817" s="75"/>
      <c r="G817" s="76"/>
      <c r="H817" s="63"/>
      <c r="I817" s="63"/>
      <c r="J817" s="76"/>
      <c r="K817" s="76"/>
      <c r="L817" s="37"/>
      <c r="M817" s="37"/>
      <c r="N817" s="76"/>
      <c r="O817" s="76"/>
      <c r="P817" s="37"/>
      <c r="Q817" s="37"/>
      <c r="R817" s="76"/>
      <c r="S817" s="63"/>
      <c r="T817" s="76"/>
    </row>
    <row r="818" spans="2:20" x14ac:dyDescent="0.35">
      <c r="B818" s="35"/>
      <c r="C818" s="74"/>
      <c r="D818" s="75"/>
      <c r="E818" s="75"/>
      <c r="F818" s="75"/>
      <c r="G818" s="76"/>
      <c r="H818" s="63"/>
      <c r="I818" s="63"/>
      <c r="J818" s="76"/>
      <c r="K818" s="76"/>
      <c r="L818" s="37"/>
      <c r="M818" s="37"/>
      <c r="N818" s="76"/>
      <c r="O818" s="76"/>
      <c r="P818" s="37"/>
      <c r="Q818" s="37"/>
      <c r="R818" s="76"/>
      <c r="S818" s="63"/>
      <c r="T818" s="76"/>
    </row>
    <row r="819" spans="2:20" x14ac:dyDescent="0.35">
      <c r="B819" s="35"/>
      <c r="C819" s="74"/>
      <c r="D819" s="75"/>
      <c r="E819" s="75"/>
      <c r="F819" s="75"/>
      <c r="G819" s="76"/>
      <c r="H819" s="63"/>
      <c r="I819" s="63"/>
      <c r="J819" s="76"/>
      <c r="K819" s="76"/>
      <c r="L819" s="37"/>
      <c r="M819" s="37"/>
      <c r="N819" s="76"/>
      <c r="O819" s="76"/>
      <c r="P819" s="37"/>
      <c r="Q819" s="37"/>
      <c r="R819" s="76"/>
      <c r="S819" s="63"/>
      <c r="T819" s="76"/>
    </row>
    <row r="820" spans="2:20" x14ac:dyDescent="0.35">
      <c r="B820" s="35"/>
      <c r="C820" s="74"/>
      <c r="D820" s="75"/>
      <c r="E820" s="75"/>
      <c r="F820" s="75"/>
      <c r="G820" s="76"/>
      <c r="H820" s="63"/>
      <c r="I820" s="63"/>
      <c r="J820" s="76"/>
      <c r="K820" s="76"/>
      <c r="L820" s="37"/>
      <c r="M820" s="37"/>
      <c r="N820" s="76"/>
      <c r="O820" s="76"/>
      <c r="P820" s="37"/>
      <c r="Q820" s="37"/>
      <c r="R820" s="76"/>
      <c r="S820" s="63"/>
      <c r="T820" s="76"/>
    </row>
    <row r="821" spans="2:20" x14ac:dyDescent="0.35">
      <c r="B821" s="35"/>
      <c r="C821" s="74"/>
      <c r="D821" s="75"/>
      <c r="E821" s="75"/>
      <c r="F821" s="75"/>
      <c r="G821" s="76"/>
      <c r="H821" s="63"/>
      <c r="I821" s="63"/>
      <c r="J821" s="76"/>
      <c r="K821" s="76"/>
      <c r="L821" s="37"/>
      <c r="M821" s="37"/>
      <c r="N821" s="76"/>
      <c r="O821" s="76"/>
      <c r="P821" s="37"/>
      <c r="Q821" s="37"/>
      <c r="R821" s="76"/>
      <c r="S821" s="63"/>
      <c r="T821" s="76"/>
    </row>
    <row r="822" spans="2:20" x14ac:dyDescent="0.35">
      <c r="B822" s="35"/>
      <c r="C822" s="74"/>
      <c r="D822" s="75"/>
      <c r="E822" s="75"/>
      <c r="F822" s="75"/>
      <c r="G822" s="76"/>
      <c r="H822" s="63"/>
      <c r="I822" s="63"/>
      <c r="J822" s="76"/>
      <c r="K822" s="76"/>
      <c r="L822" s="37"/>
      <c r="M822" s="37"/>
      <c r="N822" s="76"/>
      <c r="O822" s="76"/>
      <c r="P822" s="37"/>
      <c r="Q822" s="37"/>
      <c r="R822" s="76"/>
      <c r="S822" s="63"/>
      <c r="T822" s="76"/>
    </row>
    <row r="823" spans="2:20" x14ac:dyDescent="0.35">
      <c r="B823" s="35"/>
      <c r="C823" s="74"/>
      <c r="D823" s="75"/>
      <c r="E823" s="75"/>
      <c r="F823" s="75"/>
      <c r="G823" s="76"/>
      <c r="H823" s="63"/>
      <c r="I823" s="63"/>
      <c r="J823" s="76"/>
      <c r="K823" s="76"/>
      <c r="L823" s="37"/>
      <c r="M823" s="37"/>
      <c r="N823" s="76"/>
      <c r="O823" s="76"/>
      <c r="P823" s="37"/>
      <c r="Q823" s="37"/>
      <c r="R823" s="76"/>
      <c r="S823" s="63"/>
      <c r="T823" s="76"/>
    </row>
    <row r="824" spans="2:20" x14ac:dyDescent="0.35">
      <c r="B824" s="35"/>
      <c r="C824" s="74"/>
      <c r="D824" s="75"/>
      <c r="E824" s="75"/>
      <c r="F824" s="75"/>
      <c r="G824" s="76"/>
      <c r="H824" s="63"/>
      <c r="I824" s="63"/>
      <c r="J824" s="76"/>
      <c r="K824" s="76"/>
      <c r="L824" s="37"/>
      <c r="M824" s="37"/>
      <c r="N824" s="76"/>
      <c r="O824" s="76"/>
      <c r="P824" s="37"/>
      <c r="Q824" s="37"/>
      <c r="R824" s="76"/>
      <c r="S824" s="63"/>
      <c r="T824" s="76"/>
    </row>
    <row r="825" spans="2:20" x14ac:dyDescent="0.35">
      <c r="B825" s="35"/>
      <c r="C825" s="74"/>
      <c r="D825" s="75"/>
      <c r="E825" s="75"/>
      <c r="F825" s="75"/>
      <c r="G825" s="76"/>
      <c r="H825" s="63"/>
      <c r="I825" s="63"/>
      <c r="J825" s="76"/>
      <c r="K825" s="76"/>
      <c r="L825" s="37"/>
      <c r="M825" s="37"/>
      <c r="N825" s="76"/>
      <c r="O825" s="76"/>
      <c r="P825" s="37"/>
      <c r="Q825" s="37"/>
      <c r="R825" s="76"/>
      <c r="S825" s="63"/>
      <c r="T825" s="76"/>
    </row>
    <row r="826" spans="2:20" x14ac:dyDescent="0.35">
      <c r="B826" s="35"/>
      <c r="C826" s="74"/>
      <c r="D826" s="75"/>
      <c r="E826" s="75"/>
      <c r="F826" s="75"/>
      <c r="G826" s="76"/>
      <c r="H826" s="63"/>
      <c r="I826" s="63"/>
      <c r="J826" s="76"/>
      <c r="K826" s="76"/>
      <c r="L826" s="37"/>
      <c r="M826" s="37"/>
      <c r="N826" s="76"/>
      <c r="O826" s="76"/>
      <c r="P826" s="37"/>
      <c r="Q826" s="37"/>
      <c r="R826" s="76"/>
      <c r="S826" s="63"/>
      <c r="T826" s="76"/>
    </row>
    <row r="827" spans="2:20" x14ac:dyDescent="0.35">
      <c r="B827" s="35"/>
      <c r="C827" s="74"/>
      <c r="D827" s="75"/>
      <c r="E827" s="75"/>
      <c r="F827" s="75"/>
      <c r="G827" s="76"/>
      <c r="H827" s="63"/>
      <c r="I827" s="63"/>
      <c r="J827" s="76"/>
      <c r="K827" s="76"/>
      <c r="L827" s="37"/>
      <c r="M827" s="37"/>
      <c r="N827" s="76"/>
      <c r="O827" s="76"/>
      <c r="P827" s="37"/>
      <c r="Q827" s="37"/>
      <c r="R827" s="76"/>
      <c r="S827" s="63"/>
      <c r="T827" s="76"/>
    </row>
    <row r="828" spans="2:20" x14ac:dyDescent="0.35">
      <c r="B828" s="35"/>
      <c r="C828" s="74"/>
      <c r="D828" s="75"/>
      <c r="E828" s="75"/>
      <c r="F828" s="75"/>
      <c r="G828" s="76"/>
      <c r="H828" s="63"/>
      <c r="I828" s="63"/>
      <c r="J828" s="76"/>
      <c r="K828" s="76"/>
      <c r="L828" s="37"/>
      <c r="M828" s="37"/>
      <c r="N828" s="76"/>
      <c r="O828" s="76"/>
      <c r="P828" s="37"/>
      <c r="Q828" s="37"/>
      <c r="R828" s="76"/>
      <c r="S828" s="63"/>
      <c r="T828" s="76"/>
    </row>
    <row r="829" spans="2:20" x14ac:dyDescent="0.35">
      <c r="B829" s="35"/>
      <c r="C829" s="74"/>
      <c r="D829" s="75"/>
      <c r="E829" s="75"/>
      <c r="F829" s="75"/>
      <c r="G829" s="76"/>
      <c r="H829" s="63"/>
      <c r="I829" s="63"/>
      <c r="J829" s="76"/>
      <c r="K829" s="76"/>
      <c r="L829" s="37"/>
      <c r="M829" s="37"/>
      <c r="N829" s="76"/>
      <c r="O829" s="76"/>
      <c r="P829" s="37"/>
      <c r="Q829" s="37"/>
      <c r="R829" s="76"/>
      <c r="S829" s="63"/>
      <c r="T829" s="76"/>
    </row>
    <row r="830" spans="2:20" x14ac:dyDescent="0.35">
      <c r="B830" s="35"/>
      <c r="C830" s="74"/>
      <c r="D830" s="75"/>
      <c r="E830" s="75"/>
      <c r="F830" s="75"/>
      <c r="G830" s="76"/>
      <c r="H830" s="63"/>
      <c r="I830" s="63"/>
      <c r="J830" s="76"/>
      <c r="K830" s="76"/>
      <c r="L830" s="37"/>
      <c r="M830" s="37"/>
      <c r="N830" s="76"/>
      <c r="O830" s="76"/>
      <c r="P830" s="37"/>
      <c r="Q830" s="37"/>
      <c r="R830" s="76"/>
      <c r="S830" s="63"/>
      <c r="T830" s="76"/>
    </row>
    <row r="831" spans="2:20" x14ac:dyDescent="0.35">
      <c r="B831" s="35"/>
      <c r="C831" s="74"/>
      <c r="D831" s="75"/>
      <c r="E831" s="75"/>
      <c r="F831" s="75"/>
      <c r="G831" s="76"/>
      <c r="H831" s="63"/>
      <c r="I831" s="63"/>
      <c r="J831" s="76"/>
      <c r="K831" s="76"/>
      <c r="L831" s="37"/>
      <c r="M831" s="37"/>
      <c r="N831" s="76"/>
      <c r="O831" s="76"/>
      <c r="P831" s="37"/>
      <c r="Q831" s="37"/>
      <c r="R831" s="76"/>
      <c r="S831" s="63"/>
      <c r="T831" s="76"/>
    </row>
    <row r="832" spans="2:20" x14ac:dyDescent="0.35">
      <c r="B832" s="35"/>
      <c r="C832" s="74"/>
      <c r="D832" s="75"/>
      <c r="E832" s="75"/>
      <c r="F832" s="75"/>
      <c r="G832" s="76"/>
      <c r="H832" s="63"/>
      <c r="I832" s="63"/>
      <c r="J832" s="76"/>
      <c r="K832" s="76"/>
      <c r="L832" s="37"/>
      <c r="M832" s="37"/>
      <c r="N832" s="76"/>
      <c r="O832" s="76"/>
      <c r="P832" s="37"/>
      <c r="Q832" s="37"/>
      <c r="R832" s="76"/>
      <c r="S832" s="63"/>
      <c r="T832" s="76"/>
    </row>
    <row r="833" spans="2:20" x14ac:dyDescent="0.35">
      <c r="B833" s="35"/>
      <c r="C833" s="74"/>
      <c r="D833" s="75"/>
      <c r="E833" s="75"/>
      <c r="F833" s="75"/>
      <c r="G833" s="76"/>
      <c r="H833" s="63"/>
      <c r="I833" s="63"/>
      <c r="J833" s="76"/>
      <c r="K833" s="76"/>
      <c r="L833" s="37"/>
      <c r="M833" s="37"/>
      <c r="N833" s="76"/>
      <c r="O833" s="76"/>
      <c r="P833" s="37"/>
      <c r="Q833" s="37"/>
      <c r="R833" s="76"/>
      <c r="S833" s="63"/>
      <c r="T833" s="76"/>
    </row>
    <row r="834" spans="2:20" x14ac:dyDescent="0.35">
      <c r="B834" s="35"/>
      <c r="C834" s="74"/>
      <c r="D834" s="75"/>
      <c r="E834" s="75"/>
      <c r="F834" s="75"/>
      <c r="G834" s="76"/>
      <c r="H834" s="63"/>
      <c r="I834" s="63"/>
      <c r="J834" s="76"/>
      <c r="K834" s="76"/>
      <c r="L834" s="37"/>
      <c r="M834" s="37"/>
      <c r="N834" s="76"/>
      <c r="O834" s="76"/>
      <c r="P834" s="37"/>
      <c r="Q834" s="37"/>
      <c r="R834" s="76"/>
      <c r="S834" s="63"/>
      <c r="T834" s="76"/>
    </row>
    <row r="835" spans="2:20" x14ac:dyDescent="0.35">
      <c r="B835" s="35"/>
      <c r="C835" s="74"/>
      <c r="D835" s="75"/>
      <c r="E835" s="75"/>
      <c r="F835" s="75"/>
      <c r="G835" s="76"/>
      <c r="H835" s="63"/>
      <c r="I835" s="63"/>
      <c r="J835" s="76"/>
      <c r="K835" s="76"/>
      <c r="L835" s="37"/>
      <c r="M835" s="37"/>
      <c r="N835" s="76"/>
      <c r="O835" s="76"/>
      <c r="P835" s="37"/>
      <c r="Q835" s="37"/>
      <c r="R835" s="76"/>
      <c r="S835" s="63"/>
      <c r="T835" s="76"/>
    </row>
    <row r="836" spans="2:20" x14ac:dyDescent="0.35">
      <c r="B836" s="35"/>
      <c r="C836" s="74"/>
      <c r="D836" s="75"/>
      <c r="E836" s="75"/>
      <c r="F836" s="75"/>
      <c r="G836" s="76"/>
      <c r="H836" s="63"/>
      <c r="I836" s="63"/>
      <c r="J836" s="76"/>
      <c r="K836" s="76"/>
      <c r="L836" s="37"/>
      <c r="M836" s="37"/>
      <c r="N836" s="76"/>
      <c r="O836" s="76"/>
      <c r="P836" s="37"/>
      <c r="Q836" s="37"/>
      <c r="R836" s="76"/>
      <c r="S836" s="63"/>
      <c r="T836" s="76"/>
    </row>
    <row r="837" spans="2:20" x14ac:dyDescent="0.35">
      <c r="B837" s="35"/>
      <c r="C837" s="74"/>
      <c r="D837" s="75"/>
      <c r="E837" s="75"/>
      <c r="F837" s="75"/>
      <c r="G837" s="76"/>
      <c r="H837" s="63"/>
      <c r="I837" s="63"/>
      <c r="J837" s="76"/>
      <c r="K837" s="76"/>
      <c r="L837" s="37"/>
      <c r="M837" s="37"/>
      <c r="N837" s="76"/>
      <c r="O837" s="76"/>
      <c r="P837" s="37"/>
      <c r="Q837" s="37"/>
      <c r="R837" s="76"/>
      <c r="S837" s="63"/>
      <c r="T837" s="76"/>
    </row>
    <row r="838" spans="2:20" x14ac:dyDescent="0.35">
      <c r="B838" s="35"/>
      <c r="C838" s="74"/>
      <c r="D838" s="75"/>
      <c r="E838" s="75"/>
      <c r="F838" s="75"/>
      <c r="G838" s="76"/>
      <c r="H838" s="63"/>
      <c r="I838" s="63"/>
      <c r="J838" s="76"/>
      <c r="K838" s="76"/>
      <c r="L838" s="37"/>
      <c r="M838" s="37"/>
      <c r="N838" s="76"/>
      <c r="O838" s="76"/>
      <c r="P838" s="37"/>
      <c r="Q838" s="37"/>
      <c r="R838" s="76"/>
      <c r="S838" s="63"/>
      <c r="T838" s="76"/>
    </row>
    <row r="839" spans="2:20" x14ac:dyDescent="0.35">
      <c r="B839" s="35"/>
      <c r="C839" s="74"/>
      <c r="D839" s="75"/>
      <c r="E839" s="75"/>
      <c r="F839" s="75"/>
      <c r="G839" s="76"/>
      <c r="H839" s="63"/>
      <c r="I839" s="63"/>
      <c r="J839" s="76"/>
      <c r="K839" s="76"/>
      <c r="L839" s="37"/>
      <c r="M839" s="37"/>
      <c r="N839" s="76"/>
      <c r="O839" s="76"/>
      <c r="P839" s="37"/>
      <c r="Q839" s="37"/>
      <c r="R839" s="76"/>
      <c r="S839" s="63"/>
      <c r="T839" s="76"/>
    </row>
    <row r="840" spans="2:20" x14ac:dyDescent="0.35">
      <c r="B840" s="35"/>
      <c r="C840" s="74"/>
      <c r="D840" s="75"/>
      <c r="E840" s="75"/>
      <c r="F840" s="75"/>
      <c r="G840" s="76"/>
      <c r="H840" s="63"/>
      <c r="I840" s="63"/>
      <c r="J840" s="76"/>
      <c r="K840" s="76"/>
      <c r="L840" s="37"/>
      <c r="M840" s="37"/>
      <c r="N840" s="76"/>
      <c r="O840" s="76"/>
      <c r="P840" s="37"/>
      <c r="Q840" s="37"/>
      <c r="R840" s="76"/>
      <c r="S840" s="63"/>
      <c r="T840" s="76"/>
    </row>
    <row r="841" spans="2:20" x14ac:dyDescent="0.35">
      <c r="B841" s="35"/>
      <c r="C841" s="74"/>
      <c r="D841" s="75"/>
      <c r="E841" s="75"/>
      <c r="F841" s="75"/>
      <c r="G841" s="76"/>
      <c r="H841" s="63"/>
      <c r="I841" s="63"/>
      <c r="J841" s="76"/>
      <c r="K841" s="76"/>
      <c r="L841" s="37"/>
      <c r="M841" s="37"/>
      <c r="N841" s="76"/>
      <c r="O841" s="76"/>
      <c r="P841" s="37"/>
      <c r="Q841" s="37"/>
      <c r="R841" s="76"/>
      <c r="S841" s="63"/>
      <c r="T841" s="76"/>
    </row>
    <row r="842" spans="2:20" x14ac:dyDescent="0.35">
      <c r="B842" s="35"/>
      <c r="C842" s="74"/>
      <c r="D842" s="75"/>
      <c r="E842" s="75"/>
      <c r="F842" s="75"/>
      <c r="G842" s="76"/>
      <c r="H842" s="63"/>
      <c r="I842" s="63"/>
      <c r="J842" s="76"/>
      <c r="K842" s="76"/>
      <c r="L842" s="37"/>
      <c r="M842" s="37"/>
      <c r="N842" s="76"/>
      <c r="O842" s="76"/>
      <c r="P842" s="37"/>
      <c r="Q842" s="37"/>
      <c r="R842" s="76"/>
      <c r="S842" s="63"/>
      <c r="T842" s="76"/>
    </row>
    <row r="843" spans="2:20" x14ac:dyDescent="0.35">
      <c r="B843" s="35"/>
      <c r="C843" s="74"/>
      <c r="D843" s="75"/>
      <c r="E843" s="75"/>
      <c r="F843" s="75"/>
      <c r="G843" s="76"/>
      <c r="H843" s="63"/>
      <c r="I843" s="63"/>
      <c r="J843" s="76"/>
      <c r="K843" s="76"/>
      <c r="L843" s="37"/>
      <c r="M843" s="37"/>
      <c r="N843" s="76"/>
      <c r="O843" s="76"/>
      <c r="P843" s="37"/>
      <c r="Q843" s="37"/>
      <c r="R843" s="76"/>
      <c r="S843" s="63"/>
      <c r="T843" s="76"/>
    </row>
    <row r="844" spans="2:20" x14ac:dyDescent="0.35">
      <c r="B844" s="35"/>
      <c r="C844" s="74"/>
      <c r="D844" s="75"/>
      <c r="E844" s="75"/>
      <c r="F844" s="75"/>
      <c r="G844" s="76"/>
      <c r="H844" s="63"/>
      <c r="I844" s="63"/>
      <c r="J844" s="76"/>
      <c r="K844" s="76"/>
      <c r="L844" s="37"/>
      <c r="M844" s="37"/>
      <c r="N844" s="76"/>
      <c r="O844" s="76"/>
      <c r="P844" s="37"/>
      <c r="Q844" s="37"/>
      <c r="R844" s="76"/>
      <c r="S844" s="63"/>
      <c r="T844" s="76"/>
    </row>
    <row r="845" spans="2:20" x14ac:dyDescent="0.35">
      <c r="B845" s="35"/>
      <c r="C845" s="74"/>
      <c r="D845" s="75"/>
      <c r="E845" s="75"/>
      <c r="F845" s="75"/>
      <c r="G845" s="76"/>
      <c r="H845" s="63"/>
      <c r="I845" s="63"/>
      <c r="J845" s="76"/>
      <c r="K845" s="76"/>
      <c r="L845" s="37"/>
      <c r="M845" s="37"/>
      <c r="N845" s="76"/>
      <c r="O845" s="76"/>
      <c r="P845" s="37"/>
      <c r="Q845" s="37"/>
      <c r="R845" s="76"/>
      <c r="S845" s="63"/>
      <c r="T845" s="76"/>
    </row>
    <row r="846" spans="2:20" x14ac:dyDescent="0.35">
      <c r="B846" s="35"/>
      <c r="C846" s="74"/>
      <c r="D846" s="75"/>
      <c r="E846" s="75"/>
      <c r="F846" s="75"/>
      <c r="G846" s="76"/>
      <c r="H846" s="63"/>
      <c r="I846" s="63"/>
      <c r="J846" s="76"/>
      <c r="K846" s="76"/>
      <c r="L846" s="37"/>
      <c r="M846" s="37"/>
      <c r="N846" s="76"/>
      <c r="O846" s="76"/>
      <c r="P846" s="37"/>
      <c r="Q846" s="37"/>
      <c r="R846" s="76"/>
      <c r="S846" s="63"/>
      <c r="T846" s="76"/>
    </row>
    <row r="847" spans="2:20" x14ac:dyDescent="0.35">
      <c r="B847" s="35"/>
      <c r="C847" s="74"/>
      <c r="D847" s="75"/>
      <c r="E847" s="75"/>
      <c r="F847" s="75"/>
      <c r="G847" s="76"/>
      <c r="H847" s="63"/>
      <c r="I847" s="63"/>
      <c r="J847" s="76"/>
      <c r="K847" s="76"/>
      <c r="L847" s="37"/>
      <c r="M847" s="37"/>
      <c r="N847" s="76"/>
      <c r="O847" s="76"/>
      <c r="P847" s="37"/>
      <c r="Q847" s="37"/>
      <c r="R847" s="76"/>
      <c r="S847" s="63"/>
      <c r="T847" s="76"/>
    </row>
    <row r="848" spans="2:20" x14ac:dyDescent="0.35">
      <c r="B848" s="35"/>
      <c r="C848" s="74"/>
      <c r="D848" s="75"/>
      <c r="E848" s="75"/>
      <c r="F848" s="75"/>
      <c r="G848" s="76"/>
      <c r="H848" s="63"/>
      <c r="I848" s="63"/>
      <c r="J848" s="76"/>
      <c r="K848" s="76"/>
      <c r="L848" s="37"/>
      <c r="M848" s="37"/>
      <c r="N848" s="76"/>
      <c r="O848" s="76"/>
      <c r="P848" s="37"/>
      <c r="Q848" s="37"/>
      <c r="R848" s="76"/>
      <c r="S848" s="63"/>
      <c r="T848" s="76"/>
    </row>
    <row r="849" spans="2:20" x14ac:dyDescent="0.35">
      <c r="B849" s="35"/>
      <c r="C849" s="74"/>
      <c r="D849" s="75"/>
      <c r="E849" s="75"/>
      <c r="F849" s="75"/>
      <c r="G849" s="76"/>
      <c r="H849" s="63"/>
      <c r="I849" s="63"/>
      <c r="J849" s="76"/>
      <c r="K849" s="76"/>
      <c r="L849" s="37"/>
      <c r="M849" s="37"/>
      <c r="N849" s="76"/>
      <c r="O849" s="76"/>
      <c r="P849" s="37"/>
      <c r="Q849" s="37"/>
      <c r="R849" s="76"/>
      <c r="S849" s="63"/>
      <c r="T849" s="76"/>
    </row>
    <row r="850" spans="2:20" x14ac:dyDescent="0.35">
      <c r="B850" s="35"/>
      <c r="C850" s="74"/>
      <c r="D850" s="75"/>
      <c r="E850" s="75"/>
      <c r="F850" s="75"/>
      <c r="G850" s="76"/>
      <c r="H850" s="63"/>
      <c r="I850" s="63"/>
      <c r="J850" s="76"/>
      <c r="K850" s="76"/>
      <c r="L850" s="37"/>
      <c r="M850" s="37"/>
      <c r="N850" s="76"/>
      <c r="O850" s="76"/>
      <c r="P850" s="37"/>
      <c r="Q850" s="37"/>
      <c r="R850" s="76"/>
      <c r="S850" s="63"/>
      <c r="T850" s="76"/>
    </row>
    <row r="851" spans="2:20" x14ac:dyDescent="0.35">
      <c r="B851" s="35"/>
      <c r="C851" s="74"/>
      <c r="D851" s="75"/>
      <c r="E851" s="75"/>
      <c r="F851" s="75"/>
      <c r="G851" s="76"/>
      <c r="H851" s="63"/>
      <c r="I851" s="63"/>
      <c r="J851" s="76"/>
      <c r="K851" s="76"/>
      <c r="L851" s="37"/>
      <c r="M851" s="37"/>
      <c r="N851" s="76"/>
      <c r="O851" s="76"/>
      <c r="P851" s="37"/>
      <c r="Q851" s="37"/>
      <c r="R851" s="76"/>
      <c r="S851" s="63"/>
      <c r="T851" s="76"/>
    </row>
    <row r="852" spans="2:20" x14ac:dyDescent="0.35">
      <c r="B852" s="35"/>
      <c r="C852" s="74"/>
      <c r="D852" s="75"/>
      <c r="E852" s="75"/>
      <c r="F852" s="75"/>
      <c r="G852" s="76"/>
      <c r="H852" s="63"/>
      <c r="I852" s="63"/>
      <c r="J852" s="76"/>
      <c r="K852" s="76"/>
      <c r="L852" s="37"/>
      <c r="M852" s="37"/>
      <c r="N852" s="76"/>
      <c r="O852" s="76"/>
      <c r="P852" s="37"/>
      <c r="Q852" s="37"/>
      <c r="R852" s="76"/>
      <c r="S852" s="63"/>
      <c r="T852" s="76"/>
    </row>
    <row r="853" spans="2:20" x14ac:dyDescent="0.35">
      <c r="B853" s="35"/>
      <c r="C853" s="74"/>
      <c r="D853" s="75"/>
      <c r="E853" s="75"/>
      <c r="F853" s="75"/>
      <c r="G853" s="76"/>
      <c r="H853" s="63"/>
      <c r="I853" s="63"/>
      <c r="J853" s="76"/>
      <c r="K853" s="76"/>
      <c r="L853" s="37"/>
      <c r="M853" s="37"/>
      <c r="N853" s="76"/>
      <c r="O853" s="76"/>
      <c r="P853" s="37"/>
      <c r="Q853" s="37"/>
      <c r="R853" s="76"/>
      <c r="S853" s="63"/>
      <c r="T853" s="76"/>
    </row>
    <row r="854" spans="2:20" x14ac:dyDescent="0.35">
      <c r="B854" s="35"/>
      <c r="C854" s="74"/>
      <c r="D854" s="75"/>
      <c r="E854" s="75"/>
      <c r="F854" s="75"/>
      <c r="G854" s="76"/>
      <c r="H854" s="63"/>
      <c r="I854" s="63"/>
      <c r="J854" s="76"/>
      <c r="K854" s="76"/>
      <c r="L854" s="37"/>
      <c r="M854" s="37"/>
      <c r="N854" s="76"/>
      <c r="O854" s="76"/>
      <c r="P854" s="37"/>
      <c r="Q854" s="37"/>
      <c r="R854" s="76"/>
      <c r="S854" s="63"/>
      <c r="T854" s="76"/>
    </row>
    <row r="855" spans="2:20" x14ac:dyDescent="0.35">
      <c r="B855" s="35"/>
      <c r="C855" s="74"/>
      <c r="D855" s="75"/>
      <c r="E855" s="75"/>
      <c r="F855" s="75"/>
      <c r="G855" s="76"/>
      <c r="H855" s="63"/>
      <c r="I855" s="63"/>
      <c r="J855" s="76"/>
      <c r="K855" s="76"/>
      <c r="L855" s="37"/>
      <c r="M855" s="37"/>
      <c r="N855" s="76"/>
      <c r="O855" s="76"/>
      <c r="P855" s="37"/>
      <c r="Q855" s="37"/>
      <c r="R855" s="76"/>
      <c r="S855" s="63"/>
      <c r="T855" s="76"/>
    </row>
    <row r="856" spans="2:20" x14ac:dyDescent="0.35">
      <c r="B856" s="35"/>
      <c r="C856" s="74"/>
      <c r="D856" s="75"/>
      <c r="E856" s="75"/>
      <c r="F856" s="75"/>
      <c r="G856" s="76"/>
      <c r="H856" s="63"/>
      <c r="I856" s="63"/>
      <c r="J856" s="76"/>
      <c r="K856" s="76"/>
      <c r="L856" s="37"/>
      <c r="M856" s="37"/>
      <c r="N856" s="76"/>
      <c r="O856" s="76"/>
      <c r="P856" s="37"/>
      <c r="Q856" s="37"/>
      <c r="R856" s="76"/>
      <c r="S856" s="63"/>
      <c r="T856" s="76"/>
    </row>
    <row r="857" spans="2:20" x14ac:dyDescent="0.35">
      <c r="B857" s="35"/>
      <c r="C857" s="74"/>
      <c r="D857" s="75"/>
      <c r="E857" s="75"/>
      <c r="F857" s="75"/>
      <c r="G857" s="76"/>
      <c r="H857" s="63"/>
      <c r="I857" s="63"/>
      <c r="J857" s="76"/>
      <c r="K857" s="76"/>
      <c r="L857" s="37"/>
      <c r="M857" s="37"/>
      <c r="N857" s="76"/>
      <c r="O857" s="76"/>
      <c r="P857" s="37"/>
      <c r="Q857" s="37"/>
      <c r="R857" s="76"/>
      <c r="S857" s="63"/>
      <c r="T857" s="76"/>
    </row>
    <row r="858" spans="2:20" x14ac:dyDescent="0.35">
      <c r="B858" s="35"/>
      <c r="C858" s="74"/>
      <c r="D858" s="75"/>
      <c r="E858" s="75"/>
      <c r="F858" s="75"/>
      <c r="G858" s="76"/>
      <c r="H858" s="63"/>
      <c r="I858" s="63"/>
      <c r="J858" s="76"/>
      <c r="K858" s="76"/>
      <c r="L858" s="37"/>
      <c r="M858" s="37"/>
      <c r="N858" s="76"/>
      <c r="O858" s="76"/>
      <c r="P858" s="37"/>
      <c r="Q858" s="37"/>
      <c r="R858" s="76"/>
      <c r="S858" s="63"/>
      <c r="T858" s="76"/>
    </row>
    <row r="859" spans="2:20" x14ac:dyDescent="0.35">
      <c r="B859" s="35"/>
      <c r="C859" s="74"/>
      <c r="D859" s="75"/>
      <c r="E859" s="75"/>
      <c r="F859" s="75"/>
      <c r="G859" s="76"/>
      <c r="H859" s="63"/>
      <c r="I859" s="63"/>
      <c r="J859" s="76"/>
      <c r="K859" s="76"/>
      <c r="L859" s="37"/>
      <c r="M859" s="37"/>
      <c r="N859" s="76"/>
      <c r="O859" s="76"/>
      <c r="P859" s="37"/>
      <c r="Q859" s="37"/>
      <c r="R859" s="76"/>
      <c r="S859" s="63"/>
      <c r="T859" s="76"/>
    </row>
    <row r="860" spans="2:20" x14ac:dyDescent="0.35">
      <c r="B860" s="35"/>
      <c r="C860" s="74"/>
      <c r="D860" s="75"/>
      <c r="E860" s="75"/>
      <c r="F860" s="75"/>
      <c r="G860" s="76"/>
      <c r="H860" s="63"/>
      <c r="I860" s="63"/>
      <c r="J860" s="76"/>
      <c r="K860" s="76"/>
      <c r="L860" s="37"/>
      <c r="M860" s="37"/>
      <c r="N860" s="76"/>
      <c r="O860" s="76"/>
      <c r="P860" s="37"/>
      <c r="Q860" s="37"/>
      <c r="R860" s="76"/>
      <c r="S860" s="63"/>
      <c r="T860" s="76"/>
    </row>
    <row r="861" spans="2:20" x14ac:dyDescent="0.35">
      <c r="B861" s="35"/>
      <c r="C861" s="74"/>
      <c r="D861" s="75"/>
      <c r="E861" s="75"/>
      <c r="F861" s="75"/>
      <c r="G861" s="76"/>
      <c r="H861" s="63"/>
      <c r="I861" s="63"/>
      <c r="J861" s="76"/>
      <c r="K861" s="76"/>
      <c r="L861" s="37"/>
      <c r="M861" s="37"/>
      <c r="N861" s="76"/>
      <c r="O861" s="76"/>
      <c r="P861" s="37"/>
      <c r="Q861" s="37"/>
      <c r="R861" s="76"/>
      <c r="S861" s="63"/>
      <c r="T861" s="76"/>
    </row>
    <row r="862" spans="2:20" x14ac:dyDescent="0.35">
      <c r="B862" s="35"/>
      <c r="C862" s="74"/>
      <c r="D862" s="75"/>
      <c r="E862" s="75"/>
      <c r="F862" s="75"/>
      <c r="G862" s="76"/>
      <c r="H862" s="63"/>
      <c r="I862" s="63"/>
      <c r="J862" s="76"/>
      <c r="K862" s="76"/>
      <c r="L862" s="37"/>
      <c r="M862" s="37"/>
      <c r="N862" s="76"/>
      <c r="O862" s="76"/>
      <c r="P862" s="37"/>
      <c r="Q862" s="37"/>
      <c r="R862" s="76"/>
      <c r="S862" s="63"/>
      <c r="T862" s="76"/>
    </row>
    <row r="863" spans="2:20" x14ac:dyDescent="0.35">
      <c r="B863" s="35"/>
      <c r="C863" s="74"/>
      <c r="D863" s="75"/>
      <c r="E863" s="75"/>
      <c r="F863" s="75"/>
      <c r="G863" s="76"/>
      <c r="H863" s="63"/>
      <c r="I863" s="63"/>
      <c r="J863" s="76"/>
      <c r="K863" s="76"/>
      <c r="L863" s="37"/>
      <c r="M863" s="37"/>
      <c r="N863" s="76"/>
      <c r="O863" s="76"/>
      <c r="P863" s="37"/>
      <c r="Q863" s="37"/>
      <c r="R863" s="76"/>
      <c r="S863" s="63"/>
      <c r="T863" s="76"/>
    </row>
    <row r="864" spans="2:20" x14ac:dyDescent="0.35">
      <c r="B864" s="35"/>
      <c r="C864" s="74"/>
      <c r="D864" s="75"/>
      <c r="E864" s="75"/>
      <c r="F864" s="75"/>
      <c r="G864" s="76"/>
      <c r="H864" s="63"/>
      <c r="I864" s="63"/>
      <c r="J864" s="76"/>
      <c r="K864" s="76"/>
      <c r="L864" s="37"/>
      <c r="M864" s="37"/>
      <c r="N864" s="76"/>
      <c r="O864" s="76"/>
      <c r="P864" s="37"/>
      <c r="Q864" s="37"/>
      <c r="R864" s="76"/>
      <c r="S864" s="63"/>
      <c r="T864" s="76"/>
    </row>
    <row r="865" spans="2:20" x14ac:dyDescent="0.35">
      <c r="B865" s="35"/>
      <c r="C865" s="74"/>
      <c r="D865" s="75"/>
      <c r="E865" s="75"/>
      <c r="F865" s="75"/>
      <c r="G865" s="76"/>
      <c r="H865" s="63"/>
      <c r="I865" s="63"/>
      <c r="J865" s="76"/>
      <c r="K865" s="76"/>
      <c r="L865" s="37"/>
      <c r="M865" s="37"/>
      <c r="N865" s="76"/>
      <c r="O865" s="76"/>
      <c r="P865" s="37"/>
      <c r="Q865" s="37"/>
      <c r="R865" s="76"/>
      <c r="S865" s="63"/>
      <c r="T865" s="76"/>
    </row>
    <row r="866" spans="2:20" x14ac:dyDescent="0.35">
      <c r="B866" s="35"/>
      <c r="C866" s="74"/>
      <c r="D866" s="75"/>
      <c r="E866" s="75"/>
      <c r="F866" s="75"/>
      <c r="G866" s="76"/>
      <c r="H866" s="63"/>
      <c r="I866" s="63"/>
      <c r="J866" s="76"/>
      <c r="K866" s="76"/>
      <c r="L866" s="37"/>
      <c r="M866" s="37"/>
      <c r="N866" s="76"/>
      <c r="O866" s="76"/>
      <c r="P866" s="37"/>
      <c r="Q866" s="37"/>
      <c r="R866" s="76"/>
      <c r="S866" s="63"/>
      <c r="T866" s="76"/>
    </row>
    <row r="867" spans="2:20" x14ac:dyDescent="0.35">
      <c r="B867" s="35"/>
      <c r="C867" s="74"/>
      <c r="D867" s="75"/>
      <c r="E867" s="75"/>
      <c r="F867" s="75"/>
      <c r="G867" s="76"/>
      <c r="H867" s="63"/>
      <c r="I867" s="63"/>
      <c r="J867" s="76"/>
      <c r="K867" s="76"/>
      <c r="L867" s="37"/>
      <c r="M867" s="37"/>
      <c r="N867" s="76"/>
      <c r="O867" s="76"/>
      <c r="P867" s="37"/>
      <c r="Q867" s="37"/>
      <c r="R867" s="76"/>
      <c r="S867" s="63"/>
      <c r="T867" s="76"/>
    </row>
    <row r="868" spans="2:20" x14ac:dyDescent="0.35">
      <c r="B868" s="35"/>
      <c r="C868" s="74"/>
      <c r="D868" s="75"/>
      <c r="E868" s="75"/>
      <c r="F868" s="75"/>
      <c r="G868" s="76"/>
      <c r="H868" s="63"/>
      <c r="I868" s="63"/>
      <c r="J868" s="76"/>
      <c r="K868" s="76"/>
      <c r="L868" s="37"/>
      <c r="M868" s="37"/>
      <c r="N868" s="76"/>
      <c r="O868" s="76"/>
      <c r="P868" s="37"/>
      <c r="Q868" s="37"/>
      <c r="R868" s="76"/>
      <c r="S868" s="63"/>
      <c r="T868" s="76"/>
    </row>
    <row r="869" spans="2:20" x14ac:dyDescent="0.35">
      <c r="B869" s="35"/>
      <c r="C869" s="74"/>
      <c r="D869" s="75"/>
      <c r="E869" s="75"/>
      <c r="F869" s="75"/>
      <c r="G869" s="76"/>
      <c r="H869" s="63"/>
      <c r="I869" s="63"/>
      <c r="J869" s="76"/>
      <c r="K869" s="76"/>
      <c r="L869" s="37"/>
      <c r="M869" s="37"/>
      <c r="N869" s="76"/>
      <c r="O869" s="76"/>
      <c r="P869" s="37"/>
      <c r="Q869" s="37"/>
      <c r="R869" s="76"/>
      <c r="S869" s="63"/>
      <c r="T869" s="76"/>
    </row>
    <row r="870" spans="2:20" x14ac:dyDescent="0.35">
      <c r="B870" s="35"/>
      <c r="C870" s="74"/>
      <c r="D870" s="75"/>
      <c r="E870" s="75"/>
      <c r="F870" s="75"/>
      <c r="G870" s="76"/>
      <c r="H870" s="63"/>
      <c r="I870" s="63"/>
      <c r="J870" s="76"/>
      <c r="K870" s="76"/>
      <c r="L870" s="37"/>
      <c r="M870" s="37"/>
      <c r="N870" s="76"/>
      <c r="O870" s="76"/>
      <c r="P870" s="37"/>
      <c r="Q870" s="37"/>
      <c r="R870" s="76"/>
      <c r="S870" s="63"/>
      <c r="T870" s="76"/>
    </row>
    <row r="871" spans="2:20" x14ac:dyDescent="0.35">
      <c r="B871" s="35"/>
      <c r="C871" s="74"/>
      <c r="D871" s="75"/>
      <c r="E871" s="75"/>
      <c r="F871" s="75"/>
      <c r="G871" s="76"/>
      <c r="H871" s="63"/>
      <c r="I871" s="63"/>
      <c r="J871" s="76"/>
      <c r="K871" s="76"/>
      <c r="L871" s="37"/>
      <c r="M871" s="37"/>
      <c r="N871" s="76"/>
      <c r="O871" s="76"/>
      <c r="P871" s="37"/>
      <c r="Q871" s="37"/>
      <c r="R871" s="76"/>
      <c r="S871" s="63"/>
      <c r="T871" s="76"/>
    </row>
    <row r="872" spans="2:20" x14ac:dyDescent="0.35">
      <c r="B872" s="35"/>
      <c r="C872" s="74"/>
      <c r="D872" s="75"/>
      <c r="E872" s="75"/>
      <c r="F872" s="75"/>
      <c r="G872" s="76"/>
      <c r="H872" s="63"/>
      <c r="I872" s="63"/>
      <c r="J872" s="76"/>
      <c r="K872" s="76"/>
      <c r="L872" s="37"/>
      <c r="M872" s="37"/>
      <c r="N872" s="76"/>
      <c r="O872" s="76"/>
      <c r="P872" s="37"/>
      <c r="Q872" s="37"/>
      <c r="R872" s="76"/>
      <c r="S872" s="63"/>
      <c r="T872" s="76"/>
    </row>
    <row r="873" spans="2:20" x14ac:dyDescent="0.35">
      <c r="B873" s="35"/>
      <c r="C873" s="74"/>
      <c r="D873" s="75"/>
      <c r="E873" s="75"/>
      <c r="F873" s="75"/>
      <c r="G873" s="76"/>
      <c r="H873" s="63"/>
      <c r="I873" s="63"/>
      <c r="J873" s="76"/>
      <c r="K873" s="76"/>
      <c r="L873" s="37"/>
      <c r="M873" s="37"/>
      <c r="N873" s="76"/>
      <c r="O873" s="76"/>
      <c r="P873" s="37"/>
      <c r="Q873" s="37"/>
      <c r="R873" s="76"/>
      <c r="S873" s="63"/>
      <c r="T873" s="76"/>
    </row>
    <row r="874" spans="2:20" x14ac:dyDescent="0.35">
      <c r="B874" s="35"/>
      <c r="C874" s="74"/>
      <c r="D874" s="75"/>
      <c r="E874" s="75"/>
      <c r="F874" s="75"/>
      <c r="G874" s="76"/>
      <c r="H874" s="63"/>
      <c r="I874" s="63"/>
      <c r="J874" s="76"/>
      <c r="K874" s="76"/>
      <c r="L874" s="37"/>
      <c r="M874" s="37"/>
      <c r="N874" s="76"/>
      <c r="O874" s="76"/>
      <c r="P874" s="37"/>
      <c r="Q874" s="37"/>
      <c r="R874" s="76"/>
      <c r="S874" s="63"/>
      <c r="T874" s="76"/>
    </row>
    <row r="875" spans="2:20" x14ac:dyDescent="0.35">
      <c r="B875" s="35"/>
      <c r="C875" s="74"/>
      <c r="D875" s="75"/>
      <c r="E875" s="75"/>
      <c r="F875" s="75"/>
      <c r="G875" s="76"/>
      <c r="H875" s="63"/>
      <c r="I875" s="63"/>
      <c r="J875" s="76"/>
      <c r="K875" s="76"/>
      <c r="L875" s="37"/>
      <c r="M875" s="37"/>
      <c r="N875" s="76"/>
      <c r="O875" s="76"/>
      <c r="P875" s="37"/>
      <c r="Q875" s="37"/>
      <c r="R875" s="76"/>
      <c r="S875" s="63"/>
      <c r="T875" s="76"/>
    </row>
    <row r="876" spans="2:20" x14ac:dyDescent="0.35">
      <c r="B876" s="35"/>
      <c r="C876" s="74"/>
      <c r="D876" s="75"/>
      <c r="E876" s="75"/>
      <c r="F876" s="75"/>
      <c r="G876" s="76"/>
      <c r="H876" s="63"/>
      <c r="I876" s="63"/>
      <c r="J876" s="76"/>
      <c r="K876" s="76"/>
      <c r="L876" s="37"/>
      <c r="M876" s="37"/>
      <c r="N876" s="76"/>
      <c r="O876" s="76"/>
      <c r="P876" s="37"/>
      <c r="Q876" s="37"/>
      <c r="R876" s="76"/>
      <c r="S876" s="63"/>
      <c r="T876" s="76"/>
    </row>
    <row r="877" spans="2:20" x14ac:dyDescent="0.35">
      <c r="B877" s="35"/>
      <c r="C877" s="74"/>
      <c r="D877" s="75"/>
      <c r="E877" s="75"/>
      <c r="F877" s="75"/>
      <c r="G877" s="76"/>
      <c r="H877" s="63"/>
      <c r="I877" s="63"/>
      <c r="J877" s="76"/>
      <c r="K877" s="76"/>
      <c r="L877" s="37"/>
      <c r="M877" s="37"/>
      <c r="N877" s="76"/>
      <c r="O877" s="76"/>
      <c r="P877" s="37"/>
      <c r="Q877" s="37"/>
      <c r="R877" s="76"/>
      <c r="S877" s="63"/>
      <c r="T877" s="76"/>
    </row>
    <row r="878" spans="2:20" x14ac:dyDescent="0.35">
      <c r="B878" s="35"/>
      <c r="C878" s="74"/>
      <c r="D878" s="75"/>
      <c r="E878" s="75"/>
      <c r="F878" s="75"/>
      <c r="G878" s="76"/>
      <c r="H878" s="63"/>
      <c r="I878" s="63"/>
      <c r="J878" s="76"/>
      <c r="K878" s="76"/>
      <c r="L878" s="37"/>
      <c r="M878" s="37"/>
      <c r="N878" s="76"/>
      <c r="O878" s="76"/>
      <c r="P878" s="37"/>
      <c r="Q878" s="37"/>
      <c r="R878" s="76"/>
      <c r="S878" s="63"/>
      <c r="T878" s="76"/>
    </row>
    <row r="879" spans="2:20" x14ac:dyDescent="0.35">
      <c r="B879" s="35"/>
      <c r="C879" s="74"/>
      <c r="D879" s="75"/>
      <c r="E879" s="75"/>
      <c r="F879" s="75"/>
      <c r="G879" s="76"/>
      <c r="H879" s="63"/>
      <c r="I879" s="63"/>
      <c r="J879" s="76"/>
      <c r="K879" s="76"/>
      <c r="L879" s="37"/>
      <c r="M879" s="37"/>
      <c r="N879" s="76"/>
      <c r="O879" s="76"/>
      <c r="P879" s="37"/>
      <c r="Q879" s="37"/>
      <c r="R879" s="76"/>
      <c r="S879" s="63"/>
      <c r="T879" s="76"/>
    </row>
    <row r="880" spans="2:20" x14ac:dyDescent="0.35">
      <c r="B880" s="35"/>
      <c r="C880" s="74"/>
      <c r="D880" s="75"/>
      <c r="E880" s="75"/>
      <c r="F880" s="75"/>
      <c r="G880" s="76"/>
      <c r="H880" s="63"/>
      <c r="I880" s="63"/>
      <c r="J880" s="76"/>
      <c r="K880" s="76"/>
      <c r="L880" s="37"/>
      <c r="M880" s="37"/>
      <c r="N880" s="76"/>
      <c r="O880" s="76"/>
      <c r="P880" s="37"/>
      <c r="Q880" s="37"/>
      <c r="R880" s="76"/>
      <c r="S880" s="63"/>
      <c r="T880" s="76"/>
    </row>
    <row r="881" spans="2:20" x14ac:dyDescent="0.35">
      <c r="B881" s="35"/>
      <c r="C881" s="74"/>
      <c r="D881" s="75"/>
      <c r="E881" s="75"/>
      <c r="F881" s="75"/>
      <c r="G881" s="76"/>
      <c r="H881" s="63"/>
      <c r="I881" s="63"/>
      <c r="J881" s="76"/>
      <c r="K881" s="76"/>
      <c r="L881" s="37"/>
      <c r="M881" s="37"/>
      <c r="N881" s="76"/>
      <c r="O881" s="76"/>
      <c r="P881" s="37"/>
      <c r="Q881" s="37"/>
      <c r="R881" s="76"/>
      <c r="S881" s="63"/>
      <c r="T881" s="76"/>
    </row>
    <row r="882" spans="2:20" x14ac:dyDescent="0.35">
      <c r="B882" s="35"/>
      <c r="C882" s="74"/>
      <c r="D882" s="75"/>
      <c r="E882" s="75"/>
      <c r="F882" s="75"/>
      <c r="G882" s="76"/>
      <c r="H882" s="63"/>
      <c r="I882" s="63"/>
      <c r="J882" s="76"/>
      <c r="K882" s="76"/>
      <c r="L882" s="37"/>
      <c r="M882" s="37"/>
      <c r="N882" s="76"/>
      <c r="O882" s="76"/>
      <c r="P882" s="37"/>
      <c r="Q882" s="37"/>
      <c r="R882" s="76"/>
      <c r="S882" s="63"/>
      <c r="T882" s="76"/>
    </row>
    <row r="883" spans="2:20" x14ac:dyDescent="0.35">
      <c r="B883" s="35"/>
      <c r="C883" s="74"/>
      <c r="D883" s="75"/>
      <c r="E883" s="75"/>
      <c r="F883" s="75"/>
      <c r="G883" s="76"/>
      <c r="H883" s="63"/>
      <c r="I883" s="63"/>
      <c r="J883" s="76"/>
      <c r="K883" s="76"/>
      <c r="L883" s="37"/>
      <c r="M883" s="37"/>
      <c r="N883" s="76"/>
      <c r="O883" s="76"/>
      <c r="P883" s="37"/>
      <c r="Q883" s="37"/>
      <c r="R883" s="76"/>
      <c r="S883" s="63"/>
      <c r="T883" s="76"/>
    </row>
    <row r="884" spans="2:20" x14ac:dyDescent="0.35">
      <c r="B884" s="35"/>
      <c r="C884" s="74"/>
      <c r="D884" s="75"/>
      <c r="E884" s="75"/>
      <c r="F884" s="75"/>
      <c r="G884" s="76"/>
      <c r="H884" s="63"/>
      <c r="I884" s="63"/>
      <c r="J884" s="76"/>
      <c r="K884" s="76"/>
      <c r="L884" s="37"/>
      <c r="M884" s="37"/>
      <c r="N884" s="76"/>
      <c r="O884" s="76"/>
      <c r="P884" s="37"/>
      <c r="Q884" s="37"/>
      <c r="R884" s="76"/>
      <c r="S884" s="63"/>
      <c r="T884" s="76"/>
    </row>
    <row r="885" spans="2:20" x14ac:dyDescent="0.35">
      <c r="B885" s="35"/>
      <c r="C885" s="74"/>
      <c r="D885" s="75"/>
      <c r="E885" s="75"/>
      <c r="F885" s="75"/>
      <c r="G885" s="76"/>
      <c r="H885" s="63"/>
      <c r="I885" s="63"/>
      <c r="J885" s="76"/>
      <c r="K885" s="76"/>
      <c r="L885" s="37"/>
      <c r="M885" s="37"/>
      <c r="N885" s="76"/>
      <c r="O885" s="76"/>
      <c r="P885" s="37"/>
      <c r="Q885" s="37"/>
      <c r="R885" s="76"/>
      <c r="S885" s="63"/>
      <c r="T885" s="76"/>
    </row>
    <row r="886" spans="2:20" x14ac:dyDescent="0.35">
      <c r="B886" s="35"/>
      <c r="C886" s="74"/>
      <c r="D886" s="75"/>
      <c r="E886" s="75"/>
      <c r="F886" s="75"/>
      <c r="G886" s="76"/>
      <c r="H886" s="63"/>
      <c r="I886" s="63"/>
      <c r="J886" s="76"/>
      <c r="K886" s="76"/>
      <c r="L886" s="37"/>
      <c r="M886" s="37"/>
      <c r="N886" s="76"/>
      <c r="O886" s="76"/>
      <c r="P886" s="37"/>
      <c r="Q886" s="37"/>
      <c r="R886" s="76"/>
      <c r="S886" s="63"/>
      <c r="T886" s="76"/>
    </row>
    <row r="887" spans="2:20" x14ac:dyDescent="0.35">
      <c r="B887" s="35"/>
      <c r="C887" s="74"/>
      <c r="D887" s="75"/>
      <c r="E887" s="75"/>
      <c r="F887" s="75"/>
      <c r="G887" s="76"/>
      <c r="H887" s="63"/>
      <c r="I887" s="63"/>
      <c r="J887" s="76"/>
      <c r="K887" s="76"/>
      <c r="L887" s="37"/>
      <c r="M887" s="37"/>
      <c r="N887" s="76"/>
      <c r="O887" s="76"/>
      <c r="P887" s="37"/>
      <c r="Q887" s="37"/>
      <c r="R887" s="76"/>
      <c r="S887" s="63"/>
      <c r="T887" s="76"/>
    </row>
    <row r="888" spans="2:20" x14ac:dyDescent="0.35">
      <c r="B888" s="35"/>
      <c r="C888" s="74"/>
      <c r="D888" s="75"/>
      <c r="E888" s="75"/>
      <c r="F888" s="75"/>
      <c r="G888" s="76"/>
      <c r="H888" s="63"/>
      <c r="I888" s="63"/>
      <c r="J888" s="76"/>
      <c r="K888" s="76"/>
      <c r="L888" s="37"/>
      <c r="M888" s="37"/>
      <c r="N888" s="76"/>
      <c r="O888" s="76"/>
      <c r="P888" s="37"/>
      <c r="Q888" s="37"/>
      <c r="R888" s="76"/>
      <c r="S888" s="63"/>
      <c r="T888" s="76"/>
    </row>
    <row r="889" spans="2:20" x14ac:dyDescent="0.35">
      <c r="B889" s="35"/>
      <c r="C889" s="74"/>
      <c r="D889" s="75"/>
      <c r="E889" s="75"/>
      <c r="F889" s="75"/>
      <c r="G889" s="76"/>
      <c r="H889" s="63"/>
      <c r="I889" s="63"/>
      <c r="J889" s="76"/>
      <c r="K889" s="76"/>
      <c r="L889" s="37"/>
      <c r="M889" s="37"/>
      <c r="N889" s="76"/>
      <c r="O889" s="76"/>
      <c r="P889" s="37"/>
      <c r="Q889" s="37"/>
      <c r="R889" s="76"/>
      <c r="S889" s="63"/>
      <c r="T889" s="76"/>
    </row>
    <row r="890" spans="2:20" x14ac:dyDescent="0.35">
      <c r="B890" s="35"/>
      <c r="C890" s="74"/>
      <c r="D890" s="75"/>
      <c r="E890" s="75"/>
      <c r="F890" s="75"/>
      <c r="G890" s="76"/>
      <c r="H890" s="63"/>
      <c r="I890" s="63"/>
      <c r="J890" s="76"/>
      <c r="K890" s="76"/>
      <c r="L890" s="37"/>
      <c r="M890" s="37"/>
      <c r="N890" s="76"/>
      <c r="O890" s="76"/>
      <c r="P890" s="37"/>
      <c r="Q890" s="37"/>
      <c r="R890" s="76"/>
      <c r="S890" s="63"/>
      <c r="T890" s="76"/>
    </row>
    <row r="891" spans="2:20" x14ac:dyDescent="0.35">
      <c r="B891" s="35"/>
      <c r="C891" s="74"/>
      <c r="D891" s="75"/>
      <c r="E891" s="75"/>
      <c r="F891" s="75"/>
      <c r="G891" s="76"/>
      <c r="H891" s="63"/>
      <c r="I891" s="63"/>
      <c r="J891" s="76"/>
      <c r="K891" s="76"/>
      <c r="L891" s="37"/>
      <c r="M891" s="37"/>
      <c r="N891" s="76"/>
      <c r="O891" s="76"/>
      <c r="P891" s="37"/>
      <c r="Q891" s="37"/>
      <c r="R891" s="76"/>
      <c r="S891" s="63"/>
      <c r="T891" s="76"/>
    </row>
    <row r="892" spans="2:20" x14ac:dyDescent="0.35">
      <c r="B892" s="35"/>
      <c r="C892" s="74"/>
      <c r="D892" s="75"/>
      <c r="E892" s="75"/>
      <c r="F892" s="75"/>
      <c r="G892" s="76"/>
      <c r="H892" s="63"/>
      <c r="I892" s="63"/>
      <c r="J892" s="76"/>
      <c r="K892" s="76"/>
      <c r="L892" s="37"/>
      <c r="M892" s="37"/>
      <c r="N892" s="76"/>
      <c r="O892" s="76"/>
      <c r="P892" s="37"/>
      <c r="Q892" s="37"/>
      <c r="R892" s="76"/>
      <c r="S892" s="63"/>
      <c r="T892" s="76"/>
    </row>
    <row r="893" spans="2:20" x14ac:dyDescent="0.35">
      <c r="B893" s="35"/>
      <c r="C893" s="74"/>
      <c r="D893" s="75"/>
      <c r="E893" s="75"/>
      <c r="F893" s="75"/>
      <c r="G893" s="76"/>
      <c r="H893" s="63"/>
      <c r="I893" s="63"/>
      <c r="J893" s="76"/>
      <c r="K893" s="76"/>
      <c r="L893" s="37"/>
      <c r="M893" s="37"/>
      <c r="N893" s="76"/>
      <c r="O893" s="76"/>
      <c r="P893" s="37"/>
      <c r="Q893" s="37"/>
      <c r="R893" s="76"/>
      <c r="S893" s="63"/>
      <c r="T893" s="76"/>
    </row>
    <row r="894" spans="2:20" x14ac:dyDescent="0.35">
      <c r="B894" s="35"/>
      <c r="C894" s="74"/>
      <c r="D894" s="75"/>
      <c r="E894" s="75"/>
      <c r="F894" s="75"/>
      <c r="G894" s="76"/>
      <c r="H894" s="63"/>
      <c r="I894" s="63"/>
      <c r="J894" s="76"/>
      <c r="K894" s="76"/>
      <c r="L894" s="37"/>
      <c r="M894" s="37"/>
      <c r="N894" s="76"/>
      <c r="O894" s="76"/>
      <c r="P894" s="37"/>
      <c r="Q894" s="37"/>
      <c r="R894" s="76"/>
      <c r="S894" s="63"/>
      <c r="T894" s="76"/>
    </row>
    <row r="895" spans="2:20" x14ac:dyDescent="0.35">
      <c r="B895" s="35"/>
      <c r="C895" s="74"/>
      <c r="D895" s="75"/>
      <c r="E895" s="75"/>
      <c r="F895" s="75"/>
      <c r="G895" s="76"/>
      <c r="H895" s="63"/>
      <c r="I895" s="63"/>
      <c r="J895" s="76"/>
      <c r="K895" s="76"/>
      <c r="L895" s="37"/>
      <c r="M895" s="37"/>
      <c r="N895" s="76"/>
      <c r="O895" s="76"/>
      <c r="P895" s="37"/>
      <c r="Q895" s="37"/>
      <c r="R895" s="76"/>
      <c r="S895" s="63"/>
      <c r="T895" s="76"/>
    </row>
    <row r="896" spans="2:20" x14ac:dyDescent="0.35">
      <c r="B896" s="35"/>
      <c r="C896" s="74"/>
      <c r="D896" s="75"/>
      <c r="E896" s="75"/>
      <c r="F896" s="75"/>
      <c r="G896" s="76"/>
      <c r="H896" s="63"/>
      <c r="I896" s="63"/>
      <c r="J896" s="76"/>
      <c r="K896" s="76"/>
      <c r="L896" s="37"/>
      <c r="M896" s="37"/>
      <c r="N896" s="76"/>
      <c r="O896" s="76"/>
      <c r="P896" s="37"/>
      <c r="Q896" s="37"/>
      <c r="R896" s="76"/>
      <c r="S896" s="63"/>
      <c r="T896" s="76"/>
    </row>
    <row r="897" spans="2:20" x14ac:dyDescent="0.35">
      <c r="B897" s="35"/>
      <c r="C897" s="74"/>
      <c r="D897" s="75"/>
      <c r="E897" s="75"/>
      <c r="F897" s="75"/>
      <c r="G897" s="76"/>
      <c r="H897" s="63"/>
      <c r="I897" s="63"/>
      <c r="J897" s="76"/>
      <c r="K897" s="76"/>
      <c r="L897" s="37"/>
      <c r="M897" s="37"/>
      <c r="N897" s="76"/>
      <c r="O897" s="76"/>
      <c r="P897" s="37"/>
      <c r="Q897" s="37"/>
      <c r="R897" s="76"/>
      <c r="S897" s="63"/>
      <c r="T897" s="76"/>
    </row>
    <row r="898" spans="2:20" x14ac:dyDescent="0.35">
      <c r="B898" s="35"/>
      <c r="C898" s="74"/>
      <c r="D898" s="75"/>
      <c r="E898" s="75"/>
      <c r="F898" s="75"/>
      <c r="G898" s="76"/>
      <c r="H898" s="63"/>
      <c r="I898" s="63"/>
      <c r="J898" s="76"/>
      <c r="K898" s="76"/>
      <c r="L898" s="37"/>
      <c r="M898" s="37"/>
      <c r="N898" s="76"/>
      <c r="O898" s="76"/>
      <c r="P898" s="37"/>
      <c r="Q898" s="37"/>
      <c r="R898" s="76"/>
      <c r="S898" s="63"/>
      <c r="T898" s="76"/>
    </row>
    <row r="899" spans="2:20" x14ac:dyDescent="0.35">
      <c r="B899" s="35"/>
      <c r="C899" s="74"/>
      <c r="D899" s="75"/>
      <c r="E899" s="75"/>
      <c r="F899" s="75"/>
      <c r="G899" s="76"/>
      <c r="H899" s="63"/>
      <c r="I899" s="63"/>
      <c r="J899" s="76"/>
      <c r="K899" s="76"/>
      <c r="L899" s="37"/>
      <c r="M899" s="37"/>
      <c r="N899" s="76"/>
      <c r="O899" s="76"/>
      <c r="P899" s="37"/>
      <c r="Q899" s="37"/>
      <c r="R899" s="76"/>
      <c r="S899" s="63"/>
      <c r="T899" s="76"/>
    </row>
    <row r="900" spans="2:20" x14ac:dyDescent="0.35">
      <c r="B900" s="35"/>
      <c r="C900" s="74"/>
      <c r="D900" s="75"/>
      <c r="E900" s="75"/>
      <c r="F900" s="75"/>
      <c r="G900" s="76"/>
      <c r="H900" s="63"/>
      <c r="I900" s="63"/>
      <c r="J900" s="76"/>
      <c r="K900" s="76"/>
      <c r="L900" s="37"/>
      <c r="M900" s="37"/>
      <c r="N900" s="76"/>
      <c r="O900" s="76"/>
      <c r="P900" s="37"/>
      <c r="Q900" s="37"/>
      <c r="R900" s="76"/>
      <c r="S900" s="63"/>
      <c r="T900" s="76"/>
    </row>
    <row r="901" spans="2:20" x14ac:dyDescent="0.35">
      <c r="B901" s="35"/>
      <c r="C901" s="74"/>
      <c r="D901" s="75"/>
      <c r="E901" s="75"/>
      <c r="F901" s="75"/>
      <c r="G901" s="76"/>
      <c r="H901" s="63"/>
      <c r="I901" s="63"/>
      <c r="J901" s="76"/>
      <c r="K901" s="76"/>
      <c r="L901" s="37"/>
      <c r="M901" s="37"/>
      <c r="N901" s="76"/>
      <c r="O901" s="76"/>
      <c r="P901" s="37"/>
      <c r="Q901" s="37"/>
      <c r="R901" s="76"/>
      <c r="S901" s="63"/>
      <c r="T901" s="76"/>
    </row>
    <row r="902" spans="2:20" x14ac:dyDescent="0.35">
      <c r="B902" s="35"/>
      <c r="C902" s="74"/>
      <c r="D902" s="75"/>
      <c r="E902" s="75"/>
      <c r="F902" s="75"/>
      <c r="G902" s="76"/>
      <c r="H902" s="63"/>
      <c r="I902" s="63"/>
      <c r="J902" s="76"/>
      <c r="K902" s="76"/>
      <c r="L902" s="37"/>
      <c r="M902" s="37"/>
      <c r="N902" s="76"/>
      <c r="O902" s="76"/>
      <c r="P902" s="37"/>
      <c r="Q902" s="37"/>
      <c r="R902" s="76"/>
      <c r="S902" s="63"/>
      <c r="T902" s="76"/>
    </row>
    <row r="903" spans="2:20" x14ac:dyDescent="0.35">
      <c r="B903" s="35"/>
      <c r="C903" s="74"/>
      <c r="D903" s="75"/>
      <c r="E903" s="75"/>
      <c r="F903" s="75"/>
      <c r="G903" s="76"/>
      <c r="H903" s="63"/>
      <c r="I903" s="63"/>
      <c r="J903" s="76"/>
      <c r="K903" s="76"/>
      <c r="L903" s="37"/>
      <c r="M903" s="37"/>
      <c r="N903" s="76"/>
      <c r="O903" s="76"/>
      <c r="P903" s="37"/>
      <c r="Q903" s="37"/>
      <c r="R903" s="76"/>
      <c r="S903" s="63"/>
      <c r="T903" s="76"/>
    </row>
    <row r="904" spans="2:20" x14ac:dyDescent="0.35">
      <c r="B904" s="35"/>
      <c r="C904" s="74"/>
      <c r="D904" s="75"/>
      <c r="E904" s="75"/>
      <c r="F904" s="75"/>
      <c r="G904" s="76"/>
      <c r="H904" s="63"/>
      <c r="I904" s="63"/>
      <c r="J904" s="76"/>
      <c r="K904" s="76"/>
      <c r="L904" s="37"/>
      <c r="M904" s="37"/>
      <c r="N904" s="76"/>
      <c r="O904" s="76"/>
      <c r="P904" s="37"/>
      <c r="Q904" s="37"/>
      <c r="R904" s="76"/>
      <c r="S904" s="63"/>
      <c r="T904" s="76"/>
    </row>
    <row r="905" spans="2:20" x14ac:dyDescent="0.35">
      <c r="B905" s="35"/>
      <c r="C905" s="74"/>
      <c r="D905" s="75"/>
      <c r="E905" s="75"/>
      <c r="F905" s="75"/>
      <c r="G905" s="76"/>
      <c r="H905" s="63"/>
      <c r="I905" s="63"/>
      <c r="J905" s="76"/>
      <c r="K905" s="76"/>
      <c r="L905" s="37"/>
      <c r="M905" s="37"/>
      <c r="N905" s="76"/>
      <c r="O905" s="76"/>
      <c r="P905" s="37"/>
      <c r="Q905" s="37"/>
      <c r="R905" s="76"/>
      <c r="S905" s="63"/>
      <c r="T905" s="76"/>
    </row>
    <row r="906" spans="2:20" x14ac:dyDescent="0.35">
      <c r="B906" s="35"/>
      <c r="C906" s="74"/>
      <c r="D906" s="75"/>
      <c r="E906" s="75"/>
      <c r="F906" s="75"/>
      <c r="G906" s="76"/>
      <c r="H906" s="63"/>
      <c r="I906" s="63"/>
      <c r="J906" s="76"/>
      <c r="K906" s="76"/>
      <c r="L906" s="37"/>
      <c r="M906" s="37"/>
      <c r="N906" s="76"/>
      <c r="O906" s="76"/>
      <c r="P906" s="37"/>
      <c r="Q906" s="37"/>
      <c r="R906" s="76"/>
      <c r="S906" s="63"/>
      <c r="T906" s="76"/>
    </row>
    <row r="907" spans="2:20" x14ac:dyDescent="0.35">
      <c r="B907" s="35"/>
      <c r="C907" s="74"/>
      <c r="D907" s="75"/>
      <c r="E907" s="75"/>
      <c r="F907" s="75"/>
      <c r="G907" s="76"/>
      <c r="H907" s="63"/>
      <c r="I907" s="63"/>
      <c r="J907" s="76"/>
      <c r="K907" s="76"/>
      <c r="L907" s="37"/>
      <c r="M907" s="37"/>
      <c r="N907" s="76"/>
      <c r="O907" s="76"/>
      <c r="P907" s="37"/>
      <c r="Q907" s="37"/>
      <c r="R907" s="76"/>
      <c r="S907" s="63"/>
      <c r="T907" s="76"/>
    </row>
    <row r="908" spans="2:20" x14ac:dyDescent="0.35">
      <c r="B908" s="35"/>
      <c r="C908" s="74"/>
      <c r="D908" s="75"/>
      <c r="E908" s="75"/>
      <c r="F908" s="75"/>
      <c r="G908" s="76"/>
      <c r="H908" s="63"/>
      <c r="I908" s="63"/>
      <c r="J908" s="76"/>
      <c r="K908" s="76"/>
      <c r="L908" s="37"/>
      <c r="M908" s="37"/>
      <c r="N908" s="76"/>
      <c r="O908" s="76"/>
      <c r="P908" s="37"/>
      <c r="Q908" s="37"/>
      <c r="R908" s="76"/>
      <c r="S908" s="63"/>
      <c r="T908" s="76"/>
    </row>
    <row r="909" spans="2:20" x14ac:dyDescent="0.35">
      <c r="B909" s="35"/>
      <c r="C909" s="74"/>
      <c r="D909" s="75"/>
      <c r="E909" s="75"/>
      <c r="F909" s="75"/>
      <c r="G909" s="76"/>
      <c r="H909" s="63"/>
      <c r="I909" s="63"/>
      <c r="J909" s="76"/>
      <c r="K909" s="76"/>
      <c r="L909" s="37"/>
      <c r="M909" s="37"/>
      <c r="N909" s="76"/>
      <c r="O909" s="76"/>
      <c r="P909" s="37"/>
      <c r="Q909" s="37"/>
      <c r="R909" s="76"/>
      <c r="S909" s="63"/>
      <c r="T909" s="76"/>
    </row>
    <row r="910" spans="2:20" x14ac:dyDescent="0.35">
      <c r="B910" s="35"/>
      <c r="C910" s="74"/>
      <c r="D910" s="75"/>
      <c r="E910" s="75"/>
      <c r="F910" s="75"/>
      <c r="G910" s="76"/>
      <c r="H910" s="63"/>
      <c r="I910" s="63"/>
      <c r="J910" s="76"/>
      <c r="K910" s="76"/>
      <c r="L910" s="37"/>
      <c r="M910" s="37"/>
      <c r="N910" s="76"/>
      <c r="O910" s="76"/>
      <c r="P910" s="37"/>
      <c r="Q910" s="37"/>
      <c r="R910" s="76"/>
      <c r="S910" s="63"/>
      <c r="T910" s="76"/>
    </row>
    <row r="911" spans="2:20" x14ac:dyDescent="0.35">
      <c r="B911" s="35"/>
      <c r="C911" s="74"/>
      <c r="D911" s="75"/>
      <c r="E911" s="75"/>
      <c r="F911" s="75"/>
      <c r="G911" s="76"/>
      <c r="H911" s="63"/>
      <c r="I911" s="63"/>
      <c r="J911" s="76"/>
      <c r="K911" s="76"/>
      <c r="L911" s="37"/>
      <c r="M911" s="37"/>
      <c r="N911" s="76"/>
      <c r="O911" s="76"/>
      <c r="P911" s="37"/>
      <c r="Q911" s="37"/>
      <c r="R911" s="76"/>
      <c r="S911" s="63"/>
      <c r="T911" s="76"/>
    </row>
    <row r="912" spans="2:20" x14ac:dyDescent="0.35">
      <c r="B912" s="35"/>
      <c r="C912" s="74"/>
      <c r="D912" s="75"/>
      <c r="E912" s="75"/>
      <c r="F912" s="75"/>
      <c r="G912" s="76"/>
      <c r="H912" s="63"/>
      <c r="I912" s="63"/>
      <c r="J912" s="76"/>
      <c r="K912" s="76"/>
      <c r="L912" s="37"/>
      <c r="M912" s="37"/>
      <c r="N912" s="76"/>
      <c r="O912" s="76"/>
      <c r="P912" s="37"/>
      <c r="Q912" s="37"/>
      <c r="R912" s="76"/>
      <c r="S912" s="63"/>
      <c r="T912" s="76"/>
    </row>
    <row r="913" spans="2:20" x14ac:dyDescent="0.35">
      <c r="B913" s="35"/>
      <c r="C913" s="74"/>
      <c r="D913" s="75"/>
      <c r="E913" s="75"/>
      <c r="F913" s="75"/>
      <c r="G913" s="76"/>
      <c r="H913" s="63"/>
      <c r="I913" s="63"/>
      <c r="J913" s="76"/>
      <c r="K913" s="76"/>
      <c r="L913" s="37"/>
      <c r="M913" s="37"/>
      <c r="N913" s="76"/>
      <c r="O913" s="76"/>
      <c r="P913" s="37"/>
      <c r="Q913" s="37"/>
      <c r="R913" s="76"/>
      <c r="S913" s="63"/>
      <c r="T913" s="76"/>
    </row>
    <row r="914" spans="2:20" x14ac:dyDescent="0.35">
      <c r="B914" s="35"/>
      <c r="C914" s="74"/>
      <c r="D914" s="75"/>
      <c r="E914" s="75"/>
      <c r="F914" s="75"/>
      <c r="G914" s="76"/>
      <c r="H914" s="63"/>
      <c r="I914" s="63"/>
      <c r="J914" s="76"/>
      <c r="K914" s="76"/>
      <c r="L914" s="37"/>
      <c r="M914" s="37"/>
      <c r="N914" s="76"/>
      <c r="O914" s="76"/>
      <c r="P914" s="37"/>
      <c r="Q914" s="37"/>
      <c r="R914" s="76"/>
      <c r="S914" s="63"/>
      <c r="T914" s="76"/>
    </row>
    <row r="915" spans="2:20" x14ac:dyDescent="0.35">
      <c r="B915" s="35"/>
      <c r="C915" s="74"/>
      <c r="D915" s="75"/>
      <c r="E915" s="75"/>
      <c r="F915" s="75"/>
      <c r="G915" s="76"/>
      <c r="H915" s="63"/>
      <c r="I915" s="63"/>
      <c r="J915" s="76"/>
      <c r="K915" s="76"/>
      <c r="L915" s="37"/>
      <c r="M915" s="37"/>
      <c r="N915" s="76"/>
      <c r="O915" s="76"/>
      <c r="P915" s="37"/>
      <c r="Q915" s="37"/>
      <c r="R915" s="76"/>
      <c r="S915" s="63"/>
      <c r="T915" s="76"/>
    </row>
    <row r="916" spans="2:20" x14ac:dyDescent="0.35">
      <c r="B916" s="35"/>
      <c r="C916" s="74"/>
      <c r="D916" s="75"/>
      <c r="E916" s="75"/>
      <c r="F916" s="75"/>
      <c r="G916" s="76"/>
      <c r="H916" s="63"/>
      <c r="I916" s="63"/>
      <c r="J916" s="76"/>
      <c r="K916" s="76"/>
      <c r="L916" s="37"/>
      <c r="M916" s="37"/>
      <c r="N916" s="76"/>
      <c r="O916" s="76"/>
      <c r="P916" s="37"/>
      <c r="Q916" s="37"/>
      <c r="R916" s="76"/>
      <c r="S916" s="63"/>
      <c r="T916" s="76"/>
    </row>
    <row r="917" spans="2:20" x14ac:dyDescent="0.35">
      <c r="B917" s="35"/>
      <c r="C917" s="74"/>
      <c r="D917" s="75"/>
      <c r="E917" s="75"/>
      <c r="F917" s="75"/>
      <c r="G917" s="76"/>
      <c r="H917" s="63"/>
      <c r="I917" s="63"/>
      <c r="J917" s="76"/>
      <c r="K917" s="76"/>
      <c r="L917" s="37"/>
      <c r="M917" s="37"/>
      <c r="N917" s="76"/>
      <c r="O917" s="76"/>
      <c r="P917" s="37"/>
      <c r="Q917" s="37"/>
      <c r="R917" s="76"/>
      <c r="S917" s="63"/>
      <c r="T917" s="76"/>
    </row>
    <row r="918" spans="2:20" x14ac:dyDescent="0.35">
      <c r="B918" s="35"/>
      <c r="C918" s="74"/>
      <c r="D918" s="75"/>
      <c r="E918" s="75"/>
      <c r="F918" s="75"/>
      <c r="G918" s="76"/>
      <c r="H918" s="63"/>
      <c r="I918" s="63"/>
      <c r="J918" s="76"/>
      <c r="K918" s="76"/>
      <c r="L918" s="37"/>
      <c r="M918" s="37"/>
      <c r="N918" s="76"/>
      <c r="O918" s="76"/>
      <c r="P918" s="37"/>
      <c r="Q918" s="37"/>
      <c r="R918" s="76"/>
      <c r="S918" s="63"/>
      <c r="T918" s="76"/>
    </row>
    <row r="919" spans="2:20" x14ac:dyDescent="0.35">
      <c r="B919" s="35"/>
      <c r="C919" s="74"/>
      <c r="D919" s="75"/>
      <c r="E919" s="75"/>
      <c r="F919" s="75"/>
      <c r="G919" s="76"/>
      <c r="H919" s="63"/>
      <c r="I919" s="63"/>
      <c r="J919" s="76"/>
      <c r="K919" s="76"/>
      <c r="L919" s="37"/>
      <c r="M919" s="37"/>
      <c r="N919" s="76"/>
      <c r="O919" s="76"/>
      <c r="P919" s="37"/>
      <c r="Q919" s="37"/>
      <c r="R919" s="76"/>
      <c r="S919" s="63"/>
      <c r="T919" s="76"/>
    </row>
    <row r="920" spans="2:20" x14ac:dyDescent="0.35">
      <c r="B920" s="35"/>
      <c r="C920" s="74"/>
      <c r="D920" s="75"/>
      <c r="E920" s="75"/>
      <c r="F920" s="75"/>
      <c r="G920" s="76"/>
      <c r="H920" s="63"/>
      <c r="I920" s="63"/>
      <c r="J920" s="76"/>
      <c r="K920" s="76"/>
      <c r="L920" s="37"/>
      <c r="M920" s="37"/>
      <c r="N920" s="76"/>
      <c r="O920" s="76"/>
      <c r="P920" s="37"/>
      <c r="Q920" s="37"/>
      <c r="R920" s="76"/>
      <c r="S920" s="63"/>
      <c r="T920" s="76"/>
    </row>
    <row r="921" spans="2:20" x14ac:dyDescent="0.35">
      <c r="B921" s="35"/>
      <c r="C921" s="74"/>
      <c r="D921" s="75"/>
      <c r="E921" s="75"/>
      <c r="F921" s="75"/>
      <c r="G921" s="76"/>
      <c r="H921" s="63"/>
      <c r="I921" s="63"/>
      <c r="J921" s="76"/>
      <c r="K921" s="76"/>
      <c r="L921" s="37"/>
      <c r="M921" s="37"/>
      <c r="N921" s="76"/>
      <c r="O921" s="76"/>
      <c r="P921" s="37"/>
      <c r="Q921" s="37"/>
      <c r="R921" s="76"/>
      <c r="S921" s="63"/>
      <c r="T921" s="76"/>
    </row>
    <row r="922" spans="2:20" x14ac:dyDescent="0.35">
      <c r="B922" s="35"/>
      <c r="C922" s="74"/>
      <c r="D922" s="75"/>
      <c r="E922" s="75"/>
      <c r="F922" s="75"/>
      <c r="G922" s="76"/>
      <c r="H922" s="63"/>
      <c r="I922" s="63"/>
      <c r="J922" s="76"/>
      <c r="K922" s="76"/>
      <c r="L922" s="37"/>
      <c r="M922" s="37"/>
      <c r="N922" s="76"/>
      <c r="O922" s="76"/>
      <c r="P922" s="37"/>
      <c r="Q922" s="37"/>
      <c r="R922" s="76"/>
      <c r="S922" s="63"/>
      <c r="T922" s="76"/>
    </row>
    <row r="923" spans="2:20" x14ac:dyDescent="0.35">
      <c r="B923" s="35"/>
      <c r="C923" s="74"/>
      <c r="D923" s="75"/>
      <c r="E923" s="75"/>
      <c r="F923" s="75"/>
      <c r="G923" s="76"/>
      <c r="H923" s="63"/>
      <c r="I923" s="63"/>
      <c r="J923" s="76"/>
      <c r="K923" s="76"/>
      <c r="L923" s="37"/>
      <c r="M923" s="37"/>
      <c r="N923" s="76"/>
      <c r="O923" s="76"/>
      <c r="P923" s="37"/>
      <c r="Q923" s="37"/>
      <c r="R923" s="76"/>
      <c r="S923" s="63"/>
      <c r="T923" s="76"/>
    </row>
    <row r="924" spans="2:20" x14ac:dyDescent="0.35">
      <c r="B924" s="35"/>
      <c r="C924" s="74"/>
      <c r="D924" s="75"/>
      <c r="E924" s="75"/>
      <c r="F924" s="75"/>
      <c r="G924" s="76"/>
      <c r="H924" s="63"/>
      <c r="I924" s="63"/>
      <c r="J924" s="76"/>
      <c r="K924" s="76"/>
      <c r="L924" s="37"/>
      <c r="M924" s="37"/>
      <c r="N924" s="76"/>
      <c r="O924" s="76"/>
      <c r="P924" s="37"/>
      <c r="Q924" s="37"/>
      <c r="R924" s="76"/>
      <c r="S924" s="63"/>
      <c r="T924" s="76"/>
    </row>
    <row r="925" spans="2:20" x14ac:dyDescent="0.35">
      <c r="B925" s="35"/>
      <c r="C925" s="74"/>
      <c r="D925" s="75"/>
      <c r="E925" s="75"/>
      <c r="F925" s="75"/>
      <c r="G925" s="76"/>
      <c r="H925" s="63"/>
      <c r="I925" s="63"/>
      <c r="J925" s="76"/>
      <c r="K925" s="76"/>
      <c r="L925" s="37"/>
      <c r="M925" s="37"/>
      <c r="N925" s="76"/>
      <c r="O925" s="76"/>
      <c r="P925" s="37"/>
      <c r="Q925" s="37"/>
      <c r="R925" s="76"/>
      <c r="S925" s="63"/>
      <c r="T925" s="76"/>
    </row>
    <row r="926" spans="2:20" x14ac:dyDescent="0.35">
      <c r="B926" s="35"/>
      <c r="C926" s="74"/>
      <c r="D926" s="75"/>
      <c r="E926" s="75"/>
      <c r="F926" s="75"/>
      <c r="G926" s="76"/>
      <c r="H926" s="63"/>
      <c r="I926" s="63"/>
      <c r="J926" s="76"/>
      <c r="K926" s="76"/>
      <c r="L926" s="37"/>
      <c r="M926" s="37"/>
      <c r="N926" s="76"/>
      <c r="O926" s="76"/>
      <c r="P926" s="37"/>
      <c r="Q926" s="37"/>
      <c r="R926" s="76"/>
      <c r="S926" s="63"/>
      <c r="T926" s="76"/>
    </row>
    <row r="927" spans="2:20" x14ac:dyDescent="0.35">
      <c r="B927" s="35"/>
      <c r="C927" s="74"/>
      <c r="D927" s="75"/>
      <c r="E927" s="75"/>
      <c r="F927" s="75"/>
      <c r="G927" s="76"/>
      <c r="H927" s="63"/>
      <c r="I927" s="63"/>
      <c r="J927" s="76"/>
      <c r="K927" s="76"/>
      <c r="L927" s="37"/>
      <c r="M927" s="37"/>
      <c r="N927" s="76"/>
      <c r="O927" s="76"/>
      <c r="P927" s="37"/>
      <c r="Q927" s="37"/>
      <c r="R927" s="76"/>
      <c r="S927" s="63"/>
      <c r="T927" s="76"/>
    </row>
    <row r="928" spans="2:20" x14ac:dyDescent="0.35">
      <c r="B928" s="35"/>
      <c r="C928" s="74"/>
      <c r="D928" s="75"/>
      <c r="E928" s="75"/>
      <c r="F928" s="75"/>
      <c r="G928" s="76"/>
      <c r="H928" s="63"/>
      <c r="I928" s="63"/>
      <c r="J928" s="76"/>
      <c r="K928" s="76"/>
      <c r="L928" s="37"/>
      <c r="M928" s="37"/>
      <c r="N928" s="76"/>
      <c r="O928" s="76"/>
      <c r="P928" s="37"/>
      <c r="Q928" s="37"/>
      <c r="R928" s="76"/>
      <c r="S928" s="63"/>
      <c r="T928" s="76"/>
    </row>
    <row r="929" spans="2:20" x14ac:dyDescent="0.35">
      <c r="B929" s="35"/>
      <c r="C929" s="74"/>
      <c r="D929" s="75"/>
      <c r="E929" s="75"/>
      <c r="F929" s="75"/>
      <c r="G929" s="76"/>
      <c r="H929" s="63"/>
      <c r="I929" s="63"/>
      <c r="J929" s="76"/>
      <c r="K929" s="76"/>
      <c r="L929" s="37"/>
      <c r="M929" s="37"/>
      <c r="N929" s="76"/>
      <c r="O929" s="76"/>
      <c r="P929" s="37"/>
      <c r="Q929" s="37"/>
      <c r="R929" s="76"/>
      <c r="S929" s="63"/>
      <c r="T929" s="76"/>
    </row>
    <row r="930" spans="2:20" x14ac:dyDescent="0.35">
      <c r="B930" s="35"/>
      <c r="C930" s="74"/>
      <c r="D930" s="75"/>
      <c r="E930" s="75"/>
      <c r="F930" s="75"/>
      <c r="G930" s="76"/>
      <c r="H930" s="63"/>
      <c r="I930" s="63"/>
      <c r="J930" s="76"/>
      <c r="K930" s="76"/>
      <c r="L930" s="37"/>
      <c r="M930" s="37"/>
      <c r="N930" s="76"/>
      <c r="O930" s="76"/>
      <c r="P930" s="37"/>
      <c r="Q930" s="37"/>
      <c r="R930" s="76"/>
      <c r="S930" s="63"/>
      <c r="T930" s="76"/>
    </row>
    <row r="931" spans="2:20" x14ac:dyDescent="0.35">
      <c r="B931" s="35"/>
      <c r="C931" s="74"/>
      <c r="D931" s="75"/>
      <c r="E931" s="75"/>
      <c r="F931" s="75"/>
      <c r="G931" s="76"/>
      <c r="H931" s="63"/>
      <c r="I931" s="63"/>
      <c r="J931" s="76"/>
      <c r="K931" s="76"/>
      <c r="L931" s="37"/>
      <c r="M931" s="37"/>
      <c r="N931" s="76"/>
      <c r="O931" s="76"/>
      <c r="P931" s="37"/>
      <c r="Q931" s="37"/>
      <c r="R931" s="76"/>
      <c r="S931" s="63"/>
      <c r="T931" s="76"/>
    </row>
    <row r="932" spans="2:20" x14ac:dyDescent="0.35">
      <c r="B932" s="35"/>
      <c r="C932" s="74"/>
      <c r="D932" s="75"/>
      <c r="E932" s="75"/>
      <c r="F932" s="75"/>
      <c r="G932" s="76"/>
      <c r="H932" s="63"/>
      <c r="I932" s="63"/>
      <c r="J932" s="76"/>
      <c r="K932" s="76"/>
      <c r="L932" s="37"/>
      <c r="M932" s="37"/>
      <c r="N932" s="76"/>
      <c r="O932" s="76"/>
      <c r="P932" s="37"/>
      <c r="Q932" s="37"/>
      <c r="R932" s="76"/>
      <c r="S932" s="63"/>
      <c r="T932" s="76"/>
    </row>
    <row r="933" spans="2:20" x14ac:dyDescent="0.35">
      <c r="B933" s="35"/>
      <c r="C933" s="74"/>
      <c r="D933" s="75"/>
      <c r="E933" s="75"/>
      <c r="F933" s="75"/>
      <c r="G933" s="76"/>
      <c r="H933" s="63"/>
      <c r="I933" s="63"/>
      <c r="J933" s="76"/>
      <c r="K933" s="76"/>
      <c r="L933" s="37"/>
      <c r="M933" s="37"/>
      <c r="N933" s="76"/>
      <c r="O933" s="76"/>
      <c r="P933" s="37"/>
      <c r="Q933" s="37"/>
      <c r="R933" s="76"/>
      <c r="S933" s="63"/>
      <c r="T933" s="76"/>
    </row>
    <row r="934" spans="2:20" x14ac:dyDescent="0.35">
      <c r="B934" s="35"/>
      <c r="C934" s="74"/>
      <c r="D934" s="75"/>
      <c r="E934" s="75"/>
      <c r="F934" s="75"/>
      <c r="G934" s="76"/>
      <c r="H934" s="63"/>
      <c r="I934" s="63"/>
      <c r="J934" s="76"/>
      <c r="K934" s="76"/>
      <c r="L934" s="37"/>
      <c r="M934" s="37"/>
      <c r="N934" s="76"/>
      <c r="O934" s="76"/>
      <c r="P934" s="37"/>
      <c r="Q934" s="37"/>
      <c r="R934" s="76"/>
      <c r="S934" s="63"/>
      <c r="T934" s="76"/>
    </row>
    <row r="935" spans="2:20" x14ac:dyDescent="0.35">
      <c r="B935" s="35"/>
      <c r="C935" s="74"/>
      <c r="D935" s="75"/>
      <c r="E935" s="75"/>
      <c r="F935" s="75"/>
      <c r="G935" s="76"/>
      <c r="H935" s="63"/>
      <c r="I935" s="63"/>
      <c r="J935" s="76"/>
      <c r="K935" s="76"/>
      <c r="L935" s="37"/>
      <c r="M935" s="37"/>
      <c r="N935" s="76"/>
      <c r="O935" s="76"/>
      <c r="P935" s="37"/>
      <c r="Q935" s="37"/>
      <c r="R935" s="76"/>
      <c r="S935" s="63"/>
      <c r="T935" s="76"/>
    </row>
    <row r="936" spans="2:20" x14ac:dyDescent="0.35">
      <c r="B936" s="35"/>
      <c r="C936" s="74"/>
      <c r="D936" s="75"/>
      <c r="E936" s="75"/>
      <c r="F936" s="75"/>
      <c r="G936" s="76"/>
      <c r="H936" s="63"/>
      <c r="I936" s="63"/>
      <c r="J936" s="76"/>
      <c r="K936" s="76"/>
      <c r="L936" s="37"/>
      <c r="M936" s="37"/>
      <c r="N936" s="76"/>
      <c r="O936" s="76"/>
      <c r="P936" s="37"/>
      <c r="Q936" s="37"/>
      <c r="R936" s="76"/>
      <c r="S936" s="63"/>
      <c r="T936" s="76"/>
    </row>
    <row r="937" spans="2:20" x14ac:dyDescent="0.35">
      <c r="B937" s="35"/>
      <c r="C937" s="74"/>
      <c r="D937" s="75"/>
      <c r="E937" s="75"/>
      <c r="F937" s="75"/>
      <c r="G937" s="76"/>
      <c r="H937" s="63"/>
      <c r="I937" s="63"/>
      <c r="J937" s="76"/>
      <c r="K937" s="76"/>
      <c r="L937" s="37"/>
      <c r="M937" s="37"/>
      <c r="N937" s="76"/>
      <c r="O937" s="76"/>
      <c r="P937" s="37"/>
      <c r="Q937" s="37"/>
      <c r="R937" s="76"/>
      <c r="S937" s="63"/>
      <c r="T937" s="76"/>
    </row>
    <row r="938" spans="2:20" x14ac:dyDescent="0.35">
      <c r="B938" s="35"/>
      <c r="C938" s="74"/>
      <c r="D938" s="75"/>
      <c r="E938" s="75"/>
      <c r="F938" s="75"/>
      <c r="G938" s="76"/>
      <c r="H938" s="63"/>
      <c r="I938" s="63"/>
      <c r="J938" s="76"/>
      <c r="K938" s="76"/>
      <c r="L938" s="37"/>
      <c r="M938" s="37"/>
      <c r="N938" s="76"/>
      <c r="O938" s="76"/>
      <c r="P938" s="37"/>
      <c r="Q938" s="37"/>
      <c r="R938" s="76"/>
      <c r="S938" s="63"/>
      <c r="T938" s="76"/>
    </row>
    <row r="939" spans="2:20" x14ac:dyDescent="0.35">
      <c r="B939" s="35"/>
      <c r="C939" s="74"/>
      <c r="D939" s="75"/>
      <c r="E939" s="75"/>
      <c r="F939" s="75"/>
      <c r="G939" s="76"/>
      <c r="H939" s="63"/>
      <c r="I939" s="63"/>
      <c r="J939" s="76"/>
      <c r="K939" s="76"/>
      <c r="L939" s="37"/>
      <c r="M939" s="37"/>
      <c r="N939" s="76"/>
      <c r="O939" s="76"/>
      <c r="P939" s="37"/>
      <c r="Q939" s="37"/>
      <c r="R939" s="76"/>
      <c r="S939" s="63"/>
      <c r="T939" s="76"/>
    </row>
    <row r="940" spans="2:20" x14ac:dyDescent="0.35">
      <c r="B940" s="35"/>
      <c r="C940" s="74"/>
      <c r="D940" s="75"/>
      <c r="E940" s="75"/>
      <c r="F940" s="75"/>
      <c r="G940" s="76"/>
      <c r="H940" s="63"/>
      <c r="I940" s="63"/>
      <c r="J940" s="76"/>
      <c r="K940" s="76"/>
      <c r="L940" s="37"/>
      <c r="M940" s="37"/>
      <c r="N940" s="76"/>
      <c r="O940" s="76"/>
      <c r="P940" s="37"/>
      <c r="Q940" s="37"/>
      <c r="R940" s="76"/>
      <c r="S940" s="63"/>
      <c r="T940" s="76"/>
    </row>
    <row r="941" spans="2:20" x14ac:dyDescent="0.35">
      <c r="B941" s="35"/>
      <c r="C941" s="74"/>
      <c r="D941" s="75"/>
      <c r="E941" s="75"/>
      <c r="F941" s="75"/>
      <c r="G941" s="76"/>
      <c r="H941" s="63"/>
      <c r="I941" s="63"/>
      <c r="J941" s="76"/>
      <c r="K941" s="76"/>
      <c r="L941" s="37"/>
      <c r="M941" s="37"/>
      <c r="N941" s="76"/>
      <c r="O941" s="76"/>
      <c r="P941" s="37"/>
      <c r="Q941" s="37"/>
      <c r="R941" s="76"/>
      <c r="S941" s="63"/>
      <c r="T941" s="76"/>
    </row>
    <row r="942" spans="2:20" x14ac:dyDescent="0.35">
      <c r="B942" s="35"/>
      <c r="C942" s="74"/>
      <c r="D942" s="75"/>
      <c r="E942" s="75"/>
      <c r="F942" s="75"/>
      <c r="G942" s="76"/>
      <c r="H942" s="63"/>
      <c r="I942" s="63"/>
      <c r="J942" s="76"/>
      <c r="K942" s="76"/>
      <c r="L942" s="37"/>
      <c r="M942" s="37"/>
      <c r="N942" s="76"/>
      <c r="O942" s="76"/>
      <c r="P942" s="37"/>
      <c r="Q942" s="37"/>
      <c r="R942" s="76"/>
      <c r="S942" s="63"/>
      <c r="T942" s="76"/>
    </row>
    <row r="943" spans="2:20" x14ac:dyDescent="0.35">
      <c r="B943" s="35"/>
      <c r="C943" s="74"/>
      <c r="D943" s="75"/>
      <c r="E943" s="75"/>
      <c r="F943" s="75"/>
      <c r="G943" s="76"/>
      <c r="H943" s="63"/>
      <c r="I943" s="63"/>
      <c r="J943" s="76"/>
      <c r="K943" s="76"/>
      <c r="L943" s="37"/>
      <c r="M943" s="37"/>
      <c r="N943" s="76"/>
      <c r="O943" s="76"/>
      <c r="P943" s="37"/>
      <c r="Q943" s="37"/>
      <c r="R943" s="76"/>
      <c r="S943" s="63"/>
      <c r="T943" s="76"/>
    </row>
    <row r="944" spans="2:20" x14ac:dyDescent="0.35">
      <c r="B944" s="35"/>
      <c r="C944" s="74"/>
      <c r="D944" s="75"/>
      <c r="E944" s="75"/>
      <c r="F944" s="75"/>
      <c r="G944" s="76"/>
      <c r="H944" s="63"/>
      <c r="I944" s="63"/>
      <c r="J944" s="76"/>
      <c r="K944" s="76"/>
      <c r="L944" s="37"/>
      <c r="M944" s="37"/>
      <c r="N944" s="76"/>
      <c r="O944" s="76"/>
      <c r="P944" s="37"/>
      <c r="Q944" s="37"/>
      <c r="R944" s="76"/>
      <c r="S944" s="63"/>
      <c r="T944" s="76"/>
    </row>
    <row r="945" spans="2:20" x14ac:dyDescent="0.35">
      <c r="B945" s="35"/>
      <c r="C945" s="74"/>
      <c r="D945" s="75"/>
      <c r="E945" s="75"/>
      <c r="F945" s="75"/>
      <c r="G945" s="76"/>
      <c r="H945" s="63"/>
      <c r="I945" s="63"/>
      <c r="J945" s="76"/>
      <c r="K945" s="76"/>
      <c r="L945" s="37"/>
      <c r="M945" s="37"/>
      <c r="N945" s="76"/>
      <c r="O945" s="76"/>
      <c r="P945" s="37"/>
      <c r="Q945" s="37"/>
      <c r="R945" s="76"/>
      <c r="S945" s="63"/>
      <c r="T945" s="76"/>
    </row>
    <row r="946" spans="2:20" x14ac:dyDescent="0.35">
      <c r="B946" s="35"/>
      <c r="C946" s="74"/>
      <c r="D946" s="75"/>
      <c r="E946" s="75"/>
      <c r="F946" s="75"/>
      <c r="G946" s="76"/>
      <c r="H946" s="63"/>
      <c r="I946" s="63"/>
      <c r="J946" s="76"/>
      <c r="K946" s="76"/>
      <c r="L946" s="37"/>
      <c r="M946" s="37"/>
      <c r="N946" s="76"/>
      <c r="O946" s="76"/>
      <c r="P946" s="37"/>
      <c r="Q946" s="37"/>
      <c r="R946" s="76"/>
      <c r="S946" s="63"/>
      <c r="T946" s="76"/>
    </row>
    <row r="947" spans="2:20" x14ac:dyDescent="0.35">
      <c r="B947" s="35"/>
      <c r="C947" s="74"/>
      <c r="D947" s="75"/>
      <c r="E947" s="75"/>
      <c r="F947" s="75"/>
      <c r="G947" s="76"/>
      <c r="H947" s="63"/>
      <c r="I947" s="63"/>
      <c r="J947" s="76"/>
      <c r="K947" s="76"/>
      <c r="L947" s="37"/>
      <c r="M947" s="37"/>
      <c r="N947" s="76"/>
      <c r="O947" s="76"/>
      <c r="P947" s="37"/>
      <c r="Q947" s="37"/>
      <c r="R947" s="76"/>
      <c r="S947" s="63"/>
      <c r="T947" s="76"/>
    </row>
    <row r="948" spans="2:20" x14ac:dyDescent="0.35">
      <c r="B948" s="35"/>
      <c r="C948" s="74"/>
      <c r="D948" s="75"/>
      <c r="E948" s="75"/>
      <c r="F948" s="75"/>
      <c r="G948" s="76"/>
      <c r="H948" s="63"/>
      <c r="I948" s="63"/>
      <c r="J948" s="76"/>
      <c r="K948" s="76"/>
      <c r="L948" s="37"/>
      <c r="M948" s="37"/>
      <c r="N948" s="76"/>
      <c r="O948" s="76"/>
      <c r="P948" s="37"/>
      <c r="Q948" s="37"/>
      <c r="R948" s="76"/>
      <c r="S948" s="63"/>
      <c r="T948" s="76"/>
    </row>
    <row r="949" spans="2:20" x14ac:dyDescent="0.35">
      <c r="B949" s="35"/>
      <c r="C949" s="74"/>
      <c r="D949" s="75"/>
      <c r="E949" s="75"/>
      <c r="F949" s="75"/>
      <c r="G949" s="76"/>
      <c r="H949" s="63"/>
      <c r="I949" s="63"/>
      <c r="J949" s="76"/>
      <c r="K949" s="76"/>
      <c r="L949" s="37"/>
      <c r="M949" s="37"/>
      <c r="N949" s="76"/>
      <c r="O949" s="76"/>
      <c r="P949" s="37"/>
      <c r="Q949" s="37"/>
      <c r="R949" s="76"/>
      <c r="S949" s="63"/>
      <c r="T949" s="76"/>
    </row>
    <row r="950" spans="2:20" x14ac:dyDescent="0.35">
      <c r="B950" s="35"/>
      <c r="C950" s="74"/>
      <c r="D950" s="75"/>
      <c r="E950" s="75"/>
      <c r="F950" s="75"/>
      <c r="G950" s="76"/>
      <c r="H950" s="63"/>
      <c r="I950" s="63"/>
      <c r="J950" s="76"/>
      <c r="K950" s="76"/>
      <c r="L950" s="37"/>
      <c r="M950" s="37"/>
      <c r="N950" s="76"/>
      <c r="O950" s="76"/>
      <c r="P950" s="37"/>
      <c r="Q950" s="37"/>
      <c r="R950" s="76"/>
      <c r="S950" s="63"/>
      <c r="T950" s="76"/>
    </row>
    <row r="951" spans="2:20" x14ac:dyDescent="0.35">
      <c r="B951" s="35"/>
      <c r="C951" s="74"/>
      <c r="D951" s="75"/>
      <c r="E951" s="75"/>
      <c r="F951" s="75"/>
      <c r="G951" s="76"/>
      <c r="H951" s="63"/>
      <c r="I951" s="63"/>
      <c r="J951" s="76"/>
      <c r="K951" s="76"/>
      <c r="L951" s="37"/>
      <c r="M951" s="37"/>
      <c r="N951" s="76"/>
      <c r="O951" s="76"/>
      <c r="P951" s="37"/>
      <c r="Q951" s="37"/>
      <c r="R951" s="76"/>
      <c r="S951" s="63"/>
      <c r="T951" s="76"/>
    </row>
    <row r="952" spans="2:20" x14ac:dyDescent="0.35">
      <c r="B952" s="35"/>
      <c r="C952" s="74"/>
      <c r="D952" s="75"/>
      <c r="E952" s="75"/>
      <c r="F952" s="75"/>
      <c r="G952" s="76"/>
      <c r="H952" s="63"/>
      <c r="I952" s="63"/>
      <c r="J952" s="76"/>
      <c r="K952" s="76"/>
      <c r="L952" s="37"/>
      <c r="M952" s="37"/>
      <c r="N952" s="76"/>
      <c r="O952" s="76"/>
      <c r="P952" s="37"/>
      <c r="Q952" s="37"/>
      <c r="R952" s="76"/>
      <c r="S952" s="63"/>
      <c r="T952" s="76"/>
    </row>
    <row r="953" spans="2:20" x14ac:dyDescent="0.35">
      <c r="B953" s="35"/>
      <c r="C953" s="74"/>
      <c r="D953" s="75"/>
      <c r="E953" s="75"/>
      <c r="F953" s="75"/>
      <c r="G953" s="76"/>
      <c r="H953" s="63"/>
      <c r="I953" s="63"/>
      <c r="J953" s="76"/>
      <c r="K953" s="76"/>
      <c r="L953" s="37"/>
      <c r="M953" s="37"/>
      <c r="N953" s="76"/>
      <c r="O953" s="76"/>
      <c r="P953" s="37"/>
      <c r="Q953" s="37"/>
      <c r="R953" s="76"/>
      <c r="S953" s="63"/>
      <c r="T953" s="76"/>
    </row>
    <row r="954" spans="2:20" x14ac:dyDescent="0.35">
      <c r="B954" s="35"/>
      <c r="C954" s="74"/>
      <c r="D954" s="75"/>
      <c r="E954" s="75"/>
      <c r="F954" s="75"/>
      <c r="G954" s="76"/>
      <c r="H954" s="63"/>
      <c r="I954" s="63"/>
      <c r="J954" s="76"/>
      <c r="K954" s="76"/>
      <c r="L954" s="37"/>
      <c r="M954" s="37"/>
      <c r="N954" s="76"/>
      <c r="O954" s="76"/>
      <c r="P954" s="37"/>
      <c r="Q954" s="37"/>
      <c r="R954" s="76"/>
      <c r="S954" s="63"/>
      <c r="T954" s="76"/>
    </row>
    <row r="955" spans="2:20" x14ac:dyDescent="0.35">
      <c r="B955" s="35"/>
      <c r="C955" s="74"/>
      <c r="D955" s="75"/>
      <c r="E955" s="75"/>
      <c r="F955" s="75"/>
      <c r="G955" s="76"/>
      <c r="H955" s="63"/>
      <c r="I955" s="63"/>
      <c r="J955" s="76"/>
      <c r="K955" s="76"/>
      <c r="L955" s="37"/>
      <c r="M955" s="37"/>
      <c r="N955" s="76"/>
      <c r="O955" s="76"/>
      <c r="P955" s="37"/>
      <c r="Q955" s="37"/>
      <c r="R955" s="76"/>
      <c r="S955" s="63"/>
      <c r="T955" s="76"/>
    </row>
    <row r="956" spans="2:20" x14ac:dyDescent="0.35">
      <c r="B956" s="35"/>
      <c r="C956" s="74"/>
      <c r="D956" s="75"/>
      <c r="E956" s="75"/>
      <c r="F956" s="75"/>
      <c r="G956" s="76"/>
      <c r="H956" s="63"/>
      <c r="I956" s="63"/>
      <c r="J956" s="76"/>
      <c r="K956" s="76"/>
      <c r="L956" s="37"/>
      <c r="M956" s="37"/>
      <c r="N956" s="76"/>
      <c r="O956" s="76"/>
      <c r="P956" s="37"/>
      <c r="Q956" s="37"/>
      <c r="R956" s="76"/>
      <c r="S956" s="63"/>
      <c r="T956" s="76"/>
    </row>
    <row r="957" spans="2:20" x14ac:dyDescent="0.35">
      <c r="B957" s="35"/>
      <c r="C957" s="74"/>
      <c r="D957" s="75"/>
      <c r="E957" s="75"/>
      <c r="F957" s="75"/>
      <c r="G957" s="76"/>
      <c r="H957" s="63"/>
      <c r="I957" s="63"/>
      <c r="J957" s="76"/>
      <c r="K957" s="76"/>
      <c r="L957" s="37"/>
      <c r="M957" s="37"/>
      <c r="N957" s="76"/>
      <c r="O957" s="76"/>
      <c r="P957" s="37"/>
      <c r="Q957" s="37"/>
      <c r="R957" s="76"/>
      <c r="S957" s="63"/>
      <c r="T957" s="76"/>
    </row>
    <row r="958" spans="2:20" x14ac:dyDescent="0.35">
      <c r="B958" s="35"/>
      <c r="C958" s="74"/>
      <c r="D958" s="75"/>
      <c r="E958" s="75"/>
      <c r="F958" s="75"/>
      <c r="G958" s="76"/>
      <c r="H958" s="63"/>
      <c r="I958" s="63"/>
      <c r="J958" s="76"/>
      <c r="K958" s="76"/>
      <c r="L958" s="37"/>
      <c r="M958" s="37"/>
      <c r="N958" s="76"/>
      <c r="O958" s="76"/>
      <c r="P958" s="37"/>
      <c r="Q958" s="37"/>
      <c r="R958" s="76"/>
      <c r="S958" s="63"/>
      <c r="T958" s="76"/>
    </row>
    <row r="959" spans="2:20" x14ac:dyDescent="0.35">
      <c r="B959" s="35"/>
      <c r="C959" s="74"/>
      <c r="D959" s="75"/>
      <c r="E959" s="75"/>
      <c r="F959" s="75"/>
      <c r="G959" s="76"/>
      <c r="H959" s="63"/>
      <c r="I959" s="63"/>
      <c r="J959" s="76"/>
      <c r="K959" s="76"/>
      <c r="L959" s="37"/>
      <c r="M959" s="37"/>
      <c r="N959" s="76"/>
      <c r="O959" s="76"/>
      <c r="P959" s="37"/>
      <c r="Q959" s="37"/>
      <c r="R959" s="76"/>
      <c r="S959" s="63"/>
      <c r="T959" s="76"/>
    </row>
    <row r="960" spans="2:20" x14ac:dyDescent="0.35">
      <c r="B960" s="35"/>
      <c r="C960" s="74"/>
      <c r="D960" s="75"/>
      <c r="E960" s="75"/>
      <c r="F960" s="75"/>
      <c r="G960" s="76"/>
      <c r="H960" s="63"/>
      <c r="I960" s="63"/>
      <c r="J960" s="76"/>
      <c r="K960" s="76"/>
      <c r="L960" s="37"/>
      <c r="M960" s="37"/>
      <c r="N960" s="76"/>
      <c r="O960" s="76"/>
      <c r="P960" s="37"/>
      <c r="Q960" s="37"/>
      <c r="R960" s="76"/>
      <c r="S960" s="63"/>
      <c r="T960" s="76"/>
    </row>
    <row r="961" spans="2:20" x14ac:dyDescent="0.35">
      <c r="B961" s="35"/>
      <c r="C961" s="74"/>
      <c r="D961" s="75"/>
      <c r="E961" s="75"/>
      <c r="F961" s="75"/>
      <c r="G961" s="76"/>
      <c r="H961" s="63"/>
      <c r="I961" s="63"/>
      <c r="J961" s="76"/>
      <c r="K961" s="76"/>
      <c r="L961" s="37"/>
      <c r="M961" s="37"/>
      <c r="N961" s="76"/>
      <c r="O961" s="76"/>
      <c r="P961" s="37"/>
      <c r="Q961" s="37"/>
      <c r="R961" s="76"/>
      <c r="S961" s="63"/>
      <c r="T961" s="76"/>
    </row>
    <row r="962" spans="2:20" x14ac:dyDescent="0.35">
      <c r="B962" s="35"/>
      <c r="C962" s="74"/>
      <c r="D962" s="75"/>
      <c r="E962" s="75"/>
      <c r="F962" s="75"/>
      <c r="G962" s="76"/>
      <c r="H962" s="63"/>
      <c r="I962" s="63"/>
      <c r="J962" s="76"/>
      <c r="K962" s="76"/>
      <c r="L962" s="37"/>
      <c r="M962" s="37"/>
      <c r="N962" s="76"/>
      <c r="O962" s="76"/>
      <c r="P962" s="37"/>
      <c r="Q962" s="37"/>
      <c r="R962" s="76"/>
      <c r="S962" s="63"/>
      <c r="T962" s="76"/>
    </row>
    <row r="963" spans="2:20" x14ac:dyDescent="0.35">
      <c r="B963" s="35"/>
      <c r="C963" s="74"/>
      <c r="D963" s="75"/>
      <c r="E963" s="75"/>
      <c r="F963" s="75"/>
      <c r="G963" s="76"/>
      <c r="H963" s="63"/>
      <c r="I963" s="63"/>
      <c r="J963" s="76"/>
      <c r="K963" s="76"/>
      <c r="L963" s="37"/>
      <c r="M963" s="37"/>
      <c r="N963" s="76"/>
      <c r="O963" s="76"/>
      <c r="P963" s="37"/>
      <c r="Q963" s="37"/>
      <c r="R963" s="76"/>
      <c r="S963" s="63"/>
      <c r="T963" s="76"/>
    </row>
    <row r="964" spans="2:20" x14ac:dyDescent="0.35">
      <c r="B964" s="35"/>
      <c r="C964" s="74"/>
      <c r="D964" s="75"/>
      <c r="E964" s="75"/>
      <c r="F964" s="75"/>
      <c r="G964" s="76"/>
      <c r="H964" s="63"/>
      <c r="I964" s="63"/>
      <c r="J964" s="76"/>
      <c r="K964" s="76"/>
      <c r="L964" s="37"/>
      <c r="M964" s="37"/>
      <c r="N964" s="76"/>
      <c r="O964" s="76"/>
      <c r="P964" s="37"/>
      <c r="Q964" s="37"/>
      <c r="R964" s="76"/>
      <c r="S964" s="63"/>
      <c r="T964" s="76"/>
    </row>
    <row r="965" spans="2:20" x14ac:dyDescent="0.35">
      <c r="B965" s="35"/>
      <c r="C965" s="74"/>
      <c r="D965" s="75"/>
      <c r="E965" s="75"/>
      <c r="F965" s="75"/>
      <c r="G965" s="76"/>
      <c r="H965" s="63"/>
      <c r="I965" s="63"/>
      <c r="J965" s="76"/>
      <c r="K965" s="76"/>
      <c r="L965" s="37"/>
      <c r="M965" s="37"/>
      <c r="N965" s="76"/>
      <c r="O965" s="76"/>
      <c r="P965" s="37"/>
      <c r="Q965" s="37"/>
      <c r="R965" s="76"/>
      <c r="S965" s="63"/>
      <c r="T965" s="76"/>
    </row>
    <row r="966" spans="2:20" x14ac:dyDescent="0.35">
      <c r="B966" s="35"/>
      <c r="C966" s="74"/>
      <c r="D966" s="75"/>
      <c r="E966" s="75"/>
      <c r="F966" s="75"/>
      <c r="G966" s="76"/>
      <c r="H966" s="63"/>
      <c r="I966" s="63"/>
      <c r="J966" s="76"/>
      <c r="K966" s="76"/>
      <c r="L966" s="37"/>
      <c r="M966" s="37"/>
      <c r="N966" s="76"/>
      <c r="O966" s="76"/>
      <c r="P966" s="37"/>
      <c r="Q966" s="37"/>
      <c r="R966" s="76"/>
      <c r="S966" s="63"/>
      <c r="T966" s="76"/>
    </row>
    <row r="967" spans="2:20" x14ac:dyDescent="0.35">
      <c r="B967" s="35"/>
      <c r="C967" s="74"/>
      <c r="D967" s="75"/>
      <c r="E967" s="75"/>
      <c r="F967" s="75"/>
      <c r="G967" s="76"/>
      <c r="H967" s="63"/>
      <c r="I967" s="63"/>
      <c r="J967" s="76"/>
      <c r="K967" s="76"/>
      <c r="L967" s="37"/>
      <c r="M967" s="37"/>
      <c r="N967" s="76"/>
      <c r="O967" s="76"/>
      <c r="P967" s="37"/>
      <c r="Q967" s="37"/>
      <c r="R967" s="76"/>
      <c r="S967" s="63"/>
      <c r="T967" s="76"/>
    </row>
    <row r="968" spans="2:20" x14ac:dyDescent="0.35">
      <c r="B968" s="35"/>
      <c r="C968" s="74"/>
      <c r="D968" s="75"/>
      <c r="E968" s="75"/>
      <c r="F968" s="75"/>
      <c r="G968" s="76"/>
      <c r="H968" s="63"/>
      <c r="I968" s="63"/>
      <c r="J968" s="76"/>
      <c r="K968" s="76"/>
      <c r="L968" s="37"/>
      <c r="M968" s="37"/>
      <c r="N968" s="76"/>
      <c r="O968" s="76"/>
      <c r="P968" s="37"/>
      <c r="Q968" s="37"/>
      <c r="R968" s="76"/>
      <c r="S968" s="63"/>
      <c r="T968" s="76"/>
    </row>
    <row r="969" spans="2:20" x14ac:dyDescent="0.35">
      <c r="B969" s="35"/>
      <c r="C969" s="74"/>
      <c r="D969" s="75"/>
      <c r="E969" s="75"/>
      <c r="F969" s="75"/>
      <c r="G969" s="76"/>
      <c r="H969" s="63"/>
      <c r="I969" s="63"/>
      <c r="J969" s="76"/>
      <c r="K969" s="76"/>
      <c r="L969" s="37"/>
      <c r="M969" s="37"/>
      <c r="N969" s="76"/>
      <c r="O969" s="76"/>
      <c r="P969" s="37"/>
      <c r="Q969" s="37"/>
      <c r="R969" s="76"/>
      <c r="S969" s="63"/>
      <c r="T969" s="76"/>
    </row>
    <row r="970" spans="2:20" x14ac:dyDescent="0.35">
      <c r="B970" s="35"/>
      <c r="C970" s="74"/>
      <c r="D970" s="75"/>
      <c r="E970" s="75"/>
      <c r="F970" s="75"/>
      <c r="G970" s="76"/>
      <c r="H970" s="63"/>
      <c r="I970" s="63"/>
      <c r="J970" s="76"/>
      <c r="K970" s="76"/>
      <c r="L970" s="37"/>
      <c r="M970" s="37"/>
      <c r="N970" s="76"/>
      <c r="O970" s="76"/>
      <c r="P970" s="37"/>
      <c r="Q970" s="37"/>
      <c r="R970" s="76"/>
      <c r="S970" s="63"/>
      <c r="T970" s="76"/>
    </row>
    <row r="971" spans="2:20" x14ac:dyDescent="0.35">
      <c r="B971" s="35"/>
      <c r="C971" s="74"/>
      <c r="D971" s="75"/>
      <c r="E971" s="75"/>
      <c r="F971" s="75"/>
      <c r="G971" s="76"/>
      <c r="H971" s="63"/>
      <c r="I971" s="63"/>
      <c r="J971" s="76"/>
      <c r="K971" s="76"/>
      <c r="L971" s="37"/>
      <c r="M971" s="37"/>
      <c r="N971" s="76"/>
      <c r="O971" s="76"/>
      <c r="P971" s="37"/>
      <c r="Q971" s="37"/>
      <c r="R971" s="76"/>
      <c r="S971" s="63"/>
      <c r="T971" s="76"/>
    </row>
    <row r="972" spans="2:20" x14ac:dyDescent="0.35">
      <c r="B972" s="35"/>
      <c r="C972" s="74"/>
      <c r="D972" s="75"/>
      <c r="E972" s="75"/>
      <c r="F972" s="75"/>
      <c r="G972" s="76"/>
      <c r="H972" s="63"/>
      <c r="I972" s="63"/>
      <c r="J972" s="76"/>
      <c r="K972" s="76"/>
      <c r="L972" s="37"/>
      <c r="M972" s="37"/>
      <c r="N972" s="76"/>
      <c r="O972" s="76"/>
      <c r="P972" s="37"/>
      <c r="Q972" s="37"/>
      <c r="R972" s="76"/>
      <c r="S972" s="63"/>
      <c r="T972" s="76"/>
    </row>
    <row r="973" spans="2:20" x14ac:dyDescent="0.35">
      <c r="B973" s="35"/>
      <c r="C973" s="74"/>
      <c r="D973" s="75"/>
      <c r="E973" s="75"/>
      <c r="F973" s="75"/>
      <c r="G973" s="76"/>
      <c r="H973" s="63"/>
      <c r="I973" s="63"/>
      <c r="J973" s="76"/>
      <c r="K973" s="76"/>
      <c r="L973" s="37"/>
      <c r="M973" s="37"/>
      <c r="N973" s="76"/>
      <c r="O973" s="76"/>
      <c r="P973" s="37"/>
      <c r="Q973" s="37"/>
      <c r="R973" s="76"/>
      <c r="S973" s="63"/>
      <c r="T973" s="76"/>
    </row>
    <row r="974" spans="2:20" x14ac:dyDescent="0.35">
      <c r="B974" s="35"/>
      <c r="C974" s="74"/>
      <c r="D974" s="75"/>
      <c r="E974" s="75"/>
      <c r="F974" s="75"/>
      <c r="G974" s="76"/>
      <c r="H974" s="63"/>
      <c r="I974" s="63"/>
      <c r="J974" s="76"/>
      <c r="K974" s="76"/>
      <c r="L974" s="37"/>
      <c r="M974" s="37"/>
      <c r="N974" s="76"/>
      <c r="O974" s="76"/>
      <c r="P974" s="37"/>
      <c r="Q974" s="37"/>
      <c r="R974" s="76"/>
      <c r="S974" s="63"/>
      <c r="T974" s="76"/>
    </row>
    <row r="975" spans="2:20" x14ac:dyDescent="0.35">
      <c r="B975" s="35"/>
      <c r="C975" s="74"/>
      <c r="D975" s="75"/>
      <c r="E975" s="75"/>
      <c r="F975" s="75"/>
      <c r="G975" s="76"/>
      <c r="H975" s="63"/>
      <c r="I975" s="63"/>
      <c r="J975" s="76"/>
      <c r="K975" s="76"/>
      <c r="L975" s="37"/>
      <c r="M975" s="37"/>
      <c r="N975" s="76"/>
      <c r="O975" s="76"/>
      <c r="P975" s="37"/>
      <c r="Q975" s="37"/>
      <c r="R975" s="76"/>
      <c r="S975" s="63"/>
      <c r="T975" s="76"/>
    </row>
    <row r="976" spans="2:20" x14ac:dyDescent="0.35">
      <c r="B976" s="35"/>
      <c r="C976" s="74"/>
      <c r="D976" s="75"/>
      <c r="E976" s="75"/>
      <c r="F976" s="75"/>
      <c r="G976" s="76"/>
      <c r="H976" s="63"/>
      <c r="I976" s="63"/>
      <c r="J976" s="76"/>
      <c r="K976" s="76"/>
      <c r="L976" s="37"/>
      <c r="M976" s="37"/>
      <c r="N976" s="76"/>
      <c r="O976" s="76"/>
      <c r="P976" s="37"/>
      <c r="Q976" s="37"/>
      <c r="R976" s="76"/>
      <c r="S976" s="63"/>
      <c r="T976" s="76"/>
    </row>
    <row r="977" spans="2:20" x14ac:dyDescent="0.35">
      <c r="B977" s="35"/>
      <c r="C977" s="74"/>
      <c r="D977" s="75"/>
      <c r="E977" s="75"/>
      <c r="F977" s="75"/>
      <c r="G977" s="76"/>
      <c r="H977" s="63"/>
      <c r="I977" s="63"/>
      <c r="J977" s="76"/>
      <c r="K977" s="76"/>
      <c r="L977" s="37"/>
      <c r="M977" s="37"/>
      <c r="N977" s="76"/>
      <c r="O977" s="76"/>
      <c r="P977" s="37"/>
      <c r="Q977" s="37"/>
      <c r="R977" s="76"/>
      <c r="S977" s="63"/>
      <c r="T977" s="76"/>
    </row>
    <row r="978" spans="2:20" x14ac:dyDescent="0.35">
      <c r="B978" s="35"/>
      <c r="C978" s="74"/>
      <c r="D978" s="75"/>
      <c r="E978" s="75"/>
      <c r="F978" s="75"/>
      <c r="G978" s="76"/>
      <c r="H978" s="63"/>
      <c r="I978" s="63"/>
      <c r="J978" s="76"/>
      <c r="K978" s="76"/>
      <c r="L978" s="37"/>
      <c r="M978" s="37"/>
      <c r="N978" s="76"/>
      <c r="O978" s="76"/>
      <c r="P978" s="37"/>
      <c r="Q978" s="37"/>
      <c r="R978" s="76"/>
      <c r="S978" s="63"/>
      <c r="T978" s="76"/>
    </row>
    <row r="979" spans="2:20" x14ac:dyDescent="0.35">
      <c r="B979" s="35"/>
      <c r="C979" s="74"/>
      <c r="D979" s="75"/>
      <c r="E979" s="75"/>
      <c r="F979" s="75"/>
      <c r="G979" s="76"/>
      <c r="H979" s="63"/>
      <c r="I979" s="63"/>
      <c r="J979" s="76"/>
      <c r="K979" s="76"/>
      <c r="L979" s="37"/>
      <c r="M979" s="37"/>
      <c r="N979" s="76"/>
      <c r="O979" s="76"/>
      <c r="P979" s="37"/>
      <c r="Q979" s="37"/>
      <c r="R979" s="76"/>
      <c r="S979" s="63"/>
      <c r="T979" s="76"/>
    </row>
    <row r="980" spans="2:20" x14ac:dyDescent="0.35">
      <c r="B980" s="35"/>
      <c r="C980" s="74"/>
      <c r="D980" s="75"/>
      <c r="E980" s="75"/>
      <c r="F980" s="75"/>
      <c r="G980" s="76"/>
      <c r="H980" s="63"/>
      <c r="I980" s="63"/>
      <c r="J980" s="76"/>
      <c r="K980" s="76"/>
      <c r="L980" s="37"/>
      <c r="M980" s="37"/>
      <c r="N980" s="76"/>
      <c r="O980" s="76"/>
      <c r="P980" s="37"/>
      <c r="Q980" s="37"/>
      <c r="R980" s="76"/>
      <c r="S980" s="63"/>
      <c r="T980" s="76"/>
    </row>
    <row r="981" spans="2:20" x14ac:dyDescent="0.35">
      <c r="B981" s="35"/>
      <c r="C981" s="74"/>
      <c r="D981" s="75"/>
      <c r="E981" s="75"/>
      <c r="F981" s="75"/>
      <c r="G981" s="76"/>
      <c r="H981" s="63"/>
      <c r="I981" s="63"/>
      <c r="J981" s="76"/>
      <c r="K981" s="76"/>
      <c r="L981" s="37"/>
      <c r="M981" s="37"/>
      <c r="N981" s="76"/>
      <c r="O981" s="76"/>
      <c r="P981" s="37"/>
      <c r="Q981" s="37"/>
      <c r="R981" s="76"/>
      <c r="S981" s="63"/>
      <c r="T981" s="76"/>
    </row>
    <row r="982" spans="2:20" x14ac:dyDescent="0.35">
      <c r="B982" s="35"/>
      <c r="C982" s="74"/>
      <c r="D982" s="75"/>
      <c r="E982" s="75"/>
      <c r="F982" s="75"/>
      <c r="G982" s="76"/>
      <c r="H982" s="63"/>
      <c r="I982" s="63"/>
      <c r="J982" s="76"/>
      <c r="K982" s="76"/>
      <c r="L982" s="37"/>
      <c r="M982" s="37"/>
      <c r="N982" s="76"/>
      <c r="O982" s="76"/>
      <c r="P982" s="37"/>
      <c r="Q982" s="37"/>
      <c r="R982" s="76"/>
      <c r="S982" s="63"/>
      <c r="T982" s="76"/>
    </row>
    <row r="983" spans="2:20" x14ac:dyDescent="0.35">
      <c r="B983" s="35"/>
      <c r="C983" s="74"/>
      <c r="D983" s="75"/>
      <c r="E983" s="75"/>
      <c r="F983" s="75"/>
      <c r="G983" s="76"/>
      <c r="H983" s="63"/>
      <c r="I983" s="63"/>
      <c r="J983" s="76"/>
      <c r="K983" s="76"/>
      <c r="L983" s="37"/>
      <c r="M983" s="37"/>
      <c r="N983" s="76"/>
      <c r="O983" s="76"/>
      <c r="P983" s="37"/>
      <c r="Q983" s="37"/>
      <c r="R983" s="76"/>
      <c r="S983" s="63"/>
      <c r="T983" s="76"/>
    </row>
    <row r="984" spans="2:20" x14ac:dyDescent="0.35">
      <c r="B984" s="35"/>
      <c r="C984" s="74"/>
      <c r="D984" s="75"/>
      <c r="E984" s="75"/>
      <c r="F984" s="75"/>
      <c r="G984" s="76"/>
      <c r="H984" s="63"/>
      <c r="I984" s="63"/>
      <c r="J984" s="76"/>
      <c r="K984" s="76"/>
      <c r="L984" s="37"/>
      <c r="M984" s="37"/>
      <c r="N984" s="76"/>
      <c r="O984" s="76"/>
      <c r="P984" s="37"/>
      <c r="Q984" s="37"/>
      <c r="R984" s="76"/>
      <c r="S984" s="63"/>
      <c r="T984" s="76"/>
    </row>
    <row r="985" spans="2:20" x14ac:dyDescent="0.35">
      <c r="B985" s="35"/>
      <c r="C985" s="74"/>
      <c r="D985" s="75"/>
      <c r="E985" s="75"/>
      <c r="F985" s="75"/>
      <c r="G985" s="76"/>
      <c r="H985" s="63"/>
      <c r="I985" s="63"/>
      <c r="J985" s="76"/>
      <c r="K985" s="76"/>
      <c r="L985" s="37"/>
      <c r="M985" s="37"/>
      <c r="N985" s="76"/>
      <c r="O985" s="76"/>
      <c r="P985" s="37"/>
      <c r="Q985" s="37"/>
      <c r="R985" s="76"/>
      <c r="S985" s="63"/>
      <c r="T985" s="76"/>
    </row>
    <row r="986" spans="2:20" x14ac:dyDescent="0.35">
      <c r="B986" s="35"/>
      <c r="C986" s="74"/>
      <c r="D986" s="75"/>
      <c r="E986" s="75"/>
      <c r="F986" s="75"/>
      <c r="G986" s="76"/>
      <c r="H986" s="63"/>
      <c r="I986" s="63"/>
      <c r="J986" s="76"/>
      <c r="K986" s="76"/>
      <c r="L986" s="37"/>
      <c r="M986" s="37"/>
      <c r="N986" s="76"/>
      <c r="O986" s="76"/>
      <c r="P986" s="37"/>
      <c r="Q986" s="37"/>
      <c r="R986" s="76"/>
      <c r="S986" s="63"/>
      <c r="T986" s="76"/>
    </row>
    <row r="987" spans="2:20" x14ac:dyDescent="0.35">
      <c r="B987" s="35"/>
      <c r="C987" s="74"/>
      <c r="D987" s="75"/>
      <c r="E987" s="75"/>
      <c r="F987" s="75"/>
      <c r="G987" s="76"/>
      <c r="H987" s="63"/>
      <c r="I987" s="63"/>
      <c r="J987" s="76"/>
      <c r="K987" s="76"/>
      <c r="L987" s="37"/>
      <c r="M987" s="37"/>
      <c r="N987" s="76"/>
      <c r="O987" s="76"/>
      <c r="P987" s="37"/>
      <c r="Q987" s="37"/>
      <c r="R987" s="76"/>
      <c r="S987" s="63"/>
      <c r="T987" s="76"/>
    </row>
    <row r="988" spans="2:20" x14ac:dyDescent="0.35">
      <c r="B988" s="35"/>
      <c r="C988" s="74"/>
      <c r="D988" s="75"/>
      <c r="E988" s="75"/>
      <c r="F988" s="75"/>
      <c r="G988" s="76"/>
      <c r="H988" s="63"/>
      <c r="I988" s="63"/>
      <c r="J988" s="76"/>
      <c r="K988" s="76"/>
      <c r="L988" s="37"/>
      <c r="M988" s="37"/>
      <c r="N988" s="76"/>
      <c r="O988" s="76"/>
      <c r="P988" s="37"/>
      <c r="Q988" s="37"/>
      <c r="R988" s="76"/>
      <c r="S988" s="63"/>
      <c r="T988" s="76"/>
    </row>
    <row r="989" spans="2:20" x14ac:dyDescent="0.35">
      <c r="B989" s="35"/>
      <c r="C989" s="74"/>
      <c r="D989" s="75"/>
      <c r="E989" s="75"/>
      <c r="F989" s="75"/>
      <c r="G989" s="76"/>
      <c r="H989" s="63"/>
      <c r="I989" s="63"/>
      <c r="J989" s="76"/>
      <c r="K989" s="76"/>
      <c r="L989" s="37"/>
      <c r="M989" s="37"/>
      <c r="N989" s="76"/>
      <c r="O989" s="76"/>
      <c r="P989" s="37"/>
      <c r="Q989" s="37"/>
      <c r="R989" s="76"/>
      <c r="S989" s="63"/>
      <c r="T989" s="76"/>
    </row>
    <row r="990" spans="2:20" x14ac:dyDescent="0.35">
      <c r="B990" s="35"/>
      <c r="C990" s="74"/>
      <c r="D990" s="75"/>
      <c r="E990" s="75"/>
      <c r="F990" s="75"/>
      <c r="G990" s="76"/>
      <c r="H990" s="63"/>
      <c r="I990" s="63"/>
      <c r="J990" s="76"/>
      <c r="K990" s="76"/>
      <c r="L990" s="37"/>
      <c r="M990" s="37"/>
      <c r="N990" s="76"/>
      <c r="O990" s="76"/>
      <c r="P990" s="37"/>
      <c r="Q990" s="37"/>
      <c r="R990" s="76"/>
      <c r="S990" s="63"/>
      <c r="T990" s="76"/>
    </row>
    <row r="991" spans="2:20" x14ac:dyDescent="0.35">
      <c r="B991" s="35"/>
      <c r="C991" s="74"/>
      <c r="D991" s="75"/>
      <c r="E991" s="75"/>
      <c r="F991" s="75"/>
      <c r="G991" s="76"/>
      <c r="H991" s="63"/>
      <c r="I991" s="63"/>
      <c r="J991" s="76"/>
      <c r="K991" s="76"/>
      <c r="L991" s="37"/>
      <c r="M991" s="37"/>
      <c r="N991" s="76"/>
      <c r="O991" s="76"/>
      <c r="P991" s="37"/>
      <c r="Q991" s="37"/>
      <c r="R991" s="76"/>
      <c r="S991" s="63"/>
      <c r="T991" s="76"/>
    </row>
    <row r="992" spans="2:20" x14ac:dyDescent="0.35">
      <c r="B992" s="35"/>
      <c r="C992" s="74"/>
      <c r="D992" s="75"/>
      <c r="E992" s="75"/>
      <c r="F992" s="75"/>
      <c r="G992" s="76"/>
      <c r="H992" s="63"/>
      <c r="I992" s="63"/>
      <c r="J992" s="76"/>
      <c r="K992" s="76"/>
      <c r="L992" s="37"/>
      <c r="M992" s="37"/>
      <c r="N992" s="76"/>
      <c r="O992" s="76"/>
      <c r="P992" s="37"/>
      <c r="Q992" s="37"/>
      <c r="R992" s="76"/>
      <c r="S992" s="63"/>
      <c r="T992" s="76"/>
    </row>
    <row r="993" spans="2:20" x14ac:dyDescent="0.35">
      <c r="B993" s="35"/>
      <c r="C993" s="74"/>
      <c r="D993" s="75"/>
      <c r="E993" s="75"/>
      <c r="F993" s="75"/>
      <c r="G993" s="76"/>
      <c r="H993" s="63"/>
      <c r="I993" s="63"/>
      <c r="J993" s="76"/>
      <c r="K993" s="76"/>
      <c r="L993" s="37"/>
      <c r="M993" s="37"/>
      <c r="N993" s="76"/>
      <c r="O993" s="76"/>
      <c r="P993" s="37"/>
      <c r="Q993" s="37"/>
      <c r="R993" s="76"/>
      <c r="S993" s="63"/>
      <c r="T993" s="76"/>
    </row>
    <row r="994" spans="2:20" x14ac:dyDescent="0.35">
      <c r="B994" s="35"/>
      <c r="C994" s="74"/>
      <c r="D994" s="75"/>
      <c r="E994" s="75"/>
      <c r="F994" s="75"/>
      <c r="G994" s="76"/>
      <c r="H994" s="63"/>
      <c r="I994" s="63"/>
      <c r="J994" s="76"/>
      <c r="K994" s="76"/>
      <c r="L994" s="37"/>
      <c r="M994" s="37"/>
      <c r="N994" s="76"/>
      <c r="O994" s="76"/>
      <c r="P994" s="37"/>
      <c r="Q994" s="37"/>
      <c r="R994" s="76"/>
      <c r="S994" s="63"/>
      <c r="T994" s="76"/>
    </row>
    <row r="995" spans="2:20" x14ac:dyDescent="0.35">
      <c r="B995" s="35"/>
      <c r="C995" s="74"/>
      <c r="D995" s="75"/>
      <c r="E995" s="75"/>
      <c r="F995" s="75"/>
      <c r="G995" s="76"/>
      <c r="H995" s="63"/>
      <c r="I995" s="63"/>
      <c r="J995" s="76"/>
      <c r="K995" s="76"/>
      <c r="L995" s="37"/>
      <c r="M995" s="37"/>
      <c r="N995" s="76"/>
      <c r="O995" s="76"/>
      <c r="P995" s="37"/>
      <c r="Q995" s="37"/>
      <c r="R995" s="76"/>
      <c r="S995" s="63"/>
      <c r="T995" s="76"/>
    </row>
    <row r="996" spans="2:20" x14ac:dyDescent="0.35">
      <c r="B996" s="35"/>
      <c r="C996" s="74"/>
      <c r="D996" s="75"/>
      <c r="E996" s="75"/>
      <c r="F996" s="75"/>
      <c r="G996" s="76"/>
      <c r="H996" s="63"/>
      <c r="I996" s="63"/>
      <c r="J996" s="76"/>
      <c r="K996" s="76"/>
      <c r="L996" s="37"/>
      <c r="M996" s="37"/>
      <c r="N996" s="76"/>
      <c r="O996" s="76"/>
      <c r="P996" s="37"/>
      <c r="Q996" s="37"/>
      <c r="R996" s="76"/>
      <c r="S996" s="63"/>
      <c r="T996" s="76"/>
    </row>
    <row r="997" spans="2:20" x14ac:dyDescent="0.35">
      <c r="B997" s="35"/>
      <c r="C997" s="74"/>
      <c r="D997" s="75"/>
      <c r="E997" s="75"/>
      <c r="F997" s="75"/>
      <c r="G997" s="76"/>
      <c r="H997" s="63"/>
      <c r="I997" s="63"/>
      <c r="J997" s="76"/>
      <c r="K997" s="76"/>
      <c r="L997" s="37"/>
      <c r="M997" s="37"/>
      <c r="N997" s="76"/>
      <c r="O997" s="76"/>
      <c r="P997" s="37"/>
      <c r="Q997" s="37"/>
      <c r="R997" s="76"/>
      <c r="S997" s="63"/>
      <c r="T997" s="76"/>
    </row>
    <row r="998" spans="2:20" x14ac:dyDescent="0.35">
      <c r="B998" s="35"/>
      <c r="C998" s="74"/>
      <c r="D998" s="75"/>
      <c r="E998" s="75"/>
      <c r="F998" s="75"/>
      <c r="G998" s="76"/>
      <c r="H998" s="63"/>
      <c r="I998" s="63"/>
      <c r="J998" s="76"/>
      <c r="K998" s="76"/>
      <c r="L998" s="37"/>
      <c r="M998" s="37"/>
      <c r="N998" s="76"/>
      <c r="O998" s="76"/>
      <c r="P998" s="37"/>
      <c r="Q998" s="37"/>
      <c r="R998" s="76"/>
      <c r="S998" s="63"/>
      <c r="T998" s="76"/>
    </row>
    <row r="999" spans="2:20" x14ac:dyDescent="0.35">
      <c r="B999" s="35"/>
      <c r="C999" s="74"/>
      <c r="D999" s="75"/>
      <c r="E999" s="75"/>
      <c r="F999" s="75"/>
      <c r="G999" s="76"/>
      <c r="H999" s="63"/>
      <c r="I999" s="63"/>
      <c r="J999" s="76"/>
      <c r="K999" s="76"/>
      <c r="L999" s="37"/>
      <c r="M999" s="37"/>
      <c r="N999" s="76"/>
      <c r="O999" s="76"/>
      <c r="P999" s="37"/>
      <c r="Q999" s="37"/>
      <c r="R999" s="76"/>
      <c r="S999" s="63"/>
      <c r="T999" s="76"/>
    </row>
    <row r="1000" spans="2:20" x14ac:dyDescent="0.35">
      <c r="B1000" s="35"/>
      <c r="C1000" s="74"/>
      <c r="D1000" s="75"/>
      <c r="E1000" s="75"/>
      <c r="F1000" s="75"/>
      <c r="G1000" s="76"/>
      <c r="H1000" s="63"/>
      <c r="I1000" s="63"/>
      <c r="J1000" s="76"/>
      <c r="K1000" s="76"/>
      <c r="L1000" s="37"/>
      <c r="M1000" s="37"/>
      <c r="N1000" s="76"/>
      <c r="O1000" s="76"/>
      <c r="P1000" s="37"/>
      <c r="Q1000" s="37"/>
      <c r="R1000" s="76"/>
      <c r="S1000" s="63"/>
      <c r="T1000" s="76"/>
    </row>
  </sheetData>
  <mergeCells count="7">
    <mergeCell ref="B58:G58"/>
    <mergeCell ref="B2:G2"/>
    <mergeCell ref="Q2:S2"/>
    <mergeCell ref="T2"/>
    <mergeCell ref="M2:N2"/>
    <mergeCell ref="H2:L2"/>
    <mergeCell ref="O2:P2"/>
  </mergeCells>
  <conditionalFormatting sqref="H5:H1000">
    <cfRule type="expression" dxfId="57" priority="8">
      <formula>AND(OR($Q5="In Progress",$Q5="Testing"),ISBLANK($H5))</formula>
    </cfRule>
  </conditionalFormatting>
  <conditionalFormatting sqref="I5:I1000">
    <cfRule type="expression" dxfId="56" priority="10">
      <formula>AND(NOT(ISBLANK($I5)),$I5&lt;TODAY(),NOT(OR($Q5="Completed",$Q5="Cancelled")))</formula>
    </cfRule>
  </conditionalFormatting>
  <conditionalFormatting sqref="P5:P1000">
    <cfRule type="expression" dxfId="55" priority="9">
      <formula>AND($L5="Prod",ISBLANK($P5))</formula>
    </cfRule>
  </conditionalFormatting>
  <conditionalFormatting sqref="Q5:Q1000">
    <cfRule type="containsText" dxfId="54" priority="1" operator="containsText" text="Planning">
      <formula>NOT(ISERROR(SEARCH("Planning",Q5)))</formula>
    </cfRule>
    <cfRule type="containsText" dxfId="53" priority="2" operator="containsText" text="In Progress">
      <formula>NOT(ISERROR(SEARCH("In Progress",Q5)))</formula>
    </cfRule>
    <cfRule type="containsText" dxfId="52" priority="3" operator="containsText" text="Testing">
      <formula>NOT(ISERROR(SEARCH("Testing",Q5)))</formula>
    </cfRule>
    <cfRule type="containsText" dxfId="51" priority="4" operator="containsText" text="Completed">
      <formula>NOT(ISERROR(SEARCH("Completed",Q5)))</formula>
    </cfRule>
    <cfRule type="containsText" dxfId="50" priority="5" operator="containsText" text="On Hold">
      <formula>NOT(ISERROR(SEARCH("On Hold",Q5)))</formula>
    </cfRule>
    <cfRule type="containsText" dxfId="49" priority="6" operator="containsText" text="Cancelled">
      <formula>NOT(ISERROR(SEARCH("Cancelled",Q5)))</formula>
    </cfRule>
  </conditionalFormatting>
  <conditionalFormatting sqref="S5:S1000">
    <cfRule type="expression" dxfId="48"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0" t="s">
        <v>1540</v>
      </c>
      <c r="B1" s="101" t="s">
        <v>1</v>
      </c>
      <c r="C1" s="101" t="s">
        <v>1541</v>
      </c>
      <c r="D1" s="101" t="s">
        <v>9</v>
      </c>
      <c r="E1" s="101" t="s">
        <v>1542</v>
      </c>
      <c r="F1" s="101" t="s">
        <v>1543</v>
      </c>
      <c r="G1" s="101" t="s">
        <v>1544</v>
      </c>
      <c r="H1" s="101" t="s">
        <v>1545</v>
      </c>
      <c r="I1" s="101" t="s">
        <v>1546</v>
      </c>
      <c r="J1" s="101" t="s">
        <v>1547</v>
      </c>
      <c r="K1" s="101" t="s">
        <v>1548</v>
      </c>
      <c r="L1" s="101" t="s">
        <v>1549</v>
      </c>
      <c r="M1" s="101" t="s">
        <v>1550</v>
      </c>
      <c r="N1" s="101" t="s">
        <v>1551</v>
      </c>
      <c r="O1" s="101" t="s">
        <v>1552</v>
      </c>
      <c r="P1" s="101" t="s">
        <v>1553</v>
      </c>
      <c r="Q1" s="101" t="s">
        <v>1554</v>
      </c>
      <c r="R1" s="101" t="s">
        <v>1555</v>
      </c>
      <c r="S1" s="101" t="s">
        <v>1556</v>
      </c>
      <c r="T1" s="101" t="s">
        <v>1557</v>
      </c>
      <c r="U1" s="101" t="s">
        <v>1558</v>
      </c>
      <c r="V1" s="101" t="s">
        <v>1559</v>
      </c>
      <c r="W1" s="101" t="s">
        <v>1560</v>
      </c>
      <c r="X1" s="101" t="s">
        <v>1561</v>
      </c>
      <c r="Y1" s="101" t="s">
        <v>1562</v>
      </c>
      <c r="Z1" s="101" t="s">
        <v>1563</v>
      </c>
      <c r="AA1" s="101" t="s">
        <v>1564</v>
      </c>
      <c r="AB1" s="101" t="s">
        <v>1565</v>
      </c>
      <c r="AC1" s="101" t="s">
        <v>1566</v>
      </c>
      <c r="AD1" s="101" t="s">
        <v>1567</v>
      </c>
      <c r="AE1" s="101" t="s">
        <v>1568</v>
      </c>
      <c r="AF1" s="101" t="s">
        <v>1569</v>
      </c>
      <c r="AG1" s="101" t="s">
        <v>1570</v>
      </c>
      <c r="AH1" s="101" t="s">
        <v>1571</v>
      </c>
      <c r="AI1" s="101" t="s">
        <v>1572</v>
      </c>
      <c r="AJ1" s="101" t="s">
        <v>1573</v>
      </c>
      <c r="AK1" s="101" t="s">
        <v>1574</v>
      </c>
      <c r="AL1" s="101" t="s">
        <v>1575</v>
      </c>
      <c r="AM1" s="101" t="s">
        <v>1576</v>
      </c>
      <c r="AN1" s="101" t="s">
        <v>1577</v>
      </c>
      <c r="AO1" s="101" t="s">
        <v>1578</v>
      </c>
      <c r="AP1" s="101" t="s">
        <v>1579</v>
      </c>
      <c r="AQ1" s="101" t="s">
        <v>1580</v>
      </c>
      <c r="AR1" s="101" t="s">
        <v>1581</v>
      </c>
      <c r="AS1" s="101" t="s">
        <v>1582</v>
      </c>
      <c r="AT1" s="101" t="s">
        <v>1583</v>
      </c>
      <c r="AU1" s="101" t="s">
        <v>1584</v>
      </c>
      <c r="AV1" s="101" t="s">
        <v>1585</v>
      </c>
      <c r="AW1" s="102" t="s">
        <v>1586</v>
      </c>
    </row>
    <row r="2" spans="1:49" ht="60" customHeight="1" outlineLevel="1" x14ac:dyDescent="0.35">
      <c r="A2" s="94" t="s">
        <v>1587</v>
      </c>
      <c r="B2" s="77">
        <v>1</v>
      </c>
      <c r="C2" s="79" t="s">
        <v>20</v>
      </c>
      <c r="D2" s="81" t="s">
        <v>1588</v>
      </c>
      <c r="E2" s="81" t="s">
        <v>20</v>
      </c>
      <c r="F2" s="77" t="s">
        <v>20</v>
      </c>
      <c r="G2" s="77" t="s">
        <v>20</v>
      </c>
      <c r="H2" s="77"/>
      <c r="I2" s="84" t="str">
        <f>IF(COUNTIF(J2:AW2,"&lt;&gt;")=0,"",SUMPRODUCT(((Recommendations[ImplStatus]="Implemented")+(Recommendations[ImplStatus]="Compensated"))*ISNUMBER(MATCH(Recommendations[Id],J2:AW2,0)))/COUNTIF(J2:AW2,"&lt;&gt;"))</f>
        <v/>
      </c>
      <c r="J2" s="86"/>
      <c r="K2" s="86"/>
      <c r="L2" s="86"/>
      <c r="M2" s="86"/>
      <c r="N2" s="86"/>
      <c r="O2" s="86"/>
      <c r="P2" s="86"/>
      <c r="Q2" s="86"/>
      <c r="R2" s="86"/>
      <c r="S2" s="86"/>
      <c r="T2" s="86"/>
      <c r="U2" s="86"/>
      <c r="V2" s="86"/>
      <c r="W2" s="86"/>
      <c r="X2" s="86"/>
      <c r="Y2" s="86"/>
      <c r="Z2" s="86"/>
      <c r="AA2" s="86"/>
      <c r="AB2" s="86"/>
      <c r="AC2" s="86"/>
      <c r="AD2" s="86"/>
      <c r="AE2" s="86"/>
      <c r="AF2" s="86"/>
      <c r="AG2" s="86"/>
      <c r="AH2" s="86"/>
      <c r="AI2" s="86"/>
      <c r="AJ2" s="86"/>
      <c r="AK2" s="86"/>
      <c r="AL2" s="86"/>
      <c r="AM2" s="86"/>
      <c r="AN2" s="86"/>
      <c r="AO2" s="86"/>
      <c r="AP2" s="86"/>
      <c r="AQ2" s="86"/>
      <c r="AR2" s="86"/>
      <c r="AS2" s="86"/>
      <c r="AT2" s="86"/>
      <c r="AU2" s="86"/>
      <c r="AV2" s="86"/>
      <c r="AW2" s="97"/>
    </row>
    <row r="3" spans="1:49" ht="60" customHeight="1" x14ac:dyDescent="0.35">
      <c r="A3" s="95" t="s">
        <v>1587</v>
      </c>
      <c r="B3" s="78" t="s">
        <v>1589</v>
      </c>
      <c r="C3" s="80" t="s">
        <v>1590</v>
      </c>
      <c r="D3" s="82" t="s">
        <v>1591</v>
      </c>
      <c r="E3" s="82" t="s">
        <v>1592</v>
      </c>
      <c r="F3" s="83" t="s">
        <v>1593</v>
      </c>
      <c r="G3" s="83" t="s">
        <v>1594</v>
      </c>
      <c r="H3" s="83">
        <v>1</v>
      </c>
      <c r="I3" s="85" t="str">
        <f>IF(COUNTIF(J3:AW3,"&lt;&gt;")=0,"",SUMPRODUCT(((Recommendations[ImplStatus]="Implemented")+(Recommendations[ImplStatus]="Compensated"))*ISNUMBER(MATCH(Recommendations[Id],J3:AW3,0)))/COUNTIF(J3:AW3,"&lt;&gt;"))</f>
        <v/>
      </c>
      <c r="J3" s="87"/>
      <c r="K3" s="87"/>
      <c r="L3" s="87"/>
      <c r="M3" s="87"/>
      <c r="N3" s="87"/>
      <c r="O3" s="87"/>
      <c r="P3" s="87"/>
      <c r="Q3" s="87"/>
      <c r="R3" s="87"/>
      <c r="S3" s="87"/>
      <c r="T3" s="87"/>
      <c r="U3" s="87"/>
      <c r="V3" s="87"/>
      <c r="W3" s="87"/>
      <c r="X3" s="87"/>
      <c r="Y3" s="87"/>
      <c r="Z3" s="87"/>
      <c r="AA3" s="87"/>
      <c r="AB3" s="87"/>
      <c r="AC3" s="87"/>
      <c r="AD3" s="87"/>
      <c r="AE3" s="87"/>
      <c r="AF3" s="87"/>
      <c r="AG3" s="87"/>
      <c r="AH3" s="87"/>
      <c r="AI3" s="87"/>
      <c r="AJ3" s="87"/>
      <c r="AK3" s="87"/>
      <c r="AL3" s="87"/>
      <c r="AM3" s="87"/>
      <c r="AN3" s="87"/>
      <c r="AO3" s="87"/>
      <c r="AP3" s="87"/>
      <c r="AQ3" s="87"/>
      <c r="AR3" s="87"/>
      <c r="AS3" s="87"/>
      <c r="AT3" s="87"/>
      <c r="AU3" s="87"/>
      <c r="AV3" s="87"/>
      <c r="AW3" s="98"/>
    </row>
    <row r="4" spans="1:49" ht="60" customHeight="1" x14ac:dyDescent="0.35">
      <c r="A4" s="95" t="s">
        <v>1587</v>
      </c>
      <c r="B4" s="78" t="s">
        <v>1595</v>
      </c>
      <c r="C4" s="80" t="s">
        <v>1596</v>
      </c>
      <c r="D4" s="82" t="s">
        <v>1597</v>
      </c>
      <c r="E4" s="82" t="s">
        <v>1598</v>
      </c>
      <c r="F4" s="83" t="s">
        <v>1593</v>
      </c>
      <c r="G4" s="83" t="s">
        <v>1599</v>
      </c>
      <c r="H4" s="83">
        <v>1</v>
      </c>
      <c r="I4" s="85" t="str">
        <f>IF(COUNTIF(J4:AW4,"&lt;&gt;")=0,"",SUMPRODUCT(((Recommendations[ImplStatus]="Implemented")+(Recommendations[ImplStatus]="Compensated"))*ISNUMBER(MATCH(Recommendations[Id],J4:AW4,0)))/COUNTIF(J4:AW4,"&lt;&gt;"))</f>
        <v/>
      </c>
      <c r="J4" s="87"/>
      <c r="K4" s="87"/>
      <c r="L4" s="87"/>
      <c r="M4" s="87"/>
      <c r="N4" s="87"/>
      <c r="O4" s="87"/>
      <c r="P4" s="87"/>
      <c r="Q4" s="87"/>
      <c r="R4" s="87"/>
      <c r="S4" s="87"/>
      <c r="T4" s="87"/>
      <c r="U4" s="87"/>
      <c r="V4" s="87"/>
      <c r="W4" s="87"/>
      <c r="X4" s="87"/>
      <c r="Y4" s="87"/>
      <c r="Z4" s="87"/>
      <c r="AA4" s="87"/>
      <c r="AB4" s="87"/>
      <c r="AC4" s="87"/>
      <c r="AD4" s="87"/>
      <c r="AE4" s="87"/>
      <c r="AF4" s="87"/>
      <c r="AG4" s="87"/>
      <c r="AH4" s="87"/>
      <c r="AI4" s="87"/>
      <c r="AJ4" s="87"/>
      <c r="AK4" s="87"/>
      <c r="AL4" s="87"/>
      <c r="AM4" s="87"/>
      <c r="AN4" s="87"/>
      <c r="AO4" s="87"/>
      <c r="AP4" s="87"/>
      <c r="AQ4" s="87"/>
      <c r="AR4" s="87"/>
      <c r="AS4" s="87"/>
      <c r="AT4" s="87"/>
      <c r="AU4" s="87"/>
      <c r="AV4" s="87"/>
      <c r="AW4" s="98"/>
    </row>
    <row r="5" spans="1:49" ht="60" customHeight="1" x14ac:dyDescent="0.35">
      <c r="A5" s="95" t="s">
        <v>1587</v>
      </c>
      <c r="B5" s="78" t="s">
        <v>1600</v>
      </c>
      <c r="C5" s="80" t="s">
        <v>1601</v>
      </c>
      <c r="D5" s="82" t="s">
        <v>1602</v>
      </c>
      <c r="E5" s="82" t="s">
        <v>1603</v>
      </c>
      <c r="F5" s="83" t="s">
        <v>1593</v>
      </c>
      <c r="G5" s="83" t="s">
        <v>1604</v>
      </c>
      <c r="H5" s="83">
        <v>2</v>
      </c>
      <c r="I5" s="85" t="str">
        <f>IF(COUNTIF(J5:AW5,"&lt;&gt;")=0,"",SUMPRODUCT(((Recommendations[ImplStatus]="Implemented")+(Recommendations[ImplStatus]="Compensated"))*ISNUMBER(MATCH(Recommendations[Id],J5:AW5,0)))/COUNTIF(J5:AW5,"&lt;&gt;"))</f>
        <v/>
      </c>
      <c r="J5" s="87"/>
      <c r="K5" s="87"/>
      <c r="L5" s="87"/>
      <c r="M5" s="87"/>
      <c r="N5" s="87"/>
      <c r="O5" s="87"/>
      <c r="P5" s="87"/>
      <c r="Q5" s="87"/>
      <c r="R5" s="87"/>
      <c r="S5" s="87"/>
      <c r="T5" s="87"/>
      <c r="U5" s="87"/>
      <c r="V5" s="87"/>
      <c r="W5" s="87"/>
      <c r="X5" s="87"/>
      <c r="Y5" s="87"/>
      <c r="Z5" s="87"/>
      <c r="AA5" s="87"/>
      <c r="AB5" s="87"/>
      <c r="AC5" s="87"/>
      <c r="AD5" s="87"/>
      <c r="AE5" s="87"/>
      <c r="AF5" s="87"/>
      <c r="AG5" s="87"/>
      <c r="AH5" s="87"/>
      <c r="AI5" s="87"/>
      <c r="AJ5" s="87"/>
      <c r="AK5" s="87"/>
      <c r="AL5" s="87"/>
      <c r="AM5" s="87"/>
      <c r="AN5" s="87"/>
      <c r="AO5" s="87"/>
      <c r="AP5" s="87"/>
      <c r="AQ5" s="87"/>
      <c r="AR5" s="87"/>
      <c r="AS5" s="87"/>
      <c r="AT5" s="87"/>
      <c r="AU5" s="87"/>
      <c r="AV5" s="87"/>
      <c r="AW5" s="98"/>
    </row>
    <row r="6" spans="1:49" ht="60" customHeight="1" x14ac:dyDescent="0.35">
      <c r="A6" s="95" t="s">
        <v>1587</v>
      </c>
      <c r="B6" s="78" t="s">
        <v>1605</v>
      </c>
      <c r="C6" s="80" t="s">
        <v>1606</v>
      </c>
      <c r="D6" s="82" t="s">
        <v>1607</v>
      </c>
      <c r="E6" s="82" t="s">
        <v>1608</v>
      </c>
      <c r="F6" s="83" t="s">
        <v>1593</v>
      </c>
      <c r="G6" s="83" t="s">
        <v>1594</v>
      </c>
      <c r="H6" s="83">
        <v>2</v>
      </c>
      <c r="I6" s="85" t="str">
        <f>IF(COUNTIF(J6:AW6,"&lt;&gt;")=0,"",SUMPRODUCT(((Recommendations[ImplStatus]="Implemented")+(Recommendations[ImplStatus]="Compensated"))*ISNUMBER(MATCH(Recommendations[Id],J6:AW6,0)))/COUNTIF(J6:AW6,"&lt;&gt;"))</f>
        <v/>
      </c>
      <c r="J6" s="87"/>
      <c r="K6" s="87"/>
      <c r="L6" s="87"/>
      <c r="M6" s="87"/>
      <c r="N6" s="87"/>
      <c r="O6" s="87"/>
      <c r="P6" s="87"/>
      <c r="Q6" s="87"/>
      <c r="R6" s="87"/>
      <c r="S6" s="87"/>
      <c r="T6" s="87"/>
      <c r="U6" s="87"/>
      <c r="V6" s="87"/>
      <c r="W6" s="87"/>
      <c r="X6" s="87"/>
      <c r="Y6" s="87"/>
      <c r="Z6" s="87"/>
      <c r="AA6" s="87"/>
      <c r="AB6" s="87"/>
      <c r="AC6" s="87"/>
      <c r="AD6" s="87"/>
      <c r="AE6" s="87"/>
      <c r="AF6" s="87"/>
      <c r="AG6" s="87"/>
      <c r="AH6" s="87"/>
      <c r="AI6" s="87"/>
      <c r="AJ6" s="87"/>
      <c r="AK6" s="87"/>
      <c r="AL6" s="87"/>
      <c r="AM6" s="87"/>
      <c r="AN6" s="87"/>
      <c r="AO6" s="87"/>
      <c r="AP6" s="87"/>
      <c r="AQ6" s="87"/>
      <c r="AR6" s="87"/>
      <c r="AS6" s="87"/>
      <c r="AT6" s="87"/>
      <c r="AU6" s="87"/>
      <c r="AV6" s="87"/>
      <c r="AW6" s="98"/>
    </row>
    <row r="7" spans="1:49" ht="60" customHeight="1" x14ac:dyDescent="0.35">
      <c r="A7" s="95" t="s">
        <v>1587</v>
      </c>
      <c r="B7" s="78" t="s">
        <v>1609</v>
      </c>
      <c r="C7" s="80" t="s">
        <v>1610</v>
      </c>
      <c r="D7" s="82" t="s">
        <v>1611</v>
      </c>
      <c r="E7" s="82" t="s">
        <v>1612</v>
      </c>
      <c r="F7" s="83" t="s">
        <v>1593</v>
      </c>
      <c r="G7" s="83" t="s">
        <v>1604</v>
      </c>
      <c r="H7" s="83">
        <v>3</v>
      </c>
      <c r="I7" s="85" t="str">
        <f>IF(COUNTIF(J7:AW7,"&lt;&gt;")=0,"",SUMPRODUCT(((Recommendations[ImplStatus]="Implemented")+(Recommendations[ImplStatus]="Compensated"))*ISNUMBER(MATCH(Recommendations[Id],J7:AW7,0)))/COUNTIF(J7:AW7,"&lt;&gt;"))</f>
        <v/>
      </c>
      <c r="J7" s="87"/>
      <c r="K7" s="87"/>
      <c r="L7" s="87"/>
      <c r="M7" s="87"/>
      <c r="N7" s="87"/>
      <c r="O7" s="87"/>
      <c r="P7" s="87"/>
      <c r="Q7" s="87"/>
      <c r="R7" s="87"/>
      <c r="S7" s="87"/>
      <c r="T7" s="87"/>
      <c r="U7" s="87"/>
      <c r="V7" s="87"/>
      <c r="W7" s="87"/>
      <c r="X7" s="87"/>
      <c r="Y7" s="87"/>
      <c r="Z7" s="87"/>
      <c r="AA7" s="87"/>
      <c r="AB7" s="87"/>
      <c r="AC7" s="87"/>
      <c r="AD7" s="87"/>
      <c r="AE7" s="87"/>
      <c r="AF7" s="87"/>
      <c r="AG7" s="87"/>
      <c r="AH7" s="87"/>
      <c r="AI7" s="87"/>
      <c r="AJ7" s="87"/>
      <c r="AK7" s="87"/>
      <c r="AL7" s="87"/>
      <c r="AM7" s="87"/>
      <c r="AN7" s="87"/>
      <c r="AO7" s="87"/>
      <c r="AP7" s="87"/>
      <c r="AQ7" s="87"/>
      <c r="AR7" s="87"/>
      <c r="AS7" s="87"/>
      <c r="AT7" s="87"/>
      <c r="AU7" s="87"/>
      <c r="AV7" s="87"/>
      <c r="AW7" s="98"/>
    </row>
    <row r="8" spans="1:49" ht="60" customHeight="1" outlineLevel="1" x14ac:dyDescent="0.35">
      <c r="A8" s="94" t="s">
        <v>1613</v>
      </c>
      <c r="B8" s="77">
        <v>2</v>
      </c>
      <c r="C8" s="79" t="s">
        <v>20</v>
      </c>
      <c r="D8" s="81" t="s">
        <v>1614</v>
      </c>
      <c r="E8" s="81" t="s">
        <v>20</v>
      </c>
      <c r="F8" s="77" t="s">
        <v>20</v>
      </c>
      <c r="G8" s="77" t="s">
        <v>20</v>
      </c>
      <c r="H8" s="77"/>
      <c r="I8" s="84" t="str">
        <f>IF(COUNTIF(J8:AW8,"&lt;&gt;")=0,"",SUMPRODUCT(((Recommendations[ImplStatus]="Implemented")+(Recommendations[ImplStatus]="Compensated"))*ISNUMBER(MATCH(Recommendations[Id],J8:AW8,0)))/COUNTIF(J8:AW8,"&lt;&gt;"))</f>
        <v/>
      </c>
      <c r="J8" s="86"/>
      <c r="K8" s="86"/>
      <c r="L8" s="86"/>
      <c r="M8" s="86"/>
      <c r="N8" s="86"/>
      <c r="O8" s="86"/>
      <c r="P8" s="86"/>
      <c r="Q8" s="86"/>
      <c r="R8" s="86"/>
      <c r="S8" s="86"/>
      <c r="T8" s="86"/>
      <c r="U8" s="86"/>
      <c r="V8" s="86"/>
      <c r="W8" s="86"/>
      <c r="X8" s="86"/>
      <c r="Y8" s="86"/>
      <c r="Z8" s="86"/>
      <c r="AA8" s="86"/>
      <c r="AB8" s="86"/>
      <c r="AC8" s="86"/>
      <c r="AD8" s="86"/>
      <c r="AE8" s="86"/>
      <c r="AF8" s="86"/>
      <c r="AG8" s="86"/>
      <c r="AH8" s="86"/>
      <c r="AI8" s="86"/>
      <c r="AJ8" s="86"/>
      <c r="AK8" s="86"/>
      <c r="AL8" s="86"/>
      <c r="AM8" s="86"/>
      <c r="AN8" s="86"/>
      <c r="AO8" s="86"/>
      <c r="AP8" s="86"/>
      <c r="AQ8" s="86"/>
      <c r="AR8" s="86"/>
      <c r="AS8" s="86"/>
      <c r="AT8" s="86"/>
      <c r="AU8" s="86"/>
      <c r="AV8" s="86"/>
      <c r="AW8" s="97"/>
    </row>
    <row r="9" spans="1:49" ht="60" customHeight="1" x14ac:dyDescent="0.35">
      <c r="A9" s="95" t="s">
        <v>1613</v>
      </c>
      <c r="B9" s="78" t="s">
        <v>1615</v>
      </c>
      <c r="C9" s="80" t="s">
        <v>1616</v>
      </c>
      <c r="D9" s="82" t="s">
        <v>1617</v>
      </c>
      <c r="E9" s="82" t="s">
        <v>1618</v>
      </c>
      <c r="F9" s="83" t="s">
        <v>1619</v>
      </c>
      <c r="G9" s="83" t="s">
        <v>1594</v>
      </c>
      <c r="H9" s="83">
        <v>1</v>
      </c>
      <c r="I9" s="85" t="str">
        <f>IF(COUNTIF(J9:AW9,"&lt;&gt;")=0,"",SUMPRODUCT(((Recommendations[ImplStatus]="Implemented")+(Recommendations[ImplStatus]="Compensated"))*ISNUMBER(MATCH(Recommendations[Id],J9:AW9,0)))/COUNTIF(J9:AW9,"&lt;&gt;"))</f>
        <v/>
      </c>
      <c r="J9" s="87"/>
      <c r="K9" s="87"/>
      <c r="L9" s="87"/>
      <c r="M9" s="87"/>
      <c r="N9" s="87"/>
      <c r="O9" s="87"/>
      <c r="P9" s="87"/>
      <c r="Q9" s="87"/>
      <c r="R9" s="87"/>
      <c r="S9" s="87"/>
      <c r="T9" s="87"/>
      <c r="U9" s="87"/>
      <c r="V9" s="87"/>
      <c r="W9" s="87"/>
      <c r="X9" s="87"/>
      <c r="Y9" s="87"/>
      <c r="Z9" s="87"/>
      <c r="AA9" s="87"/>
      <c r="AB9" s="87"/>
      <c r="AC9" s="87"/>
      <c r="AD9" s="87"/>
      <c r="AE9" s="87"/>
      <c r="AF9" s="87"/>
      <c r="AG9" s="87"/>
      <c r="AH9" s="87"/>
      <c r="AI9" s="87"/>
      <c r="AJ9" s="87"/>
      <c r="AK9" s="87"/>
      <c r="AL9" s="87"/>
      <c r="AM9" s="87"/>
      <c r="AN9" s="87"/>
      <c r="AO9" s="87"/>
      <c r="AP9" s="87"/>
      <c r="AQ9" s="87"/>
      <c r="AR9" s="87"/>
      <c r="AS9" s="87"/>
      <c r="AT9" s="87"/>
      <c r="AU9" s="87"/>
      <c r="AV9" s="87"/>
      <c r="AW9" s="98"/>
    </row>
    <row r="10" spans="1:49" ht="60" customHeight="1" x14ac:dyDescent="0.35">
      <c r="A10" s="95" t="s">
        <v>1613</v>
      </c>
      <c r="B10" s="78" t="s">
        <v>1620</v>
      </c>
      <c r="C10" s="80" t="s">
        <v>1621</v>
      </c>
      <c r="D10" s="82" t="s">
        <v>1622</v>
      </c>
      <c r="E10" s="82" t="s">
        <v>1623</v>
      </c>
      <c r="F10" s="83" t="s">
        <v>1619</v>
      </c>
      <c r="G10" s="83" t="s">
        <v>1594</v>
      </c>
      <c r="H10" s="83">
        <v>1</v>
      </c>
      <c r="I10" s="85" t="str">
        <f>IF(COUNTIF(J10:AW10,"&lt;&gt;")=0,"",SUMPRODUCT(((Recommendations[ImplStatus]="Implemented")+(Recommendations[ImplStatus]="Compensated"))*ISNUMBER(MATCH(Recommendations[Id],J10:AW10,0)))/COUNTIF(J10:AW10,"&lt;&gt;"))</f>
        <v/>
      </c>
      <c r="J10" s="87"/>
      <c r="K10" s="87"/>
      <c r="L10" s="87"/>
      <c r="M10" s="87"/>
      <c r="N10" s="87"/>
      <c r="O10" s="87"/>
      <c r="P10" s="87"/>
      <c r="Q10" s="87"/>
      <c r="R10" s="87"/>
      <c r="S10" s="87"/>
      <c r="T10" s="87"/>
      <c r="U10" s="87"/>
      <c r="V10" s="87"/>
      <c r="W10" s="87"/>
      <c r="X10" s="87"/>
      <c r="Y10" s="87"/>
      <c r="Z10" s="87"/>
      <c r="AA10" s="87"/>
      <c r="AB10" s="87"/>
      <c r="AC10" s="87"/>
      <c r="AD10" s="87"/>
      <c r="AE10" s="87"/>
      <c r="AF10" s="87"/>
      <c r="AG10" s="87"/>
      <c r="AH10" s="87"/>
      <c r="AI10" s="87"/>
      <c r="AJ10" s="87"/>
      <c r="AK10" s="87"/>
      <c r="AL10" s="87"/>
      <c r="AM10" s="87"/>
      <c r="AN10" s="87"/>
      <c r="AO10" s="87"/>
      <c r="AP10" s="87"/>
      <c r="AQ10" s="87"/>
      <c r="AR10" s="87"/>
      <c r="AS10" s="87"/>
      <c r="AT10" s="87"/>
      <c r="AU10" s="87"/>
      <c r="AV10" s="87"/>
      <c r="AW10" s="98"/>
    </row>
    <row r="11" spans="1:49" ht="60" customHeight="1" x14ac:dyDescent="0.35">
      <c r="A11" s="95" t="s">
        <v>1613</v>
      </c>
      <c r="B11" s="78" t="s">
        <v>1624</v>
      </c>
      <c r="C11" s="80" t="s">
        <v>1625</v>
      </c>
      <c r="D11" s="82" t="s">
        <v>1626</v>
      </c>
      <c r="E11" s="82" t="s">
        <v>1627</v>
      </c>
      <c r="F11" s="83" t="s">
        <v>1619</v>
      </c>
      <c r="G11" s="83" t="s">
        <v>1599</v>
      </c>
      <c r="H11" s="83">
        <v>1</v>
      </c>
      <c r="I11" s="85" t="str">
        <f>IF(COUNTIF(J11:AW11,"&lt;&gt;")=0,"",SUMPRODUCT(((Recommendations[ImplStatus]="Implemented")+(Recommendations[ImplStatus]="Compensated"))*ISNUMBER(MATCH(Recommendations[Id],J11:AW11,0)))/COUNTIF(J11:AW11,"&lt;&gt;"))</f>
        <v/>
      </c>
      <c r="J11" s="87"/>
      <c r="K11" s="87"/>
      <c r="L11" s="87"/>
      <c r="M11" s="87"/>
      <c r="N11" s="87"/>
      <c r="O11" s="87"/>
      <c r="P11" s="87"/>
      <c r="Q11" s="87"/>
      <c r="R11" s="87"/>
      <c r="S11" s="87"/>
      <c r="T11" s="87"/>
      <c r="U11" s="87"/>
      <c r="V11" s="87"/>
      <c r="W11" s="87"/>
      <c r="X11" s="87"/>
      <c r="Y11" s="87"/>
      <c r="Z11" s="87"/>
      <c r="AA11" s="87"/>
      <c r="AB11" s="87"/>
      <c r="AC11" s="87"/>
      <c r="AD11" s="87"/>
      <c r="AE11" s="87"/>
      <c r="AF11" s="87"/>
      <c r="AG11" s="87"/>
      <c r="AH11" s="87"/>
      <c r="AI11" s="87"/>
      <c r="AJ11" s="87"/>
      <c r="AK11" s="87"/>
      <c r="AL11" s="87"/>
      <c r="AM11" s="87"/>
      <c r="AN11" s="87"/>
      <c r="AO11" s="87"/>
      <c r="AP11" s="87"/>
      <c r="AQ11" s="87"/>
      <c r="AR11" s="87"/>
      <c r="AS11" s="87"/>
      <c r="AT11" s="87"/>
      <c r="AU11" s="87"/>
      <c r="AV11" s="87"/>
      <c r="AW11" s="98"/>
    </row>
    <row r="12" spans="1:49" ht="60" customHeight="1" x14ac:dyDescent="0.35">
      <c r="A12" s="95" t="s">
        <v>1613</v>
      </c>
      <c r="B12" s="78" t="s">
        <v>1628</v>
      </c>
      <c r="C12" s="80" t="s">
        <v>1629</v>
      </c>
      <c r="D12" s="82" t="s">
        <v>1630</v>
      </c>
      <c r="E12" s="82" t="s">
        <v>1631</v>
      </c>
      <c r="F12" s="83" t="s">
        <v>1619</v>
      </c>
      <c r="G12" s="83" t="s">
        <v>1604</v>
      </c>
      <c r="H12" s="83">
        <v>2</v>
      </c>
      <c r="I12" s="85" t="str">
        <f>IF(COUNTIF(J12:AW12,"&lt;&gt;")=0,"",SUMPRODUCT(((Recommendations[ImplStatus]="Implemented")+(Recommendations[ImplStatus]="Compensated"))*ISNUMBER(MATCH(Recommendations[Id],J12:AW12,0)))/COUNTIF(J12:AW12,"&lt;&gt;"))</f>
        <v/>
      </c>
      <c r="J12" s="87"/>
      <c r="K12" s="87"/>
      <c r="L12" s="87"/>
      <c r="M12" s="87"/>
      <c r="N12" s="87"/>
      <c r="O12" s="87"/>
      <c r="P12" s="87"/>
      <c r="Q12" s="87"/>
      <c r="R12" s="87"/>
      <c r="S12" s="87"/>
      <c r="T12" s="87"/>
      <c r="U12" s="87"/>
      <c r="V12" s="87"/>
      <c r="W12" s="87"/>
      <c r="X12" s="87"/>
      <c r="Y12" s="87"/>
      <c r="Z12" s="87"/>
      <c r="AA12" s="87"/>
      <c r="AB12" s="87"/>
      <c r="AC12" s="87"/>
      <c r="AD12" s="87"/>
      <c r="AE12" s="87"/>
      <c r="AF12" s="87"/>
      <c r="AG12" s="87"/>
      <c r="AH12" s="87"/>
      <c r="AI12" s="87"/>
      <c r="AJ12" s="87"/>
      <c r="AK12" s="87"/>
      <c r="AL12" s="87"/>
      <c r="AM12" s="87"/>
      <c r="AN12" s="87"/>
      <c r="AO12" s="87"/>
      <c r="AP12" s="87"/>
      <c r="AQ12" s="87"/>
      <c r="AR12" s="87"/>
      <c r="AS12" s="87"/>
      <c r="AT12" s="87"/>
      <c r="AU12" s="87"/>
      <c r="AV12" s="87"/>
      <c r="AW12" s="98"/>
    </row>
    <row r="13" spans="1:49" ht="60" customHeight="1" x14ac:dyDescent="0.35">
      <c r="A13" s="95" t="s">
        <v>1613</v>
      </c>
      <c r="B13" s="78" t="s">
        <v>1632</v>
      </c>
      <c r="C13" s="80" t="s">
        <v>1633</v>
      </c>
      <c r="D13" s="82" t="s">
        <v>1634</v>
      </c>
      <c r="E13" s="82" t="s">
        <v>1635</v>
      </c>
      <c r="F13" s="83" t="s">
        <v>1619</v>
      </c>
      <c r="G13" s="83" t="s">
        <v>1636</v>
      </c>
      <c r="H13" s="83">
        <v>2</v>
      </c>
      <c r="I13" s="85">
        <f>IF(COUNTIF(J13:AW13,"&lt;&gt;")=0,"",SUMPRODUCT(((Recommendations[ImplStatus]="Implemented")+(Recommendations[ImplStatus]="Compensated"))*ISNUMBER(MATCH(Recommendations[Id],J13:AW13,0)))/COUNTIF(J13:AW13,"&lt;&gt;"))</f>
        <v>0</v>
      </c>
      <c r="J13" s="87" t="s">
        <v>629</v>
      </c>
      <c r="K13" s="87" t="s">
        <v>650</v>
      </c>
      <c r="L13" s="87" t="s">
        <v>674</v>
      </c>
      <c r="M13" s="87" t="s">
        <v>685</v>
      </c>
      <c r="N13" s="87" t="s">
        <v>1093</v>
      </c>
      <c r="O13" s="87" t="s">
        <v>1098</v>
      </c>
      <c r="P13" s="87" t="s">
        <v>1247</v>
      </c>
      <c r="Q13" s="87"/>
      <c r="R13" s="87"/>
      <c r="S13" s="87"/>
      <c r="T13" s="87"/>
      <c r="U13" s="87"/>
      <c r="V13" s="87"/>
      <c r="W13" s="87"/>
      <c r="X13" s="87"/>
      <c r="Y13" s="87"/>
      <c r="Z13" s="87"/>
      <c r="AA13" s="87"/>
      <c r="AB13" s="87"/>
      <c r="AC13" s="87"/>
      <c r="AD13" s="87"/>
      <c r="AE13" s="87"/>
      <c r="AF13" s="87"/>
      <c r="AG13" s="87"/>
      <c r="AH13" s="87"/>
      <c r="AI13" s="87"/>
      <c r="AJ13" s="87"/>
      <c r="AK13" s="87"/>
      <c r="AL13" s="87"/>
      <c r="AM13" s="87"/>
      <c r="AN13" s="87"/>
      <c r="AO13" s="87"/>
      <c r="AP13" s="87"/>
      <c r="AQ13" s="87"/>
      <c r="AR13" s="87"/>
      <c r="AS13" s="87"/>
      <c r="AT13" s="87"/>
      <c r="AU13" s="87"/>
      <c r="AV13" s="87"/>
      <c r="AW13" s="98"/>
    </row>
    <row r="14" spans="1:49" ht="60" customHeight="1" x14ac:dyDescent="0.35">
      <c r="A14" s="95" t="s">
        <v>1613</v>
      </c>
      <c r="B14" s="78" t="s">
        <v>1637</v>
      </c>
      <c r="C14" s="80" t="s">
        <v>1638</v>
      </c>
      <c r="D14" s="82" t="s">
        <v>1639</v>
      </c>
      <c r="E14" s="82" t="s">
        <v>1640</v>
      </c>
      <c r="F14" s="83" t="s">
        <v>1619</v>
      </c>
      <c r="G14" s="83" t="s">
        <v>1636</v>
      </c>
      <c r="H14" s="83">
        <v>2</v>
      </c>
      <c r="I14" s="85" t="str">
        <f>IF(COUNTIF(J14:AW14,"&lt;&gt;")=0,"",SUMPRODUCT(((Recommendations[ImplStatus]="Implemented")+(Recommendations[ImplStatus]="Compensated"))*ISNUMBER(MATCH(Recommendations[Id],J14:AW14,0)))/COUNTIF(J14:AW14,"&lt;&gt;"))</f>
        <v/>
      </c>
      <c r="J14" s="87"/>
      <c r="K14" s="87"/>
      <c r="L14" s="87"/>
      <c r="M14" s="87"/>
      <c r="N14" s="87"/>
      <c r="O14" s="87"/>
      <c r="P14" s="87"/>
      <c r="Q14" s="87"/>
      <c r="R14" s="87"/>
      <c r="S14" s="87"/>
      <c r="T14" s="87"/>
      <c r="U14" s="87"/>
      <c r="V14" s="87"/>
      <c r="W14" s="87"/>
      <c r="X14" s="87"/>
      <c r="Y14" s="87"/>
      <c r="Z14" s="87"/>
      <c r="AA14" s="87"/>
      <c r="AB14" s="87"/>
      <c r="AC14" s="87"/>
      <c r="AD14" s="87"/>
      <c r="AE14" s="87"/>
      <c r="AF14" s="87"/>
      <c r="AG14" s="87"/>
      <c r="AH14" s="87"/>
      <c r="AI14" s="87"/>
      <c r="AJ14" s="87"/>
      <c r="AK14" s="87"/>
      <c r="AL14" s="87"/>
      <c r="AM14" s="87"/>
      <c r="AN14" s="87"/>
      <c r="AO14" s="87"/>
      <c r="AP14" s="87"/>
      <c r="AQ14" s="87"/>
      <c r="AR14" s="87"/>
      <c r="AS14" s="87"/>
      <c r="AT14" s="87"/>
      <c r="AU14" s="87"/>
      <c r="AV14" s="87"/>
      <c r="AW14" s="98"/>
    </row>
    <row r="15" spans="1:49" ht="60" customHeight="1" x14ac:dyDescent="0.35">
      <c r="A15" s="95" t="s">
        <v>1613</v>
      </c>
      <c r="B15" s="78" t="s">
        <v>1641</v>
      </c>
      <c r="C15" s="80" t="s">
        <v>1642</v>
      </c>
      <c r="D15" s="82" t="s">
        <v>1643</v>
      </c>
      <c r="E15" s="82" t="s">
        <v>1644</v>
      </c>
      <c r="F15" s="83" t="s">
        <v>1619</v>
      </c>
      <c r="G15" s="83" t="s">
        <v>1636</v>
      </c>
      <c r="H15" s="83">
        <v>3</v>
      </c>
      <c r="I15" s="85" t="str">
        <f>IF(COUNTIF(J15:AW15,"&lt;&gt;")=0,"",SUMPRODUCT(((Recommendations[ImplStatus]="Implemented")+(Recommendations[ImplStatus]="Compensated"))*ISNUMBER(MATCH(Recommendations[Id],J15:AW15,0)))/COUNTIF(J15:AW15,"&lt;&gt;"))</f>
        <v/>
      </c>
      <c r="J15" s="87"/>
      <c r="K15" s="87"/>
      <c r="L15" s="87"/>
      <c r="M15" s="87"/>
      <c r="N15" s="87"/>
      <c r="O15" s="87"/>
      <c r="P15" s="87"/>
      <c r="Q15" s="87"/>
      <c r="R15" s="87"/>
      <c r="S15" s="87"/>
      <c r="T15" s="87"/>
      <c r="U15" s="87"/>
      <c r="V15" s="87"/>
      <c r="W15" s="87"/>
      <c r="X15" s="87"/>
      <c r="Y15" s="87"/>
      <c r="Z15" s="87"/>
      <c r="AA15" s="87"/>
      <c r="AB15" s="87"/>
      <c r="AC15" s="87"/>
      <c r="AD15" s="87"/>
      <c r="AE15" s="87"/>
      <c r="AF15" s="87"/>
      <c r="AG15" s="87"/>
      <c r="AH15" s="87"/>
      <c r="AI15" s="87"/>
      <c r="AJ15" s="87"/>
      <c r="AK15" s="87"/>
      <c r="AL15" s="87"/>
      <c r="AM15" s="87"/>
      <c r="AN15" s="87"/>
      <c r="AO15" s="87"/>
      <c r="AP15" s="87"/>
      <c r="AQ15" s="87"/>
      <c r="AR15" s="87"/>
      <c r="AS15" s="87"/>
      <c r="AT15" s="87"/>
      <c r="AU15" s="87"/>
      <c r="AV15" s="87"/>
      <c r="AW15" s="98"/>
    </row>
    <row r="16" spans="1:49" ht="60" customHeight="1" outlineLevel="1" x14ac:dyDescent="0.35">
      <c r="A16" s="94" t="s">
        <v>1645</v>
      </c>
      <c r="B16" s="77">
        <v>3</v>
      </c>
      <c r="C16" s="79" t="s">
        <v>20</v>
      </c>
      <c r="D16" s="81" t="s">
        <v>1646</v>
      </c>
      <c r="E16" s="81" t="s">
        <v>20</v>
      </c>
      <c r="F16" s="77" t="s">
        <v>20</v>
      </c>
      <c r="G16" s="77" t="s">
        <v>20</v>
      </c>
      <c r="H16" s="77"/>
      <c r="I16" s="84" t="str">
        <f>IF(COUNTIF(J16:AW16,"&lt;&gt;")=0,"",SUMPRODUCT(((Recommendations[ImplStatus]="Implemented")+(Recommendations[ImplStatus]="Compensated"))*ISNUMBER(MATCH(Recommendations[Id],J16:AW16,0)))/COUNTIF(J16:AW16,"&lt;&gt;"))</f>
        <v/>
      </c>
      <c r="J16" s="86"/>
      <c r="K16" s="86"/>
      <c r="L16" s="86"/>
      <c r="M16" s="86"/>
      <c r="N16" s="86"/>
      <c r="O16" s="86"/>
      <c r="P16" s="86"/>
      <c r="Q16" s="86"/>
      <c r="R16" s="86"/>
      <c r="S16" s="86"/>
      <c r="T16" s="86"/>
      <c r="U16" s="86"/>
      <c r="V16" s="86"/>
      <c r="W16" s="86"/>
      <c r="X16" s="86"/>
      <c r="Y16" s="86"/>
      <c r="Z16" s="86"/>
      <c r="AA16" s="86"/>
      <c r="AB16" s="86"/>
      <c r="AC16" s="86"/>
      <c r="AD16" s="86"/>
      <c r="AE16" s="86"/>
      <c r="AF16" s="86"/>
      <c r="AG16" s="86"/>
      <c r="AH16" s="86"/>
      <c r="AI16" s="86"/>
      <c r="AJ16" s="86"/>
      <c r="AK16" s="86"/>
      <c r="AL16" s="86"/>
      <c r="AM16" s="86"/>
      <c r="AN16" s="86"/>
      <c r="AO16" s="86"/>
      <c r="AP16" s="86"/>
      <c r="AQ16" s="86"/>
      <c r="AR16" s="86"/>
      <c r="AS16" s="86"/>
      <c r="AT16" s="86"/>
      <c r="AU16" s="86"/>
      <c r="AV16" s="86"/>
      <c r="AW16" s="97"/>
    </row>
    <row r="17" spans="1:49" ht="60" customHeight="1" x14ac:dyDescent="0.35">
      <c r="A17" s="95" t="s">
        <v>1645</v>
      </c>
      <c r="B17" s="78" t="s">
        <v>1647</v>
      </c>
      <c r="C17" s="80" t="s">
        <v>1648</v>
      </c>
      <c r="D17" s="82" t="s">
        <v>1649</v>
      </c>
      <c r="E17" s="82" t="s">
        <v>1650</v>
      </c>
      <c r="F17" s="83" t="s">
        <v>1651</v>
      </c>
      <c r="G17" s="83" t="s">
        <v>1652</v>
      </c>
      <c r="H17" s="83">
        <v>1</v>
      </c>
      <c r="I17" s="85" t="str">
        <f>IF(COUNTIF(J17:AW17,"&lt;&gt;")=0,"",SUMPRODUCT(((Recommendations[ImplStatus]="Implemented")+(Recommendations[ImplStatus]="Compensated"))*ISNUMBER(MATCH(Recommendations[Id],J17:AW17,0)))/COUNTIF(J17:AW17,"&lt;&gt;"))</f>
        <v/>
      </c>
      <c r="J17" s="87"/>
      <c r="K17" s="87"/>
      <c r="L17" s="87"/>
      <c r="M17" s="87"/>
      <c r="N17" s="87"/>
      <c r="O17" s="87"/>
      <c r="P17" s="87"/>
      <c r="Q17" s="87"/>
      <c r="R17" s="87"/>
      <c r="S17" s="87"/>
      <c r="T17" s="87"/>
      <c r="U17" s="87"/>
      <c r="V17" s="87"/>
      <c r="W17" s="87"/>
      <c r="X17" s="87"/>
      <c r="Y17" s="87"/>
      <c r="Z17" s="87"/>
      <c r="AA17" s="87"/>
      <c r="AB17" s="87"/>
      <c r="AC17" s="87"/>
      <c r="AD17" s="87"/>
      <c r="AE17" s="87"/>
      <c r="AF17" s="87"/>
      <c r="AG17" s="87"/>
      <c r="AH17" s="87"/>
      <c r="AI17" s="87"/>
      <c r="AJ17" s="87"/>
      <c r="AK17" s="87"/>
      <c r="AL17" s="87"/>
      <c r="AM17" s="87"/>
      <c r="AN17" s="87"/>
      <c r="AO17" s="87"/>
      <c r="AP17" s="87"/>
      <c r="AQ17" s="87"/>
      <c r="AR17" s="87"/>
      <c r="AS17" s="87"/>
      <c r="AT17" s="87"/>
      <c r="AU17" s="87"/>
      <c r="AV17" s="87"/>
      <c r="AW17" s="98"/>
    </row>
    <row r="18" spans="1:49" ht="60" customHeight="1" x14ac:dyDescent="0.35">
      <c r="A18" s="95" t="s">
        <v>1645</v>
      </c>
      <c r="B18" s="78" t="s">
        <v>1653</v>
      </c>
      <c r="C18" s="80" t="s">
        <v>1654</v>
      </c>
      <c r="D18" s="82" t="s">
        <v>1655</v>
      </c>
      <c r="E18" s="82" t="s">
        <v>1656</v>
      </c>
      <c r="F18" s="83" t="s">
        <v>1651</v>
      </c>
      <c r="G18" s="83" t="s">
        <v>1594</v>
      </c>
      <c r="H18" s="83">
        <v>1</v>
      </c>
      <c r="I18" s="85" t="str">
        <f>IF(COUNTIF(J18:AW18,"&lt;&gt;")=0,"",SUMPRODUCT(((Recommendations[ImplStatus]="Implemented")+(Recommendations[ImplStatus]="Compensated"))*ISNUMBER(MATCH(Recommendations[Id],J18:AW18,0)))/COUNTIF(J18:AW18,"&lt;&gt;"))</f>
        <v/>
      </c>
      <c r="J18" s="87"/>
      <c r="K18" s="87"/>
      <c r="L18" s="87"/>
      <c r="M18" s="87"/>
      <c r="N18" s="87"/>
      <c r="O18" s="87"/>
      <c r="P18" s="87"/>
      <c r="Q18" s="87"/>
      <c r="R18" s="87"/>
      <c r="S18" s="87"/>
      <c r="T18" s="87"/>
      <c r="U18" s="87"/>
      <c r="V18" s="87"/>
      <c r="W18" s="87"/>
      <c r="X18" s="87"/>
      <c r="Y18" s="87"/>
      <c r="Z18" s="87"/>
      <c r="AA18" s="87"/>
      <c r="AB18" s="87"/>
      <c r="AC18" s="87"/>
      <c r="AD18" s="87"/>
      <c r="AE18" s="87"/>
      <c r="AF18" s="87"/>
      <c r="AG18" s="87"/>
      <c r="AH18" s="87"/>
      <c r="AI18" s="87"/>
      <c r="AJ18" s="87"/>
      <c r="AK18" s="87"/>
      <c r="AL18" s="87"/>
      <c r="AM18" s="87"/>
      <c r="AN18" s="87"/>
      <c r="AO18" s="87"/>
      <c r="AP18" s="87"/>
      <c r="AQ18" s="87"/>
      <c r="AR18" s="87"/>
      <c r="AS18" s="87"/>
      <c r="AT18" s="87"/>
      <c r="AU18" s="87"/>
      <c r="AV18" s="87"/>
      <c r="AW18" s="98"/>
    </row>
    <row r="19" spans="1:49" ht="60" customHeight="1" x14ac:dyDescent="0.35">
      <c r="A19" s="95" t="s">
        <v>1645</v>
      </c>
      <c r="B19" s="78" t="s">
        <v>1657</v>
      </c>
      <c r="C19" s="80" t="s">
        <v>1658</v>
      </c>
      <c r="D19" s="82" t="s">
        <v>1659</v>
      </c>
      <c r="E19" s="82" t="s">
        <v>1660</v>
      </c>
      <c r="F19" s="83" t="s">
        <v>1651</v>
      </c>
      <c r="G19" s="83" t="s">
        <v>1636</v>
      </c>
      <c r="H19" s="83">
        <v>1</v>
      </c>
      <c r="I19" s="85" t="str">
        <f>IF(COUNTIF(J19:AW19,"&lt;&gt;")=0,"",SUMPRODUCT(((Recommendations[ImplStatus]="Implemented")+(Recommendations[ImplStatus]="Compensated"))*ISNUMBER(MATCH(Recommendations[Id],J19:AW19,0)))/COUNTIF(J19:AW19,"&lt;&gt;"))</f>
        <v/>
      </c>
      <c r="J19" s="87"/>
      <c r="K19" s="87"/>
      <c r="L19" s="87"/>
      <c r="M19" s="87"/>
      <c r="N19" s="87"/>
      <c r="O19" s="87"/>
      <c r="P19" s="87"/>
      <c r="Q19" s="87"/>
      <c r="R19" s="87"/>
      <c r="S19" s="87"/>
      <c r="T19" s="87"/>
      <c r="U19" s="87"/>
      <c r="V19" s="87"/>
      <c r="W19" s="87"/>
      <c r="X19" s="87"/>
      <c r="Y19" s="87"/>
      <c r="Z19" s="87"/>
      <c r="AA19" s="87"/>
      <c r="AB19" s="87"/>
      <c r="AC19" s="87"/>
      <c r="AD19" s="87"/>
      <c r="AE19" s="87"/>
      <c r="AF19" s="87"/>
      <c r="AG19" s="87"/>
      <c r="AH19" s="87"/>
      <c r="AI19" s="87"/>
      <c r="AJ19" s="87"/>
      <c r="AK19" s="87"/>
      <c r="AL19" s="87"/>
      <c r="AM19" s="87"/>
      <c r="AN19" s="87"/>
      <c r="AO19" s="87"/>
      <c r="AP19" s="87"/>
      <c r="AQ19" s="87"/>
      <c r="AR19" s="87"/>
      <c r="AS19" s="87"/>
      <c r="AT19" s="87"/>
      <c r="AU19" s="87"/>
      <c r="AV19" s="87"/>
      <c r="AW19" s="98"/>
    </row>
    <row r="20" spans="1:49" ht="60" customHeight="1" x14ac:dyDescent="0.35">
      <c r="A20" s="95" t="s">
        <v>1645</v>
      </c>
      <c r="B20" s="78" t="s">
        <v>1661</v>
      </c>
      <c r="C20" s="80" t="s">
        <v>1662</v>
      </c>
      <c r="D20" s="82" t="s">
        <v>1663</v>
      </c>
      <c r="E20" s="82" t="s">
        <v>1664</v>
      </c>
      <c r="F20" s="83" t="s">
        <v>1651</v>
      </c>
      <c r="G20" s="83" t="s">
        <v>1636</v>
      </c>
      <c r="H20" s="83">
        <v>1</v>
      </c>
      <c r="I20" s="85" t="str">
        <f>IF(COUNTIF(J20:AW20,"&lt;&gt;")=0,"",SUMPRODUCT(((Recommendations[ImplStatus]="Implemented")+(Recommendations[ImplStatus]="Compensated"))*ISNUMBER(MATCH(Recommendations[Id],J20:AW20,0)))/COUNTIF(J20:AW20,"&lt;&gt;"))</f>
        <v/>
      </c>
      <c r="J20" s="87"/>
      <c r="K20" s="87"/>
      <c r="L20" s="87"/>
      <c r="M20" s="87"/>
      <c r="N20" s="87"/>
      <c r="O20" s="87"/>
      <c r="P20" s="87"/>
      <c r="Q20" s="87"/>
      <c r="R20" s="87"/>
      <c r="S20" s="87"/>
      <c r="T20" s="87"/>
      <c r="U20" s="87"/>
      <c r="V20" s="87"/>
      <c r="W20" s="87"/>
      <c r="X20" s="87"/>
      <c r="Y20" s="87"/>
      <c r="Z20" s="87"/>
      <c r="AA20" s="87"/>
      <c r="AB20" s="87"/>
      <c r="AC20" s="87"/>
      <c r="AD20" s="87"/>
      <c r="AE20" s="87"/>
      <c r="AF20" s="87"/>
      <c r="AG20" s="87"/>
      <c r="AH20" s="87"/>
      <c r="AI20" s="87"/>
      <c r="AJ20" s="87"/>
      <c r="AK20" s="87"/>
      <c r="AL20" s="87"/>
      <c r="AM20" s="87"/>
      <c r="AN20" s="87"/>
      <c r="AO20" s="87"/>
      <c r="AP20" s="87"/>
      <c r="AQ20" s="87"/>
      <c r="AR20" s="87"/>
      <c r="AS20" s="87"/>
      <c r="AT20" s="87"/>
      <c r="AU20" s="87"/>
      <c r="AV20" s="87"/>
      <c r="AW20" s="98"/>
    </row>
    <row r="21" spans="1:49" ht="60" customHeight="1" x14ac:dyDescent="0.35">
      <c r="A21" s="95" t="s">
        <v>1645</v>
      </c>
      <c r="B21" s="78" t="s">
        <v>1665</v>
      </c>
      <c r="C21" s="80" t="s">
        <v>1666</v>
      </c>
      <c r="D21" s="82" t="s">
        <v>1667</v>
      </c>
      <c r="E21" s="82" t="s">
        <v>1668</v>
      </c>
      <c r="F21" s="83" t="s">
        <v>1651</v>
      </c>
      <c r="G21" s="83" t="s">
        <v>1636</v>
      </c>
      <c r="H21" s="83">
        <v>1</v>
      </c>
      <c r="I21" s="85" t="str">
        <f>IF(COUNTIF(J21:AW21,"&lt;&gt;")=0,"",SUMPRODUCT(((Recommendations[ImplStatus]="Implemented")+(Recommendations[ImplStatus]="Compensated"))*ISNUMBER(MATCH(Recommendations[Id],J21:AW21,0)))/COUNTIF(J21:AW21,"&lt;&gt;"))</f>
        <v/>
      </c>
      <c r="J21" s="87"/>
      <c r="K21" s="87"/>
      <c r="L21" s="87"/>
      <c r="M21" s="87"/>
      <c r="N21" s="87"/>
      <c r="O21" s="87"/>
      <c r="P21" s="87"/>
      <c r="Q21" s="87"/>
      <c r="R21" s="87"/>
      <c r="S21" s="87"/>
      <c r="T21" s="87"/>
      <c r="U21" s="87"/>
      <c r="V21" s="87"/>
      <c r="W21" s="87"/>
      <c r="X21" s="87"/>
      <c r="Y21" s="87"/>
      <c r="Z21" s="87"/>
      <c r="AA21" s="87"/>
      <c r="AB21" s="87"/>
      <c r="AC21" s="87"/>
      <c r="AD21" s="87"/>
      <c r="AE21" s="87"/>
      <c r="AF21" s="87"/>
      <c r="AG21" s="87"/>
      <c r="AH21" s="87"/>
      <c r="AI21" s="87"/>
      <c r="AJ21" s="87"/>
      <c r="AK21" s="87"/>
      <c r="AL21" s="87"/>
      <c r="AM21" s="87"/>
      <c r="AN21" s="87"/>
      <c r="AO21" s="87"/>
      <c r="AP21" s="87"/>
      <c r="AQ21" s="87"/>
      <c r="AR21" s="87"/>
      <c r="AS21" s="87"/>
      <c r="AT21" s="87"/>
      <c r="AU21" s="87"/>
      <c r="AV21" s="87"/>
      <c r="AW21" s="98"/>
    </row>
    <row r="22" spans="1:49" ht="60" customHeight="1" x14ac:dyDescent="0.35">
      <c r="A22" s="95" t="s">
        <v>1645</v>
      </c>
      <c r="B22" s="78" t="s">
        <v>1669</v>
      </c>
      <c r="C22" s="80" t="s">
        <v>1670</v>
      </c>
      <c r="D22" s="82" t="s">
        <v>1671</v>
      </c>
      <c r="E22" s="82" t="s">
        <v>1672</v>
      </c>
      <c r="F22" s="83" t="s">
        <v>1651</v>
      </c>
      <c r="G22" s="83" t="s">
        <v>1636</v>
      </c>
      <c r="H22" s="83">
        <v>1</v>
      </c>
      <c r="I22" s="85" t="str">
        <f>IF(COUNTIF(J22:AW22,"&lt;&gt;")=0,"",SUMPRODUCT(((Recommendations[ImplStatus]="Implemented")+(Recommendations[ImplStatus]="Compensated"))*ISNUMBER(MATCH(Recommendations[Id],J22:AW22,0)))/COUNTIF(J22:AW22,"&lt;&gt;"))</f>
        <v/>
      </c>
      <c r="J22" s="87"/>
      <c r="K22" s="87"/>
      <c r="L22" s="87"/>
      <c r="M22" s="87"/>
      <c r="N22" s="87"/>
      <c r="O22" s="87"/>
      <c r="P22" s="87"/>
      <c r="Q22" s="87"/>
      <c r="R22" s="87"/>
      <c r="S22" s="87"/>
      <c r="T22" s="87"/>
      <c r="U22" s="87"/>
      <c r="V22" s="87"/>
      <c r="W22" s="87"/>
      <c r="X22" s="87"/>
      <c r="Y22" s="87"/>
      <c r="Z22" s="87"/>
      <c r="AA22" s="87"/>
      <c r="AB22" s="87"/>
      <c r="AC22" s="87"/>
      <c r="AD22" s="87"/>
      <c r="AE22" s="87"/>
      <c r="AF22" s="87"/>
      <c r="AG22" s="87"/>
      <c r="AH22" s="87"/>
      <c r="AI22" s="87"/>
      <c r="AJ22" s="87"/>
      <c r="AK22" s="87"/>
      <c r="AL22" s="87"/>
      <c r="AM22" s="87"/>
      <c r="AN22" s="87"/>
      <c r="AO22" s="87"/>
      <c r="AP22" s="87"/>
      <c r="AQ22" s="87"/>
      <c r="AR22" s="87"/>
      <c r="AS22" s="87"/>
      <c r="AT22" s="87"/>
      <c r="AU22" s="87"/>
      <c r="AV22" s="87"/>
      <c r="AW22" s="98"/>
    </row>
    <row r="23" spans="1:49" ht="60" customHeight="1" x14ac:dyDescent="0.35">
      <c r="A23" s="95" t="s">
        <v>1645</v>
      </c>
      <c r="B23" s="78" t="s">
        <v>1673</v>
      </c>
      <c r="C23" s="80" t="s">
        <v>1674</v>
      </c>
      <c r="D23" s="82" t="s">
        <v>1675</v>
      </c>
      <c r="E23" s="82" t="s">
        <v>1676</v>
      </c>
      <c r="F23" s="83" t="s">
        <v>1651</v>
      </c>
      <c r="G23" s="83" t="s">
        <v>1594</v>
      </c>
      <c r="H23" s="83">
        <v>2</v>
      </c>
      <c r="I23" s="85" t="str">
        <f>IF(COUNTIF(J23:AW23,"&lt;&gt;")=0,"",SUMPRODUCT(((Recommendations[ImplStatus]="Implemented")+(Recommendations[ImplStatus]="Compensated"))*ISNUMBER(MATCH(Recommendations[Id],J23:AW23,0)))/COUNTIF(J23:AW23,"&lt;&gt;"))</f>
        <v/>
      </c>
      <c r="J23" s="87"/>
      <c r="K23" s="87"/>
      <c r="L23" s="87"/>
      <c r="M23" s="87"/>
      <c r="N23" s="87"/>
      <c r="O23" s="87"/>
      <c r="P23" s="87"/>
      <c r="Q23" s="87"/>
      <c r="R23" s="87"/>
      <c r="S23" s="87"/>
      <c r="T23" s="87"/>
      <c r="U23" s="87"/>
      <c r="V23" s="87"/>
      <c r="W23" s="87"/>
      <c r="X23" s="87"/>
      <c r="Y23" s="87"/>
      <c r="Z23" s="87"/>
      <c r="AA23" s="87"/>
      <c r="AB23" s="87"/>
      <c r="AC23" s="87"/>
      <c r="AD23" s="87"/>
      <c r="AE23" s="87"/>
      <c r="AF23" s="87"/>
      <c r="AG23" s="87"/>
      <c r="AH23" s="87"/>
      <c r="AI23" s="87"/>
      <c r="AJ23" s="87"/>
      <c r="AK23" s="87"/>
      <c r="AL23" s="87"/>
      <c r="AM23" s="87"/>
      <c r="AN23" s="87"/>
      <c r="AO23" s="87"/>
      <c r="AP23" s="87"/>
      <c r="AQ23" s="87"/>
      <c r="AR23" s="87"/>
      <c r="AS23" s="87"/>
      <c r="AT23" s="87"/>
      <c r="AU23" s="87"/>
      <c r="AV23" s="87"/>
      <c r="AW23" s="98"/>
    </row>
    <row r="24" spans="1:49" ht="60" customHeight="1" x14ac:dyDescent="0.35">
      <c r="A24" s="95" t="s">
        <v>1645</v>
      </c>
      <c r="B24" s="78" t="s">
        <v>1677</v>
      </c>
      <c r="C24" s="80" t="s">
        <v>1678</v>
      </c>
      <c r="D24" s="82" t="s">
        <v>1679</v>
      </c>
      <c r="E24" s="82" t="s">
        <v>1680</v>
      </c>
      <c r="F24" s="83" t="s">
        <v>1651</v>
      </c>
      <c r="G24" s="83" t="s">
        <v>1594</v>
      </c>
      <c r="H24" s="83">
        <v>2</v>
      </c>
      <c r="I24" s="85" t="str">
        <f>IF(COUNTIF(J24:AW24,"&lt;&gt;")=0,"",SUMPRODUCT(((Recommendations[ImplStatus]="Implemented")+(Recommendations[ImplStatus]="Compensated"))*ISNUMBER(MATCH(Recommendations[Id],J24:AW24,0)))/COUNTIF(J24:AW24,"&lt;&gt;"))</f>
        <v/>
      </c>
      <c r="J24" s="87"/>
      <c r="K24" s="87"/>
      <c r="L24" s="87"/>
      <c r="M24" s="87"/>
      <c r="N24" s="87"/>
      <c r="O24" s="87"/>
      <c r="P24" s="87"/>
      <c r="Q24" s="87"/>
      <c r="R24" s="87"/>
      <c r="S24" s="87"/>
      <c r="T24" s="87"/>
      <c r="U24" s="87"/>
      <c r="V24" s="87"/>
      <c r="W24" s="87"/>
      <c r="X24" s="87"/>
      <c r="Y24" s="87"/>
      <c r="Z24" s="87"/>
      <c r="AA24" s="87"/>
      <c r="AB24" s="87"/>
      <c r="AC24" s="87"/>
      <c r="AD24" s="87"/>
      <c r="AE24" s="87"/>
      <c r="AF24" s="87"/>
      <c r="AG24" s="87"/>
      <c r="AH24" s="87"/>
      <c r="AI24" s="87"/>
      <c r="AJ24" s="87"/>
      <c r="AK24" s="87"/>
      <c r="AL24" s="87"/>
      <c r="AM24" s="87"/>
      <c r="AN24" s="87"/>
      <c r="AO24" s="87"/>
      <c r="AP24" s="87"/>
      <c r="AQ24" s="87"/>
      <c r="AR24" s="87"/>
      <c r="AS24" s="87"/>
      <c r="AT24" s="87"/>
      <c r="AU24" s="87"/>
      <c r="AV24" s="87"/>
      <c r="AW24" s="98"/>
    </row>
    <row r="25" spans="1:49" ht="60" customHeight="1" x14ac:dyDescent="0.35">
      <c r="A25" s="95" t="s">
        <v>1645</v>
      </c>
      <c r="B25" s="78" t="s">
        <v>1681</v>
      </c>
      <c r="C25" s="80" t="s">
        <v>1682</v>
      </c>
      <c r="D25" s="82" t="s">
        <v>1683</v>
      </c>
      <c r="E25" s="82" t="s">
        <v>1684</v>
      </c>
      <c r="F25" s="83" t="s">
        <v>1651</v>
      </c>
      <c r="G25" s="83" t="s">
        <v>1636</v>
      </c>
      <c r="H25" s="83">
        <v>2</v>
      </c>
      <c r="I25" s="85" t="str">
        <f>IF(COUNTIF(J25:AW25,"&lt;&gt;")=0,"",SUMPRODUCT(((Recommendations[ImplStatus]="Implemented")+(Recommendations[ImplStatus]="Compensated"))*ISNUMBER(MATCH(Recommendations[Id],J25:AW25,0)))/COUNTIF(J25:AW25,"&lt;&gt;"))</f>
        <v/>
      </c>
      <c r="J25" s="87"/>
      <c r="K25" s="87"/>
      <c r="L25" s="87"/>
      <c r="M25" s="87"/>
      <c r="N25" s="87"/>
      <c r="O25" s="87"/>
      <c r="P25" s="87"/>
      <c r="Q25" s="87"/>
      <c r="R25" s="87"/>
      <c r="S25" s="87"/>
      <c r="T25" s="87"/>
      <c r="U25" s="87"/>
      <c r="V25" s="87"/>
      <c r="W25" s="87"/>
      <c r="X25" s="87"/>
      <c r="Y25" s="87"/>
      <c r="Z25" s="87"/>
      <c r="AA25" s="87"/>
      <c r="AB25" s="87"/>
      <c r="AC25" s="87"/>
      <c r="AD25" s="87"/>
      <c r="AE25" s="87"/>
      <c r="AF25" s="87"/>
      <c r="AG25" s="87"/>
      <c r="AH25" s="87"/>
      <c r="AI25" s="87"/>
      <c r="AJ25" s="87"/>
      <c r="AK25" s="87"/>
      <c r="AL25" s="87"/>
      <c r="AM25" s="87"/>
      <c r="AN25" s="87"/>
      <c r="AO25" s="87"/>
      <c r="AP25" s="87"/>
      <c r="AQ25" s="87"/>
      <c r="AR25" s="87"/>
      <c r="AS25" s="87"/>
      <c r="AT25" s="87"/>
      <c r="AU25" s="87"/>
      <c r="AV25" s="87"/>
      <c r="AW25" s="98"/>
    </row>
    <row r="26" spans="1:49" ht="60" customHeight="1" x14ac:dyDescent="0.35">
      <c r="A26" s="95" t="s">
        <v>1645</v>
      </c>
      <c r="B26" s="78" t="s">
        <v>1685</v>
      </c>
      <c r="C26" s="80" t="s">
        <v>1686</v>
      </c>
      <c r="D26" s="82" t="s">
        <v>1687</v>
      </c>
      <c r="E26" s="82" t="s">
        <v>1688</v>
      </c>
      <c r="F26" s="83" t="s">
        <v>1651</v>
      </c>
      <c r="G26" s="83" t="s">
        <v>1636</v>
      </c>
      <c r="H26" s="83">
        <v>2</v>
      </c>
      <c r="I26" s="85">
        <f>IF(COUNTIF(J26:AW26,"&lt;&gt;")=0,"",SUMPRODUCT(((Recommendations[ImplStatus]="Implemented")+(Recommendations[ImplStatus]="Compensated"))*ISNUMBER(MATCH(Recommendations[Id],J26:AW26,0)))/COUNTIF(J26:AW26,"&lt;&gt;"))</f>
        <v>0</v>
      </c>
      <c r="J26" s="87" t="s">
        <v>74</v>
      </c>
      <c r="K26" s="87" t="s">
        <v>79</v>
      </c>
      <c r="L26" s="87" t="s">
        <v>84</v>
      </c>
      <c r="M26" s="87" t="s">
        <v>99</v>
      </c>
      <c r="N26" s="87" t="s">
        <v>114</v>
      </c>
      <c r="O26" s="87" t="s">
        <v>119</v>
      </c>
      <c r="P26" s="87" t="s">
        <v>124</v>
      </c>
      <c r="Q26" s="87" t="s">
        <v>168</v>
      </c>
      <c r="R26" s="87" t="s">
        <v>173</v>
      </c>
      <c r="S26" s="87" t="s">
        <v>178</v>
      </c>
      <c r="T26" s="87" t="s">
        <v>500</v>
      </c>
      <c r="U26" s="87" t="s">
        <v>506</v>
      </c>
      <c r="V26" s="87" t="s">
        <v>668</v>
      </c>
      <c r="W26" s="87" t="s">
        <v>679</v>
      </c>
      <c r="X26" s="87" t="s">
        <v>696</v>
      </c>
      <c r="Y26" s="87" t="s">
        <v>718</v>
      </c>
      <c r="Z26" s="87" t="s">
        <v>1087</v>
      </c>
      <c r="AA26" s="87" t="s">
        <v>1164</v>
      </c>
      <c r="AB26" s="87" t="s">
        <v>1170</v>
      </c>
      <c r="AC26" s="87" t="s">
        <v>1276</v>
      </c>
      <c r="AD26" s="87" t="s">
        <v>1291</v>
      </c>
      <c r="AE26" s="87"/>
      <c r="AF26" s="87"/>
      <c r="AG26" s="87"/>
      <c r="AH26" s="87"/>
      <c r="AI26" s="87"/>
      <c r="AJ26" s="87"/>
      <c r="AK26" s="87"/>
      <c r="AL26" s="87"/>
      <c r="AM26" s="87"/>
      <c r="AN26" s="87"/>
      <c r="AO26" s="87"/>
      <c r="AP26" s="87"/>
      <c r="AQ26" s="87"/>
      <c r="AR26" s="87"/>
      <c r="AS26" s="87"/>
      <c r="AT26" s="87"/>
      <c r="AU26" s="87"/>
      <c r="AV26" s="87"/>
      <c r="AW26" s="98"/>
    </row>
    <row r="27" spans="1:49" ht="60" customHeight="1" x14ac:dyDescent="0.35">
      <c r="A27" s="95" t="s">
        <v>1645</v>
      </c>
      <c r="B27" s="78" t="s">
        <v>1689</v>
      </c>
      <c r="C27" s="80" t="s">
        <v>1690</v>
      </c>
      <c r="D27" s="82" t="s">
        <v>1691</v>
      </c>
      <c r="E27" s="82" t="s">
        <v>1692</v>
      </c>
      <c r="F27" s="83" t="s">
        <v>1651</v>
      </c>
      <c r="G27" s="83" t="s">
        <v>1636</v>
      </c>
      <c r="H27" s="83">
        <v>2</v>
      </c>
      <c r="I27" s="85">
        <f>IF(COUNTIF(J27:AW27,"&lt;&gt;")=0,"",SUMPRODUCT(((Recommendations[ImplStatus]="Implemented")+(Recommendations[ImplStatus]="Compensated"))*ISNUMBER(MATCH(Recommendations[Id],J27:AW27,0)))/COUNTIF(J27:AW27,"&lt;&gt;"))</f>
        <v>0</v>
      </c>
      <c r="J27" s="87" t="s">
        <v>54</v>
      </c>
      <c r="K27" s="87" t="s">
        <v>158</v>
      </c>
      <c r="L27" s="87" t="s">
        <v>466</v>
      </c>
      <c r="M27" s="87" t="s">
        <v>1182</v>
      </c>
      <c r="N27" s="87"/>
      <c r="O27" s="87"/>
      <c r="P27" s="87"/>
      <c r="Q27" s="87"/>
      <c r="R27" s="87"/>
      <c r="S27" s="87"/>
      <c r="T27" s="87"/>
      <c r="U27" s="87"/>
      <c r="V27" s="87"/>
      <c r="W27" s="87"/>
      <c r="X27" s="87"/>
      <c r="Y27" s="87"/>
      <c r="Z27" s="87"/>
      <c r="AA27" s="87"/>
      <c r="AB27" s="87"/>
      <c r="AC27" s="87"/>
      <c r="AD27" s="87"/>
      <c r="AE27" s="87"/>
      <c r="AF27" s="87"/>
      <c r="AG27" s="87"/>
      <c r="AH27" s="87"/>
      <c r="AI27" s="87"/>
      <c r="AJ27" s="87"/>
      <c r="AK27" s="87"/>
      <c r="AL27" s="87"/>
      <c r="AM27" s="87"/>
      <c r="AN27" s="87"/>
      <c r="AO27" s="87"/>
      <c r="AP27" s="87"/>
      <c r="AQ27" s="87"/>
      <c r="AR27" s="87"/>
      <c r="AS27" s="87"/>
      <c r="AT27" s="87"/>
      <c r="AU27" s="87"/>
      <c r="AV27" s="87"/>
      <c r="AW27" s="98"/>
    </row>
    <row r="28" spans="1:49" ht="60" customHeight="1" x14ac:dyDescent="0.35">
      <c r="A28" s="95" t="s">
        <v>1645</v>
      </c>
      <c r="B28" s="78" t="s">
        <v>1693</v>
      </c>
      <c r="C28" s="80" t="s">
        <v>1694</v>
      </c>
      <c r="D28" s="82" t="s">
        <v>1695</v>
      </c>
      <c r="E28" s="82" t="s">
        <v>1696</v>
      </c>
      <c r="F28" s="83" t="s">
        <v>1651</v>
      </c>
      <c r="G28" s="83" t="s">
        <v>1636</v>
      </c>
      <c r="H28" s="83">
        <v>2</v>
      </c>
      <c r="I28" s="85" t="str">
        <f>IF(COUNTIF(J28:AW28,"&lt;&gt;")=0,"",SUMPRODUCT(((Recommendations[ImplStatus]="Implemented")+(Recommendations[ImplStatus]="Compensated"))*ISNUMBER(MATCH(Recommendations[Id],J28:AW28,0)))/COUNTIF(J28:AW28,"&lt;&gt;"))</f>
        <v/>
      </c>
      <c r="J28" s="87"/>
      <c r="K28" s="87"/>
      <c r="L28" s="87"/>
      <c r="M28" s="87"/>
      <c r="N28" s="87"/>
      <c r="O28" s="87"/>
      <c r="P28" s="87"/>
      <c r="Q28" s="87"/>
      <c r="R28" s="87"/>
      <c r="S28" s="87"/>
      <c r="T28" s="87"/>
      <c r="U28" s="87"/>
      <c r="V28" s="87"/>
      <c r="W28" s="87"/>
      <c r="X28" s="87"/>
      <c r="Y28" s="87"/>
      <c r="Z28" s="87"/>
      <c r="AA28" s="87"/>
      <c r="AB28" s="87"/>
      <c r="AC28" s="87"/>
      <c r="AD28" s="87"/>
      <c r="AE28" s="87"/>
      <c r="AF28" s="87"/>
      <c r="AG28" s="87"/>
      <c r="AH28" s="87"/>
      <c r="AI28" s="87"/>
      <c r="AJ28" s="87"/>
      <c r="AK28" s="87"/>
      <c r="AL28" s="87"/>
      <c r="AM28" s="87"/>
      <c r="AN28" s="87"/>
      <c r="AO28" s="87"/>
      <c r="AP28" s="87"/>
      <c r="AQ28" s="87"/>
      <c r="AR28" s="87"/>
      <c r="AS28" s="87"/>
      <c r="AT28" s="87"/>
      <c r="AU28" s="87"/>
      <c r="AV28" s="87"/>
      <c r="AW28" s="98"/>
    </row>
    <row r="29" spans="1:49" ht="60" customHeight="1" x14ac:dyDescent="0.35">
      <c r="A29" s="95" t="s">
        <v>1645</v>
      </c>
      <c r="B29" s="78" t="s">
        <v>1697</v>
      </c>
      <c r="C29" s="80" t="s">
        <v>1698</v>
      </c>
      <c r="D29" s="82" t="s">
        <v>1699</v>
      </c>
      <c r="E29" s="82" t="s">
        <v>1700</v>
      </c>
      <c r="F29" s="83" t="s">
        <v>1651</v>
      </c>
      <c r="G29" s="83" t="s">
        <v>1636</v>
      </c>
      <c r="H29" s="83">
        <v>3</v>
      </c>
      <c r="I29" s="85" t="str">
        <f>IF(COUNTIF(J29:AW29,"&lt;&gt;")=0,"",SUMPRODUCT(((Recommendations[ImplStatus]="Implemented")+(Recommendations[ImplStatus]="Compensated"))*ISNUMBER(MATCH(Recommendations[Id],J29:AW29,0)))/COUNTIF(J29:AW29,"&lt;&gt;"))</f>
        <v/>
      </c>
      <c r="J29" s="87"/>
      <c r="K29" s="87"/>
      <c r="L29" s="87"/>
      <c r="M29" s="87"/>
      <c r="N29" s="87"/>
      <c r="O29" s="87"/>
      <c r="P29" s="87"/>
      <c r="Q29" s="87"/>
      <c r="R29" s="87"/>
      <c r="S29" s="87"/>
      <c r="T29" s="87"/>
      <c r="U29" s="87"/>
      <c r="V29" s="87"/>
      <c r="W29" s="87"/>
      <c r="X29" s="87"/>
      <c r="Y29" s="87"/>
      <c r="Z29" s="87"/>
      <c r="AA29" s="87"/>
      <c r="AB29" s="87"/>
      <c r="AC29" s="87"/>
      <c r="AD29" s="87"/>
      <c r="AE29" s="87"/>
      <c r="AF29" s="87"/>
      <c r="AG29" s="87"/>
      <c r="AH29" s="87"/>
      <c r="AI29" s="87"/>
      <c r="AJ29" s="87"/>
      <c r="AK29" s="87"/>
      <c r="AL29" s="87"/>
      <c r="AM29" s="87"/>
      <c r="AN29" s="87"/>
      <c r="AO29" s="87"/>
      <c r="AP29" s="87"/>
      <c r="AQ29" s="87"/>
      <c r="AR29" s="87"/>
      <c r="AS29" s="87"/>
      <c r="AT29" s="87"/>
      <c r="AU29" s="87"/>
      <c r="AV29" s="87"/>
      <c r="AW29" s="98"/>
    </row>
    <row r="30" spans="1:49" ht="60" customHeight="1" x14ac:dyDescent="0.35">
      <c r="A30" s="95" t="s">
        <v>1645</v>
      </c>
      <c r="B30" s="78" t="s">
        <v>1701</v>
      </c>
      <c r="C30" s="80" t="s">
        <v>1702</v>
      </c>
      <c r="D30" s="82" t="s">
        <v>1703</v>
      </c>
      <c r="E30" s="82" t="s">
        <v>1704</v>
      </c>
      <c r="F30" s="83" t="s">
        <v>1651</v>
      </c>
      <c r="G30" s="83" t="s">
        <v>1604</v>
      </c>
      <c r="H30" s="83">
        <v>3</v>
      </c>
      <c r="I30" s="85" t="str">
        <f>IF(COUNTIF(J30:AW30,"&lt;&gt;")=0,"",SUMPRODUCT(((Recommendations[ImplStatus]="Implemented")+(Recommendations[ImplStatus]="Compensated"))*ISNUMBER(MATCH(Recommendations[Id],J30:AW30,0)))/COUNTIF(J30:AW30,"&lt;&gt;"))</f>
        <v/>
      </c>
      <c r="J30" s="87"/>
      <c r="K30" s="87"/>
      <c r="L30" s="87"/>
      <c r="M30" s="87"/>
      <c r="N30" s="87"/>
      <c r="O30" s="87"/>
      <c r="P30" s="87"/>
      <c r="Q30" s="87"/>
      <c r="R30" s="87"/>
      <c r="S30" s="87"/>
      <c r="T30" s="87"/>
      <c r="U30" s="87"/>
      <c r="V30" s="87"/>
      <c r="W30" s="87"/>
      <c r="X30" s="87"/>
      <c r="Y30" s="87"/>
      <c r="Z30" s="87"/>
      <c r="AA30" s="87"/>
      <c r="AB30" s="87"/>
      <c r="AC30" s="87"/>
      <c r="AD30" s="87"/>
      <c r="AE30" s="87"/>
      <c r="AF30" s="87"/>
      <c r="AG30" s="87"/>
      <c r="AH30" s="87"/>
      <c r="AI30" s="87"/>
      <c r="AJ30" s="87"/>
      <c r="AK30" s="87"/>
      <c r="AL30" s="87"/>
      <c r="AM30" s="87"/>
      <c r="AN30" s="87"/>
      <c r="AO30" s="87"/>
      <c r="AP30" s="87"/>
      <c r="AQ30" s="87"/>
      <c r="AR30" s="87"/>
      <c r="AS30" s="87"/>
      <c r="AT30" s="87"/>
      <c r="AU30" s="87"/>
      <c r="AV30" s="87"/>
      <c r="AW30" s="98"/>
    </row>
    <row r="31" spans="1:49" ht="60" customHeight="1" outlineLevel="1" x14ac:dyDescent="0.35">
      <c r="A31" s="94" t="s">
        <v>1705</v>
      </c>
      <c r="B31" s="77">
        <v>4</v>
      </c>
      <c r="C31" s="79" t="s">
        <v>20</v>
      </c>
      <c r="D31" s="81" t="s">
        <v>1706</v>
      </c>
      <c r="E31" s="81" t="s">
        <v>20</v>
      </c>
      <c r="F31" s="77" t="s">
        <v>20</v>
      </c>
      <c r="G31" s="77" t="s">
        <v>20</v>
      </c>
      <c r="H31" s="77"/>
      <c r="I31" s="84" t="str">
        <f>IF(COUNTIF(J31:AW31,"&lt;&gt;")=0,"",SUMPRODUCT(((Recommendations[ImplStatus]="Implemented")+(Recommendations[ImplStatus]="Compensated"))*ISNUMBER(MATCH(Recommendations[Id],J31:AW31,0)))/COUNTIF(J31:AW31,"&lt;&gt;"))</f>
        <v/>
      </c>
      <c r="J31" s="86"/>
      <c r="K31" s="86"/>
      <c r="L31" s="86"/>
      <c r="M31" s="86"/>
      <c r="N31" s="86"/>
      <c r="O31" s="86"/>
      <c r="P31" s="86"/>
      <c r="Q31" s="86"/>
      <c r="R31" s="86"/>
      <c r="S31" s="86"/>
      <c r="T31" s="86"/>
      <c r="U31" s="86"/>
      <c r="V31" s="86"/>
      <c r="W31" s="86"/>
      <c r="X31" s="86"/>
      <c r="Y31" s="86"/>
      <c r="Z31" s="86"/>
      <c r="AA31" s="86"/>
      <c r="AB31" s="86"/>
      <c r="AC31" s="86"/>
      <c r="AD31" s="86"/>
      <c r="AE31" s="86"/>
      <c r="AF31" s="86"/>
      <c r="AG31" s="86"/>
      <c r="AH31" s="86"/>
      <c r="AI31" s="86"/>
      <c r="AJ31" s="86"/>
      <c r="AK31" s="86"/>
      <c r="AL31" s="86"/>
      <c r="AM31" s="86"/>
      <c r="AN31" s="86"/>
      <c r="AO31" s="86"/>
      <c r="AP31" s="86"/>
      <c r="AQ31" s="86"/>
      <c r="AR31" s="86"/>
      <c r="AS31" s="86"/>
      <c r="AT31" s="86"/>
      <c r="AU31" s="86"/>
      <c r="AV31" s="86"/>
      <c r="AW31" s="97"/>
    </row>
    <row r="32" spans="1:49" ht="60" customHeight="1" x14ac:dyDescent="0.35">
      <c r="A32" s="95" t="s">
        <v>1705</v>
      </c>
      <c r="B32" s="78" t="s">
        <v>1707</v>
      </c>
      <c r="C32" s="80" t="s">
        <v>1708</v>
      </c>
      <c r="D32" s="82" t="s">
        <v>1709</v>
      </c>
      <c r="E32" s="82" t="s">
        <v>1710</v>
      </c>
      <c r="F32" s="83" t="s">
        <v>1711</v>
      </c>
      <c r="G32" s="83" t="s">
        <v>1652</v>
      </c>
      <c r="H32" s="83">
        <v>1</v>
      </c>
      <c r="I32" s="85">
        <f>IF(COUNTIF(J32:AW32,"&lt;&gt;")=0,"",SUMPRODUCT(((Recommendations[ImplStatus]="Implemented")+(Recommendations[ImplStatus]="Compensated"))*ISNUMBER(MATCH(Recommendations[Id],J32:AW32,0)))/COUNTIF(J32:AW32,"&lt;&gt;"))</f>
        <v>0</v>
      </c>
      <c r="J32" s="87" t="s">
        <v>129</v>
      </c>
      <c r="K32" s="87" t="s">
        <v>133</v>
      </c>
      <c r="L32" s="87" t="s">
        <v>138</v>
      </c>
      <c r="M32" s="87" t="s">
        <v>143</v>
      </c>
      <c r="N32" s="87" t="s">
        <v>148</v>
      </c>
      <c r="O32" s="87" t="s">
        <v>153</v>
      </c>
      <c r="P32" s="87" t="s">
        <v>163</v>
      </c>
      <c r="Q32" s="87" t="s">
        <v>183</v>
      </c>
      <c r="R32" s="87" t="s">
        <v>229</v>
      </c>
      <c r="S32" s="87" t="s">
        <v>265</v>
      </c>
      <c r="T32" s="87" t="s">
        <v>269</v>
      </c>
      <c r="U32" s="87" t="s">
        <v>472</v>
      </c>
      <c r="V32" s="87" t="s">
        <v>477</v>
      </c>
      <c r="W32" s="87" t="s">
        <v>482</v>
      </c>
      <c r="X32" s="87" t="s">
        <v>487</v>
      </c>
      <c r="Y32" s="87" t="s">
        <v>493</v>
      </c>
      <c r="Z32" s="87" t="s">
        <v>538</v>
      </c>
      <c r="AA32" s="87" t="s">
        <v>544</v>
      </c>
      <c r="AB32" s="87" t="s">
        <v>550</v>
      </c>
      <c r="AC32" s="87" t="s">
        <v>634</v>
      </c>
      <c r="AD32" s="87" t="s">
        <v>640</v>
      </c>
      <c r="AE32" s="87" t="s">
        <v>645</v>
      </c>
      <c r="AF32" s="87" t="s">
        <v>1271</v>
      </c>
      <c r="AG32" s="87" t="s">
        <v>1281</v>
      </c>
      <c r="AH32" s="87" t="s">
        <v>1287</v>
      </c>
      <c r="AI32" s="87"/>
      <c r="AJ32" s="87"/>
      <c r="AK32" s="87"/>
      <c r="AL32" s="87"/>
      <c r="AM32" s="87"/>
      <c r="AN32" s="87"/>
      <c r="AO32" s="87"/>
      <c r="AP32" s="87"/>
      <c r="AQ32" s="87"/>
      <c r="AR32" s="87"/>
      <c r="AS32" s="87"/>
      <c r="AT32" s="87"/>
      <c r="AU32" s="87"/>
      <c r="AV32" s="87"/>
      <c r="AW32" s="98"/>
    </row>
    <row r="33" spans="1:49" ht="60" customHeight="1" x14ac:dyDescent="0.35">
      <c r="A33" s="95" t="s">
        <v>1705</v>
      </c>
      <c r="B33" s="78" t="s">
        <v>1712</v>
      </c>
      <c r="C33" s="80" t="s">
        <v>1713</v>
      </c>
      <c r="D33" s="82" t="s">
        <v>1714</v>
      </c>
      <c r="E33" s="82" t="s">
        <v>1715</v>
      </c>
      <c r="F33" s="83" t="s">
        <v>1711</v>
      </c>
      <c r="G33" s="83" t="s">
        <v>1652</v>
      </c>
      <c r="H33" s="83">
        <v>1</v>
      </c>
      <c r="I33" s="85">
        <f>IF(COUNTIF(J33:AW33,"&lt;&gt;")=0,"",SUMPRODUCT(((Recommendations[ImplStatus]="Implemented")+(Recommendations[ImplStatus]="Compensated"))*ISNUMBER(MATCH(Recommendations[Id],J33:AW33,0)))/COUNTIF(J33:AW33,"&lt;&gt;"))</f>
        <v>0</v>
      </c>
      <c r="J33" s="87" t="s">
        <v>531</v>
      </c>
      <c r="K33" s="87"/>
      <c r="L33" s="87"/>
      <c r="M33" s="87"/>
      <c r="N33" s="87"/>
      <c r="O33" s="87"/>
      <c r="P33" s="87"/>
      <c r="Q33" s="87"/>
      <c r="R33" s="87"/>
      <c r="S33" s="87"/>
      <c r="T33" s="87"/>
      <c r="U33" s="87"/>
      <c r="V33" s="87"/>
      <c r="W33" s="87"/>
      <c r="X33" s="87"/>
      <c r="Y33" s="87"/>
      <c r="Z33" s="87"/>
      <c r="AA33" s="87"/>
      <c r="AB33" s="87"/>
      <c r="AC33" s="87"/>
      <c r="AD33" s="87"/>
      <c r="AE33" s="87"/>
      <c r="AF33" s="87"/>
      <c r="AG33" s="87"/>
      <c r="AH33" s="87"/>
      <c r="AI33" s="87"/>
      <c r="AJ33" s="87"/>
      <c r="AK33" s="87"/>
      <c r="AL33" s="87"/>
      <c r="AM33" s="87"/>
      <c r="AN33" s="87"/>
      <c r="AO33" s="87"/>
      <c r="AP33" s="87"/>
      <c r="AQ33" s="87"/>
      <c r="AR33" s="87"/>
      <c r="AS33" s="87"/>
      <c r="AT33" s="87"/>
      <c r="AU33" s="87"/>
      <c r="AV33" s="87"/>
      <c r="AW33" s="98"/>
    </row>
    <row r="34" spans="1:49" ht="60" customHeight="1" x14ac:dyDescent="0.35">
      <c r="A34" s="95" t="s">
        <v>1705</v>
      </c>
      <c r="B34" s="78" t="s">
        <v>1716</v>
      </c>
      <c r="C34" s="80" t="s">
        <v>1717</v>
      </c>
      <c r="D34" s="82" t="s">
        <v>1718</v>
      </c>
      <c r="E34" s="82" t="s">
        <v>1719</v>
      </c>
      <c r="F34" s="83" t="s">
        <v>1593</v>
      </c>
      <c r="G34" s="83" t="s">
        <v>1636</v>
      </c>
      <c r="H34" s="83">
        <v>1</v>
      </c>
      <c r="I34" s="85">
        <f>IF(COUNTIF(J34:AW34,"&lt;&gt;")=0,"",SUMPRODUCT(((Recommendations[ImplStatus]="Implemented")+(Recommendations[ImplStatus]="Compensated"))*ISNUMBER(MATCH(Recommendations[Id],J34:AW34,0)))/COUNTIF(J34:AW34,"&lt;&gt;"))</f>
        <v>0</v>
      </c>
      <c r="J34" s="87" t="s">
        <v>104</v>
      </c>
      <c r="K34" s="87" t="s">
        <v>109</v>
      </c>
      <c r="L34" s="87" t="s">
        <v>425</v>
      </c>
      <c r="M34" s="87" t="s">
        <v>431</v>
      </c>
      <c r="N34" s="87" t="s">
        <v>1240</v>
      </c>
      <c r="O34" s="87" t="s">
        <v>1258</v>
      </c>
      <c r="P34" s="87"/>
      <c r="Q34" s="87"/>
      <c r="R34" s="87"/>
      <c r="S34" s="87"/>
      <c r="T34" s="87"/>
      <c r="U34" s="87"/>
      <c r="V34" s="87"/>
      <c r="W34" s="87"/>
      <c r="X34" s="87"/>
      <c r="Y34" s="87"/>
      <c r="Z34" s="87"/>
      <c r="AA34" s="87"/>
      <c r="AB34" s="87"/>
      <c r="AC34" s="87"/>
      <c r="AD34" s="87"/>
      <c r="AE34" s="87"/>
      <c r="AF34" s="87"/>
      <c r="AG34" s="87"/>
      <c r="AH34" s="87"/>
      <c r="AI34" s="87"/>
      <c r="AJ34" s="87"/>
      <c r="AK34" s="87"/>
      <c r="AL34" s="87"/>
      <c r="AM34" s="87"/>
      <c r="AN34" s="87"/>
      <c r="AO34" s="87"/>
      <c r="AP34" s="87"/>
      <c r="AQ34" s="87"/>
      <c r="AR34" s="87"/>
      <c r="AS34" s="87"/>
      <c r="AT34" s="87"/>
      <c r="AU34" s="87"/>
      <c r="AV34" s="87"/>
      <c r="AW34" s="98"/>
    </row>
    <row r="35" spans="1:49" ht="60" customHeight="1" x14ac:dyDescent="0.35">
      <c r="A35" s="95" t="s">
        <v>1705</v>
      </c>
      <c r="B35" s="78" t="s">
        <v>1720</v>
      </c>
      <c r="C35" s="80" t="s">
        <v>1721</v>
      </c>
      <c r="D35" s="82" t="s">
        <v>1722</v>
      </c>
      <c r="E35" s="82" t="s">
        <v>1723</v>
      </c>
      <c r="F35" s="83" t="s">
        <v>1593</v>
      </c>
      <c r="G35" s="83" t="s">
        <v>1636</v>
      </c>
      <c r="H35" s="83">
        <v>1</v>
      </c>
      <c r="I35" s="85" t="str">
        <f>IF(COUNTIF(J35:AW35,"&lt;&gt;")=0,"",SUMPRODUCT(((Recommendations[ImplStatus]="Implemented")+(Recommendations[ImplStatus]="Compensated"))*ISNUMBER(MATCH(Recommendations[Id],J35:AW35,0)))/COUNTIF(J35:AW35,"&lt;&gt;"))</f>
        <v/>
      </c>
      <c r="J35" s="87"/>
      <c r="K35" s="87"/>
      <c r="L35" s="87"/>
      <c r="M35" s="87"/>
      <c r="N35" s="87"/>
      <c r="O35" s="87"/>
      <c r="P35" s="87"/>
      <c r="Q35" s="87"/>
      <c r="R35" s="87"/>
      <c r="S35" s="87"/>
      <c r="T35" s="87"/>
      <c r="U35" s="87"/>
      <c r="V35" s="87"/>
      <c r="W35" s="87"/>
      <c r="X35" s="87"/>
      <c r="Y35" s="87"/>
      <c r="Z35" s="87"/>
      <c r="AA35" s="87"/>
      <c r="AB35" s="87"/>
      <c r="AC35" s="87"/>
      <c r="AD35" s="87"/>
      <c r="AE35" s="87"/>
      <c r="AF35" s="87"/>
      <c r="AG35" s="87"/>
      <c r="AH35" s="87"/>
      <c r="AI35" s="87"/>
      <c r="AJ35" s="87"/>
      <c r="AK35" s="87"/>
      <c r="AL35" s="87"/>
      <c r="AM35" s="87"/>
      <c r="AN35" s="87"/>
      <c r="AO35" s="87"/>
      <c r="AP35" s="87"/>
      <c r="AQ35" s="87"/>
      <c r="AR35" s="87"/>
      <c r="AS35" s="87"/>
      <c r="AT35" s="87"/>
      <c r="AU35" s="87"/>
      <c r="AV35" s="87"/>
      <c r="AW35" s="98"/>
    </row>
    <row r="36" spans="1:49" ht="60" customHeight="1" x14ac:dyDescent="0.35">
      <c r="A36" s="95" t="s">
        <v>1705</v>
      </c>
      <c r="B36" s="78" t="s">
        <v>1724</v>
      </c>
      <c r="C36" s="80" t="s">
        <v>1725</v>
      </c>
      <c r="D36" s="82" t="s">
        <v>1726</v>
      </c>
      <c r="E36" s="82" t="s">
        <v>1727</v>
      </c>
      <c r="F36" s="83" t="s">
        <v>1593</v>
      </c>
      <c r="G36" s="83" t="s">
        <v>1636</v>
      </c>
      <c r="H36" s="83">
        <v>1</v>
      </c>
      <c r="I36" s="85" t="str">
        <f>IF(COUNTIF(J36:AW36,"&lt;&gt;")=0,"",SUMPRODUCT(((Recommendations[ImplStatus]="Implemented")+(Recommendations[ImplStatus]="Compensated"))*ISNUMBER(MATCH(Recommendations[Id],J36:AW36,0)))/COUNTIF(J36:AW36,"&lt;&gt;"))</f>
        <v/>
      </c>
      <c r="J36" s="87"/>
      <c r="K36" s="87"/>
      <c r="L36" s="87"/>
      <c r="M36" s="87"/>
      <c r="N36" s="87"/>
      <c r="O36" s="87"/>
      <c r="P36" s="87"/>
      <c r="Q36" s="87"/>
      <c r="R36" s="87"/>
      <c r="S36" s="87"/>
      <c r="T36" s="87"/>
      <c r="U36" s="87"/>
      <c r="V36" s="87"/>
      <c r="W36" s="87"/>
      <c r="X36" s="87"/>
      <c r="Y36" s="87"/>
      <c r="Z36" s="87"/>
      <c r="AA36" s="87"/>
      <c r="AB36" s="87"/>
      <c r="AC36" s="87"/>
      <c r="AD36" s="87"/>
      <c r="AE36" s="87"/>
      <c r="AF36" s="87"/>
      <c r="AG36" s="87"/>
      <c r="AH36" s="87"/>
      <c r="AI36" s="87"/>
      <c r="AJ36" s="87"/>
      <c r="AK36" s="87"/>
      <c r="AL36" s="87"/>
      <c r="AM36" s="87"/>
      <c r="AN36" s="87"/>
      <c r="AO36" s="87"/>
      <c r="AP36" s="87"/>
      <c r="AQ36" s="87"/>
      <c r="AR36" s="87"/>
      <c r="AS36" s="87"/>
      <c r="AT36" s="87"/>
      <c r="AU36" s="87"/>
      <c r="AV36" s="87"/>
      <c r="AW36" s="98"/>
    </row>
    <row r="37" spans="1:49" ht="60" customHeight="1" x14ac:dyDescent="0.35">
      <c r="A37" s="95" t="s">
        <v>1705</v>
      </c>
      <c r="B37" s="78" t="s">
        <v>1728</v>
      </c>
      <c r="C37" s="80" t="s">
        <v>1729</v>
      </c>
      <c r="D37" s="82" t="s">
        <v>1730</v>
      </c>
      <c r="E37" s="82" t="s">
        <v>1731</v>
      </c>
      <c r="F37" s="83" t="s">
        <v>1593</v>
      </c>
      <c r="G37" s="83" t="s">
        <v>1636</v>
      </c>
      <c r="H37" s="83">
        <v>1</v>
      </c>
      <c r="I37" s="85" t="str">
        <f>IF(COUNTIF(J37:AW37,"&lt;&gt;")=0,"",SUMPRODUCT(((Recommendations[ImplStatus]="Implemented")+(Recommendations[ImplStatus]="Compensated"))*ISNUMBER(MATCH(Recommendations[Id],J37:AW37,0)))/COUNTIF(J37:AW37,"&lt;&gt;"))</f>
        <v/>
      </c>
      <c r="J37" s="87"/>
      <c r="K37" s="87"/>
      <c r="L37" s="87"/>
      <c r="M37" s="87"/>
      <c r="N37" s="87"/>
      <c r="O37" s="87"/>
      <c r="P37" s="87"/>
      <c r="Q37" s="87"/>
      <c r="R37" s="87"/>
      <c r="S37" s="87"/>
      <c r="T37" s="87"/>
      <c r="U37" s="87"/>
      <c r="V37" s="87"/>
      <c r="W37" s="87"/>
      <c r="X37" s="87"/>
      <c r="Y37" s="87"/>
      <c r="Z37" s="87"/>
      <c r="AA37" s="87"/>
      <c r="AB37" s="87"/>
      <c r="AC37" s="87"/>
      <c r="AD37" s="87"/>
      <c r="AE37" s="87"/>
      <c r="AF37" s="87"/>
      <c r="AG37" s="87"/>
      <c r="AH37" s="87"/>
      <c r="AI37" s="87"/>
      <c r="AJ37" s="87"/>
      <c r="AK37" s="87"/>
      <c r="AL37" s="87"/>
      <c r="AM37" s="87"/>
      <c r="AN37" s="87"/>
      <c r="AO37" s="87"/>
      <c r="AP37" s="87"/>
      <c r="AQ37" s="87"/>
      <c r="AR37" s="87"/>
      <c r="AS37" s="87"/>
      <c r="AT37" s="87"/>
      <c r="AU37" s="87"/>
      <c r="AV37" s="87"/>
      <c r="AW37" s="98"/>
    </row>
    <row r="38" spans="1:49" ht="60" customHeight="1" x14ac:dyDescent="0.35">
      <c r="A38" s="95" t="s">
        <v>1705</v>
      </c>
      <c r="B38" s="78" t="s">
        <v>1732</v>
      </c>
      <c r="C38" s="80" t="s">
        <v>1733</v>
      </c>
      <c r="D38" s="82" t="s">
        <v>1734</v>
      </c>
      <c r="E38" s="82" t="s">
        <v>1735</v>
      </c>
      <c r="F38" s="83" t="s">
        <v>1736</v>
      </c>
      <c r="G38" s="83" t="s">
        <v>1636</v>
      </c>
      <c r="H38" s="83">
        <v>1</v>
      </c>
      <c r="I38" s="85" t="str">
        <f>IF(COUNTIF(J38:AW38,"&lt;&gt;")=0,"",SUMPRODUCT(((Recommendations[ImplStatus]="Implemented")+(Recommendations[ImplStatus]="Compensated"))*ISNUMBER(MATCH(Recommendations[Id],J38:AW38,0)))/COUNTIF(J38:AW38,"&lt;&gt;"))</f>
        <v/>
      </c>
      <c r="J38" s="87"/>
      <c r="K38" s="87"/>
      <c r="L38" s="87"/>
      <c r="M38" s="87"/>
      <c r="N38" s="87"/>
      <c r="O38" s="87"/>
      <c r="P38" s="87"/>
      <c r="Q38" s="87"/>
      <c r="R38" s="87"/>
      <c r="S38" s="87"/>
      <c r="T38" s="87"/>
      <c r="U38" s="87"/>
      <c r="V38" s="87"/>
      <c r="W38" s="87"/>
      <c r="X38" s="87"/>
      <c r="Y38" s="87"/>
      <c r="Z38" s="87"/>
      <c r="AA38" s="87"/>
      <c r="AB38" s="87"/>
      <c r="AC38" s="87"/>
      <c r="AD38" s="87"/>
      <c r="AE38" s="87"/>
      <c r="AF38" s="87"/>
      <c r="AG38" s="87"/>
      <c r="AH38" s="87"/>
      <c r="AI38" s="87"/>
      <c r="AJ38" s="87"/>
      <c r="AK38" s="87"/>
      <c r="AL38" s="87"/>
      <c r="AM38" s="87"/>
      <c r="AN38" s="87"/>
      <c r="AO38" s="87"/>
      <c r="AP38" s="87"/>
      <c r="AQ38" s="87"/>
      <c r="AR38" s="87"/>
      <c r="AS38" s="87"/>
      <c r="AT38" s="87"/>
      <c r="AU38" s="87"/>
      <c r="AV38" s="87"/>
      <c r="AW38" s="98"/>
    </row>
    <row r="39" spans="1:49" ht="60" customHeight="1" x14ac:dyDescent="0.35">
      <c r="A39" s="95" t="s">
        <v>1705</v>
      </c>
      <c r="B39" s="78" t="s">
        <v>1737</v>
      </c>
      <c r="C39" s="80" t="s">
        <v>1738</v>
      </c>
      <c r="D39" s="82" t="s">
        <v>1739</v>
      </c>
      <c r="E39" s="82" t="s">
        <v>1740</v>
      </c>
      <c r="F39" s="83" t="s">
        <v>1593</v>
      </c>
      <c r="G39" s="83" t="s">
        <v>1636</v>
      </c>
      <c r="H39" s="83">
        <v>2</v>
      </c>
      <c r="I39" s="85">
        <f>IF(COUNTIF(J39:AW39,"&lt;&gt;")=0,"",SUMPRODUCT(((Recommendations[ImplStatus]="Implemented")+(Recommendations[ImplStatus]="Compensated"))*ISNUMBER(MATCH(Recommendations[Id],J39:AW39,0)))/COUNTIF(J39:AW39,"&lt;&gt;"))</f>
        <v>0</v>
      </c>
      <c r="J39" s="87" t="s">
        <v>450</v>
      </c>
      <c r="K39" s="87" t="s">
        <v>456</v>
      </c>
      <c r="L39" s="87"/>
      <c r="M39" s="87"/>
      <c r="N39" s="87"/>
      <c r="O39" s="87"/>
      <c r="P39" s="87"/>
      <c r="Q39" s="87"/>
      <c r="R39" s="87"/>
      <c r="S39" s="87"/>
      <c r="T39" s="87"/>
      <c r="U39" s="87"/>
      <c r="V39" s="87"/>
      <c r="W39" s="87"/>
      <c r="X39" s="87"/>
      <c r="Y39" s="87"/>
      <c r="Z39" s="87"/>
      <c r="AA39" s="87"/>
      <c r="AB39" s="87"/>
      <c r="AC39" s="87"/>
      <c r="AD39" s="87"/>
      <c r="AE39" s="87"/>
      <c r="AF39" s="87"/>
      <c r="AG39" s="87"/>
      <c r="AH39" s="87"/>
      <c r="AI39" s="87"/>
      <c r="AJ39" s="87"/>
      <c r="AK39" s="87"/>
      <c r="AL39" s="87"/>
      <c r="AM39" s="87"/>
      <c r="AN39" s="87"/>
      <c r="AO39" s="87"/>
      <c r="AP39" s="87"/>
      <c r="AQ39" s="87"/>
      <c r="AR39" s="87"/>
      <c r="AS39" s="87"/>
      <c r="AT39" s="87"/>
      <c r="AU39" s="87"/>
      <c r="AV39" s="87"/>
      <c r="AW39" s="98"/>
    </row>
    <row r="40" spans="1:49" ht="60" customHeight="1" x14ac:dyDescent="0.35">
      <c r="A40" s="95" t="s">
        <v>1705</v>
      </c>
      <c r="B40" s="78" t="s">
        <v>1741</v>
      </c>
      <c r="C40" s="80" t="s">
        <v>1742</v>
      </c>
      <c r="D40" s="82" t="s">
        <v>1743</v>
      </c>
      <c r="E40" s="82" t="s">
        <v>1744</v>
      </c>
      <c r="F40" s="83" t="s">
        <v>1593</v>
      </c>
      <c r="G40" s="83" t="s">
        <v>1636</v>
      </c>
      <c r="H40" s="83">
        <v>2</v>
      </c>
      <c r="I40" s="85" t="str">
        <f>IF(COUNTIF(J40:AW40,"&lt;&gt;")=0,"",SUMPRODUCT(((Recommendations[ImplStatus]="Implemented")+(Recommendations[ImplStatus]="Compensated"))*ISNUMBER(MATCH(Recommendations[Id],J40:AW40,0)))/COUNTIF(J40:AW40,"&lt;&gt;"))</f>
        <v/>
      </c>
      <c r="J40" s="87"/>
      <c r="K40" s="87"/>
      <c r="L40" s="87"/>
      <c r="M40" s="87"/>
      <c r="N40" s="87"/>
      <c r="O40" s="87"/>
      <c r="P40" s="87"/>
      <c r="Q40" s="87"/>
      <c r="R40" s="87"/>
      <c r="S40" s="87"/>
      <c r="T40" s="87"/>
      <c r="U40" s="87"/>
      <c r="V40" s="87"/>
      <c r="W40" s="87"/>
      <c r="X40" s="87"/>
      <c r="Y40" s="87"/>
      <c r="Z40" s="87"/>
      <c r="AA40" s="87"/>
      <c r="AB40" s="87"/>
      <c r="AC40" s="87"/>
      <c r="AD40" s="87"/>
      <c r="AE40" s="87"/>
      <c r="AF40" s="87"/>
      <c r="AG40" s="87"/>
      <c r="AH40" s="87"/>
      <c r="AI40" s="87"/>
      <c r="AJ40" s="87"/>
      <c r="AK40" s="87"/>
      <c r="AL40" s="87"/>
      <c r="AM40" s="87"/>
      <c r="AN40" s="87"/>
      <c r="AO40" s="87"/>
      <c r="AP40" s="87"/>
      <c r="AQ40" s="87"/>
      <c r="AR40" s="87"/>
      <c r="AS40" s="87"/>
      <c r="AT40" s="87"/>
      <c r="AU40" s="87"/>
      <c r="AV40" s="87"/>
      <c r="AW40" s="98"/>
    </row>
    <row r="41" spans="1:49" ht="60" customHeight="1" x14ac:dyDescent="0.35">
      <c r="A41" s="95" t="s">
        <v>1705</v>
      </c>
      <c r="B41" s="78" t="s">
        <v>1745</v>
      </c>
      <c r="C41" s="80" t="s">
        <v>1746</v>
      </c>
      <c r="D41" s="82" t="s">
        <v>1747</v>
      </c>
      <c r="E41" s="82" t="s">
        <v>1748</v>
      </c>
      <c r="F41" s="83" t="s">
        <v>1593</v>
      </c>
      <c r="G41" s="83" t="s">
        <v>1636</v>
      </c>
      <c r="H41" s="83">
        <v>2</v>
      </c>
      <c r="I41" s="85" t="str">
        <f>IF(COUNTIF(J41:AW41,"&lt;&gt;")=0,"",SUMPRODUCT(((Recommendations[ImplStatus]="Implemented")+(Recommendations[ImplStatus]="Compensated"))*ISNUMBER(MATCH(Recommendations[Id],J41:AW41,0)))/COUNTIF(J41:AW41,"&lt;&gt;"))</f>
        <v/>
      </c>
      <c r="J41" s="87"/>
      <c r="K41" s="87"/>
      <c r="L41" s="87"/>
      <c r="M41" s="87"/>
      <c r="N41" s="87"/>
      <c r="O41" s="87"/>
      <c r="P41" s="87"/>
      <c r="Q41" s="87"/>
      <c r="R41" s="87"/>
      <c r="S41" s="87"/>
      <c r="T41" s="87"/>
      <c r="U41" s="87"/>
      <c r="V41" s="87"/>
      <c r="W41" s="87"/>
      <c r="X41" s="87"/>
      <c r="Y41" s="87"/>
      <c r="Z41" s="87"/>
      <c r="AA41" s="87"/>
      <c r="AB41" s="87"/>
      <c r="AC41" s="87"/>
      <c r="AD41" s="87"/>
      <c r="AE41" s="87"/>
      <c r="AF41" s="87"/>
      <c r="AG41" s="87"/>
      <c r="AH41" s="87"/>
      <c r="AI41" s="87"/>
      <c r="AJ41" s="87"/>
      <c r="AK41" s="87"/>
      <c r="AL41" s="87"/>
      <c r="AM41" s="87"/>
      <c r="AN41" s="87"/>
      <c r="AO41" s="87"/>
      <c r="AP41" s="87"/>
      <c r="AQ41" s="87"/>
      <c r="AR41" s="87"/>
      <c r="AS41" s="87"/>
      <c r="AT41" s="87"/>
      <c r="AU41" s="87"/>
      <c r="AV41" s="87"/>
      <c r="AW41" s="98"/>
    </row>
    <row r="42" spans="1:49" ht="60" customHeight="1" x14ac:dyDescent="0.35">
      <c r="A42" s="95" t="s">
        <v>1705</v>
      </c>
      <c r="B42" s="78" t="s">
        <v>1749</v>
      </c>
      <c r="C42" s="80" t="s">
        <v>1750</v>
      </c>
      <c r="D42" s="82" t="s">
        <v>1751</v>
      </c>
      <c r="E42" s="82" t="s">
        <v>1752</v>
      </c>
      <c r="F42" s="83" t="s">
        <v>1651</v>
      </c>
      <c r="G42" s="83" t="s">
        <v>1636</v>
      </c>
      <c r="H42" s="83">
        <v>2</v>
      </c>
      <c r="I42" s="85" t="str">
        <f>IF(COUNTIF(J42:AW42,"&lt;&gt;")=0,"",SUMPRODUCT(((Recommendations[ImplStatus]="Implemented")+(Recommendations[ImplStatus]="Compensated"))*ISNUMBER(MATCH(Recommendations[Id],J42:AW42,0)))/COUNTIF(J42:AW42,"&lt;&gt;"))</f>
        <v/>
      </c>
      <c r="J42" s="87"/>
      <c r="K42" s="87"/>
      <c r="L42" s="87"/>
      <c r="M42" s="87"/>
      <c r="N42" s="87"/>
      <c r="O42" s="87"/>
      <c r="P42" s="87"/>
      <c r="Q42" s="87"/>
      <c r="R42" s="87"/>
      <c r="S42" s="87"/>
      <c r="T42" s="87"/>
      <c r="U42" s="87"/>
      <c r="V42" s="87"/>
      <c r="W42" s="87"/>
      <c r="X42" s="87"/>
      <c r="Y42" s="87"/>
      <c r="Z42" s="87"/>
      <c r="AA42" s="87"/>
      <c r="AB42" s="87"/>
      <c r="AC42" s="87"/>
      <c r="AD42" s="87"/>
      <c r="AE42" s="87"/>
      <c r="AF42" s="87"/>
      <c r="AG42" s="87"/>
      <c r="AH42" s="87"/>
      <c r="AI42" s="87"/>
      <c r="AJ42" s="87"/>
      <c r="AK42" s="87"/>
      <c r="AL42" s="87"/>
      <c r="AM42" s="87"/>
      <c r="AN42" s="87"/>
      <c r="AO42" s="87"/>
      <c r="AP42" s="87"/>
      <c r="AQ42" s="87"/>
      <c r="AR42" s="87"/>
      <c r="AS42" s="87"/>
      <c r="AT42" s="87"/>
      <c r="AU42" s="87"/>
      <c r="AV42" s="87"/>
      <c r="AW42" s="98"/>
    </row>
    <row r="43" spans="1:49" ht="60" customHeight="1" x14ac:dyDescent="0.35">
      <c r="A43" s="95" t="s">
        <v>1705</v>
      </c>
      <c r="B43" s="78" t="s">
        <v>1753</v>
      </c>
      <c r="C43" s="80" t="s">
        <v>1754</v>
      </c>
      <c r="D43" s="82" t="s">
        <v>1755</v>
      </c>
      <c r="E43" s="82" t="s">
        <v>1756</v>
      </c>
      <c r="F43" s="83" t="s">
        <v>1651</v>
      </c>
      <c r="G43" s="83" t="s">
        <v>1636</v>
      </c>
      <c r="H43" s="83">
        <v>3</v>
      </c>
      <c r="I43" s="85" t="str">
        <f>IF(COUNTIF(J43:AW43,"&lt;&gt;")=0,"",SUMPRODUCT(((Recommendations[ImplStatus]="Implemented")+(Recommendations[ImplStatus]="Compensated"))*ISNUMBER(MATCH(Recommendations[Id],J43:AW43,0)))/COUNTIF(J43:AW43,"&lt;&gt;"))</f>
        <v/>
      </c>
      <c r="J43" s="87"/>
      <c r="K43" s="87"/>
      <c r="L43" s="87"/>
      <c r="M43" s="87"/>
      <c r="N43" s="87"/>
      <c r="O43" s="87"/>
      <c r="P43" s="87"/>
      <c r="Q43" s="87"/>
      <c r="R43" s="87"/>
      <c r="S43" s="87"/>
      <c r="T43" s="87"/>
      <c r="U43" s="87"/>
      <c r="V43" s="87"/>
      <c r="W43" s="87"/>
      <c r="X43" s="87"/>
      <c r="Y43" s="87"/>
      <c r="Z43" s="87"/>
      <c r="AA43" s="87"/>
      <c r="AB43" s="87"/>
      <c r="AC43" s="87"/>
      <c r="AD43" s="87"/>
      <c r="AE43" s="87"/>
      <c r="AF43" s="87"/>
      <c r="AG43" s="87"/>
      <c r="AH43" s="87"/>
      <c r="AI43" s="87"/>
      <c r="AJ43" s="87"/>
      <c r="AK43" s="87"/>
      <c r="AL43" s="87"/>
      <c r="AM43" s="87"/>
      <c r="AN43" s="87"/>
      <c r="AO43" s="87"/>
      <c r="AP43" s="87"/>
      <c r="AQ43" s="87"/>
      <c r="AR43" s="87"/>
      <c r="AS43" s="87"/>
      <c r="AT43" s="87"/>
      <c r="AU43" s="87"/>
      <c r="AV43" s="87"/>
      <c r="AW43" s="98"/>
    </row>
    <row r="44" spans="1:49" ht="60" customHeight="1" outlineLevel="1" x14ac:dyDescent="0.35">
      <c r="A44" s="94" t="s">
        <v>321</v>
      </c>
      <c r="B44" s="77">
        <v>5</v>
      </c>
      <c r="C44" s="79" t="s">
        <v>20</v>
      </c>
      <c r="D44" s="81" t="s">
        <v>1757</v>
      </c>
      <c r="E44" s="81" t="s">
        <v>20</v>
      </c>
      <c r="F44" s="77" t="s">
        <v>20</v>
      </c>
      <c r="G44" s="77" t="s">
        <v>20</v>
      </c>
      <c r="H44" s="77"/>
      <c r="I44" s="84" t="str">
        <f>IF(COUNTIF(J44:AW44,"&lt;&gt;")=0,"",SUMPRODUCT(((Recommendations[ImplStatus]="Implemented")+(Recommendations[ImplStatus]="Compensated"))*ISNUMBER(MATCH(Recommendations[Id],J44:AW44,0)))/COUNTIF(J44:AW44,"&lt;&gt;"))</f>
        <v/>
      </c>
      <c r="J44" s="86"/>
      <c r="K44" s="86"/>
      <c r="L44" s="86"/>
      <c r="M44" s="86"/>
      <c r="N44" s="86"/>
      <c r="O44" s="86"/>
      <c r="P44" s="86"/>
      <c r="Q44" s="86"/>
      <c r="R44" s="86"/>
      <c r="S44" s="86"/>
      <c r="T44" s="86"/>
      <c r="U44" s="86"/>
      <c r="V44" s="86"/>
      <c r="W44" s="86"/>
      <c r="X44" s="86"/>
      <c r="Y44" s="86"/>
      <c r="Z44" s="86"/>
      <c r="AA44" s="86"/>
      <c r="AB44" s="86"/>
      <c r="AC44" s="86"/>
      <c r="AD44" s="86"/>
      <c r="AE44" s="86"/>
      <c r="AF44" s="86"/>
      <c r="AG44" s="86"/>
      <c r="AH44" s="86"/>
      <c r="AI44" s="86"/>
      <c r="AJ44" s="86"/>
      <c r="AK44" s="86"/>
      <c r="AL44" s="86"/>
      <c r="AM44" s="86"/>
      <c r="AN44" s="86"/>
      <c r="AO44" s="86"/>
      <c r="AP44" s="86"/>
      <c r="AQ44" s="86"/>
      <c r="AR44" s="86"/>
      <c r="AS44" s="86"/>
      <c r="AT44" s="86"/>
      <c r="AU44" s="86"/>
      <c r="AV44" s="86"/>
      <c r="AW44" s="97"/>
    </row>
    <row r="45" spans="1:49" ht="60" customHeight="1" x14ac:dyDescent="0.35">
      <c r="A45" s="95" t="s">
        <v>321</v>
      </c>
      <c r="B45" s="78" t="s">
        <v>1758</v>
      </c>
      <c r="C45" s="80" t="s">
        <v>1759</v>
      </c>
      <c r="D45" s="82" t="s">
        <v>1760</v>
      </c>
      <c r="E45" s="82" t="s">
        <v>1761</v>
      </c>
      <c r="F45" s="83" t="s">
        <v>1736</v>
      </c>
      <c r="G45" s="83" t="s">
        <v>1594</v>
      </c>
      <c r="H45" s="83">
        <v>1</v>
      </c>
      <c r="I45" s="85" t="str">
        <f>IF(COUNTIF(J45:AW45,"&lt;&gt;")=0,"",SUMPRODUCT(((Recommendations[ImplStatus]="Implemented")+(Recommendations[ImplStatus]="Compensated"))*ISNUMBER(MATCH(Recommendations[Id],J45:AW45,0)))/COUNTIF(J45:AW45,"&lt;&gt;"))</f>
        <v/>
      </c>
      <c r="J45" s="87"/>
      <c r="K45" s="87"/>
      <c r="L45" s="87"/>
      <c r="M45" s="87"/>
      <c r="N45" s="87"/>
      <c r="O45" s="87"/>
      <c r="P45" s="87"/>
      <c r="Q45" s="87"/>
      <c r="R45" s="87"/>
      <c r="S45" s="87"/>
      <c r="T45" s="87"/>
      <c r="U45" s="87"/>
      <c r="V45" s="87"/>
      <c r="W45" s="87"/>
      <c r="X45" s="87"/>
      <c r="Y45" s="87"/>
      <c r="Z45" s="87"/>
      <c r="AA45" s="87"/>
      <c r="AB45" s="87"/>
      <c r="AC45" s="87"/>
      <c r="AD45" s="87"/>
      <c r="AE45" s="87"/>
      <c r="AF45" s="87"/>
      <c r="AG45" s="87"/>
      <c r="AH45" s="87"/>
      <c r="AI45" s="87"/>
      <c r="AJ45" s="87"/>
      <c r="AK45" s="87"/>
      <c r="AL45" s="87"/>
      <c r="AM45" s="87"/>
      <c r="AN45" s="87"/>
      <c r="AO45" s="87"/>
      <c r="AP45" s="87"/>
      <c r="AQ45" s="87"/>
      <c r="AR45" s="87"/>
      <c r="AS45" s="87"/>
      <c r="AT45" s="87"/>
      <c r="AU45" s="87"/>
      <c r="AV45" s="87"/>
      <c r="AW45" s="98"/>
    </row>
    <row r="46" spans="1:49" ht="60" customHeight="1" x14ac:dyDescent="0.35">
      <c r="A46" s="95" t="s">
        <v>321</v>
      </c>
      <c r="B46" s="78" t="s">
        <v>1762</v>
      </c>
      <c r="C46" s="80" t="s">
        <v>1763</v>
      </c>
      <c r="D46" s="82" t="s">
        <v>1764</v>
      </c>
      <c r="E46" s="82" t="s">
        <v>1765</v>
      </c>
      <c r="F46" s="83" t="s">
        <v>1736</v>
      </c>
      <c r="G46" s="83" t="s">
        <v>1636</v>
      </c>
      <c r="H46" s="83">
        <v>1</v>
      </c>
      <c r="I46" s="85">
        <f>IF(COUNTIF(J46:AW46,"&lt;&gt;")=0,"",SUMPRODUCT(((Recommendations[ImplStatus]="Implemented")+(Recommendations[ImplStatus]="Compensated"))*ISNUMBER(MATCH(Recommendations[Id],J46:AW46,0)))/COUNTIF(J46:AW46,"&lt;&gt;"))</f>
        <v>0</v>
      </c>
      <c r="J46" s="87" t="s">
        <v>15</v>
      </c>
      <c r="K46" s="87" t="s">
        <v>24</v>
      </c>
      <c r="L46" s="87" t="s">
        <v>28</v>
      </c>
      <c r="M46" s="87" t="s">
        <v>33</v>
      </c>
      <c r="N46" s="87" t="s">
        <v>38</v>
      </c>
      <c r="O46" s="87" t="s">
        <v>42</v>
      </c>
      <c r="P46" s="87" t="s">
        <v>46</v>
      </c>
      <c r="Q46" s="87" t="s">
        <v>50</v>
      </c>
      <c r="R46" s="87" t="s">
        <v>64</v>
      </c>
      <c r="S46" s="87" t="s">
        <v>437</v>
      </c>
      <c r="T46" s="87" t="s">
        <v>1145</v>
      </c>
      <c r="U46" s="87" t="s">
        <v>1159</v>
      </c>
      <c r="V46" s="87" t="s">
        <v>1300</v>
      </c>
      <c r="W46" s="87"/>
      <c r="X46" s="87"/>
      <c r="Y46" s="87"/>
      <c r="Z46" s="87"/>
      <c r="AA46" s="87"/>
      <c r="AB46" s="87"/>
      <c r="AC46" s="87"/>
      <c r="AD46" s="87"/>
      <c r="AE46" s="87"/>
      <c r="AF46" s="87"/>
      <c r="AG46" s="87"/>
      <c r="AH46" s="87"/>
      <c r="AI46" s="87"/>
      <c r="AJ46" s="87"/>
      <c r="AK46" s="87"/>
      <c r="AL46" s="87"/>
      <c r="AM46" s="87"/>
      <c r="AN46" s="87"/>
      <c r="AO46" s="87"/>
      <c r="AP46" s="87"/>
      <c r="AQ46" s="87"/>
      <c r="AR46" s="87"/>
      <c r="AS46" s="87"/>
      <c r="AT46" s="87"/>
      <c r="AU46" s="87"/>
      <c r="AV46" s="87"/>
      <c r="AW46" s="98"/>
    </row>
    <row r="47" spans="1:49" ht="60" customHeight="1" x14ac:dyDescent="0.35">
      <c r="A47" s="95" t="s">
        <v>321</v>
      </c>
      <c r="B47" s="78" t="s">
        <v>1766</v>
      </c>
      <c r="C47" s="80" t="s">
        <v>1767</v>
      </c>
      <c r="D47" s="82" t="s">
        <v>1768</v>
      </c>
      <c r="E47" s="82" t="s">
        <v>1769</v>
      </c>
      <c r="F47" s="83" t="s">
        <v>1736</v>
      </c>
      <c r="G47" s="83" t="s">
        <v>1636</v>
      </c>
      <c r="H47" s="83">
        <v>1</v>
      </c>
      <c r="I47" s="85">
        <f>IF(COUNTIF(J47:AW47,"&lt;&gt;")=0,"",SUMPRODUCT(((Recommendations[ImplStatus]="Implemented")+(Recommendations[ImplStatus]="Compensated"))*ISNUMBER(MATCH(Recommendations[Id],J47:AW47,0)))/COUNTIF(J47:AW47,"&lt;&gt;"))</f>
        <v>0</v>
      </c>
      <c r="J47" s="87" t="s">
        <v>59</v>
      </c>
      <c r="K47" s="87" t="s">
        <v>89</v>
      </c>
      <c r="L47" s="87" t="s">
        <v>94</v>
      </c>
      <c r="M47" s="87"/>
      <c r="N47" s="87"/>
      <c r="O47" s="87"/>
      <c r="P47" s="87"/>
      <c r="Q47" s="87"/>
      <c r="R47" s="87"/>
      <c r="S47" s="87"/>
      <c r="T47" s="87"/>
      <c r="U47" s="87"/>
      <c r="V47" s="87"/>
      <c r="W47" s="87"/>
      <c r="X47" s="87"/>
      <c r="Y47" s="87"/>
      <c r="Z47" s="87"/>
      <c r="AA47" s="87"/>
      <c r="AB47" s="87"/>
      <c r="AC47" s="87"/>
      <c r="AD47" s="87"/>
      <c r="AE47" s="87"/>
      <c r="AF47" s="87"/>
      <c r="AG47" s="87"/>
      <c r="AH47" s="87"/>
      <c r="AI47" s="87"/>
      <c r="AJ47" s="87"/>
      <c r="AK47" s="87"/>
      <c r="AL47" s="87"/>
      <c r="AM47" s="87"/>
      <c r="AN47" s="87"/>
      <c r="AO47" s="87"/>
      <c r="AP47" s="87"/>
      <c r="AQ47" s="87"/>
      <c r="AR47" s="87"/>
      <c r="AS47" s="87"/>
      <c r="AT47" s="87"/>
      <c r="AU47" s="87"/>
      <c r="AV47" s="87"/>
      <c r="AW47" s="98"/>
    </row>
    <row r="48" spans="1:49" ht="60" customHeight="1" x14ac:dyDescent="0.35">
      <c r="A48" s="95" t="s">
        <v>321</v>
      </c>
      <c r="B48" s="78" t="s">
        <v>1770</v>
      </c>
      <c r="C48" s="80" t="s">
        <v>1771</v>
      </c>
      <c r="D48" s="82" t="s">
        <v>1772</v>
      </c>
      <c r="E48" s="82" t="s">
        <v>1773</v>
      </c>
      <c r="F48" s="83" t="s">
        <v>1736</v>
      </c>
      <c r="G48" s="83" t="s">
        <v>1636</v>
      </c>
      <c r="H48" s="83">
        <v>1</v>
      </c>
      <c r="I48" s="85">
        <f>IF(COUNTIF(J48:AW48,"&lt;&gt;")=0,"",SUMPRODUCT(((Recommendations[ImplStatus]="Implemented")+(Recommendations[ImplStatus]="Compensated"))*ISNUMBER(MATCH(Recommendations[Id],J48:AW48,0)))/COUNTIF(J48:AW48,"&lt;&gt;"))</f>
        <v>0</v>
      </c>
      <c r="J48" s="87" t="s">
        <v>188</v>
      </c>
      <c r="K48" s="87" t="s">
        <v>193</v>
      </c>
      <c r="L48" s="87" t="s">
        <v>198</v>
      </c>
      <c r="M48" s="87" t="s">
        <v>203</v>
      </c>
      <c r="N48" s="87" t="s">
        <v>208</v>
      </c>
      <c r="O48" s="87" t="s">
        <v>213</v>
      </c>
      <c r="P48" s="87" t="s">
        <v>218</v>
      </c>
      <c r="Q48" s="87" t="s">
        <v>224</v>
      </c>
      <c r="R48" s="87" t="s">
        <v>233</v>
      </c>
      <c r="S48" s="87" t="s">
        <v>237</v>
      </c>
      <c r="T48" s="87" t="s">
        <v>241</v>
      </c>
      <c r="U48" s="87" t="s">
        <v>245</v>
      </c>
      <c r="V48" s="87" t="s">
        <v>249</v>
      </c>
      <c r="W48" s="87" t="s">
        <v>253</v>
      </c>
      <c r="X48" s="87" t="s">
        <v>257</v>
      </c>
      <c r="Y48" s="87" t="s">
        <v>261</v>
      </c>
      <c r="Z48" s="87" t="s">
        <v>273</v>
      </c>
      <c r="AA48" s="87" t="s">
        <v>277</v>
      </c>
      <c r="AB48" s="87" t="s">
        <v>281</v>
      </c>
      <c r="AC48" s="87" t="s">
        <v>285</v>
      </c>
      <c r="AD48" s="87" t="s">
        <v>289</v>
      </c>
      <c r="AE48" s="87" t="s">
        <v>297</v>
      </c>
      <c r="AF48" s="87" t="s">
        <v>301</v>
      </c>
      <c r="AG48" s="87" t="s">
        <v>305</v>
      </c>
      <c r="AH48" s="87" t="s">
        <v>309</v>
      </c>
      <c r="AI48" s="87" t="s">
        <v>313</v>
      </c>
      <c r="AJ48" s="87" t="s">
        <v>444</v>
      </c>
      <c r="AK48" s="87" t="s">
        <v>511</v>
      </c>
      <c r="AL48" s="87" t="s">
        <v>1252</v>
      </c>
      <c r="AM48" s="87" t="s">
        <v>1295</v>
      </c>
      <c r="AN48" s="87"/>
      <c r="AO48" s="87"/>
      <c r="AP48" s="87"/>
      <c r="AQ48" s="87"/>
      <c r="AR48" s="87"/>
      <c r="AS48" s="87"/>
      <c r="AT48" s="87"/>
      <c r="AU48" s="87"/>
      <c r="AV48" s="87"/>
      <c r="AW48" s="98"/>
    </row>
    <row r="49" spans="1:49" ht="60" customHeight="1" x14ac:dyDescent="0.35">
      <c r="A49" s="95" t="s">
        <v>321</v>
      </c>
      <c r="B49" s="78" t="s">
        <v>1774</v>
      </c>
      <c r="C49" s="80" t="s">
        <v>1775</v>
      </c>
      <c r="D49" s="82" t="s">
        <v>1776</v>
      </c>
      <c r="E49" s="82" t="s">
        <v>1777</v>
      </c>
      <c r="F49" s="83" t="s">
        <v>1736</v>
      </c>
      <c r="G49" s="83" t="s">
        <v>1594</v>
      </c>
      <c r="H49" s="83">
        <v>2</v>
      </c>
      <c r="I49" s="85" t="str">
        <f>IF(COUNTIF(J49:AW49,"&lt;&gt;")=0,"",SUMPRODUCT(((Recommendations[ImplStatus]="Implemented")+(Recommendations[ImplStatus]="Compensated"))*ISNUMBER(MATCH(Recommendations[Id],J49:AW49,0)))/COUNTIF(J49:AW49,"&lt;&gt;"))</f>
        <v/>
      </c>
      <c r="J49" s="87"/>
      <c r="K49" s="87"/>
      <c r="L49" s="87"/>
      <c r="M49" s="87"/>
      <c r="N49" s="87"/>
      <c r="O49" s="87"/>
      <c r="P49" s="87"/>
      <c r="Q49" s="87"/>
      <c r="R49" s="87"/>
      <c r="S49" s="87"/>
      <c r="T49" s="87"/>
      <c r="U49" s="87"/>
      <c r="V49" s="87"/>
      <c r="W49" s="87"/>
      <c r="X49" s="87"/>
      <c r="Y49" s="87"/>
      <c r="Z49" s="87"/>
      <c r="AA49" s="87"/>
      <c r="AB49" s="87"/>
      <c r="AC49" s="87"/>
      <c r="AD49" s="87"/>
      <c r="AE49" s="87"/>
      <c r="AF49" s="87"/>
      <c r="AG49" s="87"/>
      <c r="AH49" s="87"/>
      <c r="AI49" s="87"/>
      <c r="AJ49" s="87"/>
      <c r="AK49" s="87"/>
      <c r="AL49" s="87"/>
      <c r="AM49" s="87"/>
      <c r="AN49" s="87"/>
      <c r="AO49" s="87"/>
      <c r="AP49" s="87"/>
      <c r="AQ49" s="87"/>
      <c r="AR49" s="87"/>
      <c r="AS49" s="87"/>
      <c r="AT49" s="87"/>
      <c r="AU49" s="87"/>
      <c r="AV49" s="87"/>
      <c r="AW49" s="98"/>
    </row>
    <row r="50" spans="1:49" ht="60" customHeight="1" x14ac:dyDescent="0.35">
      <c r="A50" s="95" t="s">
        <v>321</v>
      </c>
      <c r="B50" s="78" t="s">
        <v>1778</v>
      </c>
      <c r="C50" s="80" t="s">
        <v>1779</v>
      </c>
      <c r="D50" s="82" t="s">
        <v>1780</v>
      </c>
      <c r="E50" s="82" t="s">
        <v>1781</v>
      </c>
      <c r="F50" s="83" t="s">
        <v>1736</v>
      </c>
      <c r="G50" s="83" t="s">
        <v>1652</v>
      </c>
      <c r="H50" s="83">
        <v>2</v>
      </c>
      <c r="I50" s="85" t="str">
        <f>IF(COUNTIF(J50:AW50,"&lt;&gt;")=0,"",SUMPRODUCT(((Recommendations[ImplStatus]="Implemented")+(Recommendations[ImplStatus]="Compensated"))*ISNUMBER(MATCH(Recommendations[Id],J50:AW50,0)))/COUNTIF(J50:AW50,"&lt;&gt;"))</f>
        <v/>
      </c>
      <c r="J50" s="87"/>
      <c r="K50" s="87"/>
      <c r="L50" s="87"/>
      <c r="M50" s="87"/>
      <c r="N50" s="87"/>
      <c r="O50" s="87"/>
      <c r="P50" s="87"/>
      <c r="Q50" s="87"/>
      <c r="R50" s="87"/>
      <c r="S50" s="87"/>
      <c r="T50" s="87"/>
      <c r="U50" s="87"/>
      <c r="V50" s="87"/>
      <c r="W50" s="87"/>
      <c r="X50" s="87"/>
      <c r="Y50" s="87"/>
      <c r="Z50" s="87"/>
      <c r="AA50" s="87"/>
      <c r="AB50" s="87"/>
      <c r="AC50" s="87"/>
      <c r="AD50" s="87"/>
      <c r="AE50" s="87"/>
      <c r="AF50" s="87"/>
      <c r="AG50" s="87"/>
      <c r="AH50" s="87"/>
      <c r="AI50" s="87"/>
      <c r="AJ50" s="87"/>
      <c r="AK50" s="87"/>
      <c r="AL50" s="87"/>
      <c r="AM50" s="87"/>
      <c r="AN50" s="87"/>
      <c r="AO50" s="87"/>
      <c r="AP50" s="87"/>
      <c r="AQ50" s="87"/>
      <c r="AR50" s="87"/>
      <c r="AS50" s="87"/>
      <c r="AT50" s="87"/>
      <c r="AU50" s="87"/>
      <c r="AV50" s="87"/>
      <c r="AW50" s="98"/>
    </row>
    <row r="51" spans="1:49" ht="60" customHeight="1" outlineLevel="1" x14ac:dyDescent="0.35">
      <c r="A51" s="94" t="s">
        <v>1782</v>
      </c>
      <c r="B51" s="77">
        <v>6</v>
      </c>
      <c r="C51" s="79" t="s">
        <v>20</v>
      </c>
      <c r="D51" s="81" t="s">
        <v>1783</v>
      </c>
      <c r="E51" s="81" t="s">
        <v>20</v>
      </c>
      <c r="F51" s="77" t="s">
        <v>20</v>
      </c>
      <c r="G51" s="77" t="s">
        <v>20</v>
      </c>
      <c r="H51" s="77"/>
      <c r="I51" s="84" t="str">
        <f>IF(COUNTIF(J51:AW51,"&lt;&gt;")=0,"",SUMPRODUCT(((Recommendations[ImplStatus]="Implemented")+(Recommendations[ImplStatus]="Compensated"))*ISNUMBER(MATCH(Recommendations[Id],J51:AW51,0)))/COUNTIF(J51:AW51,"&lt;&gt;"))</f>
        <v/>
      </c>
      <c r="J51" s="86"/>
      <c r="K51" s="86"/>
      <c r="L51" s="86"/>
      <c r="M51" s="86"/>
      <c r="N51" s="86"/>
      <c r="O51" s="86"/>
      <c r="P51" s="86"/>
      <c r="Q51" s="86"/>
      <c r="R51" s="86"/>
      <c r="S51" s="86"/>
      <c r="T51" s="86"/>
      <c r="U51" s="86"/>
      <c r="V51" s="86"/>
      <c r="W51" s="86"/>
      <c r="X51" s="86"/>
      <c r="Y51" s="86"/>
      <c r="Z51" s="86"/>
      <c r="AA51" s="86"/>
      <c r="AB51" s="86"/>
      <c r="AC51" s="86"/>
      <c r="AD51" s="86"/>
      <c r="AE51" s="86"/>
      <c r="AF51" s="86"/>
      <c r="AG51" s="86"/>
      <c r="AH51" s="86"/>
      <c r="AI51" s="86"/>
      <c r="AJ51" s="86"/>
      <c r="AK51" s="86"/>
      <c r="AL51" s="86"/>
      <c r="AM51" s="86"/>
      <c r="AN51" s="86"/>
      <c r="AO51" s="86"/>
      <c r="AP51" s="86"/>
      <c r="AQ51" s="86"/>
      <c r="AR51" s="86"/>
      <c r="AS51" s="86"/>
      <c r="AT51" s="86"/>
      <c r="AU51" s="86"/>
      <c r="AV51" s="86"/>
      <c r="AW51" s="97"/>
    </row>
    <row r="52" spans="1:49" ht="60" customHeight="1" x14ac:dyDescent="0.35">
      <c r="A52" s="95" t="s">
        <v>1782</v>
      </c>
      <c r="B52" s="78" t="s">
        <v>1784</v>
      </c>
      <c r="C52" s="80" t="s">
        <v>1785</v>
      </c>
      <c r="D52" s="82" t="s">
        <v>1786</v>
      </c>
      <c r="E52" s="82" t="s">
        <v>1787</v>
      </c>
      <c r="F52" s="83" t="s">
        <v>1711</v>
      </c>
      <c r="G52" s="83" t="s">
        <v>1652</v>
      </c>
      <c r="H52" s="83">
        <v>1</v>
      </c>
      <c r="I52" s="85" t="str">
        <f>IF(COUNTIF(J52:AW52,"&lt;&gt;")=0,"",SUMPRODUCT(((Recommendations[ImplStatus]="Implemented")+(Recommendations[ImplStatus]="Compensated"))*ISNUMBER(MATCH(Recommendations[Id],J52:AW52,0)))/COUNTIF(J52:AW52,"&lt;&gt;"))</f>
        <v/>
      </c>
      <c r="J52" s="87"/>
      <c r="K52" s="87"/>
      <c r="L52" s="87"/>
      <c r="M52" s="87"/>
      <c r="N52" s="87"/>
      <c r="O52" s="87"/>
      <c r="P52" s="87"/>
      <c r="Q52" s="87"/>
      <c r="R52" s="87"/>
      <c r="S52" s="87"/>
      <c r="T52" s="87"/>
      <c r="U52" s="87"/>
      <c r="V52" s="87"/>
      <c r="W52" s="87"/>
      <c r="X52" s="87"/>
      <c r="Y52" s="87"/>
      <c r="Z52" s="87"/>
      <c r="AA52" s="87"/>
      <c r="AB52" s="87"/>
      <c r="AC52" s="87"/>
      <c r="AD52" s="87"/>
      <c r="AE52" s="87"/>
      <c r="AF52" s="87"/>
      <c r="AG52" s="87"/>
      <c r="AH52" s="87"/>
      <c r="AI52" s="87"/>
      <c r="AJ52" s="87"/>
      <c r="AK52" s="87"/>
      <c r="AL52" s="87"/>
      <c r="AM52" s="87"/>
      <c r="AN52" s="87"/>
      <c r="AO52" s="87"/>
      <c r="AP52" s="87"/>
      <c r="AQ52" s="87"/>
      <c r="AR52" s="87"/>
      <c r="AS52" s="87"/>
      <c r="AT52" s="87"/>
      <c r="AU52" s="87"/>
      <c r="AV52" s="87"/>
      <c r="AW52" s="98"/>
    </row>
    <row r="53" spans="1:49" ht="60" customHeight="1" x14ac:dyDescent="0.35">
      <c r="A53" s="95" t="s">
        <v>1782</v>
      </c>
      <c r="B53" s="78" t="s">
        <v>1788</v>
      </c>
      <c r="C53" s="80" t="s">
        <v>1789</v>
      </c>
      <c r="D53" s="82" t="s">
        <v>1790</v>
      </c>
      <c r="E53" s="82" t="s">
        <v>1791</v>
      </c>
      <c r="F53" s="83" t="s">
        <v>1711</v>
      </c>
      <c r="G53" s="83" t="s">
        <v>1652</v>
      </c>
      <c r="H53" s="83">
        <v>1</v>
      </c>
      <c r="I53" s="85" t="str">
        <f>IF(COUNTIF(J53:AW53,"&lt;&gt;")=0,"",SUMPRODUCT(((Recommendations[ImplStatus]="Implemented")+(Recommendations[ImplStatus]="Compensated"))*ISNUMBER(MATCH(Recommendations[Id],J53:AW53,0)))/COUNTIF(J53:AW53,"&lt;&gt;"))</f>
        <v/>
      </c>
      <c r="J53" s="87"/>
      <c r="K53" s="87"/>
      <c r="L53" s="87"/>
      <c r="M53" s="87"/>
      <c r="N53" s="87"/>
      <c r="O53" s="87"/>
      <c r="P53" s="87"/>
      <c r="Q53" s="87"/>
      <c r="R53" s="87"/>
      <c r="S53" s="87"/>
      <c r="T53" s="87"/>
      <c r="U53" s="87"/>
      <c r="V53" s="87"/>
      <c r="W53" s="87"/>
      <c r="X53" s="87"/>
      <c r="Y53" s="87"/>
      <c r="Z53" s="87"/>
      <c r="AA53" s="87"/>
      <c r="AB53" s="87"/>
      <c r="AC53" s="87"/>
      <c r="AD53" s="87"/>
      <c r="AE53" s="87"/>
      <c r="AF53" s="87"/>
      <c r="AG53" s="87"/>
      <c r="AH53" s="87"/>
      <c r="AI53" s="87"/>
      <c r="AJ53" s="87"/>
      <c r="AK53" s="87"/>
      <c r="AL53" s="87"/>
      <c r="AM53" s="87"/>
      <c r="AN53" s="87"/>
      <c r="AO53" s="87"/>
      <c r="AP53" s="87"/>
      <c r="AQ53" s="87"/>
      <c r="AR53" s="87"/>
      <c r="AS53" s="87"/>
      <c r="AT53" s="87"/>
      <c r="AU53" s="87"/>
      <c r="AV53" s="87"/>
      <c r="AW53" s="98"/>
    </row>
    <row r="54" spans="1:49" ht="60" customHeight="1" x14ac:dyDescent="0.35">
      <c r="A54" s="95" t="s">
        <v>1782</v>
      </c>
      <c r="B54" s="78" t="s">
        <v>1792</v>
      </c>
      <c r="C54" s="80" t="s">
        <v>1793</v>
      </c>
      <c r="D54" s="82" t="s">
        <v>1794</v>
      </c>
      <c r="E54" s="82" t="s">
        <v>1795</v>
      </c>
      <c r="F54" s="83" t="s">
        <v>1736</v>
      </c>
      <c r="G54" s="83" t="s">
        <v>1636</v>
      </c>
      <c r="H54" s="83">
        <v>1</v>
      </c>
      <c r="I54" s="85" t="str">
        <f>IF(COUNTIF(J54:AW54,"&lt;&gt;")=0,"",SUMPRODUCT(((Recommendations[ImplStatus]="Implemented")+(Recommendations[ImplStatus]="Compensated"))*ISNUMBER(MATCH(Recommendations[Id],J54:AW54,0)))/COUNTIF(J54:AW54,"&lt;&gt;"))</f>
        <v/>
      </c>
      <c r="J54" s="87"/>
      <c r="K54" s="87"/>
      <c r="L54" s="87"/>
      <c r="M54" s="87"/>
      <c r="N54" s="87"/>
      <c r="O54" s="87"/>
      <c r="P54" s="87"/>
      <c r="Q54" s="87"/>
      <c r="R54" s="87"/>
      <c r="S54" s="87"/>
      <c r="T54" s="87"/>
      <c r="U54" s="87"/>
      <c r="V54" s="87"/>
      <c r="W54" s="87"/>
      <c r="X54" s="87"/>
      <c r="Y54" s="87"/>
      <c r="Z54" s="87"/>
      <c r="AA54" s="87"/>
      <c r="AB54" s="87"/>
      <c r="AC54" s="87"/>
      <c r="AD54" s="87"/>
      <c r="AE54" s="87"/>
      <c r="AF54" s="87"/>
      <c r="AG54" s="87"/>
      <c r="AH54" s="87"/>
      <c r="AI54" s="87"/>
      <c r="AJ54" s="87"/>
      <c r="AK54" s="87"/>
      <c r="AL54" s="87"/>
      <c r="AM54" s="87"/>
      <c r="AN54" s="87"/>
      <c r="AO54" s="87"/>
      <c r="AP54" s="87"/>
      <c r="AQ54" s="87"/>
      <c r="AR54" s="87"/>
      <c r="AS54" s="87"/>
      <c r="AT54" s="87"/>
      <c r="AU54" s="87"/>
      <c r="AV54" s="87"/>
      <c r="AW54" s="98"/>
    </row>
    <row r="55" spans="1:49" ht="60" customHeight="1" x14ac:dyDescent="0.35">
      <c r="A55" s="95" t="s">
        <v>1782</v>
      </c>
      <c r="B55" s="78" t="s">
        <v>1796</v>
      </c>
      <c r="C55" s="80" t="s">
        <v>1797</v>
      </c>
      <c r="D55" s="82" t="s">
        <v>1798</v>
      </c>
      <c r="E55" s="82" t="s">
        <v>1799</v>
      </c>
      <c r="F55" s="83" t="s">
        <v>1736</v>
      </c>
      <c r="G55" s="83" t="s">
        <v>1636</v>
      </c>
      <c r="H55" s="83">
        <v>1</v>
      </c>
      <c r="I55" s="85" t="str">
        <f>IF(COUNTIF(J55:AW55,"&lt;&gt;")=0,"",SUMPRODUCT(((Recommendations[ImplStatus]="Implemented")+(Recommendations[ImplStatus]="Compensated"))*ISNUMBER(MATCH(Recommendations[Id],J55:AW55,0)))/COUNTIF(J55:AW55,"&lt;&gt;"))</f>
        <v/>
      </c>
      <c r="J55" s="87"/>
      <c r="K55" s="87"/>
      <c r="L55" s="87"/>
      <c r="M55" s="87"/>
      <c r="N55" s="87"/>
      <c r="O55" s="87"/>
      <c r="P55" s="87"/>
      <c r="Q55" s="87"/>
      <c r="R55" s="87"/>
      <c r="S55" s="87"/>
      <c r="T55" s="87"/>
      <c r="U55" s="87"/>
      <c r="V55" s="87"/>
      <c r="W55" s="87"/>
      <c r="X55" s="87"/>
      <c r="Y55" s="87"/>
      <c r="Z55" s="87"/>
      <c r="AA55" s="87"/>
      <c r="AB55" s="87"/>
      <c r="AC55" s="87"/>
      <c r="AD55" s="87"/>
      <c r="AE55" s="87"/>
      <c r="AF55" s="87"/>
      <c r="AG55" s="87"/>
      <c r="AH55" s="87"/>
      <c r="AI55" s="87"/>
      <c r="AJ55" s="87"/>
      <c r="AK55" s="87"/>
      <c r="AL55" s="87"/>
      <c r="AM55" s="87"/>
      <c r="AN55" s="87"/>
      <c r="AO55" s="87"/>
      <c r="AP55" s="87"/>
      <c r="AQ55" s="87"/>
      <c r="AR55" s="87"/>
      <c r="AS55" s="87"/>
      <c r="AT55" s="87"/>
      <c r="AU55" s="87"/>
      <c r="AV55" s="87"/>
      <c r="AW55" s="98"/>
    </row>
    <row r="56" spans="1:49" ht="60" customHeight="1" x14ac:dyDescent="0.35">
      <c r="A56" s="95" t="s">
        <v>1782</v>
      </c>
      <c r="B56" s="78" t="s">
        <v>1800</v>
      </c>
      <c r="C56" s="80" t="s">
        <v>1801</v>
      </c>
      <c r="D56" s="82" t="s">
        <v>1802</v>
      </c>
      <c r="E56" s="82" t="s">
        <v>1803</v>
      </c>
      <c r="F56" s="83" t="s">
        <v>1736</v>
      </c>
      <c r="G56" s="83" t="s">
        <v>1636</v>
      </c>
      <c r="H56" s="83">
        <v>1</v>
      </c>
      <c r="I56" s="85">
        <f>IF(COUNTIF(J56:AW56,"&lt;&gt;")=0,"",SUMPRODUCT(((Recommendations[ImplStatus]="Implemented")+(Recommendations[ImplStatus]="Compensated"))*ISNUMBER(MATCH(Recommendations[Id],J56:AW56,0)))/COUNTIF(J56:AW56,"&lt;&gt;"))</f>
        <v>0</v>
      </c>
      <c r="J56" s="87" t="s">
        <v>573</v>
      </c>
      <c r="K56" s="87"/>
      <c r="L56" s="87"/>
      <c r="M56" s="87"/>
      <c r="N56" s="87"/>
      <c r="O56" s="87"/>
      <c r="P56" s="87"/>
      <c r="Q56" s="87"/>
      <c r="R56" s="87"/>
      <c r="S56" s="87"/>
      <c r="T56" s="87"/>
      <c r="U56" s="87"/>
      <c r="V56" s="87"/>
      <c r="W56" s="87"/>
      <c r="X56" s="87"/>
      <c r="Y56" s="87"/>
      <c r="Z56" s="87"/>
      <c r="AA56" s="87"/>
      <c r="AB56" s="87"/>
      <c r="AC56" s="87"/>
      <c r="AD56" s="87"/>
      <c r="AE56" s="87"/>
      <c r="AF56" s="87"/>
      <c r="AG56" s="87"/>
      <c r="AH56" s="87"/>
      <c r="AI56" s="87"/>
      <c r="AJ56" s="87"/>
      <c r="AK56" s="87"/>
      <c r="AL56" s="87"/>
      <c r="AM56" s="87"/>
      <c r="AN56" s="87"/>
      <c r="AO56" s="87"/>
      <c r="AP56" s="87"/>
      <c r="AQ56" s="87"/>
      <c r="AR56" s="87"/>
      <c r="AS56" s="87"/>
      <c r="AT56" s="87"/>
      <c r="AU56" s="87"/>
      <c r="AV56" s="87"/>
      <c r="AW56" s="98"/>
    </row>
    <row r="57" spans="1:49" ht="60" customHeight="1" x14ac:dyDescent="0.35">
      <c r="A57" s="95" t="s">
        <v>1782</v>
      </c>
      <c r="B57" s="78" t="s">
        <v>1804</v>
      </c>
      <c r="C57" s="80" t="s">
        <v>1805</v>
      </c>
      <c r="D57" s="82" t="s">
        <v>1806</v>
      </c>
      <c r="E57" s="82" t="s">
        <v>1807</v>
      </c>
      <c r="F57" s="83" t="s">
        <v>1619</v>
      </c>
      <c r="G57" s="83" t="s">
        <v>1594</v>
      </c>
      <c r="H57" s="83">
        <v>2</v>
      </c>
      <c r="I57" s="85" t="str">
        <f>IF(COUNTIF(J57:AW57,"&lt;&gt;")=0,"",SUMPRODUCT(((Recommendations[ImplStatus]="Implemented")+(Recommendations[ImplStatus]="Compensated"))*ISNUMBER(MATCH(Recommendations[Id],J57:AW57,0)))/COUNTIF(J57:AW57,"&lt;&gt;"))</f>
        <v/>
      </c>
      <c r="J57" s="87"/>
      <c r="K57" s="87"/>
      <c r="L57" s="87"/>
      <c r="M57" s="87"/>
      <c r="N57" s="87"/>
      <c r="O57" s="87"/>
      <c r="P57" s="87"/>
      <c r="Q57" s="87"/>
      <c r="R57" s="87"/>
      <c r="S57" s="87"/>
      <c r="T57" s="87"/>
      <c r="U57" s="87"/>
      <c r="V57" s="87"/>
      <c r="W57" s="87"/>
      <c r="X57" s="87"/>
      <c r="Y57" s="87"/>
      <c r="Z57" s="87"/>
      <c r="AA57" s="87"/>
      <c r="AB57" s="87"/>
      <c r="AC57" s="87"/>
      <c r="AD57" s="87"/>
      <c r="AE57" s="87"/>
      <c r="AF57" s="87"/>
      <c r="AG57" s="87"/>
      <c r="AH57" s="87"/>
      <c r="AI57" s="87"/>
      <c r="AJ57" s="87"/>
      <c r="AK57" s="87"/>
      <c r="AL57" s="87"/>
      <c r="AM57" s="87"/>
      <c r="AN57" s="87"/>
      <c r="AO57" s="87"/>
      <c r="AP57" s="87"/>
      <c r="AQ57" s="87"/>
      <c r="AR57" s="87"/>
      <c r="AS57" s="87"/>
      <c r="AT57" s="87"/>
      <c r="AU57" s="87"/>
      <c r="AV57" s="87"/>
      <c r="AW57" s="98"/>
    </row>
    <row r="58" spans="1:49" ht="60" customHeight="1" x14ac:dyDescent="0.35">
      <c r="A58" s="95" t="s">
        <v>1782</v>
      </c>
      <c r="B58" s="78" t="s">
        <v>1808</v>
      </c>
      <c r="C58" s="80" t="s">
        <v>1809</v>
      </c>
      <c r="D58" s="82" t="s">
        <v>1810</v>
      </c>
      <c r="E58" s="82" t="s">
        <v>1811</v>
      </c>
      <c r="F58" s="83" t="s">
        <v>1736</v>
      </c>
      <c r="G58" s="83" t="s">
        <v>1636</v>
      </c>
      <c r="H58" s="83">
        <v>2</v>
      </c>
      <c r="I58" s="85" t="str">
        <f>IF(COUNTIF(J58:AW58,"&lt;&gt;")=0,"",SUMPRODUCT(((Recommendations[ImplStatus]="Implemented")+(Recommendations[ImplStatus]="Compensated"))*ISNUMBER(MATCH(Recommendations[Id],J58:AW58,0)))/COUNTIF(J58:AW58,"&lt;&gt;"))</f>
        <v/>
      </c>
      <c r="J58" s="87"/>
      <c r="K58" s="87"/>
      <c r="L58" s="87"/>
      <c r="M58" s="87"/>
      <c r="N58" s="87"/>
      <c r="O58" s="87"/>
      <c r="P58" s="87"/>
      <c r="Q58" s="87"/>
      <c r="R58" s="87"/>
      <c r="S58" s="87"/>
      <c r="T58" s="87"/>
      <c r="U58" s="87"/>
      <c r="V58" s="87"/>
      <c r="W58" s="87"/>
      <c r="X58" s="87"/>
      <c r="Y58" s="87"/>
      <c r="Z58" s="87"/>
      <c r="AA58" s="87"/>
      <c r="AB58" s="87"/>
      <c r="AC58" s="87"/>
      <c r="AD58" s="87"/>
      <c r="AE58" s="87"/>
      <c r="AF58" s="87"/>
      <c r="AG58" s="87"/>
      <c r="AH58" s="87"/>
      <c r="AI58" s="87"/>
      <c r="AJ58" s="87"/>
      <c r="AK58" s="87"/>
      <c r="AL58" s="87"/>
      <c r="AM58" s="87"/>
      <c r="AN58" s="87"/>
      <c r="AO58" s="87"/>
      <c r="AP58" s="87"/>
      <c r="AQ58" s="87"/>
      <c r="AR58" s="87"/>
      <c r="AS58" s="87"/>
      <c r="AT58" s="87"/>
      <c r="AU58" s="87"/>
      <c r="AV58" s="87"/>
      <c r="AW58" s="98"/>
    </row>
    <row r="59" spans="1:49" ht="60" customHeight="1" x14ac:dyDescent="0.35">
      <c r="A59" s="95" t="s">
        <v>1782</v>
      </c>
      <c r="B59" s="78" t="s">
        <v>1812</v>
      </c>
      <c r="C59" s="80" t="s">
        <v>1813</v>
      </c>
      <c r="D59" s="82" t="s">
        <v>1814</v>
      </c>
      <c r="E59" s="82" t="s">
        <v>1815</v>
      </c>
      <c r="F59" s="83" t="s">
        <v>1736</v>
      </c>
      <c r="G59" s="83" t="s">
        <v>1652</v>
      </c>
      <c r="H59" s="83">
        <v>3</v>
      </c>
      <c r="I59" s="85" t="str">
        <f>IF(COUNTIF(J59:AW59,"&lt;&gt;")=0,"",SUMPRODUCT(((Recommendations[ImplStatus]="Implemented")+(Recommendations[ImplStatus]="Compensated"))*ISNUMBER(MATCH(Recommendations[Id],J59:AW59,0)))/COUNTIF(J59:AW59,"&lt;&gt;"))</f>
        <v/>
      </c>
      <c r="J59" s="87"/>
      <c r="K59" s="87"/>
      <c r="L59" s="87"/>
      <c r="M59" s="87"/>
      <c r="N59" s="87"/>
      <c r="O59" s="87"/>
      <c r="P59" s="87"/>
      <c r="Q59" s="87"/>
      <c r="R59" s="87"/>
      <c r="S59" s="87"/>
      <c r="T59" s="87"/>
      <c r="U59" s="87"/>
      <c r="V59" s="87"/>
      <c r="W59" s="87"/>
      <c r="X59" s="87"/>
      <c r="Y59" s="87"/>
      <c r="Z59" s="87"/>
      <c r="AA59" s="87"/>
      <c r="AB59" s="87"/>
      <c r="AC59" s="87"/>
      <c r="AD59" s="87"/>
      <c r="AE59" s="87"/>
      <c r="AF59" s="87"/>
      <c r="AG59" s="87"/>
      <c r="AH59" s="87"/>
      <c r="AI59" s="87"/>
      <c r="AJ59" s="87"/>
      <c r="AK59" s="87"/>
      <c r="AL59" s="87"/>
      <c r="AM59" s="87"/>
      <c r="AN59" s="87"/>
      <c r="AO59" s="87"/>
      <c r="AP59" s="87"/>
      <c r="AQ59" s="87"/>
      <c r="AR59" s="87"/>
      <c r="AS59" s="87"/>
      <c r="AT59" s="87"/>
      <c r="AU59" s="87"/>
      <c r="AV59" s="87"/>
      <c r="AW59" s="98"/>
    </row>
    <row r="60" spans="1:49" ht="60" customHeight="1" outlineLevel="1" x14ac:dyDescent="0.35">
      <c r="A60" s="94" t="s">
        <v>1816</v>
      </c>
      <c r="B60" s="77">
        <v>7</v>
      </c>
      <c r="C60" s="79" t="s">
        <v>20</v>
      </c>
      <c r="D60" s="81" t="s">
        <v>1817</v>
      </c>
      <c r="E60" s="81" t="s">
        <v>20</v>
      </c>
      <c r="F60" s="77" t="s">
        <v>20</v>
      </c>
      <c r="G60" s="77" t="s">
        <v>20</v>
      </c>
      <c r="H60" s="77"/>
      <c r="I60" s="84" t="str">
        <f>IF(COUNTIF(J60:AW60,"&lt;&gt;")=0,"",SUMPRODUCT(((Recommendations[ImplStatus]="Implemented")+(Recommendations[ImplStatus]="Compensated"))*ISNUMBER(MATCH(Recommendations[Id],J60:AW60,0)))/COUNTIF(J60:AW60,"&lt;&gt;"))</f>
        <v/>
      </c>
      <c r="J60" s="86"/>
      <c r="K60" s="86"/>
      <c r="L60" s="86"/>
      <c r="M60" s="86"/>
      <c r="N60" s="86"/>
      <c r="O60" s="86"/>
      <c r="P60" s="86"/>
      <c r="Q60" s="86"/>
      <c r="R60" s="86"/>
      <c r="S60" s="86"/>
      <c r="T60" s="86"/>
      <c r="U60" s="86"/>
      <c r="V60" s="86"/>
      <c r="W60" s="86"/>
      <c r="X60" s="86"/>
      <c r="Y60" s="86"/>
      <c r="Z60" s="86"/>
      <c r="AA60" s="86"/>
      <c r="AB60" s="86"/>
      <c r="AC60" s="86"/>
      <c r="AD60" s="86"/>
      <c r="AE60" s="86"/>
      <c r="AF60" s="86"/>
      <c r="AG60" s="86"/>
      <c r="AH60" s="86"/>
      <c r="AI60" s="86"/>
      <c r="AJ60" s="86"/>
      <c r="AK60" s="86"/>
      <c r="AL60" s="86"/>
      <c r="AM60" s="86"/>
      <c r="AN60" s="86"/>
      <c r="AO60" s="86"/>
      <c r="AP60" s="86"/>
      <c r="AQ60" s="86"/>
      <c r="AR60" s="86"/>
      <c r="AS60" s="86"/>
      <c r="AT60" s="86"/>
      <c r="AU60" s="86"/>
      <c r="AV60" s="86"/>
      <c r="AW60" s="97"/>
    </row>
    <row r="61" spans="1:49" ht="60" customHeight="1" x14ac:dyDescent="0.35">
      <c r="A61" s="95" t="s">
        <v>1816</v>
      </c>
      <c r="B61" s="78" t="s">
        <v>1818</v>
      </c>
      <c r="C61" s="80" t="s">
        <v>1819</v>
      </c>
      <c r="D61" s="82" t="s">
        <v>1820</v>
      </c>
      <c r="E61" s="82" t="s">
        <v>1821</v>
      </c>
      <c r="F61" s="83" t="s">
        <v>1711</v>
      </c>
      <c r="G61" s="83" t="s">
        <v>1652</v>
      </c>
      <c r="H61" s="83">
        <v>1</v>
      </c>
      <c r="I61" s="85" t="str">
        <f>IF(COUNTIF(J61:AW61,"&lt;&gt;")=0,"",SUMPRODUCT(((Recommendations[ImplStatus]="Implemented")+(Recommendations[ImplStatus]="Compensated"))*ISNUMBER(MATCH(Recommendations[Id],J61:AW61,0)))/COUNTIF(J61:AW61,"&lt;&gt;"))</f>
        <v/>
      </c>
      <c r="J61" s="87"/>
      <c r="K61" s="87"/>
      <c r="L61" s="87"/>
      <c r="M61" s="87"/>
      <c r="N61" s="87"/>
      <c r="O61" s="87"/>
      <c r="P61" s="87"/>
      <c r="Q61" s="87"/>
      <c r="R61" s="87"/>
      <c r="S61" s="87"/>
      <c r="T61" s="87"/>
      <c r="U61" s="87"/>
      <c r="V61" s="87"/>
      <c r="W61" s="87"/>
      <c r="X61" s="87"/>
      <c r="Y61" s="87"/>
      <c r="Z61" s="87"/>
      <c r="AA61" s="87"/>
      <c r="AB61" s="87"/>
      <c r="AC61" s="87"/>
      <c r="AD61" s="87"/>
      <c r="AE61" s="87"/>
      <c r="AF61" s="87"/>
      <c r="AG61" s="87"/>
      <c r="AH61" s="87"/>
      <c r="AI61" s="87"/>
      <c r="AJ61" s="87"/>
      <c r="AK61" s="87"/>
      <c r="AL61" s="87"/>
      <c r="AM61" s="87"/>
      <c r="AN61" s="87"/>
      <c r="AO61" s="87"/>
      <c r="AP61" s="87"/>
      <c r="AQ61" s="87"/>
      <c r="AR61" s="87"/>
      <c r="AS61" s="87"/>
      <c r="AT61" s="87"/>
      <c r="AU61" s="87"/>
      <c r="AV61" s="87"/>
      <c r="AW61" s="98"/>
    </row>
    <row r="62" spans="1:49" ht="60" customHeight="1" x14ac:dyDescent="0.35">
      <c r="A62" s="95" t="s">
        <v>1816</v>
      </c>
      <c r="B62" s="78" t="s">
        <v>1822</v>
      </c>
      <c r="C62" s="80" t="s">
        <v>1823</v>
      </c>
      <c r="D62" s="82" t="s">
        <v>1824</v>
      </c>
      <c r="E62" s="82" t="s">
        <v>1825</v>
      </c>
      <c r="F62" s="83" t="s">
        <v>1711</v>
      </c>
      <c r="G62" s="83" t="s">
        <v>1652</v>
      </c>
      <c r="H62" s="83">
        <v>1</v>
      </c>
      <c r="I62" s="85" t="str">
        <f>IF(COUNTIF(J62:AW62,"&lt;&gt;")=0,"",SUMPRODUCT(((Recommendations[ImplStatus]="Implemented")+(Recommendations[ImplStatus]="Compensated"))*ISNUMBER(MATCH(Recommendations[Id],J62:AW62,0)))/COUNTIF(J62:AW62,"&lt;&gt;"))</f>
        <v/>
      </c>
      <c r="J62" s="87"/>
      <c r="K62" s="87"/>
      <c r="L62" s="87"/>
      <c r="M62" s="87"/>
      <c r="N62" s="87"/>
      <c r="O62" s="87"/>
      <c r="P62" s="87"/>
      <c r="Q62" s="87"/>
      <c r="R62" s="87"/>
      <c r="S62" s="87"/>
      <c r="T62" s="87"/>
      <c r="U62" s="87"/>
      <c r="V62" s="87"/>
      <c r="W62" s="87"/>
      <c r="X62" s="87"/>
      <c r="Y62" s="87"/>
      <c r="Z62" s="87"/>
      <c r="AA62" s="87"/>
      <c r="AB62" s="87"/>
      <c r="AC62" s="87"/>
      <c r="AD62" s="87"/>
      <c r="AE62" s="87"/>
      <c r="AF62" s="87"/>
      <c r="AG62" s="87"/>
      <c r="AH62" s="87"/>
      <c r="AI62" s="87"/>
      <c r="AJ62" s="87"/>
      <c r="AK62" s="87"/>
      <c r="AL62" s="87"/>
      <c r="AM62" s="87"/>
      <c r="AN62" s="87"/>
      <c r="AO62" s="87"/>
      <c r="AP62" s="87"/>
      <c r="AQ62" s="87"/>
      <c r="AR62" s="87"/>
      <c r="AS62" s="87"/>
      <c r="AT62" s="87"/>
      <c r="AU62" s="87"/>
      <c r="AV62" s="87"/>
      <c r="AW62" s="98"/>
    </row>
    <row r="63" spans="1:49" ht="60" customHeight="1" x14ac:dyDescent="0.35">
      <c r="A63" s="95" t="s">
        <v>1816</v>
      </c>
      <c r="B63" s="78" t="s">
        <v>1826</v>
      </c>
      <c r="C63" s="80" t="s">
        <v>1827</v>
      </c>
      <c r="D63" s="82" t="s">
        <v>1828</v>
      </c>
      <c r="E63" s="82" t="s">
        <v>1829</v>
      </c>
      <c r="F63" s="83" t="s">
        <v>1619</v>
      </c>
      <c r="G63" s="83" t="s">
        <v>1636</v>
      </c>
      <c r="H63" s="83">
        <v>1</v>
      </c>
      <c r="I63" s="85" t="str">
        <f>IF(COUNTIF(J63:AW63,"&lt;&gt;")=0,"",SUMPRODUCT(((Recommendations[ImplStatus]="Implemented")+(Recommendations[ImplStatus]="Compensated"))*ISNUMBER(MATCH(Recommendations[Id],J63:AW63,0)))/COUNTIF(J63:AW63,"&lt;&gt;"))</f>
        <v/>
      </c>
      <c r="J63" s="87"/>
      <c r="K63" s="87"/>
      <c r="L63" s="87"/>
      <c r="M63" s="87"/>
      <c r="N63" s="87"/>
      <c r="O63" s="87"/>
      <c r="P63" s="87"/>
      <c r="Q63" s="87"/>
      <c r="R63" s="87"/>
      <c r="S63" s="87"/>
      <c r="T63" s="87"/>
      <c r="U63" s="87"/>
      <c r="V63" s="87"/>
      <c r="W63" s="87"/>
      <c r="X63" s="87"/>
      <c r="Y63" s="87"/>
      <c r="Z63" s="87"/>
      <c r="AA63" s="87"/>
      <c r="AB63" s="87"/>
      <c r="AC63" s="87"/>
      <c r="AD63" s="87"/>
      <c r="AE63" s="87"/>
      <c r="AF63" s="87"/>
      <c r="AG63" s="87"/>
      <c r="AH63" s="87"/>
      <c r="AI63" s="87"/>
      <c r="AJ63" s="87"/>
      <c r="AK63" s="87"/>
      <c r="AL63" s="87"/>
      <c r="AM63" s="87"/>
      <c r="AN63" s="87"/>
      <c r="AO63" s="87"/>
      <c r="AP63" s="87"/>
      <c r="AQ63" s="87"/>
      <c r="AR63" s="87"/>
      <c r="AS63" s="87"/>
      <c r="AT63" s="87"/>
      <c r="AU63" s="87"/>
      <c r="AV63" s="87"/>
      <c r="AW63" s="98"/>
    </row>
    <row r="64" spans="1:49" ht="60" customHeight="1" x14ac:dyDescent="0.35">
      <c r="A64" s="95" t="s">
        <v>1816</v>
      </c>
      <c r="B64" s="78" t="s">
        <v>1830</v>
      </c>
      <c r="C64" s="80" t="s">
        <v>1831</v>
      </c>
      <c r="D64" s="82" t="s">
        <v>1832</v>
      </c>
      <c r="E64" s="82" t="s">
        <v>1833</v>
      </c>
      <c r="F64" s="83" t="s">
        <v>1619</v>
      </c>
      <c r="G64" s="83" t="s">
        <v>1636</v>
      </c>
      <c r="H64" s="83">
        <v>1</v>
      </c>
      <c r="I64" s="85" t="str">
        <f>IF(COUNTIF(J64:AW64,"&lt;&gt;")=0,"",SUMPRODUCT(((Recommendations[ImplStatus]="Implemented")+(Recommendations[ImplStatus]="Compensated"))*ISNUMBER(MATCH(Recommendations[Id],J64:AW64,0)))/COUNTIF(J64:AW64,"&lt;&gt;"))</f>
        <v/>
      </c>
      <c r="J64" s="87"/>
      <c r="K64" s="87"/>
      <c r="L64" s="87"/>
      <c r="M64" s="87"/>
      <c r="N64" s="87"/>
      <c r="O64" s="87"/>
      <c r="P64" s="87"/>
      <c r="Q64" s="87"/>
      <c r="R64" s="87"/>
      <c r="S64" s="87"/>
      <c r="T64" s="87"/>
      <c r="U64" s="87"/>
      <c r="V64" s="87"/>
      <c r="W64" s="87"/>
      <c r="X64" s="87"/>
      <c r="Y64" s="87"/>
      <c r="Z64" s="87"/>
      <c r="AA64" s="87"/>
      <c r="AB64" s="87"/>
      <c r="AC64" s="87"/>
      <c r="AD64" s="87"/>
      <c r="AE64" s="87"/>
      <c r="AF64" s="87"/>
      <c r="AG64" s="87"/>
      <c r="AH64" s="87"/>
      <c r="AI64" s="87"/>
      <c r="AJ64" s="87"/>
      <c r="AK64" s="87"/>
      <c r="AL64" s="87"/>
      <c r="AM64" s="87"/>
      <c r="AN64" s="87"/>
      <c r="AO64" s="87"/>
      <c r="AP64" s="87"/>
      <c r="AQ64" s="87"/>
      <c r="AR64" s="87"/>
      <c r="AS64" s="87"/>
      <c r="AT64" s="87"/>
      <c r="AU64" s="87"/>
      <c r="AV64" s="87"/>
      <c r="AW64" s="98"/>
    </row>
    <row r="65" spans="1:49" ht="60" customHeight="1" x14ac:dyDescent="0.35">
      <c r="A65" s="95" t="s">
        <v>1816</v>
      </c>
      <c r="B65" s="78" t="s">
        <v>1834</v>
      </c>
      <c r="C65" s="80" t="s">
        <v>1835</v>
      </c>
      <c r="D65" s="82" t="s">
        <v>1836</v>
      </c>
      <c r="E65" s="82" t="s">
        <v>1837</v>
      </c>
      <c r="F65" s="83" t="s">
        <v>1619</v>
      </c>
      <c r="G65" s="83" t="s">
        <v>1594</v>
      </c>
      <c r="H65" s="83">
        <v>2</v>
      </c>
      <c r="I65" s="85" t="str">
        <f>IF(COUNTIF(J65:AW65,"&lt;&gt;")=0,"",SUMPRODUCT(((Recommendations[ImplStatus]="Implemented")+(Recommendations[ImplStatus]="Compensated"))*ISNUMBER(MATCH(Recommendations[Id],J65:AW65,0)))/COUNTIF(J65:AW65,"&lt;&gt;"))</f>
        <v/>
      </c>
      <c r="J65" s="87"/>
      <c r="K65" s="87"/>
      <c r="L65" s="87"/>
      <c r="M65" s="87"/>
      <c r="N65" s="87"/>
      <c r="O65" s="87"/>
      <c r="P65" s="87"/>
      <c r="Q65" s="87"/>
      <c r="R65" s="87"/>
      <c r="S65" s="87"/>
      <c r="T65" s="87"/>
      <c r="U65" s="87"/>
      <c r="V65" s="87"/>
      <c r="W65" s="87"/>
      <c r="X65" s="87"/>
      <c r="Y65" s="87"/>
      <c r="Z65" s="87"/>
      <c r="AA65" s="87"/>
      <c r="AB65" s="87"/>
      <c r="AC65" s="87"/>
      <c r="AD65" s="87"/>
      <c r="AE65" s="87"/>
      <c r="AF65" s="87"/>
      <c r="AG65" s="87"/>
      <c r="AH65" s="87"/>
      <c r="AI65" s="87"/>
      <c r="AJ65" s="87"/>
      <c r="AK65" s="87"/>
      <c r="AL65" s="87"/>
      <c r="AM65" s="87"/>
      <c r="AN65" s="87"/>
      <c r="AO65" s="87"/>
      <c r="AP65" s="87"/>
      <c r="AQ65" s="87"/>
      <c r="AR65" s="87"/>
      <c r="AS65" s="87"/>
      <c r="AT65" s="87"/>
      <c r="AU65" s="87"/>
      <c r="AV65" s="87"/>
      <c r="AW65" s="98"/>
    </row>
    <row r="66" spans="1:49" ht="60" customHeight="1" x14ac:dyDescent="0.35">
      <c r="A66" s="95" t="s">
        <v>1816</v>
      </c>
      <c r="B66" s="78" t="s">
        <v>1838</v>
      </c>
      <c r="C66" s="80" t="s">
        <v>1839</v>
      </c>
      <c r="D66" s="82" t="s">
        <v>1840</v>
      </c>
      <c r="E66" s="82" t="s">
        <v>1841</v>
      </c>
      <c r="F66" s="83" t="s">
        <v>1619</v>
      </c>
      <c r="G66" s="83" t="s">
        <v>1594</v>
      </c>
      <c r="H66" s="83">
        <v>2</v>
      </c>
      <c r="I66" s="85" t="str">
        <f>IF(COUNTIF(J66:AW66,"&lt;&gt;")=0,"",SUMPRODUCT(((Recommendations[ImplStatus]="Implemented")+(Recommendations[ImplStatus]="Compensated"))*ISNUMBER(MATCH(Recommendations[Id],J66:AW66,0)))/COUNTIF(J66:AW66,"&lt;&gt;"))</f>
        <v/>
      </c>
      <c r="J66" s="87"/>
      <c r="K66" s="87"/>
      <c r="L66" s="87"/>
      <c r="M66" s="87"/>
      <c r="N66" s="87"/>
      <c r="O66" s="87"/>
      <c r="P66" s="87"/>
      <c r="Q66" s="87"/>
      <c r="R66" s="87"/>
      <c r="S66" s="87"/>
      <c r="T66" s="87"/>
      <c r="U66" s="87"/>
      <c r="V66" s="87"/>
      <c r="W66" s="87"/>
      <c r="X66" s="87"/>
      <c r="Y66" s="87"/>
      <c r="Z66" s="87"/>
      <c r="AA66" s="87"/>
      <c r="AB66" s="87"/>
      <c r="AC66" s="87"/>
      <c r="AD66" s="87"/>
      <c r="AE66" s="87"/>
      <c r="AF66" s="87"/>
      <c r="AG66" s="87"/>
      <c r="AH66" s="87"/>
      <c r="AI66" s="87"/>
      <c r="AJ66" s="87"/>
      <c r="AK66" s="87"/>
      <c r="AL66" s="87"/>
      <c r="AM66" s="87"/>
      <c r="AN66" s="87"/>
      <c r="AO66" s="87"/>
      <c r="AP66" s="87"/>
      <c r="AQ66" s="87"/>
      <c r="AR66" s="87"/>
      <c r="AS66" s="87"/>
      <c r="AT66" s="87"/>
      <c r="AU66" s="87"/>
      <c r="AV66" s="87"/>
      <c r="AW66" s="98"/>
    </row>
    <row r="67" spans="1:49" ht="60" customHeight="1" x14ac:dyDescent="0.35">
      <c r="A67" s="95" t="s">
        <v>1816</v>
      </c>
      <c r="B67" s="78" t="s">
        <v>1842</v>
      </c>
      <c r="C67" s="80" t="s">
        <v>1843</v>
      </c>
      <c r="D67" s="82" t="s">
        <v>1844</v>
      </c>
      <c r="E67" s="82" t="s">
        <v>1845</v>
      </c>
      <c r="F67" s="83" t="s">
        <v>1619</v>
      </c>
      <c r="G67" s="83" t="s">
        <v>1599</v>
      </c>
      <c r="H67" s="83">
        <v>2</v>
      </c>
      <c r="I67" s="85" t="str">
        <f>IF(COUNTIF(J67:AW67,"&lt;&gt;")=0,"",SUMPRODUCT(((Recommendations[ImplStatus]="Implemented")+(Recommendations[ImplStatus]="Compensated"))*ISNUMBER(MATCH(Recommendations[Id],J67:AW67,0)))/COUNTIF(J67:AW67,"&lt;&gt;"))</f>
        <v/>
      </c>
      <c r="J67" s="87"/>
      <c r="K67" s="87"/>
      <c r="L67" s="87"/>
      <c r="M67" s="87"/>
      <c r="N67" s="87"/>
      <c r="O67" s="87"/>
      <c r="P67" s="87"/>
      <c r="Q67" s="87"/>
      <c r="R67" s="87"/>
      <c r="S67" s="87"/>
      <c r="T67" s="87"/>
      <c r="U67" s="87"/>
      <c r="V67" s="87"/>
      <c r="W67" s="87"/>
      <c r="X67" s="87"/>
      <c r="Y67" s="87"/>
      <c r="Z67" s="87"/>
      <c r="AA67" s="87"/>
      <c r="AB67" s="87"/>
      <c r="AC67" s="87"/>
      <c r="AD67" s="87"/>
      <c r="AE67" s="87"/>
      <c r="AF67" s="87"/>
      <c r="AG67" s="87"/>
      <c r="AH67" s="87"/>
      <c r="AI67" s="87"/>
      <c r="AJ67" s="87"/>
      <c r="AK67" s="87"/>
      <c r="AL67" s="87"/>
      <c r="AM67" s="87"/>
      <c r="AN67" s="87"/>
      <c r="AO67" s="87"/>
      <c r="AP67" s="87"/>
      <c r="AQ67" s="87"/>
      <c r="AR67" s="87"/>
      <c r="AS67" s="87"/>
      <c r="AT67" s="87"/>
      <c r="AU67" s="87"/>
      <c r="AV67" s="87"/>
      <c r="AW67" s="98"/>
    </row>
    <row r="68" spans="1:49" ht="60" customHeight="1" outlineLevel="1" x14ac:dyDescent="0.35">
      <c r="A68" s="94" t="s">
        <v>1846</v>
      </c>
      <c r="B68" s="77">
        <v>8</v>
      </c>
      <c r="C68" s="79" t="s">
        <v>20</v>
      </c>
      <c r="D68" s="81" t="s">
        <v>1847</v>
      </c>
      <c r="E68" s="81" t="s">
        <v>20</v>
      </c>
      <c r="F68" s="77" t="s">
        <v>20</v>
      </c>
      <c r="G68" s="77" t="s">
        <v>20</v>
      </c>
      <c r="H68" s="77"/>
      <c r="I68" s="84" t="str">
        <f>IF(COUNTIF(J68:AW68,"&lt;&gt;")=0,"",SUMPRODUCT(((Recommendations[ImplStatus]="Implemented")+(Recommendations[ImplStatus]="Compensated"))*ISNUMBER(MATCH(Recommendations[Id],J68:AW68,0)))/COUNTIF(J68:AW68,"&lt;&gt;"))</f>
        <v/>
      </c>
      <c r="J68" s="86"/>
      <c r="K68" s="86"/>
      <c r="L68" s="86"/>
      <c r="M68" s="86"/>
      <c r="N68" s="86"/>
      <c r="O68" s="86"/>
      <c r="P68" s="86"/>
      <c r="Q68" s="86"/>
      <c r="R68" s="86"/>
      <c r="S68" s="86"/>
      <c r="T68" s="86"/>
      <c r="U68" s="86"/>
      <c r="V68" s="86"/>
      <c r="W68" s="86"/>
      <c r="X68" s="86"/>
      <c r="Y68" s="86"/>
      <c r="Z68" s="86"/>
      <c r="AA68" s="86"/>
      <c r="AB68" s="86"/>
      <c r="AC68" s="86"/>
      <c r="AD68" s="86"/>
      <c r="AE68" s="86"/>
      <c r="AF68" s="86"/>
      <c r="AG68" s="86"/>
      <c r="AH68" s="86"/>
      <c r="AI68" s="86"/>
      <c r="AJ68" s="86"/>
      <c r="AK68" s="86"/>
      <c r="AL68" s="86"/>
      <c r="AM68" s="86"/>
      <c r="AN68" s="86"/>
      <c r="AO68" s="86"/>
      <c r="AP68" s="86"/>
      <c r="AQ68" s="86"/>
      <c r="AR68" s="86"/>
      <c r="AS68" s="86"/>
      <c r="AT68" s="86"/>
      <c r="AU68" s="86"/>
      <c r="AV68" s="86"/>
      <c r="AW68" s="97"/>
    </row>
    <row r="69" spans="1:49" ht="60" customHeight="1" x14ac:dyDescent="0.35">
      <c r="A69" s="95" t="s">
        <v>1846</v>
      </c>
      <c r="B69" s="78" t="s">
        <v>1848</v>
      </c>
      <c r="C69" s="80" t="s">
        <v>1849</v>
      </c>
      <c r="D69" s="82" t="s">
        <v>1850</v>
      </c>
      <c r="E69" s="82" t="s">
        <v>1851</v>
      </c>
      <c r="F69" s="83" t="s">
        <v>1711</v>
      </c>
      <c r="G69" s="83" t="s">
        <v>1652</v>
      </c>
      <c r="H69" s="83">
        <v>1</v>
      </c>
      <c r="I69" s="85" t="str">
        <f>IF(COUNTIF(J69:AW69,"&lt;&gt;")=0,"",SUMPRODUCT(((Recommendations[ImplStatus]="Implemented")+(Recommendations[ImplStatus]="Compensated"))*ISNUMBER(MATCH(Recommendations[Id],J69:AW69,0)))/COUNTIF(J69:AW69,"&lt;&gt;"))</f>
        <v/>
      </c>
      <c r="J69" s="87"/>
      <c r="K69" s="87"/>
      <c r="L69" s="87"/>
      <c r="M69" s="87"/>
      <c r="N69" s="87"/>
      <c r="O69" s="87"/>
      <c r="P69" s="87"/>
      <c r="Q69" s="87"/>
      <c r="R69" s="87"/>
      <c r="S69" s="87"/>
      <c r="T69" s="87"/>
      <c r="U69" s="87"/>
      <c r="V69" s="87"/>
      <c r="W69" s="87"/>
      <c r="X69" s="87"/>
      <c r="Y69" s="87"/>
      <c r="Z69" s="87"/>
      <c r="AA69" s="87"/>
      <c r="AB69" s="87"/>
      <c r="AC69" s="87"/>
      <c r="AD69" s="87"/>
      <c r="AE69" s="87"/>
      <c r="AF69" s="87"/>
      <c r="AG69" s="87"/>
      <c r="AH69" s="87"/>
      <c r="AI69" s="87"/>
      <c r="AJ69" s="87"/>
      <c r="AK69" s="87"/>
      <c r="AL69" s="87"/>
      <c r="AM69" s="87"/>
      <c r="AN69" s="87"/>
      <c r="AO69" s="87"/>
      <c r="AP69" s="87"/>
      <c r="AQ69" s="87"/>
      <c r="AR69" s="87"/>
      <c r="AS69" s="87"/>
      <c r="AT69" s="87"/>
      <c r="AU69" s="87"/>
      <c r="AV69" s="87"/>
      <c r="AW69" s="98"/>
    </row>
    <row r="70" spans="1:49" ht="60" customHeight="1" x14ac:dyDescent="0.35">
      <c r="A70" s="95" t="s">
        <v>1846</v>
      </c>
      <c r="B70" s="78" t="s">
        <v>1852</v>
      </c>
      <c r="C70" s="80" t="s">
        <v>1853</v>
      </c>
      <c r="D70" s="82" t="s">
        <v>1854</v>
      </c>
      <c r="E70" s="82" t="s">
        <v>1855</v>
      </c>
      <c r="F70" s="83" t="s">
        <v>1651</v>
      </c>
      <c r="G70" s="83" t="s">
        <v>1604</v>
      </c>
      <c r="H70" s="83">
        <v>1</v>
      </c>
      <c r="I70" s="85" t="str">
        <f>IF(COUNTIF(J70:AW70,"&lt;&gt;")=0,"",SUMPRODUCT(((Recommendations[ImplStatus]="Implemented")+(Recommendations[ImplStatus]="Compensated"))*ISNUMBER(MATCH(Recommendations[Id],J70:AW70,0)))/COUNTIF(J70:AW70,"&lt;&gt;"))</f>
        <v/>
      </c>
      <c r="J70" s="87"/>
      <c r="K70" s="87"/>
      <c r="L70" s="87"/>
      <c r="M70" s="87"/>
      <c r="N70" s="87"/>
      <c r="O70" s="87"/>
      <c r="P70" s="87"/>
      <c r="Q70" s="87"/>
      <c r="R70" s="87"/>
      <c r="S70" s="87"/>
      <c r="T70" s="87"/>
      <c r="U70" s="87"/>
      <c r="V70" s="87"/>
      <c r="W70" s="87"/>
      <c r="X70" s="87"/>
      <c r="Y70" s="87"/>
      <c r="Z70" s="87"/>
      <c r="AA70" s="87"/>
      <c r="AB70" s="87"/>
      <c r="AC70" s="87"/>
      <c r="AD70" s="87"/>
      <c r="AE70" s="87"/>
      <c r="AF70" s="87"/>
      <c r="AG70" s="87"/>
      <c r="AH70" s="87"/>
      <c r="AI70" s="87"/>
      <c r="AJ70" s="87"/>
      <c r="AK70" s="87"/>
      <c r="AL70" s="87"/>
      <c r="AM70" s="87"/>
      <c r="AN70" s="87"/>
      <c r="AO70" s="87"/>
      <c r="AP70" s="87"/>
      <c r="AQ70" s="87"/>
      <c r="AR70" s="87"/>
      <c r="AS70" s="87"/>
      <c r="AT70" s="87"/>
      <c r="AU70" s="87"/>
      <c r="AV70" s="87"/>
      <c r="AW70" s="98"/>
    </row>
    <row r="71" spans="1:49" ht="60" customHeight="1" x14ac:dyDescent="0.35">
      <c r="A71" s="95" t="s">
        <v>1846</v>
      </c>
      <c r="B71" s="78" t="s">
        <v>1856</v>
      </c>
      <c r="C71" s="80" t="s">
        <v>1857</v>
      </c>
      <c r="D71" s="82" t="s">
        <v>1858</v>
      </c>
      <c r="E71" s="82" t="s">
        <v>1859</v>
      </c>
      <c r="F71" s="83" t="s">
        <v>1651</v>
      </c>
      <c r="G71" s="83" t="s">
        <v>1636</v>
      </c>
      <c r="H71" s="83">
        <v>1</v>
      </c>
      <c r="I71" s="85">
        <f>IF(COUNTIF(J71:AW71,"&lt;&gt;")=0,"",SUMPRODUCT(((Recommendations[ImplStatus]="Implemented")+(Recommendations[ImplStatus]="Compensated"))*ISNUMBER(MATCH(Recommendations[Id],J71:AW71,0)))/COUNTIF(J71:AW71,"&lt;&gt;"))</f>
        <v>0</v>
      </c>
      <c r="J71" s="87" t="s">
        <v>580</v>
      </c>
      <c r="K71" s="87" t="s">
        <v>586</v>
      </c>
      <c r="L71" s="87" t="s">
        <v>592</v>
      </c>
      <c r="M71" s="87"/>
      <c r="N71" s="87"/>
      <c r="O71" s="87"/>
      <c r="P71" s="87"/>
      <c r="Q71" s="87"/>
      <c r="R71" s="87"/>
      <c r="S71" s="87"/>
      <c r="T71" s="87"/>
      <c r="U71" s="87"/>
      <c r="V71" s="87"/>
      <c r="W71" s="87"/>
      <c r="X71" s="87"/>
      <c r="Y71" s="87"/>
      <c r="Z71" s="87"/>
      <c r="AA71" s="87"/>
      <c r="AB71" s="87"/>
      <c r="AC71" s="87"/>
      <c r="AD71" s="87"/>
      <c r="AE71" s="87"/>
      <c r="AF71" s="87"/>
      <c r="AG71" s="87"/>
      <c r="AH71" s="87"/>
      <c r="AI71" s="87"/>
      <c r="AJ71" s="87"/>
      <c r="AK71" s="87"/>
      <c r="AL71" s="87"/>
      <c r="AM71" s="87"/>
      <c r="AN71" s="87"/>
      <c r="AO71" s="87"/>
      <c r="AP71" s="87"/>
      <c r="AQ71" s="87"/>
      <c r="AR71" s="87"/>
      <c r="AS71" s="87"/>
      <c r="AT71" s="87"/>
      <c r="AU71" s="87"/>
      <c r="AV71" s="87"/>
      <c r="AW71" s="98"/>
    </row>
    <row r="72" spans="1:49" ht="60" customHeight="1" x14ac:dyDescent="0.35">
      <c r="A72" s="95" t="s">
        <v>1846</v>
      </c>
      <c r="B72" s="78" t="s">
        <v>1860</v>
      </c>
      <c r="C72" s="80" t="s">
        <v>1861</v>
      </c>
      <c r="D72" s="82" t="s">
        <v>1862</v>
      </c>
      <c r="E72" s="82" t="s">
        <v>1863</v>
      </c>
      <c r="F72" s="83" t="s">
        <v>1864</v>
      </c>
      <c r="G72" s="83" t="s">
        <v>1636</v>
      </c>
      <c r="H72" s="83">
        <v>2</v>
      </c>
      <c r="I72" s="85" t="str">
        <f>IF(COUNTIF(J72:AW72,"&lt;&gt;")=0,"",SUMPRODUCT(((Recommendations[ImplStatus]="Implemented")+(Recommendations[ImplStatus]="Compensated"))*ISNUMBER(MATCH(Recommendations[Id],J72:AW72,0)))/COUNTIF(J72:AW72,"&lt;&gt;"))</f>
        <v/>
      </c>
      <c r="J72" s="87"/>
      <c r="K72" s="87"/>
      <c r="L72" s="87"/>
      <c r="M72" s="87"/>
      <c r="N72" s="87"/>
      <c r="O72" s="87"/>
      <c r="P72" s="87"/>
      <c r="Q72" s="87"/>
      <c r="R72" s="87"/>
      <c r="S72" s="87"/>
      <c r="T72" s="87"/>
      <c r="U72" s="87"/>
      <c r="V72" s="87"/>
      <c r="W72" s="87"/>
      <c r="X72" s="87"/>
      <c r="Y72" s="87"/>
      <c r="Z72" s="87"/>
      <c r="AA72" s="87"/>
      <c r="AB72" s="87"/>
      <c r="AC72" s="87"/>
      <c r="AD72" s="87"/>
      <c r="AE72" s="87"/>
      <c r="AF72" s="87"/>
      <c r="AG72" s="87"/>
      <c r="AH72" s="87"/>
      <c r="AI72" s="87"/>
      <c r="AJ72" s="87"/>
      <c r="AK72" s="87"/>
      <c r="AL72" s="87"/>
      <c r="AM72" s="87"/>
      <c r="AN72" s="87"/>
      <c r="AO72" s="87"/>
      <c r="AP72" s="87"/>
      <c r="AQ72" s="87"/>
      <c r="AR72" s="87"/>
      <c r="AS72" s="87"/>
      <c r="AT72" s="87"/>
      <c r="AU72" s="87"/>
      <c r="AV72" s="87"/>
      <c r="AW72" s="98"/>
    </row>
    <row r="73" spans="1:49" ht="60" customHeight="1" x14ac:dyDescent="0.35">
      <c r="A73" s="95" t="s">
        <v>1846</v>
      </c>
      <c r="B73" s="78" t="s">
        <v>1865</v>
      </c>
      <c r="C73" s="80" t="s">
        <v>1866</v>
      </c>
      <c r="D73" s="82" t="s">
        <v>1867</v>
      </c>
      <c r="E73" s="82" t="s">
        <v>1868</v>
      </c>
      <c r="F73" s="83" t="s">
        <v>1651</v>
      </c>
      <c r="G73" s="83" t="s">
        <v>1604</v>
      </c>
      <c r="H73" s="83">
        <v>2</v>
      </c>
      <c r="I73" s="85">
        <f>IF(COUNTIF(J73:AW73,"&lt;&gt;")=0,"",SUMPRODUCT(((Recommendations[ImplStatus]="Implemented")+(Recommendations[ImplStatus]="Compensated"))*ISNUMBER(MATCH(Recommendations[Id],J73:AW73,0)))/COUNTIF(J73:AW73,"&lt;&gt;"))</f>
        <v>0</v>
      </c>
      <c r="J73" s="87" t="s">
        <v>69</v>
      </c>
      <c r="K73" s="87" t="s">
        <v>293</v>
      </c>
      <c r="L73" s="87" t="s">
        <v>318</v>
      </c>
      <c r="M73" s="87" t="s">
        <v>322</v>
      </c>
      <c r="N73" s="87" t="s">
        <v>325</v>
      </c>
      <c r="O73" s="87" t="s">
        <v>329</v>
      </c>
      <c r="P73" s="87" t="s">
        <v>332</v>
      </c>
      <c r="Q73" s="87" t="s">
        <v>336</v>
      </c>
      <c r="R73" s="87" t="s">
        <v>339</v>
      </c>
      <c r="S73" s="87" t="s">
        <v>342</v>
      </c>
      <c r="T73" s="87" t="s">
        <v>345</v>
      </c>
      <c r="U73" s="87" t="s">
        <v>348</v>
      </c>
      <c r="V73" s="87" t="s">
        <v>352</v>
      </c>
      <c r="W73" s="87" t="s">
        <v>355</v>
      </c>
      <c r="X73" s="87" t="s">
        <v>358</v>
      </c>
      <c r="Y73" s="87" t="s">
        <v>361</v>
      </c>
      <c r="Z73" s="87" t="s">
        <v>365</v>
      </c>
      <c r="AA73" s="87" t="s">
        <v>368</v>
      </c>
      <c r="AB73" s="87" t="s">
        <v>371</v>
      </c>
      <c r="AC73" s="87" t="s">
        <v>374</v>
      </c>
      <c r="AD73" s="87" t="s">
        <v>378</v>
      </c>
      <c r="AE73" s="87" t="s">
        <v>382</v>
      </c>
      <c r="AF73" s="87" t="s">
        <v>385</v>
      </c>
      <c r="AG73" s="87" t="s">
        <v>388</v>
      </c>
      <c r="AH73" s="87" t="s">
        <v>391</v>
      </c>
      <c r="AI73" s="87"/>
      <c r="AJ73" s="87"/>
      <c r="AK73" s="87"/>
      <c r="AL73" s="87"/>
      <c r="AM73" s="87"/>
      <c r="AN73" s="87"/>
      <c r="AO73" s="87"/>
      <c r="AP73" s="87"/>
      <c r="AQ73" s="87"/>
      <c r="AR73" s="87"/>
      <c r="AS73" s="87"/>
      <c r="AT73" s="87"/>
      <c r="AU73" s="87"/>
      <c r="AV73" s="87"/>
      <c r="AW73" s="98"/>
    </row>
    <row r="74" spans="1:49" ht="60" customHeight="1" x14ac:dyDescent="0.35">
      <c r="A74" s="95" t="s">
        <v>1846</v>
      </c>
      <c r="B74" s="78" t="s">
        <v>1869</v>
      </c>
      <c r="C74" s="80" t="s">
        <v>1870</v>
      </c>
      <c r="D74" s="82" t="s">
        <v>1871</v>
      </c>
      <c r="E74" s="82" t="s">
        <v>1872</v>
      </c>
      <c r="F74" s="83" t="s">
        <v>1651</v>
      </c>
      <c r="G74" s="83" t="s">
        <v>1604</v>
      </c>
      <c r="H74" s="83">
        <v>2</v>
      </c>
      <c r="I74" s="85" t="str">
        <f>IF(COUNTIF(J74:AW74,"&lt;&gt;")=0,"",SUMPRODUCT(((Recommendations[ImplStatus]="Implemented")+(Recommendations[ImplStatus]="Compensated"))*ISNUMBER(MATCH(Recommendations[Id],J74:AW74,0)))/COUNTIF(J74:AW74,"&lt;&gt;"))</f>
        <v/>
      </c>
      <c r="J74" s="87"/>
      <c r="K74" s="87"/>
      <c r="L74" s="87"/>
      <c r="M74" s="87"/>
      <c r="N74" s="87"/>
      <c r="O74" s="87"/>
      <c r="P74" s="87"/>
      <c r="Q74" s="87"/>
      <c r="R74" s="87"/>
      <c r="S74" s="87"/>
      <c r="T74" s="87"/>
      <c r="U74" s="87"/>
      <c r="V74" s="87"/>
      <c r="W74" s="87"/>
      <c r="X74" s="87"/>
      <c r="Y74" s="87"/>
      <c r="Z74" s="87"/>
      <c r="AA74" s="87"/>
      <c r="AB74" s="87"/>
      <c r="AC74" s="87"/>
      <c r="AD74" s="87"/>
      <c r="AE74" s="87"/>
      <c r="AF74" s="87"/>
      <c r="AG74" s="87"/>
      <c r="AH74" s="87"/>
      <c r="AI74" s="87"/>
      <c r="AJ74" s="87"/>
      <c r="AK74" s="87"/>
      <c r="AL74" s="87"/>
      <c r="AM74" s="87"/>
      <c r="AN74" s="87"/>
      <c r="AO74" s="87"/>
      <c r="AP74" s="87"/>
      <c r="AQ74" s="87"/>
      <c r="AR74" s="87"/>
      <c r="AS74" s="87"/>
      <c r="AT74" s="87"/>
      <c r="AU74" s="87"/>
      <c r="AV74" s="87"/>
      <c r="AW74" s="98"/>
    </row>
    <row r="75" spans="1:49" ht="60" customHeight="1" x14ac:dyDescent="0.35">
      <c r="A75" s="95" t="s">
        <v>1846</v>
      </c>
      <c r="B75" s="78" t="s">
        <v>1873</v>
      </c>
      <c r="C75" s="80" t="s">
        <v>1874</v>
      </c>
      <c r="D75" s="82" t="s">
        <v>1875</v>
      </c>
      <c r="E75" s="82" t="s">
        <v>1876</v>
      </c>
      <c r="F75" s="83" t="s">
        <v>1651</v>
      </c>
      <c r="G75" s="83" t="s">
        <v>1604</v>
      </c>
      <c r="H75" s="83">
        <v>2</v>
      </c>
      <c r="I75" s="85" t="str">
        <f>IF(COUNTIF(J75:AW75,"&lt;&gt;")=0,"",SUMPRODUCT(((Recommendations[ImplStatus]="Implemented")+(Recommendations[ImplStatus]="Compensated"))*ISNUMBER(MATCH(Recommendations[Id],J75:AW75,0)))/COUNTIF(J75:AW75,"&lt;&gt;"))</f>
        <v/>
      </c>
      <c r="J75" s="87"/>
      <c r="K75" s="87"/>
      <c r="L75" s="87"/>
      <c r="M75" s="87"/>
      <c r="N75" s="87"/>
      <c r="O75" s="87"/>
      <c r="P75" s="87"/>
      <c r="Q75" s="87"/>
      <c r="R75" s="87"/>
      <c r="S75" s="87"/>
      <c r="T75" s="87"/>
      <c r="U75" s="87"/>
      <c r="V75" s="87"/>
      <c r="W75" s="87"/>
      <c r="X75" s="87"/>
      <c r="Y75" s="87"/>
      <c r="Z75" s="87"/>
      <c r="AA75" s="87"/>
      <c r="AB75" s="87"/>
      <c r="AC75" s="87"/>
      <c r="AD75" s="87"/>
      <c r="AE75" s="87"/>
      <c r="AF75" s="87"/>
      <c r="AG75" s="87"/>
      <c r="AH75" s="87"/>
      <c r="AI75" s="87"/>
      <c r="AJ75" s="87"/>
      <c r="AK75" s="87"/>
      <c r="AL75" s="87"/>
      <c r="AM75" s="87"/>
      <c r="AN75" s="87"/>
      <c r="AO75" s="87"/>
      <c r="AP75" s="87"/>
      <c r="AQ75" s="87"/>
      <c r="AR75" s="87"/>
      <c r="AS75" s="87"/>
      <c r="AT75" s="87"/>
      <c r="AU75" s="87"/>
      <c r="AV75" s="87"/>
      <c r="AW75" s="98"/>
    </row>
    <row r="76" spans="1:49" ht="60" customHeight="1" x14ac:dyDescent="0.35">
      <c r="A76" s="95" t="s">
        <v>1846</v>
      </c>
      <c r="B76" s="78" t="s">
        <v>1877</v>
      </c>
      <c r="C76" s="80" t="s">
        <v>1878</v>
      </c>
      <c r="D76" s="82" t="s">
        <v>1879</v>
      </c>
      <c r="E76" s="82" t="s">
        <v>1880</v>
      </c>
      <c r="F76" s="83" t="s">
        <v>1651</v>
      </c>
      <c r="G76" s="83" t="s">
        <v>1604</v>
      </c>
      <c r="H76" s="83">
        <v>2</v>
      </c>
      <c r="I76" s="85">
        <f>IF(COUNTIF(J76:AW76,"&lt;&gt;")=0,"",SUMPRODUCT(((Recommendations[ImplStatus]="Implemented")+(Recommendations[ImplStatus]="Compensated"))*ISNUMBER(MATCH(Recommendations[Id],J76:AW76,0)))/COUNTIF(J76:AW76,"&lt;&gt;"))</f>
        <v>0</v>
      </c>
      <c r="J76" s="87" t="s">
        <v>1264</v>
      </c>
      <c r="K76" s="87"/>
      <c r="L76" s="87"/>
      <c r="M76" s="87"/>
      <c r="N76" s="87"/>
      <c r="O76" s="87"/>
      <c r="P76" s="87"/>
      <c r="Q76" s="87"/>
      <c r="R76" s="87"/>
      <c r="S76" s="87"/>
      <c r="T76" s="87"/>
      <c r="U76" s="87"/>
      <c r="V76" s="87"/>
      <c r="W76" s="87"/>
      <c r="X76" s="87"/>
      <c r="Y76" s="87"/>
      <c r="Z76" s="87"/>
      <c r="AA76" s="87"/>
      <c r="AB76" s="87"/>
      <c r="AC76" s="87"/>
      <c r="AD76" s="87"/>
      <c r="AE76" s="87"/>
      <c r="AF76" s="87"/>
      <c r="AG76" s="87"/>
      <c r="AH76" s="87"/>
      <c r="AI76" s="87"/>
      <c r="AJ76" s="87"/>
      <c r="AK76" s="87"/>
      <c r="AL76" s="87"/>
      <c r="AM76" s="87"/>
      <c r="AN76" s="87"/>
      <c r="AO76" s="87"/>
      <c r="AP76" s="87"/>
      <c r="AQ76" s="87"/>
      <c r="AR76" s="87"/>
      <c r="AS76" s="87"/>
      <c r="AT76" s="87"/>
      <c r="AU76" s="87"/>
      <c r="AV76" s="87"/>
      <c r="AW76" s="98"/>
    </row>
    <row r="77" spans="1:49" ht="60" customHeight="1" x14ac:dyDescent="0.35">
      <c r="A77" s="95" t="s">
        <v>1846</v>
      </c>
      <c r="B77" s="78" t="s">
        <v>1881</v>
      </c>
      <c r="C77" s="80" t="s">
        <v>1882</v>
      </c>
      <c r="D77" s="82" t="s">
        <v>1883</v>
      </c>
      <c r="E77" s="82" t="s">
        <v>1884</v>
      </c>
      <c r="F77" s="83" t="s">
        <v>1651</v>
      </c>
      <c r="G77" s="83" t="s">
        <v>1604</v>
      </c>
      <c r="H77" s="83">
        <v>2</v>
      </c>
      <c r="I77" s="85" t="str">
        <f>IF(COUNTIF(J77:AW77,"&lt;&gt;")=0,"",SUMPRODUCT(((Recommendations[ImplStatus]="Implemented")+(Recommendations[ImplStatus]="Compensated"))*ISNUMBER(MATCH(Recommendations[Id],J77:AW77,0)))/COUNTIF(J77:AW77,"&lt;&gt;"))</f>
        <v/>
      </c>
      <c r="J77" s="87"/>
      <c r="K77" s="87"/>
      <c r="L77" s="87"/>
      <c r="M77" s="87"/>
      <c r="N77" s="87"/>
      <c r="O77" s="87"/>
      <c r="P77" s="87"/>
      <c r="Q77" s="87"/>
      <c r="R77" s="87"/>
      <c r="S77" s="87"/>
      <c r="T77" s="87"/>
      <c r="U77" s="87"/>
      <c r="V77" s="87"/>
      <c r="W77" s="87"/>
      <c r="X77" s="87"/>
      <c r="Y77" s="87"/>
      <c r="Z77" s="87"/>
      <c r="AA77" s="87"/>
      <c r="AB77" s="87"/>
      <c r="AC77" s="87"/>
      <c r="AD77" s="87"/>
      <c r="AE77" s="87"/>
      <c r="AF77" s="87"/>
      <c r="AG77" s="87"/>
      <c r="AH77" s="87"/>
      <c r="AI77" s="87"/>
      <c r="AJ77" s="87"/>
      <c r="AK77" s="87"/>
      <c r="AL77" s="87"/>
      <c r="AM77" s="87"/>
      <c r="AN77" s="87"/>
      <c r="AO77" s="87"/>
      <c r="AP77" s="87"/>
      <c r="AQ77" s="87"/>
      <c r="AR77" s="87"/>
      <c r="AS77" s="87"/>
      <c r="AT77" s="87"/>
      <c r="AU77" s="87"/>
      <c r="AV77" s="87"/>
      <c r="AW77" s="98"/>
    </row>
    <row r="78" spans="1:49" ht="60" customHeight="1" x14ac:dyDescent="0.35">
      <c r="A78" s="95" t="s">
        <v>1846</v>
      </c>
      <c r="B78" s="78" t="s">
        <v>1885</v>
      </c>
      <c r="C78" s="80" t="s">
        <v>1886</v>
      </c>
      <c r="D78" s="82" t="s">
        <v>1887</v>
      </c>
      <c r="E78" s="82" t="s">
        <v>1888</v>
      </c>
      <c r="F78" s="83" t="s">
        <v>1651</v>
      </c>
      <c r="G78" s="83" t="s">
        <v>1636</v>
      </c>
      <c r="H78" s="83">
        <v>2</v>
      </c>
      <c r="I78" s="85" t="str">
        <f>IF(COUNTIF(J78:AW78,"&lt;&gt;")=0,"",SUMPRODUCT(((Recommendations[ImplStatus]="Implemented")+(Recommendations[ImplStatus]="Compensated"))*ISNUMBER(MATCH(Recommendations[Id],J78:AW78,0)))/COUNTIF(J78:AW78,"&lt;&gt;"))</f>
        <v/>
      </c>
      <c r="J78" s="87"/>
      <c r="K78" s="87"/>
      <c r="L78" s="87"/>
      <c r="M78" s="87"/>
      <c r="N78" s="87"/>
      <c r="O78" s="87"/>
      <c r="P78" s="87"/>
      <c r="Q78" s="87"/>
      <c r="R78" s="87"/>
      <c r="S78" s="87"/>
      <c r="T78" s="87"/>
      <c r="U78" s="87"/>
      <c r="V78" s="87"/>
      <c r="W78" s="87"/>
      <c r="X78" s="87"/>
      <c r="Y78" s="87"/>
      <c r="Z78" s="87"/>
      <c r="AA78" s="87"/>
      <c r="AB78" s="87"/>
      <c r="AC78" s="87"/>
      <c r="AD78" s="87"/>
      <c r="AE78" s="87"/>
      <c r="AF78" s="87"/>
      <c r="AG78" s="87"/>
      <c r="AH78" s="87"/>
      <c r="AI78" s="87"/>
      <c r="AJ78" s="87"/>
      <c r="AK78" s="87"/>
      <c r="AL78" s="87"/>
      <c r="AM78" s="87"/>
      <c r="AN78" s="87"/>
      <c r="AO78" s="87"/>
      <c r="AP78" s="87"/>
      <c r="AQ78" s="87"/>
      <c r="AR78" s="87"/>
      <c r="AS78" s="87"/>
      <c r="AT78" s="87"/>
      <c r="AU78" s="87"/>
      <c r="AV78" s="87"/>
      <c r="AW78" s="98"/>
    </row>
    <row r="79" spans="1:49" ht="60" customHeight="1" x14ac:dyDescent="0.35">
      <c r="A79" s="95" t="s">
        <v>1846</v>
      </c>
      <c r="B79" s="78" t="s">
        <v>1889</v>
      </c>
      <c r="C79" s="80" t="s">
        <v>1890</v>
      </c>
      <c r="D79" s="82" t="s">
        <v>1891</v>
      </c>
      <c r="E79" s="82" t="s">
        <v>1892</v>
      </c>
      <c r="F79" s="83" t="s">
        <v>1651</v>
      </c>
      <c r="G79" s="83" t="s">
        <v>1604</v>
      </c>
      <c r="H79" s="83">
        <v>2</v>
      </c>
      <c r="I79" s="85" t="str">
        <f>IF(COUNTIF(J79:AW79,"&lt;&gt;")=0,"",SUMPRODUCT(((Recommendations[ImplStatus]="Implemented")+(Recommendations[ImplStatus]="Compensated"))*ISNUMBER(MATCH(Recommendations[Id],J79:AW79,0)))/COUNTIF(J79:AW79,"&lt;&gt;"))</f>
        <v/>
      </c>
      <c r="J79" s="87"/>
      <c r="K79" s="87"/>
      <c r="L79" s="87"/>
      <c r="M79" s="87"/>
      <c r="N79" s="87"/>
      <c r="O79" s="87"/>
      <c r="P79" s="87"/>
      <c r="Q79" s="87"/>
      <c r="R79" s="87"/>
      <c r="S79" s="87"/>
      <c r="T79" s="87"/>
      <c r="U79" s="87"/>
      <c r="V79" s="87"/>
      <c r="W79" s="87"/>
      <c r="X79" s="87"/>
      <c r="Y79" s="87"/>
      <c r="Z79" s="87"/>
      <c r="AA79" s="87"/>
      <c r="AB79" s="87"/>
      <c r="AC79" s="87"/>
      <c r="AD79" s="87"/>
      <c r="AE79" s="87"/>
      <c r="AF79" s="87"/>
      <c r="AG79" s="87"/>
      <c r="AH79" s="87"/>
      <c r="AI79" s="87"/>
      <c r="AJ79" s="87"/>
      <c r="AK79" s="87"/>
      <c r="AL79" s="87"/>
      <c r="AM79" s="87"/>
      <c r="AN79" s="87"/>
      <c r="AO79" s="87"/>
      <c r="AP79" s="87"/>
      <c r="AQ79" s="87"/>
      <c r="AR79" s="87"/>
      <c r="AS79" s="87"/>
      <c r="AT79" s="87"/>
      <c r="AU79" s="87"/>
      <c r="AV79" s="87"/>
      <c r="AW79" s="98"/>
    </row>
    <row r="80" spans="1:49" ht="60" customHeight="1" x14ac:dyDescent="0.35">
      <c r="A80" s="95" t="s">
        <v>1846</v>
      </c>
      <c r="B80" s="78" t="s">
        <v>1893</v>
      </c>
      <c r="C80" s="80" t="s">
        <v>1894</v>
      </c>
      <c r="D80" s="82" t="s">
        <v>1895</v>
      </c>
      <c r="E80" s="82" t="s">
        <v>1896</v>
      </c>
      <c r="F80" s="83" t="s">
        <v>1651</v>
      </c>
      <c r="G80" s="83" t="s">
        <v>1604</v>
      </c>
      <c r="H80" s="83">
        <v>3</v>
      </c>
      <c r="I80" s="85" t="str">
        <f>IF(COUNTIF(J80:AW80,"&lt;&gt;")=0,"",SUMPRODUCT(((Recommendations[ImplStatus]="Implemented")+(Recommendations[ImplStatus]="Compensated"))*ISNUMBER(MATCH(Recommendations[Id],J80:AW80,0)))/COUNTIF(J80:AW80,"&lt;&gt;"))</f>
        <v/>
      </c>
      <c r="J80" s="87"/>
      <c r="K80" s="87"/>
      <c r="L80" s="87"/>
      <c r="M80" s="87"/>
      <c r="N80" s="87"/>
      <c r="O80" s="87"/>
      <c r="P80" s="87"/>
      <c r="Q80" s="87"/>
      <c r="R80" s="87"/>
      <c r="S80" s="87"/>
      <c r="T80" s="87"/>
      <c r="U80" s="87"/>
      <c r="V80" s="87"/>
      <c r="W80" s="87"/>
      <c r="X80" s="87"/>
      <c r="Y80" s="87"/>
      <c r="Z80" s="87"/>
      <c r="AA80" s="87"/>
      <c r="AB80" s="87"/>
      <c r="AC80" s="87"/>
      <c r="AD80" s="87"/>
      <c r="AE80" s="87"/>
      <c r="AF80" s="87"/>
      <c r="AG80" s="87"/>
      <c r="AH80" s="87"/>
      <c r="AI80" s="87"/>
      <c r="AJ80" s="87"/>
      <c r="AK80" s="87"/>
      <c r="AL80" s="87"/>
      <c r="AM80" s="87"/>
      <c r="AN80" s="87"/>
      <c r="AO80" s="87"/>
      <c r="AP80" s="87"/>
      <c r="AQ80" s="87"/>
      <c r="AR80" s="87"/>
      <c r="AS80" s="87"/>
      <c r="AT80" s="87"/>
      <c r="AU80" s="87"/>
      <c r="AV80" s="87"/>
      <c r="AW80" s="98"/>
    </row>
    <row r="81" spans="1:49" ht="60" customHeight="1" outlineLevel="1" x14ac:dyDescent="0.35">
      <c r="A81" s="94" t="s">
        <v>1897</v>
      </c>
      <c r="B81" s="77">
        <v>9</v>
      </c>
      <c r="C81" s="79" t="s">
        <v>20</v>
      </c>
      <c r="D81" s="81" t="s">
        <v>1898</v>
      </c>
      <c r="E81" s="81" t="s">
        <v>20</v>
      </c>
      <c r="F81" s="77" t="s">
        <v>20</v>
      </c>
      <c r="G81" s="77" t="s">
        <v>20</v>
      </c>
      <c r="H81" s="77"/>
      <c r="I81" s="84" t="str">
        <f>IF(COUNTIF(J81:AW81,"&lt;&gt;")=0,"",SUMPRODUCT(((Recommendations[ImplStatus]="Implemented")+(Recommendations[ImplStatus]="Compensated"))*ISNUMBER(MATCH(Recommendations[Id],J81:AW81,0)))/COUNTIF(J81:AW81,"&lt;&gt;"))</f>
        <v/>
      </c>
      <c r="J81" s="86"/>
      <c r="K81" s="86"/>
      <c r="L81" s="86"/>
      <c r="M81" s="86"/>
      <c r="N81" s="86"/>
      <c r="O81" s="86"/>
      <c r="P81" s="86"/>
      <c r="Q81" s="86"/>
      <c r="R81" s="86"/>
      <c r="S81" s="86"/>
      <c r="T81" s="86"/>
      <c r="U81" s="86"/>
      <c r="V81" s="86"/>
      <c r="W81" s="86"/>
      <c r="X81" s="86"/>
      <c r="Y81" s="86"/>
      <c r="Z81" s="86"/>
      <c r="AA81" s="86"/>
      <c r="AB81" s="86"/>
      <c r="AC81" s="86"/>
      <c r="AD81" s="86"/>
      <c r="AE81" s="86"/>
      <c r="AF81" s="86"/>
      <c r="AG81" s="86"/>
      <c r="AH81" s="86"/>
      <c r="AI81" s="86"/>
      <c r="AJ81" s="86"/>
      <c r="AK81" s="86"/>
      <c r="AL81" s="86"/>
      <c r="AM81" s="86"/>
      <c r="AN81" s="86"/>
      <c r="AO81" s="86"/>
      <c r="AP81" s="86"/>
      <c r="AQ81" s="86"/>
      <c r="AR81" s="86"/>
      <c r="AS81" s="86"/>
      <c r="AT81" s="86"/>
      <c r="AU81" s="86"/>
      <c r="AV81" s="86"/>
      <c r="AW81" s="97"/>
    </row>
    <row r="82" spans="1:49" ht="60" customHeight="1" x14ac:dyDescent="0.35">
      <c r="A82" s="95" t="s">
        <v>1897</v>
      </c>
      <c r="B82" s="78" t="s">
        <v>1899</v>
      </c>
      <c r="C82" s="80" t="s">
        <v>1900</v>
      </c>
      <c r="D82" s="82" t="s">
        <v>1901</v>
      </c>
      <c r="E82" s="82" t="s">
        <v>1902</v>
      </c>
      <c r="F82" s="83" t="s">
        <v>1619</v>
      </c>
      <c r="G82" s="83" t="s">
        <v>1636</v>
      </c>
      <c r="H82" s="83">
        <v>1</v>
      </c>
      <c r="I82" s="85" t="str">
        <f>IF(COUNTIF(J82:AW82,"&lt;&gt;")=0,"",SUMPRODUCT(((Recommendations[ImplStatus]="Implemented")+(Recommendations[ImplStatus]="Compensated"))*ISNUMBER(MATCH(Recommendations[Id],J82:AW82,0)))/COUNTIF(J82:AW82,"&lt;&gt;"))</f>
        <v/>
      </c>
      <c r="J82" s="87"/>
      <c r="K82" s="87"/>
      <c r="L82" s="87"/>
      <c r="M82" s="87"/>
      <c r="N82" s="87"/>
      <c r="O82" s="87"/>
      <c r="P82" s="87"/>
      <c r="Q82" s="87"/>
      <c r="R82" s="87"/>
      <c r="S82" s="87"/>
      <c r="T82" s="87"/>
      <c r="U82" s="87"/>
      <c r="V82" s="87"/>
      <c r="W82" s="87"/>
      <c r="X82" s="87"/>
      <c r="Y82" s="87"/>
      <c r="Z82" s="87"/>
      <c r="AA82" s="87"/>
      <c r="AB82" s="87"/>
      <c r="AC82" s="87"/>
      <c r="AD82" s="87"/>
      <c r="AE82" s="87"/>
      <c r="AF82" s="87"/>
      <c r="AG82" s="87"/>
      <c r="AH82" s="87"/>
      <c r="AI82" s="87"/>
      <c r="AJ82" s="87"/>
      <c r="AK82" s="87"/>
      <c r="AL82" s="87"/>
      <c r="AM82" s="87"/>
      <c r="AN82" s="87"/>
      <c r="AO82" s="87"/>
      <c r="AP82" s="87"/>
      <c r="AQ82" s="87"/>
      <c r="AR82" s="87"/>
      <c r="AS82" s="87"/>
      <c r="AT82" s="87"/>
      <c r="AU82" s="87"/>
      <c r="AV82" s="87"/>
      <c r="AW82" s="98"/>
    </row>
    <row r="83" spans="1:49" ht="60" customHeight="1" x14ac:dyDescent="0.35">
      <c r="A83" s="95" t="s">
        <v>1897</v>
      </c>
      <c r="B83" s="78" t="s">
        <v>1903</v>
      </c>
      <c r="C83" s="80" t="s">
        <v>1904</v>
      </c>
      <c r="D83" s="82" t="s">
        <v>1905</v>
      </c>
      <c r="E83" s="82" t="s">
        <v>1906</v>
      </c>
      <c r="F83" s="83" t="s">
        <v>1593</v>
      </c>
      <c r="G83" s="83" t="s">
        <v>1636</v>
      </c>
      <c r="H83" s="83">
        <v>1</v>
      </c>
      <c r="I83" s="85">
        <f>IF(COUNTIF(J83:AW83,"&lt;&gt;")=0,"",SUMPRODUCT(((Recommendations[ImplStatus]="Implemented")+(Recommendations[ImplStatus]="Compensated"))*ISNUMBER(MATCH(Recommendations[Id],J83:AW83,0)))/COUNTIF(J83:AW83,"&lt;&gt;"))</f>
        <v>0</v>
      </c>
      <c r="J83" s="87" t="s">
        <v>596</v>
      </c>
      <c r="K83" s="87" t="s">
        <v>612</v>
      </c>
      <c r="L83" s="87" t="s">
        <v>618</v>
      </c>
      <c r="M83" s="87" t="s">
        <v>624</v>
      </c>
      <c r="N83" s="87" t="s">
        <v>655</v>
      </c>
      <c r="O83" s="87" t="s">
        <v>661</v>
      </c>
      <c r="P83" s="87" t="s">
        <v>690</v>
      </c>
      <c r="Q83" s="87" t="s">
        <v>701</v>
      </c>
      <c r="R83" s="87" t="s">
        <v>707</v>
      </c>
      <c r="S83" s="87" t="s">
        <v>713</v>
      </c>
      <c r="T83" s="87" t="s">
        <v>724</v>
      </c>
      <c r="U83" s="87" t="s">
        <v>729</v>
      </c>
      <c r="V83" s="87" t="s">
        <v>734</v>
      </c>
      <c r="W83" s="87" t="s">
        <v>739</v>
      </c>
      <c r="X83" s="87" t="s">
        <v>744</v>
      </c>
      <c r="Y83" s="87" t="s">
        <v>749</v>
      </c>
      <c r="Z83" s="87" t="s">
        <v>755</v>
      </c>
      <c r="AA83" s="87" t="s">
        <v>760</v>
      </c>
      <c r="AB83" s="87" t="s">
        <v>765</v>
      </c>
      <c r="AC83" s="87" t="s">
        <v>770</v>
      </c>
      <c r="AD83" s="87" t="s">
        <v>775</v>
      </c>
      <c r="AE83" s="87" t="s">
        <v>780</v>
      </c>
      <c r="AF83" s="87" t="s">
        <v>785</v>
      </c>
      <c r="AG83" s="87" t="s">
        <v>790</v>
      </c>
      <c r="AH83" s="87" t="s">
        <v>795</v>
      </c>
      <c r="AI83" s="87" t="s">
        <v>800</v>
      </c>
      <c r="AJ83" s="87" t="s">
        <v>805</v>
      </c>
      <c r="AK83" s="87" t="s">
        <v>810</v>
      </c>
      <c r="AL83" s="87" t="s">
        <v>815</v>
      </c>
      <c r="AM83" s="87" t="s">
        <v>820</v>
      </c>
      <c r="AN83" s="87" t="s">
        <v>825</v>
      </c>
      <c r="AO83" s="87" t="s">
        <v>830</v>
      </c>
      <c r="AP83" s="87" t="s">
        <v>835</v>
      </c>
      <c r="AQ83" s="87" t="s">
        <v>840</v>
      </c>
      <c r="AR83" s="87" t="s">
        <v>845</v>
      </c>
      <c r="AS83" s="87" t="s">
        <v>850</v>
      </c>
      <c r="AT83" s="87" t="s">
        <v>855</v>
      </c>
      <c r="AU83" s="87" t="s">
        <v>860</v>
      </c>
      <c r="AV83" s="87" t="s">
        <v>866</v>
      </c>
      <c r="AW83" s="98" t="s">
        <v>871</v>
      </c>
    </row>
    <row r="84" spans="1:49" ht="60" customHeight="1" x14ac:dyDescent="0.35">
      <c r="A84" s="95" t="s">
        <v>1897</v>
      </c>
      <c r="B84" s="78" t="s">
        <v>1907</v>
      </c>
      <c r="C84" s="80" t="s">
        <v>1908</v>
      </c>
      <c r="D84" s="82" t="s">
        <v>1909</v>
      </c>
      <c r="E84" s="82" t="s">
        <v>1910</v>
      </c>
      <c r="F84" s="83" t="s">
        <v>1864</v>
      </c>
      <c r="G84" s="83" t="s">
        <v>1636</v>
      </c>
      <c r="H84" s="83">
        <v>2</v>
      </c>
      <c r="I84" s="85">
        <f>IF(COUNTIF(J84:AW84,"&lt;&gt;")=0,"",SUMPRODUCT(((Recommendations[ImplStatus]="Implemented")+(Recommendations[ImplStatus]="Compensated"))*ISNUMBER(MATCH(Recommendations[Id],J84:AW84,0)))/COUNTIF(J84:AW84,"&lt;&gt;"))</f>
        <v>0</v>
      </c>
      <c r="J84" s="87" t="s">
        <v>1231</v>
      </c>
      <c r="K84" s="87"/>
      <c r="L84" s="87"/>
      <c r="M84" s="87"/>
      <c r="N84" s="87"/>
      <c r="O84" s="87"/>
      <c r="P84" s="87"/>
      <c r="Q84" s="87"/>
      <c r="R84" s="87"/>
      <c r="S84" s="87"/>
      <c r="T84" s="87"/>
      <c r="U84" s="87"/>
      <c r="V84" s="87"/>
      <c r="W84" s="87"/>
      <c r="X84" s="87"/>
      <c r="Y84" s="87"/>
      <c r="Z84" s="87"/>
      <c r="AA84" s="87"/>
      <c r="AB84" s="87"/>
      <c r="AC84" s="87"/>
      <c r="AD84" s="87"/>
      <c r="AE84" s="87"/>
      <c r="AF84" s="87"/>
      <c r="AG84" s="87"/>
      <c r="AH84" s="87"/>
      <c r="AI84" s="87"/>
      <c r="AJ84" s="87"/>
      <c r="AK84" s="87"/>
      <c r="AL84" s="87"/>
      <c r="AM84" s="87"/>
      <c r="AN84" s="87"/>
      <c r="AO84" s="87"/>
      <c r="AP84" s="87"/>
      <c r="AQ84" s="87"/>
      <c r="AR84" s="87"/>
      <c r="AS84" s="87"/>
      <c r="AT84" s="87"/>
      <c r="AU84" s="87"/>
      <c r="AV84" s="87"/>
      <c r="AW84" s="98"/>
    </row>
    <row r="85" spans="1:49" ht="60" customHeight="1" x14ac:dyDescent="0.35">
      <c r="A85" s="95" t="s">
        <v>1897</v>
      </c>
      <c r="B85" s="78" t="s">
        <v>1911</v>
      </c>
      <c r="C85" s="80" t="s">
        <v>1912</v>
      </c>
      <c r="D85" s="82" t="s">
        <v>1913</v>
      </c>
      <c r="E85" s="82" t="s">
        <v>1914</v>
      </c>
      <c r="F85" s="83" t="s">
        <v>1619</v>
      </c>
      <c r="G85" s="83" t="s">
        <v>1636</v>
      </c>
      <c r="H85" s="83">
        <v>2</v>
      </c>
      <c r="I85" s="85" t="str">
        <f>IF(COUNTIF(J85:AW85,"&lt;&gt;")=0,"",SUMPRODUCT(((Recommendations[ImplStatus]="Implemented")+(Recommendations[ImplStatus]="Compensated"))*ISNUMBER(MATCH(Recommendations[Id],J85:AW85,0)))/COUNTIF(J85:AW85,"&lt;&gt;"))</f>
        <v/>
      </c>
      <c r="J85" s="87"/>
      <c r="K85" s="87"/>
      <c r="L85" s="87"/>
      <c r="M85" s="87"/>
      <c r="N85" s="87"/>
      <c r="O85" s="87"/>
      <c r="P85" s="87"/>
      <c r="Q85" s="87"/>
      <c r="R85" s="87"/>
      <c r="S85" s="87"/>
      <c r="T85" s="87"/>
      <c r="U85" s="87"/>
      <c r="V85" s="87"/>
      <c r="W85" s="87"/>
      <c r="X85" s="87"/>
      <c r="Y85" s="87"/>
      <c r="Z85" s="87"/>
      <c r="AA85" s="87"/>
      <c r="AB85" s="87"/>
      <c r="AC85" s="87"/>
      <c r="AD85" s="87"/>
      <c r="AE85" s="87"/>
      <c r="AF85" s="87"/>
      <c r="AG85" s="87"/>
      <c r="AH85" s="87"/>
      <c r="AI85" s="87"/>
      <c r="AJ85" s="87"/>
      <c r="AK85" s="87"/>
      <c r="AL85" s="87"/>
      <c r="AM85" s="87"/>
      <c r="AN85" s="87"/>
      <c r="AO85" s="87"/>
      <c r="AP85" s="87"/>
      <c r="AQ85" s="87"/>
      <c r="AR85" s="87"/>
      <c r="AS85" s="87"/>
      <c r="AT85" s="87"/>
      <c r="AU85" s="87"/>
      <c r="AV85" s="87"/>
      <c r="AW85" s="98"/>
    </row>
    <row r="86" spans="1:49" ht="60" customHeight="1" x14ac:dyDescent="0.35">
      <c r="A86" s="95" t="s">
        <v>1897</v>
      </c>
      <c r="B86" s="78" t="s">
        <v>1915</v>
      </c>
      <c r="C86" s="80" t="s">
        <v>1916</v>
      </c>
      <c r="D86" s="82" t="s">
        <v>1917</v>
      </c>
      <c r="E86" s="82" t="s">
        <v>1918</v>
      </c>
      <c r="F86" s="83" t="s">
        <v>1864</v>
      </c>
      <c r="G86" s="83" t="s">
        <v>1636</v>
      </c>
      <c r="H86" s="83">
        <v>2</v>
      </c>
      <c r="I86" s="85" t="str">
        <f>IF(COUNTIF(J86:AW86,"&lt;&gt;")=0,"",SUMPRODUCT(((Recommendations[ImplStatus]="Implemented")+(Recommendations[ImplStatus]="Compensated"))*ISNUMBER(MATCH(Recommendations[Id],J86:AW86,0)))/COUNTIF(J86:AW86,"&lt;&gt;"))</f>
        <v/>
      </c>
      <c r="J86" s="87"/>
      <c r="K86" s="87"/>
      <c r="L86" s="87"/>
      <c r="M86" s="87"/>
      <c r="N86" s="87"/>
      <c r="O86" s="87"/>
      <c r="P86" s="87"/>
      <c r="Q86" s="87"/>
      <c r="R86" s="87"/>
      <c r="S86" s="87"/>
      <c r="T86" s="87"/>
      <c r="U86" s="87"/>
      <c r="V86" s="87"/>
      <c r="W86" s="87"/>
      <c r="X86" s="87"/>
      <c r="Y86" s="87"/>
      <c r="Z86" s="87"/>
      <c r="AA86" s="87"/>
      <c r="AB86" s="87"/>
      <c r="AC86" s="87"/>
      <c r="AD86" s="87"/>
      <c r="AE86" s="87"/>
      <c r="AF86" s="87"/>
      <c r="AG86" s="87"/>
      <c r="AH86" s="87"/>
      <c r="AI86" s="87"/>
      <c r="AJ86" s="87"/>
      <c r="AK86" s="87"/>
      <c r="AL86" s="87"/>
      <c r="AM86" s="87"/>
      <c r="AN86" s="87"/>
      <c r="AO86" s="87"/>
      <c r="AP86" s="87"/>
      <c r="AQ86" s="87"/>
      <c r="AR86" s="87"/>
      <c r="AS86" s="87"/>
      <c r="AT86" s="87"/>
      <c r="AU86" s="87"/>
      <c r="AV86" s="87"/>
      <c r="AW86" s="98"/>
    </row>
    <row r="87" spans="1:49" ht="60" customHeight="1" x14ac:dyDescent="0.35">
      <c r="A87" s="95" t="s">
        <v>1897</v>
      </c>
      <c r="B87" s="78" t="s">
        <v>1919</v>
      </c>
      <c r="C87" s="80" t="s">
        <v>1920</v>
      </c>
      <c r="D87" s="82" t="s">
        <v>1921</v>
      </c>
      <c r="E87" s="82" t="s">
        <v>1922</v>
      </c>
      <c r="F87" s="83" t="s">
        <v>1864</v>
      </c>
      <c r="G87" s="83" t="s">
        <v>1636</v>
      </c>
      <c r="H87" s="83">
        <v>2</v>
      </c>
      <c r="I87" s="85" t="str">
        <f>IF(COUNTIF(J87:AW87,"&lt;&gt;")=0,"",SUMPRODUCT(((Recommendations[ImplStatus]="Implemented")+(Recommendations[ImplStatus]="Compensated"))*ISNUMBER(MATCH(Recommendations[Id],J87:AW87,0)))/COUNTIF(J87:AW87,"&lt;&gt;"))</f>
        <v/>
      </c>
      <c r="J87" s="87"/>
      <c r="K87" s="87"/>
      <c r="L87" s="87"/>
      <c r="M87" s="87"/>
      <c r="N87" s="87"/>
      <c r="O87" s="87"/>
      <c r="P87" s="87"/>
      <c r="Q87" s="87"/>
      <c r="R87" s="87"/>
      <c r="S87" s="87"/>
      <c r="T87" s="87"/>
      <c r="U87" s="87"/>
      <c r="V87" s="87"/>
      <c r="W87" s="87"/>
      <c r="X87" s="87"/>
      <c r="Y87" s="87"/>
      <c r="Z87" s="87"/>
      <c r="AA87" s="87"/>
      <c r="AB87" s="87"/>
      <c r="AC87" s="87"/>
      <c r="AD87" s="87"/>
      <c r="AE87" s="87"/>
      <c r="AF87" s="87"/>
      <c r="AG87" s="87"/>
      <c r="AH87" s="87"/>
      <c r="AI87" s="87"/>
      <c r="AJ87" s="87"/>
      <c r="AK87" s="87"/>
      <c r="AL87" s="87"/>
      <c r="AM87" s="87"/>
      <c r="AN87" s="87"/>
      <c r="AO87" s="87"/>
      <c r="AP87" s="87"/>
      <c r="AQ87" s="87"/>
      <c r="AR87" s="87"/>
      <c r="AS87" s="87"/>
      <c r="AT87" s="87"/>
      <c r="AU87" s="87"/>
      <c r="AV87" s="87"/>
      <c r="AW87" s="98"/>
    </row>
    <row r="88" spans="1:49" ht="60" customHeight="1" x14ac:dyDescent="0.35">
      <c r="A88" s="95" t="s">
        <v>1897</v>
      </c>
      <c r="B88" s="78" t="s">
        <v>1923</v>
      </c>
      <c r="C88" s="80" t="s">
        <v>1924</v>
      </c>
      <c r="D88" s="82" t="s">
        <v>1925</v>
      </c>
      <c r="E88" s="82" t="s">
        <v>1926</v>
      </c>
      <c r="F88" s="83" t="s">
        <v>1864</v>
      </c>
      <c r="G88" s="83" t="s">
        <v>1636</v>
      </c>
      <c r="H88" s="83">
        <v>3</v>
      </c>
      <c r="I88" s="85" t="str">
        <f>IF(COUNTIF(J88:AW88,"&lt;&gt;")=0,"",SUMPRODUCT(((Recommendations[ImplStatus]="Implemented")+(Recommendations[ImplStatus]="Compensated"))*ISNUMBER(MATCH(Recommendations[Id],J88:AW88,0)))/COUNTIF(J88:AW88,"&lt;&gt;"))</f>
        <v/>
      </c>
      <c r="J88" s="87"/>
      <c r="K88" s="87"/>
      <c r="L88" s="87"/>
      <c r="M88" s="87"/>
      <c r="N88" s="87"/>
      <c r="O88" s="87"/>
      <c r="P88" s="87"/>
      <c r="Q88" s="87"/>
      <c r="R88" s="87"/>
      <c r="S88" s="87"/>
      <c r="T88" s="87"/>
      <c r="U88" s="87"/>
      <c r="V88" s="87"/>
      <c r="W88" s="87"/>
      <c r="X88" s="87"/>
      <c r="Y88" s="87"/>
      <c r="Z88" s="87"/>
      <c r="AA88" s="87"/>
      <c r="AB88" s="87"/>
      <c r="AC88" s="87"/>
      <c r="AD88" s="87"/>
      <c r="AE88" s="87"/>
      <c r="AF88" s="87"/>
      <c r="AG88" s="87"/>
      <c r="AH88" s="87"/>
      <c r="AI88" s="87"/>
      <c r="AJ88" s="87"/>
      <c r="AK88" s="87"/>
      <c r="AL88" s="87"/>
      <c r="AM88" s="87"/>
      <c r="AN88" s="87"/>
      <c r="AO88" s="87"/>
      <c r="AP88" s="87"/>
      <c r="AQ88" s="87"/>
      <c r="AR88" s="87"/>
      <c r="AS88" s="87"/>
      <c r="AT88" s="87"/>
      <c r="AU88" s="87"/>
      <c r="AV88" s="87"/>
      <c r="AW88" s="98"/>
    </row>
    <row r="89" spans="1:49" ht="60" customHeight="1" outlineLevel="1" x14ac:dyDescent="0.35">
      <c r="A89" s="94" t="s">
        <v>1927</v>
      </c>
      <c r="B89" s="77">
        <v>10</v>
      </c>
      <c r="C89" s="79" t="s">
        <v>20</v>
      </c>
      <c r="D89" s="81" t="s">
        <v>1928</v>
      </c>
      <c r="E89" s="81" t="s">
        <v>20</v>
      </c>
      <c r="F89" s="77" t="s">
        <v>20</v>
      </c>
      <c r="G89" s="77" t="s">
        <v>20</v>
      </c>
      <c r="H89" s="77"/>
      <c r="I89" s="84" t="str">
        <f>IF(COUNTIF(J89:AW89,"&lt;&gt;")=0,"",SUMPRODUCT(((Recommendations[ImplStatus]="Implemented")+(Recommendations[ImplStatus]="Compensated"))*ISNUMBER(MATCH(Recommendations[Id],J89:AW89,0)))/COUNTIF(J89:AW89,"&lt;&gt;"))</f>
        <v/>
      </c>
      <c r="J89" s="86"/>
      <c r="K89" s="86"/>
      <c r="L89" s="86"/>
      <c r="M89" s="86"/>
      <c r="N89" s="86"/>
      <c r="O89" s="86"/>
      <c r="P89" s="86"/>
      <c r="Q89" s="86"/>
      <c r="R89" s="86"/>
      <c r="S89" s="86"/>
      <c r="T89" s="86"/>
      <c r="U89" s="86"/>
      <c r="V89" s="86"/>
      <c r="W89" s="86"/>
      <c r="X89" s="86"/>
      <c r="Y89" s="86"/>
      <c r="Z89" s="86"/>
      <c r="AA89" s="86"/>
      <c r="AB89" s="86"/>
      <c r="AC89" s="86"/>
      <c r="AD89" s="86"/>
      <c r="AE89" s="86"/>
      <c r="AF89" s="86"/>
      <c r="AG89" s="86"/>
      <c r="AH89" s="86"/>
      <c r="AI89" s="86"/>
      <c r="AJ89" s="86"/>
      <c r="AK89" s="86"/>
      <c r="AL89" s="86"/>
      <c r="AM89" s="86"/>
      <c r="AN89" s="86"/>
      <c r="AO89" s="86"/>
      <c r="AP89" s="86"/>
      <c r="AQ89" s="86"/>
      <c r="AR89" s="86"/>
      <c r="AS89" s="86"/>
      <c r="AT89" s="86"/>
      <c r="AU89" s="86"/>
      <c r="AV89" s="86"/>
      <c r="AW89" s="97"/>
    </row>
    <row r="90" spans="1:49" ht="60" customHeight="1" x14ac:dyDescent="0.35">
      <c r="A90" s="95" t="s">
        <v>1927</v>
      </c>
      <c r="B90" s="78" t="s">
        <v>1929</v>
      </c>
      <c r="C90" s="80" t="s">
        <v>1930</v>
      </c>
      <c r="D90" s="82" t="s">
        <v>1931</v>
      </c>
      <c r="E90" s="82" t="s">
        <v>1932</v>
      </c>
      <c r="F90" s="83" t="s">
        <v>1593</v>
      </c>
      <c r="G90" s="83" t="s">
        <v>1604</v>
      </c>
      <c r="H90" s="83">
        <v>1</v>
      </c>
      <c r="I90" s="85">
        <f>IF(COUNTIF(J90:AW90,"&lt;&gt;")=0,"",SUMPRODUCT(((Recommendations[ImplStatus]="Implemented")+(Recommendations[ImplStatus]="Compensated"))*ISNUMBER(MATCH(Recommendations[Id],J90:AW90,0)))/COUNTIF(J90:AW90,"&lt;&gt;"))</f>
        <v>0</v>
      </c>
      <c r="J90" s="87" t="s">
        <v>1189</v>
      </c>
      <c r="K90" s="87" t="s">
        <v>1196</v>
      </c>
      <c r="L90" s="87" t="s">
        <v>1201</v>
      </c>
      <c r="M90" s="87" t="s">
        <v>1207</v>
      </c>
      <c r="N90" s="87" t="s">
        <v>1213</v>
      </c>
      <c r="O90" s="87"/>
      <c r="P90" s="87"/>
      <c r="Q90" s="87"/>
      <c r="R90" s="87"/>
      <c r="S90" s="87"/>
      <c r="T90" s="87"/>
      <c r="U90" s="87"/>
      <c r="V90" s="87"/>
      <c r="W90" s="87"/>
      <c r="X90" s="87"/>
      <c r="Y90" s="87"/>
      <c r="Z90" s="87"/>
      <c r="AA90" s="87"/>
      <c r="AB90" s="87"/>
      <c r="AC90" s="87"/>
      <c r="AD90" s="87"/>
      <c r="AE90" s="87"/>
      <c r="AF90" s="87"/>
      <c r="AG90" s="87"/>
      <c r="AH90" s="87"/>
      <c r="AI90" s="87"/>
      <c r="AJ90" s="87"/>
      <c r="AK90" s="87"/>
      <c r="AL90" s="87"/>
      <c r="AM90" s="87"/>
      <c r="AN90" s="87"/>
      <c r="AO90" s="87"/>
      <c r="AP90" s="87"/>
      <c r="AQ90" s="87"/>
      <c r="AR90" s="87"/>
      <c r="AS90" s="87"/>
      <c r="AT90" s="87"/>
      <c r="AU90" s="87"/>
      <c r="AV90" s="87"/>
      <c r="AW90" s="98"/>
    </row>
    <row r="91" spans="1:49" ht="60" customHeight="1" x14ac:dyDescent="0.35">
      <c r="A91" s="95" t="s">
        <v>1927</v>
      </c>
      <c r="B91" s="78" t="s">
        <v>1933</v>
      </c>
      <c r="C91" s="80" t="s">
        <v>1934</v>
      </c>
      <c r="D91" s="82" t="s">
        <v>1935</v>
      </c>
      <c r="E91" s="82" t="s">
        <v>1936</v>
      </c>
      <c r="F91" s="83" t="s">
        <v>1593</v>
      </c>
      <c r="G91" s="83" t="s">
        <v>1636</v>
      </c>
      <c r="H91" s="83">
        <v>1</v>
      </c>
      <c r="I91" s="85">
        <f>IF(COUNTIF(J91:AW91,"&lt;&gt;")=0,"",SUMPRODUCT(((Recommendations[ImplStatus]="Implemented")+(Recommendations[ImplStatus]="Compensated"))*ISNUMBER(MATCH(Recommendations[Id],J91:AW91,0)))/COUNTIF(J91:AW91,"&lt;&gt;"))</f>
        <v>0</v>
      </c>
      <c r="J91" s="87" t="s">
        <v>1218</v>
      </c>
      <c r="K91" s="87"/>
      <c r="L91" s="87"/>
      <c r="M91" s="87"/>
      <c r="N91" s="87"/>
      <c r="O91" s="87"/>
      <c r="P91" s="87"/>
      <c r="Q91" s="87"/>
      <c r="R91" s="87"/>
      <c r="S91" s="87"/>
      <c r="T91" s="87"/>
      <c r="U91" s="87"/>
      <c r="V91" s="87"/>
      <c r="W91" s="87"/>
      <c r="X91" s="87"/>
      <c r="Y91" s="87"/>
      <c r="Z91" s="87"/>
      <c r="AA91" s="87"/>
      <c r="AB91" s="87"/>
      <c r="AC91" s="87"/>
      <c r="AD91" s="87"/>
      <c r="AE91" s="87"/>
      <c r="AF91" s="87"/>
      <c r="AG91" s="87"/>
      <c r="AH91" s="87"/>
      <c r="AI91" s="87"/>
      <c r="AJ91" s="87"/>
      <c r="AK91" s="87"/>
      <c r="AL91" s="87"/>
      <c r="AM91" s="87"/>
      <c r="AN91" s="87"/>
      <c r="AO91" s="87"/>
      <c r="AP91" s="87"/>
      <c r="AQ91" s="87"/>
      <c r="AR91" s="87"/>
      <c r="AS91" s="87"/>
      <c r="AT91" s="87"/>
      <c r="AU91" s="87"/>
      <c r="AV91" s="87"/>
      <c r="AW91" s="98"/>
    </row>
    <row r="92" spans="1:49" ht="60" customHeight="1" x14ac:dyDescent="0.35">
      <c r="A92" s="95" t="s">
        <v>1927</v>
      </c>
      <c r="B92" s="78" t="s">
        <v>1937</v>
      </c>
      <c r="C92" s="80" t="s">
        <v>1938</v>
      </c>
      <c r="D92" s="82" t="s">
        <v>1939</v>
      </c>
      <c r="E92" s="82" t="s">
        <v>1940</v>
      </c>
      <c r="F92" s="83" t="s">
        <v>1593</v>
      </c>
      <c r="G92" s="83" t="s">
        <v>1636</v>
      </c>
      <c r="H92" s="83">
        <v>1</v>
      </c>
      <c r="I92" s="85">
        <f>IF(COUNTIF(J92:AW92,"&lt;&gt;")=0,"",SUMPRODUCT(((Recommendations[ImplStatus]="Implemented")+(Recommendations[ImplStatus]="Compensated"))*ISNUMBER(MATCH(Recommendations[Id],J92:AW92,0)))/COUNTIF(J92:AW92,"&lt;&gt;"))</f>
        <v>0</v>
      </c>
      <c r="J92" s="87" t="s">
        <v>557</v>
      </c>
      <c r="K92" s="87" t="s">
        <v>562</v>
      </c>
      <c r="L92" s="87" t="s">
        <v>567</v>
      </c>
      <c r="M92" s="87"/>
      <c r="N92" s="87"/>
      <c r="O92" s="87"/>
      <c r="P92" s="87"/>
      <c r="Q92" s="87"/>
      <c r="R92" s="87"/>
      <c r="S92" s="87"/>
      <c r="T92" s="87"/>
      <c r="U92" s="87"/>
      <c r="V92" s="87"/>
      <c r="W92" s="87"/>
      <c r="X92" s="87"/>
      <c r="Y92" s="87"/>
      <c r="Z92" s="87"/>
      <c r="AA92" s="87"/>
      <c r="AB92" s="87"/>
      <c r="AC92" s="87"/>
      <c r="AD92" s="87"/>
      <c r="AE92" s="87"/>
      <c r="AF92" s="87"/>
      <c r="AG92" s="87"/>
      <c r="AH92" s="87"/>
      <c r="AI92" s="87"/>
      <c r="AJ92" s="87"/>
      <c r="AK92" s="87"/>
      <c r="AL92" s="87"/>
      <c r="AM92" s="87"/>
      <c r="AN92" s="87"/>
      <c r="AO92" s="87"/>
      <c r="AP92" s="87"/>
      <c r="AQ92" s="87"/>
      <c r="AR92" s="87"/>
      <c r="AS92" s="87"/>
      <c r="AT92" s="87"/>
      <c r="AU92" s="87"/>
      <c r="AV92" s="87"/>
      <c r="AW92" s="98"/>
    </row>
    <row r="93" spans="1:49" ht="60" customHeight="1" x14ac:dyDescent="0.35">
      <c r="A93" s="95" t="s">
        <v>1927</v>
      </c>
      <c r="B93" s="78" t="s">
        <v>1941</v>
      </c>
      <c r="C93" s="80" t="s">
        <v>1942</v>
      </c>
      <c r="D93" s="82" t="s">
        <v>1943</v>
      </c>
      <c r="E93" s="82" t="s">
        <v>1944</v>
      </c>
      <c r="F93" s="83" t="s">
        <v>1593</v>
      </c>
      <c r="G93" s="83" t="s">
        <v>1604</v>
      </c>
      <c r="H93" s="83">
        <v>2</v>
      </c>
      <c r="I93" s="85" t="str">
        <f>IF(COUNTIF(J93:AW93,"&lt;&gt;")=0,"",SUMPRODUCT(((Recommendations[ImplStatus]="Implemented")+(Recommendations[ImplStatus]="Compensated"))*ISNUMBER(MATCH(Recommendations[Id],J93:AW93,0)))/COUNTIF(J93:AW93,"&lt;&gt;"))</f>
        <v/>
      </c>
      <c r="J93" s="87"/>
      <c r="K93" s="87"/>
      <c r="L93" s="87"/>
      <c r="M93" s="87"/>
      <c r="N93" s="87"/>
      <c r="O93" s="87"/>
      <c r="P93" s="87"/>
      <c r="Q93" s="87"/>
      <c r="R93" s="87"/>
      <c r="S93" s="87"/>
      <c r="T93" s="87"/>
      <c r="U93" s="87"/>
      <c r="V93" s="87"/>
      <c r="W93" s="87"/>
      <c r="X93" s="87"/>
      <c r="Y93" s="87"/>
      <c r="Z93" s="87"/>
      <c r="AA93" s="87"/>
      <c r="AB93" s="87"/>
      <c r="AC93" s="87"/>
      <c r="AD93" s="87"/>
      <c r="AE93" s="87"/>
      <c r="AF93" s="87"/>
      <c r="AG93" s="87"/>
      <c r="AH93" s="87"/>
      <c r="AI93" s="87"/>
      <c r="AJ93" s="87"/>
      <c r="AK93" s="87"/>
      <c r="AL93" s="87"/>
      <c r="AM93" s="87"/>
      <c r="AN93" s="87"/>
      <c r="AO93" s="87"/>
      <c r="AP93" s="87"/>
      <c r="AQ93" s="87"/>
      <c r="AR93" s="87"/>
      <c r="AS93" s="87"/>
      <c r="AT93" s="87"/>
      <c r="AU93" s="87"/>
      <c r="AV93" s="87"/>
      <c r="AW93" s="98"/>
    </row>
    <row r="94" spans="1:49" ht="60" customHeight="1" x14ac:dyDescent="0.35">
      <c r="A94" s="95" t="s">
        <v>1927</v>
      </c>
      <c r="B94" s="78" t="s">
        <v>1945</v>
      </c>
      <c r="C94" s="80" t="s">
        <v>1946</v>
      </c>
      <c r="D94" s="82" t="s">
        <v>1947</v>
      </c>
      <c r="E94" s="82" t="s">
        <v>1948</v>
      </c>
      <c r="F94" s="83" t="s">
        <v>1593</v>
      </c>
      <c r="G94" s="83" t="s">
        <v>1636</v>
      </c>
      <c r="H94" s="83">
        <v>2</v>
      </c>
      <c r="I94" s="85">
        <f>IF(COUNTIF(J94:AW94,"&lt;&gt;")=0,"",SUMPRODUCT(((Recommendations[ImplStatus]="Implemented")+(Recommendations[ImplStatus]="Compensated"))*ISNUMBER(MATCH(Recommendations[Id],J94:AW94,0)))/COUNTIF(J94:AW94,"&lt;&gt;"))</f>
        <v>0</v>
      </c>
      <c r="J94" s="87" t="s">
        <v>461</v>
      </c>
      <c r="K94" s="87" t="s">
        <v>518</v>
      </c>
      <c r="L94" s="87" t="s">
        <v>524</v>
      </c>
      <c r="M94" s="87" t="s">
        <v>601</v>
      </c>
      <c r="N94" s="87" t="s">
        <v>606</v>
      </c>
      <c r="O94" s="87" t="s">
        <v>1224</v>
      </c>
      <c r="P94" s="87"/>
      <c r="Q94" s="87"/>
      <c r="R94" s="87"/>
      <c r="S94" s="87"/>
      <c r="T94" s="87"/>
      <c r="U94" s="87"/>
      <c r="V94" s="87"/>
      <c r="W94" s="87"/>
      <c r="X94" s="87"/>
      <c r="Y94" s="87"/>
      <c r="Z94" s="87"/>
      <c r="AA94" s="87"/>
      <c r="AB94" s="87"/>
      <c r="AC94" s="87"/>
      <c r="AD94" s="87"/>
      <c r="AE94" s="87"/>
      <c r="AF94" s="87"/>
      <c r="AG94" s="87"/>
      <c r="AH94" s="87"/>
      <c r="AI94" s="87"/>
      <c r="AJ94" s="87"/>
      <c r="AK94" s="87"/>
      <c r="AL94" s="87"/>
      <c r="AM94" s="87"/>
      <c r="AN94" s="87"/>
      <c r="AO94" s="87"/>
      <c r="AP94" s="87"/>
      <c r="AQ94" s="87"/>
      <c r="AR94" s="87"/>
      <c r="AS94" s="87"/>
      <c r="AT94" s="87"/>
      <c r="AU94" s="87"/>
      <c r="AV94" s="87"/>
      <c r="AW94" s="98"/>
    </row>
    <row r="95" spans="1:49" ht="60" customHeight="1" x14ac:dyDescent="0.35">
      <c r="A95" s="95" t="s">
        <v>1927</v>
      </c>
      <c r="B95" s="78" t="s">
        <v>1949</v>
      </c>
      <c r="C95" s="80" t="s">
        <v>1950</v>
      </c>
      <c r="D95" s="82" t="s">
        <v>1951</v>
      </c>
      <c r="E95" s="82" t="s">
        <v>1952</v>
      </c>
      <c r="F95" s="83" t="s">
        <v>1593</v>
      </c>
      <c r="G95" s="83" t="s">
        <v>1636</v>
      </c>
      <c r="H95" s="83">
        <v>2</v>
      </c>
      <c r="I95" s="85" t="str">
        <f>IF(COUNTIF(J95:AW95,"&lt;&gt;")=0,"",SUMPRODUCT(((Recommendations[ImplStatus]="Implemented")+(Recommendations[ImplStatus]="Compensated"))*ISNUMBER(MATCH(Recommendations[Id],J95:AW95,0)))/COUNTIF(J95:AW95,"&lt;&gt;"))</f>
        <v/>
      </c>
      <c r="J95" s="87"/>
      <c r="K95" s="87"/>
      <c r="L95" s="87"/>
      <c r="M95" s="87"/>
      <c r="N95" s="87"/>
      <c r="O95" s="87"/>
      <c r="P95" s="87"/>
      <c r="Q95" s="87"/>
      <c r="R95" s="87"/>
      <c r="S95" s="87"/>
      <c r="T95" s="87"/>
      <c r="U95" s="87"/>
      <c r="V95" s="87"/>
      <c r="W95" s="87"/>
      <c r="X95" s="87"/>
      <c r="Y95" s="87"/>
      <c r="Z95" s="87"/>
      <c r="AA95" s="87"/>
      <c r="AB95" s="87"/>
      <c r="AC95" s="87"/>
      <c r="AD95" s="87"/>
      <c r="AE95" s="87"/>
      <c r="AF95" s="87"/>
      <c r="AG95" s="87"/>
      <c r="AH95" s="87"/>
      <c r="AI95" s="87"/>
      <c r="AJ95" s="87"/>
      <c r="AK95" s="87"/>
      <c r="AL95" s="87"/>
      <c r="AM95" s="87"/>
      <c r="AN95" s="87"/>
      <c r="AO95" s="87"/>
      <c r="AP95" s="87"/>
      <c r="AQ95" s="87"/>
      <c r="AR95" s="87"/>
      <c r="AS95" s="87"/>
      <c r="AT95" s="87"/>
      <c r="AU95" s="87"/>
      <c r="AV95" s="87"/>
      <c r="AW95" s="98"/>
    </row>
    <row r="96" spans="1:49" ht="60" customHeight="1" x14ac:dyDescent="0.35">
      <c r="A96" s="95" t="s">
        <v>1927</v>
      </c>
      <c r="B96" s="78" t="s">
        <v>1953</v>
      </c>
      <c r="C96" s="80" t="s">
        <v>1954</v>
      </c>
      <c r="D96" s="82" t="s">
        <v>1955</v>
      </c>
      <c r="E96" s="82" t="s">
        <v>1956</v>
      </c>
      <c r="F96" s="83" t="s">
        <v>1593</v>
      </c>
      <c r="G96" s="83" t="s">
        <v>1604</v>
      </c>
      <c r="H96" s="83">
        <v>2</v>
      </c>
      <c r="I96" s="85" t="str">
        <f>IF(COUNTIF(J96:AW96,"&lt;&gt;")=0,"",SUMPRODUCT(((Recommendations[ImplStatus]="Implemented")+(Recommendations[ImplStatus]="Compensated"))*ISNUMBER(MATCH(Recommendations[Id],J96:AW96,0)))/COUNTIF(J96:AW96,"&lt;&gt;"))</f>
        <v/>
      </c>
      <c r="J96" s="87"/>
      <c r="K96" s="87"/>
      <c r="L96" s="87"/>
      <c r="M96" s="87"/>
      <c r="N96" s="87"/>
      <c r="O96" s="87"/>
      <c r="P96" s="87"/>
      <c r="Q96" s="87"/>
      <c r="R96" s="87"/>
      <c r="S96" s="87"/>
      <c r="T96" s="87"/>
      <c r="U96" s="87"/>
      <c r="V96" s="87"/>
      <c r="W96" s="87"/>
      <c r="X96" s="87"/>
      <c r="Y96" s="87"/>
      <c r="Z96" s="87"/>
      <c r="AA96" s="87"/>
      <c r="AB96" s="87"/>
      <c r="AC96" s="87"/>
      <c r="AD96" s="87"/>
      <c r="AE96" s="87"/>
      <c r="AF96" s="87"/>
      <c r="AG96" s="87"/>
      <c r="AH96" s="87"/>
      <c r="AI96" s="87"/>
      <c r="AJ96" s="87"/>
      <c r="AK96" s="87"/>
      <c r="AL96" s="87"/>
      <c r="AM96" s="87"/>
      <c r="AN96" s="87"/>
      <c r="AO96" s="87"/>
      <c r="AP96" s="87"/>
      <c r="AQ96" s="87"/>
      <c r="AR96" s="87"/>
      <c r="AS96" s="87"/>
      <c r="AT96" s="87"/>
      <c r="AU96" s="87"/>
      <c r="AV96" s="87"/>
      <c r="AW96" s="98"/>
    </row>
    <row r="97" spans="1:49" ht="60" customHeight="1" outlineLevel="1" x14ac:dyDescent="0.35">
      <c r="A97" s="94" t="s">
        <v>1957</v>
      </c>
      <c r="B97" s="77">
        <v>11</v>
      </c>
      <c r="C97" s="79" t="s">
        <v>20</v>
      </c>
      <c r="D97" s="81" t="s">
        <v>1958</v>
      </c>
      <c r="E97" s="81" t="s">
        <v>20</v>
      </c>
      <c r="F97" s="77" t="s">
        <v>20</v>
      </c>
      <c r="G97" s="77" t="s">
        <v>20</v>
      </c>
      <c r="H97" s="77"/>
      <c r="I97" s="84" t="str">
        <f>IF(COUNTIF(J97:AW97,"&lt;&gt;")=0,"",SUMPRODUCT(((Recommendations[ImplStatus]="Implemented")+(Recommendations[ImplStatus]="Compensated"))*ISNUMBER(MATCH(Recommendations[Id],J97:AW97,0)))/COUNTIF(J97:AW97,"&lt;&gt;"))</f>
        <v/>
      </c>
      <c r="J97" s="86"/>
      <c r="K97" s="86"/>
      <c r="L97" s="86"/>
      <c r="M97" s="86"/>
      <c r="N97" s="86"/>
      <c r="O97" s="86"/>
      <c r="P97" s="86"/>
      <c r="Q97" s="86"/>
      <c r="R97" s="86"/>
      <c r="S97" s="86"/>
      <c r="T97" s="86"/>
      <c r="U97" s="86"/>
      <c r="V97" s="86"/>
      <c r="W97" s="86"/>
      <c r="X97" s="86"/>
      <c r="Y97" s="86"/>
      <c r="Z97" s="86"/>
      <c r="AA97" s="86"/>
      <c r="AB97" s="86"/>
      <c r="AC97" s="86"/>
      <c r="AD97" s="86"/>
      <c r="AE97" s="86"/>
      <c r="AF97" s="86"/>
      <c r="AG97" s="86"/>
      <c r="AH97" s="86"/>
      <c r="AI97" s="86"/>
      <c r="AJ97" s="86"/>
      <c r="AK97" s="86"/>
      <c r="AL97" s="86"/>
      <c r="AM97" s="86"/>
      <c r="AN97" s="86"/>
      <c r="AO97" s="86"/>
      <c r="AP97" s="86"/>
      <c r="AQ97" s="86"/>
      <c r="AR97" s="86"/>
      <c r="AS97" s="86"/>
      <c r="AT97" s="86"/>
      <c r="AU97" s="86"/>
      <c r="AV97" s="86"/>
      <c r="AW97" s="97"/>
    </row>
    <row r="98" spans="1:49" ht="60" customHeight="1" x14ac:dyDescent="0.35">
      <c r="A98" s="95" t="s">
        <v>1957</v>
      </c>
      <c r="B98" s="78" t="s">
        <v>1959</v>
      </c>
      <c r="C98" s="80" t="s">
        <v>1960</v>
      </c>
      <c r="D98" s="82" t="s">
        <v>1961</v>
      </c>
      <c r="E98" s="82" t="s">
        <v>1962</v>
      </c>
      <c r="F98" s="83" t="s">
        <v>1711</v>
      </c>
      <c r="G98" s="83" t="s">
        <v>1652</v>
      </c>
      <c r="H98" s="83">
        <v>1</v>
      </c>
      <c r="I98" s="85" t="str">
        <f>IF(COUNTIF(J98:AW98,"&lt;&gt;")=0,"",SUMPRODUCT(((Recommendations[ImplStatus]="Implemented")+(Recommendations[ImplStatus]="Compensated"))*ISNUMBER(MATCH(Recommendations[Id],J98:AW98,0)))/COUNTIF(J98:AW98,"&lt;&gt;"))</f>
        <v/>
      </c>
      <c r="J98" s="87"/>
      <c r="K98" s="87"/>
      <c r="L98" s="87"/>
      <c r="M98" s="87"/>
      <c r="N98" s="87"/>
      <c r="O98" s="87"/>
      <c r="P98" s="87"/>
      <c r="Q98" s="87"/>
      <c r="R98" s="87"/>
      <c r="S98" s="87"/>
      <c r="T98" s="87"/>
      <c r="U98" s="87"/>
      <c r="V98" s="87"/>
      <c r="W98" s="87"/>
      <c r="X98" s="87"/>
      <c r="Y98" s="87"/>
      <c r="Z98" s="87"/>
      <c r="AA98" s="87"/>
      <c r="AB98" s="87"/>
      <c r="AC98" s="87"/>
      <c r="AD98" s="87"/>
      <c r="AE98" s="87"/>
      <c r="AF98" s="87"/>
      <c r="AG98" s="87"/>
      <c r="AH98" s="87"/>
      <c r="AI98" s="87"/>
      <c r="AJ98" s="87"/>
      <c r="AK98" s="87"/>
      <c r="AL98" s="87"/>
      <c r="AM98" s="87"/>
      <c r="AN98" s="87"/>
      <c r="AO98" s="87"/>
      <c r="AP98" s="87"/>
      <c r="AQ98" s="87"/>
      <c r="AR98" s="87"/>
      <c r="AS98" s="87"/>
      <c r="AT98" s="87"/>
      <c r="AU98" s="87"/>
      <c r="AV98" s="87"/>
      <c r="AW98" s="98"/>
    </row>
    <row r="99" spans="1:49" ht="60" customHeight="1" x14ac:dyDescent="0.35">
      <c r="A99" s="95" t="s">
        <v>1957</v>
      </c>
      <c r="B99" s="78" t="s">
        <v>1963</v>
      </c>
      <c r="C99" s="80" t="s">
        <v>1964</v>
      </c>
      <c r="D99" s="82" t="s">
        <v>1965</v>
      </c>
      <c r="E99" s="82" t="s">
        <v>1966</v>
      </c>
      <c r="F99" s="83" t="s">
        <v>1651</v>
      </c>
      <c r="G99" s="83" t="s">
        <v>1967</v>
      </c>
      <c r="H99" s="83">
        <v>1</v>
      </c>
      <c r="I99" s="85" t="str">
        <f>IF(COUNTIF(J99:AW99,"&lt;&gt;")=0,"",SUMPRODUCT(((Recommendations[ImplStatus]="Implemented")+(Recommendations[ImplStatus]="Compensated"))*ISNUMBER(MATCH(Recommendations[Id],J99:AW99,0)))/COUNTIF(J99:AW99,"&lt;&gt;"))</f>
        <v/>
      </c>
      <c r="J99" s="87"/>
      <c r="K99" s="87"/>
      <c r="L99" s="87"/>
      <c r="M99" s="87"/>
      <c r="N99" s="87"/>
      <c r="O99" s="87"/>
      <c r="P99" s="87"/>
      <c r="Q99" s="87"/>
      <c r="R99" s="87"/>
      <c r="S99" s="87"/>
      <c r="T99" s="87"/>
      <c r="U99" s="87"/>
      <c r="V99" s="87"/>
      <c r="W99" s="87"/>
      <c r="X99" s="87"/>
      <c r="Y99" s="87"/>
      <c r="Z99" s="87"/>
      <c r="AA99" s="87"/>
      <c r="AB99" s="87"/>
      <c r="AC99" s="87"/>
      <c r="AD99" s="87"/>
      <c r="AE99" s="87"/>
      <c r="AF99" s="87"/>
      <c r="AG99" s="87"/>
      <c r="AH99" s="87"/>
      <c r="AI99" s="87"/>
      <c r="AJ99" s="87"/>
      <c r="AK99" s="87"/>
      <c r="AL99" s="87"/>
      <c r="AM99" s="87"/>
      <c r="AN99" s="87"/>
      <c r="AO99" s="87"/>
      <c r="AP99" s="87"/>
      <c r="AQ99" s="87"/>
      <c r="AR99" s="87"/>
      <c r="AS99" s="87"/>
      <c r="AT99" s="87"/>
      <c r="AU99" s="87"/>
      <c r="AV99" s="87"/>
      <c r="AW99" s="98"/>
    </row>
    <row r="100" spans="1:49" ht="60" customHeight="1" x14ac:dyDescent="0.35">
      <c r="A100" s="95" t="s">
        <v>1957</v>
      </c>
      <c r="B100" s="78" t="s">
        <v>1968</v>
      </c>
      <c r="C100" s="80" t="s">
        <v>1969</v>
      </c>
      <c r="D100" s="82" t="s">
        <v>1970</v>
      </c>
      <c r="E100" s="82" t="s">
        <v>1971</v>
      </c>
      <c r="F100" s="83" t="s">
        <v>1651</v>
      </c>
      <c r="G100" s="83" t="s">
        <v>1636</v>
      </c>
      <c r="H100" s="83">
        <v>1</v>
      </c>
      <c r="I100" s="85" t="str">
        <f>IF(COUNTIF(J100:AW100,"&lt;&gt;")=0,"",SUMPRODUCT(((Recommendations[ImplStatus]="Implemented")+(Recommendations[ImplStatus]="Compensated"))*ISNUMBER(MATCH(Recommendations[Id],J100:AW100,0)))/COUNTIF(J100:AW100,"&lt;&gt;"))</f>
        <v/>
      </c>
      <c r="J100" s="87"/>
      <c r="K100" s="87"/>
      <c r="L100" s="87"/>
      <c r="M100" s="87"/>
      <c r="N100" s="87"/>
      <c r="O100" s="87"/>
      <c r="P100" s="87"/>
      <c r="Q100" s="87"/>
      <c r="R100" s="87"/>
      <c r="S100" s="87"/>
      <c r="T100" s="87"/>
      <c r="U100" s="87"/>
      <c r="V100" s="87"/>
      <c r="W100" s="87"/>
      <c r="X100" s="87"/>
      <c r="Y100" s="87"/>
      <c r="Z100" s="87"/>
      <c r="AA100" s="87"/>
      <c r="AB100" s="87"/>
      <c r="AC100" s="87"/>
      <c r="AD100" s="87"/>
      <c r="AE100" s="87"/>
      <c r="AF100" s="87"/>
      <c r="AG100" s="87"/>
      <c r="AH100" s="87"/>
      <c r="AI100" s="87"/>
      <c r="AJ100" s="87"/>
      <c r="AK100" s="87"/>
      <c r="AL100" s="87"/>
      <c r="AM100" s="87"/>
      <c r="AN100" s="87"/>
      <c r="AO100" s="87"/>
      <c r="AP100" s="87"/>
      <c r="AQ100" s="87"/>
      <c r="AR100" s="87"/>
      <c r="AS100" s="87"/>
      <c r="AT100" s="87"/>
      <c r="AU100" s="87"/>
      <c r="AV100" s="87"/>
      <c r="AW100" s="98"/>
    </row>
    <row r="101" spans="1:49" ht="60" customHeight="1" x14ac:dyDescent="0.35">
      <c r="A101" s="95" t="s">
        <v>1957</v>
      </c>
      <c r="B101" s="78" t="s">
        <v>1972</v>
      </c>
      <c r="C101" s="80" t="s">
        <v>1973</v>
      </c>
      <c r="D101" s="82" t="s">
        <v>1974</v>
      </c>
      <c r="E101" s="82" t="s">
        <v>1975</v>
      </c>
      <c r="F101" s="83" t="s">
        <v>1651</v>
      </c>
      <c r="G101" s="83" t="s">
        <v>1967</v>
      </c>
      <c r="H101" s="83">
        <v>1</v>
      </c>
      <c r="I101" s="85" t="str">
        <f>IF(COUNTIF(J101:AW101,"&lt;&gt;")=0,"",SUMPRODUCT(((Recommendations[ImplStatus]="Implemented")+(Recommendations[ImplStatus]="Compensated"))*ISNUMBER(MATCH(Recommendations[Id],J101:AW101,0)))/COUNTIF(J101:AW101,"&lt;&gt;"))</f>
        <v/>
      </c>
      <c r="J101" s="87"/>
      <c r="K101" s="87"/>
      <c r="L101" s="87"/>
      <c r="M101" s="87"/>
      <c r="N101" s="87"/>
      <c r="O101" s="87"/>
      <c r="P101" s="87"/>
      <c r="Q101" s="87"/>
      <c r="R101" s="87"/>
      <c r="S101" s="87"/>
      <c r="T101" s="87"/>
      <c r="U101" s="87"/>
      <c r="V101" s="87"/>
      <c r="W101" s="87"/>
      <c r="X101" s="87"/>
      <c r="Y101" s="87"/>
      <c r="Z101" s="87"/>
      <c r="AA101" s="87"/>
      <c r="AB101" s="87"/>
      <c r="AC101" s="87"/>
      <c r="AD101" s="87"/>
      <c r="AE101" s="87"/>
      <c r="AF101" s="87"/>
      <c r="AG101" s="87"/>
      <c r="AH101" s="87"/>
      <c r="AI101" s="87"/>
      <c r="AJ101" s="87"/>
      <c r="AK101" s="87"/>
      <c r="AL101" s="87"/>
      <c r="AM101" s="87"/>
      <c r="AN101" s="87"/>
      <c r="AO101" s="87"/>
      <c r="AP101" s="87"/>
      <c r="AQ101" s="87"/>
      <c r="AR101" s="87"/>
      <c r="AS101" s="87"/>
      <c r="AT101" s="87"/>
      <c r="AU101" s="87"/>
      <c r="AV101" s="87"/>
      <c r="AW101" s="98"/>
    </row>
    <row r="102" spans="1:49" ht="60" customHeight="1" x14ac:dyDescent="0.35">
      <c r="A102" s="95" t="s">
        <v>1957</v>
      </c>
      <c r="B102" s="78" t="s">
        <v>1976</v>
      </c>
      <c r="C102" s="80" t="s">
        <v>1977</v>
      </c>
      <c r="D102" s="82" t="s">
        <v>1978</v>
      </c>
      <c r="E102" s="82" t="s">
        <v>1979</v>
      </c>
      <c r="F102" s="83" t="s">
        <v>1651</v>
      </c>
      <c r="G102" s="83" t="s">
        <v>1967</v>
      </c>
      <c r="H102" s="83">
        <v>2</v>
      </c>
      <c r="I102" s="85" t="str">
        <f>IF(COUNTIF(J102:AW102,"&lt;&gt;")=0,"",SUMPRODUCT(((Recommendations[ImplStatus]="Implemented")+(Recommendations[ImplStatus]="Compensated"))*ISNUMBER(MATCH(Recommendations[Id],J102:AW102,0)))/COUNTIF(J102:AW102,"&lt;&gt;"))</f>
        <v/>
      </c>
      <c r="J102" s="87"/>
      <c r="K102" s="87"/>
      <c r="L102" s="87"/>
      <c r="M102" s="87"/>
      <c r="N102" s="87"/>
      <c r="O102" s="87"/>
      <c r="P102" s="87"/>
      <c r="Q102" s="87"/>
      <c r="R102" s="87"/>
      <c r="S102" s="87"/>
      <c r="T102" s="87"/>
      <c r="U102" s="87"/>
      <c r="V102" s="87"/>
      <c r="W102" s="87"/>
      <c r="X102" s="87"/>
      <c r="Y102" s="87"/>
      <c r="Z102" s="87"/>
      <c r="AA102" s="87"/>
      <c r="AB102" s="87"/>
      <c r="AC102" s="87"/>
      <c r="AD102" s="87"/>
      <c r="AE102" s="87"/>
      <c r="AF102" s="87"/>
      <c r="AG102" s="87"/>
      <c r="AH102" s="87"/>
      <c r="AI102" s="87"/>
      <c r="AJ102" s="87"/>
      <c r="AK102" s="87"/>
      <c r="AL102" s="87"/>
      <c r="AM102" s="87"/>
      <c r="AN102" s="87"/>
      <c r="AO102" s="87"/>
      <c r="AP102" s="87"/>
      <c r="AQ102" s="87"/>
      <c r="AR102" s="87"/>
      <c r="AS102" s="87"/>
      <c r="AT102" s="87"/>
      <c r="AU102" s="87"/>
      <c r="AV102" s="87"/>
      <c r="AW102" s="98"/>
    </row>
    <row r="103" spans="1:49" ht="60" customHeight="1" outlineLevel="1" x14ac:dyDescent="0.35">
      <c r="A103" s="94" t="s">
        <v>1980</v>
      </c>
      <c r="B103" s="77">
        <v>12</v>
      </c>
      <c r="C103" s="79" t="s">
        <v>20</v>
      </c>
      <c r="D103" s="81" t="s">
        <v>1981</v>
      </c>
      <c r="E103" s="81" t="s">
        <v>20</v>
      </c>
      <c r="F103" s="77" t="s">
        <v>20</v>
      </c>
      <c r="G103" s="77" t="s">
        <v>20</v>
      </c>
      <c r="H103" s="77"/>
      <c r="I103" s="84" t="str">
        <f>IF(COUNTIF(J103:AW103,"&lt;&gt;")=0,"",SUMPRODUCT(((Recommendations[ImplStatus]="Implemented")+(Recommendations[ImplStatus]="Compensated"))*ISNUMBER(MATCH(Recommendations[Id],J103:AW103,0)))/COUNTIF(J103:AW103,"&lt;&gt;"))</f>
        <v/>
      </c>
      <c r="J103" s="86"/>
      <c r="K103" s="86"/>
      <c r="L103" s="86"/>
      <c r="M103" s="86"/>
      <c r="N103" s="86"/>
      <c r="O103" s="86"/>
      <c r="P103" s="86"/>
      <c r="Q103" s="86"/>
      <c r="R103" s="86"/>
      <c r="S103" s="86"/>
      <c r="T103" s="86"/>
      <c r="U103" s="86"/>
      <c r="V103" s="86"/>
      <c r="W103" s="86"/>
      <c r="X103" s="86"/>
      <c r="Y103" s="86"/>
      <c r="Z103" s="86"/>
      <c r="AA103" s="86"/>
      <c r="AB103" s="86"/>
      <c r="AC103" s="86"/>
      <c r="AD103" s="86"/>
      <c r="AE103" s="86"/>
      <c r="AF103" s="86"/>
      <c r="AG103" s="86"/>
      <c r="AH103" s="86"/>
      <c r="AI103" s="86"/>
      <c r="AJ103" s="86"/>
      <c r="AK103" s="86"/>
      <c r="AL103" s="86"/>
      <c r="AM103" s="86"/>
      <c r="AN103" s="86"/>
      <c r="AO103" s="86"/>
      <c r="AP103" s="86"/>
      <c r="AQ103" s="86"/>
      <c r="AR103" s="86"/>
      <c r="AS103" s="86"/>
      <c r="AT103" s="86"/>
      <c r="AU103" s="86"/>
      <c r="AV103" s="86"/>
      <c r="AW103" s="97"/>
    </row>
    <row r="104" spans="1:49" ht="60" customHeight="1" x14ac:dyDescent="0.35">
      <c r="A104" s="95" t="s">
        <v>1980</v>
      </c>
      <c r="B104" s="78" t="s">
        <v>1982</v>
      </c>
      <c r="C104" s="80" t="s">
        <v>1983</v>
      </c>
      <c r="D104" s="82" t="s">
        <v>1984</v>
      </c>
      <c r="E104" s="82" t="s">
        <v>1985</v>
      </c>
      <c r="F104" s="83" t="s">
        <v>1864</v>
      </c>
      <c r="G104" s="83" t="s">
        <v>1636</v>
      </c>
      <c r="H104" s="83">
        <v>1</v>
      </c>
      <c r="I104" s="85" t="str">
        <f>IF(COUNTIF(J104:AW104,"&lt;&gt;")=0,"",SUMPRODUCT(((Recommendations[ImplStatus]="Implemented")+(Recommendations[ImplStatus]="Compensated"))*ISNUMBER(MATCH(Recommendations[Id],J104:AW104,0)))/COUNTIF(J104:AW104,"&lt;&gt;"))</f>
        <v/>
      </c>
      <c r="J104" s="87"/>
      <c r="K104" s="87"/>
      <c r="L104" s="87"/>
      <c r="M104" s="87"/>
      <c r="N104" s="87"/>
      <c r="O104" s="87"/>
      <c r="P104" s="87"/>
      <c r="Q104" s="87"/>
      <c r="R104" s="87"/>
      <c r="S104" s="87"/>
      <c r="T104" s="87"/>
      <c r="U104" s="87"/>
      <c r="V104" s="87"/>
      <c r="W104" s="87"/>
      <c r="X104" s="87"/>
      <c r="Y104" s="87"/>
      <c r="Z104" s="87"/>
      <c r="AA104" s="87"/>
      <c r="AB104" s="87"/>
      <c r="AC104" s="87"/>
      <c r="AD104" s="87"/>
      <c r="AE104" s="87"/>
      <c r="AF104" s="87"/>
      <c r="AG104" s="87"/>
      <c r="AH104" s="87"/>
      <c r="AI104" s="87"/>
      <c r="AJ104" s="87"/>
      <c r="AK104" s="87"/>
      <c r="AL104" s="87"/>
      <c r="AM104" s="87"/>
      <c r="AN104" s="87"/>
      <c r="AO104" s="87"/>
      <c r="AP104" s="87"/>
      <c r="AQ104" s="87"/>
      <c r="AR104" s="87"/>
      <c r="AS104" s="87"/>
      <c r="AT104" s="87"/>
      <c r="AU104" s="87"/>
      <c r="AV104" s="87"/>
      <c r="AW104" s="98"/>
    </row>
    <row r="105" spans="1:49" ht="60" customHeight="1" x14ac:dyDescent="0.35">
      <c r="A105" s="95" t="s">
        <v>1980</v>
      </c>
      <c r="B105" s="78" t="s">
        <v>1986</v>
      </c>
      <c r="C105" s="80" t="s">
        <v>1987</v>
      </c>
      <c r="D105" s="82" t="s">
        <v>1988</v>
      </c>
      <c r="E105" s="82" t="s">
        <v>1989</v>
      </c>
      <c r="F105" s="83" t="s">
        <v>1864</v>
      </c>
      <c r="G105" s="83" t="s">
        <v>1636</v>
      </c>
      <c r="H105" s="83">
        <v>2</v>
      </c>
      <c r="I105" s="85">
        <f>IF(COUNTIF(J105:AW105,"&lt;&gt;")=0,"",SUMPRODUCT(((Recommendations[ImplStatus]="Implemented")+(Recommendations[ImplStatus]="Compensated"))*ISNUMBER(MATCH(Recommendations[Id],J105:AW105,0)))/COUNTIF(J105:AW105,"&lt;&gt;"))</f>
        <v>0</v>
      </c>
      <c r="J105" s="87" t="s">
        <v>395</v>
      </c>
      <c r="K105" s="87" t="s">
        <v>398</v>
      </c>
      <c r="L105" s="87" t="s">
        <v>401</v>
      </c>
      <c r="M105" s="87" t="s">
        <v>405</v>
      </c>
      <c r="N105" s="87" t="s">
        <v>408</v>
      </c>
      <c r="O105" s="87" t="s">
        <v>411</v>
      </c>
      <c r="P105" s="87" t="s">
        <v>415</v>
      </c>
      <c r="Q105" s="87" t="s">
        <v>418</v>
      </c>
      <c r="R105" s="87" t="s">
        <v>421</v>
      </c>
      <c r="S105" s="87"/>
      <c r="T105" s="87"/>
      <c r="U105" s="87"/>
      <c r="V105" s="87"/>
      <c r="W105" s="87"/>
      <c r="X105" s="87"/>
      <c r="Y105" s="87"/>
      <c r="Z105" s="87"/>
      <c r="AA105" s="87"/>
      <c r="AB105" s="87"/>
      <c r="AC105" s="87"/>
      <c r="AD105" s="87"/>
      <c r="AE105" s="87"/>
      <c r="AF105" s="87"/>
      <c r="AG105" s="87"/>
      <c r="AH105" s="87"/>
      <c r="AI105" s="87"/>
      <c r="AJ105" s="87"/>
      <c r="AK105" s="87"/>
      <c r="AL105" s="87"/>
      <c r="AM105" s="87"/>
      <c r="AN105" s="87"/>
      <c r="AO105" s="87"/>
      <c r="AP105" s="87"/>
      <c r="AQ105" s="87"/>
      <c r="AR105" s="87"/>
      <c r="AS105" s="87"/>
      <c r="AT105" s="87"/>
      <c r="AU105" s="87"/>
      <c r="AV105" s="87"/>
      <c r="AW105" s="98"/>
    </row>
    <row r="106" spans="1:49" ht="60" customHeight="1" x14ac:dyDescent="0.35">
      <c r="A106" s="95" t="s">
        <v>1980</v>
      </c>
      <c r="B106" s="78" t="s">
        <v>1990</v>
      </c>
      <c r="C106" s="80" t="s">
        <v>1991</v>
      </c>
      <c r="D106" s="82" t="s">
        <v>1992</v>
      </c>
      <c r="E106" s="82" t="s">
        <v>1993</v>
      </c>
      <c r="F106" s="83" t="s">
        <v>1864</v>
      </c>
      <c r="G106" s="83" t="s">
        <v>1636</v>
      </c>
      <c r="H106" s="83">
        <v>2</v>
      </c>
      <c r="I106" s="85" t="str">
        <f>IF(COUNTIF(J106:AW106,"&lt;&gt;")=0,"",SUMPRODUCT(((Recommendations[ImplStatus]="Implemented")+(Recommendations[ImplStatus]="Compensated"))*ISNUMBER(MATCH(Recommendations[Id],J106:AW106,0)))/COUNTIF(J106:AW106,"&lt;&gt;"))</f>
        <v/>
      </c>
      <c r="J106" s="87"/>
      <c r="K106" s="87"/>
      <c r="L106" s="87"/>
      <c r="M106" s="87"/>
      <c r="N106" s="87"/>
      <c r="O106" s="87"/>
      <c r="P106" s="87"/>
      <c r="Q106" s="87"/>
      <c r="R106" s="87"/>
      <c r="S106" s="87"/>
      <c r="T106" s="87"/>
      <c r="U106" s="87"/>
      <c r="V106" s="87"/>
      <c r="W106" s="87"/>
      <c r="X106" s="87"/>
      <c r="Y106" s="87"/>
      <c r="Z106" s="87"/>
      <c r="AA106" s="87"/>
      <c r="AB106" s="87"/>
      <c r="AC106" s="87"/>
      <c r="AD106" s="87"/>
      <c r="AE106" s="87"/>
      <c r="AF106" s="87"/>
      <c r="AG106" s="87"/>
      <c r="AH106" s="87"/>
      <c r="AI106" s="87"/>
      <c r="AJ106" s="87"/>
      <c r="AK106" s="87"/>
      <c r="AL106" s="87"/>
      <c r="AM106" s="87"/>
      <c r="AN106" s="87"/>
      <c r="AO106" s="87"/>
      <c r="AP106" s="87"/>
      <c r="AQ106" s="87"/>
      <c r="AR106" s="87"/>
      <c r="AS106" s="87"/>
      <c r="AT106" s="87"/>
      <c r="AU106" s="87"/>
      <c r="AV106" s="87"/>
      <c r="AW106" s="98"/>
    </row>
    <row r="107" spans="1:49" ht="60" customHeight="1" x14ac:dyDescent="0.35">
      <c r="A107" s="95" t="s">
        <v>1980</v>
      </c>
      <c r="B107" s="78" t="s">
        <v>1994</v>
      </c>
      <c r="C107" s="80" t="s">
        <v>1995</v>
      </c>
      <c r="D107" s="82" t="s">
        <v>1996</v>
      </c>
      <c r="E107" s="82" t="s">
        <v>1997</v>
      </c>
      <c r="F107" s="83" t="s">
        <v>1711</v>
      </c>
      <c r="G107" s="83" t="s">
        <v>1652</v>
      </c>
      <c r="H107" s="83">
        <v>2</v>
      </c>
      <c r="I107" s="85" t="str">
        <f>IF(COUNTIF(J107:AW107,"&lt;&gt;")=0,"",SUMPRODUCT(((Recommendations[ImplStatus]="Implemented")+(Recommendations[ImplStatus]="Compensated"))*ISNUMBER(MATCH(Recommendations[Id],J107:AW107,0)))/COUNTIF(J107:AW107,"&lt;&gt;"))</f>
        <v/>
      </c>
      <c r="J107" s="87"/>
      <c r="K107" s="87"/>
      <c r="L107" s="87"/>
      <c r="M107" s="87"/>
      <c r="N107" s="87"/>
      <c r="O107" s="87"/>
      <c r="P107" s="87"/>
      <c r="Q107" s="87"/>
      <c r="R107" s="87"/>
      <c r="S107" s="87"/>
      <c r="T107" s="87"/>
      <c r="U107" s="87"/>
      <c r="V107" s="87"/>
      <c r="W107" s="87"/>
      <c r="X107" s="87"/>
      <c r="Y107" s="87"/>
      <c r="Z107" s="87"/>
      <c r="AA107" s="87"/>
      <c r="AB107" s="87"/>
      <c r="AC107" s="87"/>
      <c r="AD107" s="87"/>
      <c r="AE107" s="87"/>
      <c r="AF107" s="87"/>
      <c r="AG107" s="87"/>
      <c r="AH107" s="87"/>
      <c r="AI107" s="87"/>
      <c r="AJ107" s="87"/>
      <c r="AK107" s="87"/>
      <c r="AL107" s="87"/>
      <c r="AM107" s="87"/>
      <c r="AN107" s="87"/>
      <c r="AO107" s="87"/>
      <c r="AP107" s="87"/>
      <c r="AQ107" s="87"/>
      <c r="AR107" s="87"/>
      <c r="AS107" s="87"/>
      <c r="AT107" s="87"/>
      <c r="AU107" s="87"/>
      <c r="AV107" s="87"/>
      <c r="AW107" s="98"/>
    </row>
    <row r="108" spans="1:49" ht="60" customHeight="1" x14ac:dyDescent="0.35">
      <c r="A108" s="95" t="s">
        <v>1980</v>
      </c>
      <c r="B108" s="78" t="s">
        <v>1998</v>
      </c>
      <c r="C108" s="80" t="s">
        <v>1999</v>
      </c>
      <c r="D108" s="82" t="s">
        <v>2000</v>
      </c>
      <c r="E108" s="82" t="s">
        <v>2001</v>
      </c>
      <c r="F108" s="83" t="s">
        <v>1864</v>
      </c>
      <c r="G108" s="83" t="s">
        <v>1636</v>
      </c>
      <c r="H108" s="83">
        <v>2</v>
      </c>
      <c r="I108" s="85" t="str">
        <f>IF(COUNTIF(J108:AW108,"&lt;&gt;")=0,"",SUMPRODUCT(((Recommendations[ImplStatus]="Implemented")+(Recommendations[ImplStatus]="Compensated"))*ISNUMBER(MATCH(Recommendations[Id],J108:AW108,0)))/COUNTIF(J108:AW108,"&lt;&gt;"))</f>
        <v/>
      </c>
      <c r="J108" s="87"/>
      <c r="K108" s="87"/>
      <c r="L108" s="87"/>
      <c r="M108" s="87"/>
      <c r="N108" s="87"/>
      <c r="O108" s="87"/>
      <c r="P108" s="87"/>
      <c r="Q108" s="87"/>
      <c r="R108" s="87"/>
      <c r="S108" s="87"/>
      <c r="T108" s="87"/>
      <c r="U108" s="87"/>
      <c r="V108" s="87"/>
      <c r="W108" s="87"/>
      <c r="X108" s="87"/>
      <c r="Y108" s="87"/>
      <c r="Z108" s="87"/>
      <c r="AA108" s="87"/>
      <c r="AB108" s="87"/>
      <c r="AC108" s="87"/>
      <c r="AD108" s="87"/>
      <c r="AE108" s="87"/>
      <c r="AF108" s="87"/>
      <c r="AG108" s="87"/>
      <c r="AH108" s="87"/>
      <c r="AI108" s="87"/>
      <c r="AJ108" s="87"/>
      <c r="AK108" s="87"/>
      <c r="AL108" s="87"/>
      <c r="AM108" s="87"/>
      <c r="AN108" s="87"/>
      <c r="AO108" s="87"/>
      <c r="AP108" s="87"/>
      <c r="AQ108" s="87"/>
      <c r="AR108" s="87"/>
      <c r="AS108" s="87"/>
      <c r="AT108" s="87"/>
      <c r="AU108" s="87"/>
      <c r="AV108" s="87"/>
      <c r="AW108" s="98"/>
    </row>
    <row r="109" spans="1:49" ht="60" customHeight="1" x14ac:dyDescent="0.35">
      <c r="A109" s="95" t="s">
        <v>1980</v>
      </c>
      <c r="B109" s="78" t="s">
        <v>2002</v>
      </c>
      <c r="C109" s="80" t="s">
        <v>2003</v>
      </c>
      <c r="D109" s="82" t="s">
        <v>2004</v>
      </c>
      <c r="E109" s="82" t="s">
        <v>2005</v>
      </c>
      <c r="F109" s="83" t="s">
        <v>1864</v>
      </c>
      <c r="G109" s="83" t="s">
        <v>1636</v>
      </c>
      <c r="H109" s="83">
        <v>2</v>
      </c>
      <c r="I109" s="85" t="str">
        <f>IF(COUNTIF(J109:AW109,"&lt;&gt;")=0,"",SUMPRODUCT(((Recommendations[ImplStatus]="Implemented")+(Recommendations[ImplStatus]="Compensated"))*ISNUMBER(MATCH(Recommendations[Id],J109:AW109,0)))/COUNTIF(J109:AW109,"&lt;&gt;"))</f>
        <v/>
      </c>
      <c r="J109" s="87"/>
      <c r="K109" s="87"/>
      <c r="L109" s="87"/>
      <c r="M109" s="87"/>
      <c r="N109" s="87"/>
      <c r="O109" s="87"/>
      <c r="P109" s="87"/>
      <c r="Q109" s="87"/>
      <c r="R109" s="87"/>
      <c r="S109" s="87"/>
      <c r="T109" s="87"/>
      <c r="U109" s="87"/>
      <c r="V109" s="87"/>
      <c r="W109" s="87"/>
      <c r="X109" s="87"/>
      <c r="Y109" s="87"/>
      <c r="Z109" s="87"/>
      <c r="AA109" s="87"/>
      <c r="AB109" s="87"/>
      <c r="AC109" s="87"/>
      <c r="AD109" s="87"/>
      <c r="AE109" s="87"/>
      <c r="AF109" s="87"/>
      <c r="AG109" s="87"/>
      <c r="AH109" s="87"/>
      <c r="AI109" s="87"/>
      <c r="AJ109" s="87"/>
      <c r="AK109" s="87"/>
      <c r="AL109" s="87"/>
      <c r="AM109" s="87"/>
      <c r="AN109" s="87"/>
      <c r="AO109" s="87"/>
      <c r="AP109" s="87"/>
      <c r="AQ109" s="87"/>
      <c r="AR109" s="87"/>
      <c r="AS109" s="87"/>
      <c r="AT109" s="87"/>
      <c r="AU109" s="87"/>
      <c r="AV109" s="87"/>
      <c r="AW109" s="98"/>
    </row>
    <row r="110" spans="1:49" ht="60" customHeight="1" x14ac:dyDescent="0.35">
      <c r="A110" s="95" t="s">
        <v>1980</v>
      </c>
      <c r="B110" s="78" t="s">
        <v>2006</v>
      </c>
      <c r="C110" s="80" t="s">
        <v>2007</v>
      </c>
      <c r="D110" s="82" t="s">
        <v>2008</v>
      </c>
      <c r="E110" s="82" t="s">
        <v>2009</v>
      </c>
      <c r="F110" s="83" t="s">
        <v>1593</v>
      </c>
      <c r="G110" s="83" t="s">
        <v>1636</v>
      </c>
      <c r="H110" s="83">
        <v>2</v>
      </c>
      <c r="I110" s="85" t="str">
        <f>IF(COUNTIF(J110:AW110,"&lt;&gt;")=0,"",SUMPRODUCT(((Recommendations[ImplStatus]="Implemented")+(Recommendations[ImplStatus]="Compensated"))*ISNUMBER(MATCH(Recommendations[Id],J110:AW110,0)))/COUNTIF(J110:AW110,"&lt;&gt;"))</f>
        <v/>
      </c>
      <c r="J110" s="87"/>
      <c r="K110" s="87"/>
      <c r="L110" s="87"/>
      <c r="M110" s="87"/>
      <c r="N110" s="87"/>
      <c r="O110" s="87"/>
      <c r="P110" s="87"/>
      <c r="Q110" s="87"/>
      <c r="R110" s="87"/>
      <c r="S110" s="87"/>
      <c r="T110" s="87"/>
      <c r="U110" s="87"/>
      <c r="V110" s="87"/>
      <c r="W110" s="87"/>
      <c r="X110" s="87"/>
      <c r="Y110" s="87"/>
      <c r="Z110" s="87"/>
      <c r="AA110" s="87"/>
      <c r="AB110" s="87"/>
      <c r="AC110" s="87"/>
      <c r="AD110" s="87"/>
      <c r="AE110" s="87"/>
      <c r="AF110" s="87"/>
      <c r="AG110" s="87"/>
      <c r="AH110" s="87"/>
      <c r="AI110" s="87"/>
      <c r="AJ110" s="87"/>
      <c r="AK110" s="87"/>
      <c r="AL110" s="87"/>
      <c r="AM110" s="87"/>
      <c r="AN110" s="87"/>
      <c r="AO110" s="87"/>
      <c r="AP110" s="87"/>
      <c r="AQ110" s="87"/>
      <c r="AR110" s="87"/>
      <c r="AS110" s="87"/>
      <c r="AT110" s="87"/>
      <c r="AU110" s="87"/>
      <c r="AV110" s="87"/>
      <c r="AW110" s="98"/>
    </row>
    <row r="111" spans="1:49" ht="60" customHeight="1" x14ac:dyDescent="0.35">
      <c r="A111" s="95" t="s">
        <v>1980</v>
      </c>
      <c r="B111" s="78" t="s">
        <v>2010</v>
      </c>
      <c r="C111" s="80" t="s">
        <v>2011</v>
      </c>
      <c r="D111" s="82" t="s">
        <v>2012</v>
      </c>
      <c r="E111" s="82" t="s">
        <v>2013</v>
      </c>
      <c r="F111" s="83" t="s">
        <v>1593</v>
      </c>
      <c r="G111" s="83" t="s">
        <v>1636</v>
      </c>
      <c r="H111" s="83">
        <v>3</v>
      </c>
      <c r="I111" s="85" t="str">
        <f>IF(COUNTIF(J111:AW111,"&lt;&gt;")=0,"",SUMPRODUCT(((Recommendations[ImplStatus]="Implemented")+(Recommendations[ImplStatus]="Compensated"))*ISNUMBER(MATCH(Recommendations[Id],J111:AW111,0)))/COUNTIF(J111:AW111,"&lt;&gt;"))</f>
        <v/>
      </c>
      <c r="J111" s="87"/>
      <c r="K111" s="87"/>
      <c r="L111" s="87"/>
      <c r="M111" s="87"/>
      <c r="N111" s="87"/>
      <c r="O111" s="87"/>
      <c r="P111" s="87"/>
      <c r="Q111" s="87"/>
      <c r="R111" s="87"/>
      <c r="S111" s="87"/>
      <c r="T111" s="87"/>
      <c r="U111" s="87"/>
      <c r="V111" s="87"/>
      <c r="W111" s="87"/>
      <c r="X111" s="87"/>
      <c r="Y111" s="87"/>
      <c r="Z111" s="87"/>
      <c r="AA111" s="87"/>
      <c r="AB111" s="87"/>
      <c r="AC111" s="87"/>
      <c r="AD111" s="87"/>
      <c r="AE111" s="87"/>
      <c r="AF111" s="87"/>
      <c r="AG111" s="87"/>
      <c r="AH111" s="87"/>
      <c r="AI111" s="87"/>
      <c r="AJ111" s="87"/>
      <c r="AK111" s="87"/>
      <c r="AL111" s="87"/>
      <c r="AM111" s="87"/>
      <c r="AN111" s="87"/>
      <c r="AO111" s="87"/>
      <c r="AP111" s="87"/>
      <c r="AQ111" s="87"/>
      <c r="AR111" s="87"/>
      <c r="AS111" s="87"/>
      <c r="AT111" s="87"/>
      <c r="AU111" s="87"/>
      <c r="AV111" s="87"/>
      <c r="AW111" s="98"/>
    </row>
    <row r="112" spans="1:49" ht="60" customHeight="1" outlineLevel="1" x14ac:dyDescent="0.35">
      <c r="A112" s="94" t="s">
        <v>2014</v>
      </c>
      <c r="B112" s="77">
        <v>13</v>
      </c>
      <c r="C112" s="79" t="s">
        <v>20</v>
      </c>
      <c r="D112" s="81" t="s">
        <v>2015</v>
      </c>
      <c r="E112" s="81" t="s">
        <v>20</v>
      </c>
      <c r="F112" s="77" t="s">
        <v>20</v>
      </c>
      <c r="G112" s="77" t="s">
        <v>20</v>
      </c>
      <c r="H112" s="77"/>
      <c r="I112" s="84" t="str">
        <f>IF(COUNTIF(J112:AW112,"&lt;&gt;")=0,"",SUMPRODUCT(((Recommendations[ImplStatus]="Implemented")+(Recommendations[ImplStatus]="Compensated"))*ISNUMBER(MATCH(Recommendations[Id],J112:AW112,0)))/COUNTIF(J112:AW112,"&lt;&gt;"))</f>
        <v/>
      </c>
      <c r="J112" s="86"/>
      <c r="K112" s="86"/>
      <c r="L112" s="86"/>
      <c r="M112" s="86"/>
      <c r="N112" s="86"/>
      <c r="O112" s="86"/>
      <c r="P112" s="86"/>
      <c r="Q112" s="86"/>
      <c r="R112" s="86"/>
      <c r="S112" s="86"/>
      <c r="T112" s="86"/>
      <c r="U112" s="86"/>
      <c r="V112" s="86"/>
      <c r="W112" s="86"/>
      <c r="X112" s="86"/>
      <c r="Y112" s="86"/>
      <c r="Z112" s="86"/>
      <c r="AA112" s="86"/>
      <c r="AB112" s="86"/>
      <c r="AC112" s="86"/>
      <c r="AD112" s="86"/>
      <c r="AE112" s="86"/>
      <c r="AF112" s="86"/>
      <c r="AG112" s="86"/>
      <c r="AH112" s="86"/>
      <c r="AI112" s="86"/>
      <c r="AJ112" s="86"/>
      <c r="AK112" s="86"/>
      <c r="AL112" s="86"/>
      <c r="AM112" s="86"/>
      <c r="AN112" s="86"/>
      <c r="AO112" s="86"/>
      <c r="AP112" s="86"/>
      <c r="AQ112" s="86"/>
      <c r="AR112" s="86"/>
      <c r="AS112" s="86"/>
      <c r="AT112" s="86"/>
      <c r="AU112" s="86"/>
      <c r="AV112" s="86"/>
      <c r="AW112" s="97"/>
    </row>
    <row r="113" spans="1:49" ht="60" customHeight="1" x14ac:dyDescent="0.35">
      <c r="A113" s="95" t="s">
        <v>2014</v>
      </c>
      <c r="B113" s="78" t="s">
        <v>2016</v>
      </c>
      <c r="C113" s="80" t="s">
        <v>2017</v>
      </c>
      <c r="D113" s="82" t="s">
        <v>2018</v>
      </c>
      <c r="E113" s="82" t="s">
        <v>2019</v>
      </c>
      <c r="F113" s="83" t="s">
        <v>1864</v>
      </c>
      <c r="G113" s="83" t="s">
        <v>1604</v>
      </c>
      <c r="H113" s="83">
        <v>2</v>
      </c>
      <c r="I113" s="85" t="str">
        <f>IF(COUNTIF(J113:AW113,"&lt;&gt;")=0,"",SUMPRODUCT(((Recommendations[ImplStatus]="Implemented")+(Recommendations[ImplStatus]="Compensated"))*ISNUMBER(MATCH(Recommendations[Id],J113:AW113,0)))/COUNTIF(J113:AW113,"&lt;&gt;"))</f>
        <v/>
      </c>
      <c r="J113" s="87"/>
      <c r="K113" s="87"/>
      <c r="L113" s="87"/>
      <c r="M113" s="87"/>
      <c r="N113" s="87"/>
      <c r="O113" s="87"/>
      <c r="P113" s="87"/>
      <c r="Q113" s="87"/>
      <c r="R113" s="87"/>
      <c r="S113" s="87"/>
      <c r="T113" s="87"/>
      <c r="U113" s="87"/>
      <c r="V113" s="87"/>
      <c r="W113" s="87"/>
      <c r="X113" s="87"/>
      <c r="Y113" s="87"/>
      <c r="Z113" s="87"/>
      <c r="AA113" s="87"/>
      <c r="AB113" s="87"/>
      <c r="AC113" s="87"/>
      <c r="AD113" s="87"/>
      <c r="AE113" s="87"/>
      <c r="AF113" s="87"/>
      <c r="AG113" s="87"/>
      <c r="AH113" s="87"/>
      <c r="AI113" s="87"/>
      <c r="AJ113" s="87"/>
      <c r="AK113" s="87"/>
      <c r="AL113" s="87"/>
      <c r="AM113" s="87"/>
      <c r="AN113" s="87"/>
      <c r="AO113" s="87"/>
      <c r="AP113" s="87"/>
      <c r="AQ113" s="87"/>
      <c r="AR113" s="87"/>
      <c r="AS113" s="87"/>
      <c r="AT113" s="87"/>
      <c r="AU113" s="87"/>
      <c r="AV113" s="87"/>
      <c r="AW113" s="98"/>
    </row>
    <row r="114" spans="1:49" ht="60" customHeight="1" x14ac:dyDescent="0.35">
      <c r="A114" s="95" t="s">
        <v>2014</v>
      </c>
      <c r="B114" s="78" t="s">
        <v>2020</v>
      </c>
      <c r="C114" s="80" t="s">
        <v>2021</v>
      </c>
      <c r="D114" s="82" t="s">
        <v>2022</v>
      </c>
      <c r="E114" s="82" t="s">
        <v>2023</v>
      </c>
      <c r="F114" s="83" t="s">
        <v>1593</v>
      </c>
      <c r="G114" s="83" t="s">
        <v>1604</v>
      </c>
      <c r="H114" s="83">
        <v>2</v>
      </c>
      <c r="I114" s="85" t="str">
        <f>IF(COUNTIF(J114:AW114,"&lt;&gt;")=0,"",SUMPRODUCT(((Recommendations[ImplStatus]="Implemented")+(Recommendations[ImplStatus]="Compensated"))*ISNUMBER(MATCH(Recommendations[Id],J114:AW114,0)))/COUNTIF(J114:AW114,"&lt;&gt;"))</f>
        <v/>
      </c>
      <c r="J114" s="87"/>
      <c r="K114" s="87"/>
      <c r="L114" s="87"/>
      <c r="M114" s="87"/>
      <c r="N114" s="87"/>
      <c r="O114" s="87"/>
      <c r="P114" s="87"/>
      <c r="Q114" s="87"/>
      <c r="R114" s="87"/>
      <c r="S114" s="87"/>
      <c r="T114" s="87"/>
      <c r="U114" s="87"/>
      <c r="V114" s="87"/>
      <c r="W114" s="87"/>
      <c r="X114" s="87"/>
      <c r="Y114" s="87"/>
      <c r="Z114" s="87"/>
      <c r="AA114" s="87"/>
      <c r="AB114" s="87"/>
      <c r="AC114" s="87"/>
      <c r="AD114" s="87"/>
      <c r="AE114" s="87"/>
      <c r="AF114" s="87"/>
      <c r="AG114" s="87"/>
      <c r="AH114" s="87"/>
      <c r="AI114" s="87"/>
      <c r="AJ114" s="87"/>
      <c r="AK114" s="87"/>
      <c r="AL114" s="87"/>
      <c r="AM114" s="87"/>
      <c r="AN114" s="87"/>
      <c r="AO114" s="87"/>
      <c r="AP114" s="87"/>
      <c r="AQ114" s="87"/>
      <c r="AR114" s="87"/>
      <c r="AS114" s="87"/>
      <c r="AT114" s="87"/>
      <c r="AU114" s="87"/>
      <c r="AV114" s="87"/>
      <c r="AW114" s="98"/>
    </row>
    <row r="115" spans="1:49" ht="60" customHeight="1" x14ac:dyDescent="0.35">
      <c r="A115" s="95" t="s">
        <v>2014</v>
      </c>
      <c r="B115" s="78" t="s">
        <v>2024</v>
      </c>
      <c r="C115" s="80" t="s">
        <v>2025</v>
      </c>
      <c r="D115" s="82" t="s">
        <v>2026</v>
      </c>
      <c r="E115" s="82" t="s">
        <v>2027</v>
      </c>
      <c r="F115" s="83" t="s">
        <v>1864</v>
      </c>
      <c r="G115" s="83" t="s">
        <v>1604</v>
      </c>
      <c r="H115" s="83">
        <v>2</v>
      </c>
      <c r="I115" s="85">
        <f>IF(COUNTIF(J115:AW115,"&lt;&gt;")=0,"",SUMPRODUCT(((Recommendations[ImplStatus]="Implemented")+(Recommendations[ImplStatus]="Compensated"))*ISNUMBER(MATCH(Recommendations[Id],J115:AW115,0)))/COUNTIF(J115:AW115,"&lt;&gt;"))</f>
        <v>0</v>
      </c>
      <c r="J115" s="87" t="s">
        <v>1152</v>
      </c>
      <c r="K115" s="87"/>
      <c r="L115" s="87"/>
      <c r="M115" s="87"/>
      <c r="N115" s="87"/>
      <c r="O115" s="87"/>
      <c r="P115" s="87"/>
      <c r="Q115" s="87"/>
      <c r="R115" s="87"/>
      <c r="S115" s="87"/>
      <c r="T115" s="87"/>
      <c r="U115" s="87"/>
      <c r="V115" s="87"/>
      <c r="W115" s="87"/>
      <c r="X115" s="87"/>
      <c r="Y115" s="87"/>
      <c r="Z115" s="87"/>
      <c r="AA115" s="87"/>
      <c r="AB115" s="87"/>
      <c r="AC115" s="87"/>
      <c r="AD115" s="87"/>
      <c r="AE115" s="87"/>
      <c r="AF115" s="87"/>
      <c r="AG115" s="87"/>
      <c r="AH115" s="87"/>
      <c r="AI115" s="87"/>
      <c r="AJ115" s="87"/>
      <c r="AK115" s="87"/>
      <c r="AL115" s="87"/>
      <c r="AM115" s="87"/>
      <c r="AN115" s="87"/>
      <c r="AO115" s="87"/>
      <c r="AP115" s="87"/>
      <c r="AQ115" s="87"/>
      <c r="AR115" s="87"/>
      <c r="AS115" s="87"/>
      <c r="AT115" s="87"/>
      <c r="AU115" s="87"/>
      <c r="AV115" s="87"/>
      <c r="AW115" s="98"/>
    </row>
    <row r="116" spans="1:49" ht="60" customHeight="1" x14ac:dyDescent="0.35">
      <c r="A116" s="95" t="s">
        <v>2014</v>
      </c>
      <c r="B116" s="78" t="s">
        <v>2028</v>
      </c>
      <c r="C116" s="80" t="s">
        <v>2029</v>
      </c>
      <c r="D116" s="82" t="s">
        <v>2030</v>
      </c>
      <c r="E116" s="82" t="s">
        <v>2031</v>
      </c>
      <c r="F116" s="83" t="s">
        <v>1864</v>
      </c>
      <c r="G116" s="83" t="s">
        <v>1636</v>
      </c>
      <c r="H116" s="83">
        <v>2</v>
      </c>
      <c r="I116" s="85" t="str">
        <f>IF(COUNTIF(J116:AW116,"&lt;&gt;")=0,"",SUMPRODUCT(((Recommendations[ImplStatus]="Implemented")+(Recommendations[ImplStatus]="Compensated"))*ISNUMBER(MATCH(Recommendations[Id],J116:AW116,0)))/COUNTIF(J116:AW116,"&lt;&gt;"))</f>
        <v/>
      </c>
      <c r="J116" s="87"/>
      <c r="K116" s="87"/>
      <c r="L116" s="87"/>
      <c r="M116" s="87"/>
      <c r="N116" s="87"/>
      <c r="O116" s="87"/>
      <c r="P116" s="87"/>
      <c r="Q116" s="87"/>
      <c r="R116" s="87"/>
      <c r="S116" s="87"/>
      <c r="T116" s="87"/>
      <c r="U116" s="87"/>
      <c r="V116" s="87"/>
      <c r="W116" s="87"/>
      <c r="X116" s="87"/>
      <c r="Y116" s="87"/>
      <c r="Z116" s="87"/>
      <c r="AA116" s="87"/>
      <c r="AB116" s="87"/>
      <c r="AC116" s="87"/>
      <c r="AD116" s="87"/>
      <c r="AE116" s="87"/>
      <c r="AF116" s="87"/>
      <c r="AG116" s="87"/>
      <c r="AH116" s="87"/>
      <c r="AI116" s="87"/>
      <c r="AJ116" s="87"/>
      <c r="AK116" s="87"/>
      <c r="AL116" s="87"/>
      <c r="AM116" s="87"/>
      <c r="AN116" s="87"/>
      <c r="AO116" s="87"/>
      <c r="AP116" s="87"/>
      <c r="AQ116" s="87"/>
      <c r="AR116" s="87"/>
      <c r="AS116" s="87"/>
      <c r="AT116" s="87"/>
      <c r="AU116" s="87"/>
      <c r="AV116" s="87"/>
      <c r="AW116" s="98"/>
    </row>
    <row r="117" spans="1:49" ht="60" customHeight="1" x14ac:dyDescent="0.35">
      <c r="A117" s="95" t="s">
        <v>2014</v>
      </c>
      <c r="B117" s="78" t="s">
        <v>2032</v>
      </c>
      <c r="C117" s="80" t="s">
        <v>2033</v>
      </c>
      <c r="D117" s="82" t="s">
        <v>2034</v>
      </c>
      <c r="E117" s="82" t="s">
        <v>2035</v>
      </c>
      <c r="F117" s="83" t="s">
        <v>1593</v>
      </c>
      <c r="G117" s="83" t="s">
        <v>1636</v>
      </c>
      <c r="H117" s="83">
        <v>2</v>
      </c>
      <c r="I117" s="85" t="str">
        <f>IF(COUNTIF(J117:AW117,"&lt;&gt;")=0,"",SUMPRODUCT(((Recommendations[ImplStatus]="Implemented")+(Recommendations[ImplStatus]="Compensated"))*ISNUMBER(MATCH(Recommendations[Id],J117:AW117,0)))/COUNTIF(J117:AW117,"&lt;&gt;"))</f>
        <v/>
      </c>
      <c r="J117" s="87"/>
      <c r="K117" s="87"/>
      <c r="L117" s="87"/>
      <c r="M117" s="87"/>
      <c r="N117" s="87"/>
      <c r="O117" s="87"/>
      <c r="P117" s="87"/>
      <c r="Q117" s="87"/>
      <c r="R117" s="87"/>
      <c r="S117" s="87"/>
      <c r="T117" s="87"/>
      <c r="U117" s="87"/>
      <c r="V117" s="87"/>
      <c r="W117" s="87"/>
      <c r="X117" s="87"/>
      <c r="Y117" s="87"/>
      <c r="Z117" s="87"/>
      <c r="AA117" s="87"/>
      <c r="AB117" s="87"/>
      <c r="AC117" s="87"/>
      <c r="AD117" s="87"/>
      <c r="AE117" s="87"/>
      <c r="AF117" s="87"/>
      <c r="AG117" s="87"/>
      <c r="AH117" s="87"/>
      <c r="AI117" s="87"/>
      <c r="AJ117" s="87"/>
      <c r="AK117" s="87"/>
      <c r="AL117" s="87"/>
      <c r="AM117" s="87"/>
      <c r="AN117" s="87"/>
      <c r="AO117" s="87"/>
      <c r="AP117" s="87"/>
      <c r="AQ117" s="87"/>
      <c r="AR117" s="87"/>
      <c r="AS117" s="87"/>
      <c r="AT117" s="87"/>
      <c r="AU117" s="87"/>
      <c r="AV117" s="87"/>
      <c r="AW117" s="98"/>
    </row>
    <row r="118" spans="1:49" ht="60" customHeight="1" x14ac:dyDescent="0.35">
      <c r="A118" s="95" t="s">
        <v>2014</v>
      </c>
      <c r="B118" s="78" t="s">
        <v>2036</v>
      </c>
      <c r="C118" s="80" t="s">
        <v>2037</v>
      </c>
      <c r="D118" s="82" t="s">
        <v>2038</v>
      </c>
      <c r="E118" s="82" t="s">
        <v>2039</v>
      </c>
      <c r="F118" s="83" t="s">
        <v>1864</v>
      </c>
      <c r="G118" s="83" t="s">
        <v>1604</v>
      </c>
      <c r="H118" s="83">
        <v>2</v>
      </c>
      <c r="I118" s="85" t="str">
        <f>IF(COUNTIF(J118:AW118,"&lt;&gt;")=0,"",SUMPRODUCT(((Recommendations[ImplStatus]="Implemented")+(Recommendations[ImplStatus]="Compensated"))*ISNUMBER(MATCH(Recommendations[Id],J118:AW118,0)))/COUNTIF(J118:AW118,"&lt;&gt;"))</f>
        <v/>
      </c>
      <c r="J118" s="87"/>
      <c r="K118" s="87"/>
      <c r="L118" s="87"/>
      <c r="M118" s="87"/>
      <c r="N118" s="87"/>
      <c r="O118" s="87"/>
      <c r="P118" s="87"/>
      <c r="Q118" s="87"/>
      <c r="R118" s="87"/>
      <c r="S118" s="87"/>
      <c r="T118" s="87"/>
      <c r="U118" s="87"/>
      <c r="V118" s="87"/>
      <c r="W118" s="87"/>
      <c r="X118" s="87"/>
      <c r="Y118" s="87"/>
      <c r="Z118" s="87"/>
      <c r="AA118" s="87"/>
      <c r="AB118" s="87"/>
      <c r="AC118" s="87"/>
      <c r="AD118" s="87"/>
      <c r="AE118" s="87"/>
      <c r="AF118" s="87"/>
      <c r="AG118" s="87"/>
      <c r="AH118" s="87"/>
      <c r="AI118" s="87"/>
      <c r="AJ118" s="87"/>
      <c r="AK118" s="87"/>
      <c r="AL118" s="87"/>
      <c r="AM118" s="87"/>
      <c r="AN118" s="87"/>
      <c r="AO118" s="87"/>
      <c r="AP118" s="87"/>
      <c r="AQ118" s="87"/>
      <c r="AR118" s="87"/>
      <c r="AS118" s="87"/>
      <c r="AT118" s="87"/>
      <c r="AU118" s="87"/>
      <c r="AV118" s="87"/>
      <c r="AW118" s="98"/>
    </row>
    <row r="119" spans="1:49" ht="60" customHeight="1" x14ac:dyDescent="0.35">
      <c r="A119" s="95" t="s">
        <v>2014</v>
      </c>
      <c r="B119" s="78" t="s">
        <v>2040</v>
      </c>
      <c r="C119" s="80" t="s">
        <v>2041</v>
      </c>
      <c r="D119" s="82" t="s">
        <v>2042</v>
      </c>
      <c r="E119" s="82" t="s">
        <v>2043</v>
      </c>
      <c r="F119" s="83" t="s">
        <v>1593</v>
      </c>
      <c r="G119" s="83" t="s">
        <v>1636</v>
      </c>
      <c r="H119" s="83">
        <v>3</v>
      </c>
      <c r="I119" s="85" t="str">
        <f>IF(COUNTIF(J119:AW119,"&lt;&gt;")=0,"",SUMPRODUCT(((Recommendations[ImplStatus]="Implemented")+(Recommendations[ImplStatus]="Compensated"))*ISNUMBER(MATCH(Recommendations[Id],J119:AW119,0)))/COUNTIF(J119:AW119,"&lt;&gt;"))</f>
        <v/>
      </c>
      <c r="J119" s="87"/>
      <c r="K119" s="87"/>
      <c r="L119" s="87"/>
      <c r="M119" s="87"/>
      <c r="N119" s="87"/>
      <c r="O119" s="87"/>
      <c r="P119" s="87"/>
      <c r="Q119" s="87"/>
      <c r="R119" s="87"/>
      <c r="S119" s="87"/>
      <c r="T119" s="87"/>
      <c r="U119" s="87"/>
      <c r="V119" s="87"/>
      <c r="W119" s="87"/>
      <c r="X119" s="87"/>
      <c r="Y119" s="87"/>
      <c r="Z119" s="87"/>
      <c r="AA119" s="87"/>
      <c r="AB119" s="87"/>
      <c r="AC119" s="87"/>
      <c r="AD119" s="87"/>
      <c r="AE119" s="87"/>
      <c r="AF119" s="87"/>
      <c r="AG119" s="87"/>
      <c r="AH119" s="87"/>
      <c r="AI119" s="87"/>
      <c r="AJ119" s="87"/>
      <c r="AK119" s="87"/>
      <c r="AL119" s="87"/>
      <c r="AM119" s="87"/>
      <c r="AN119" s="87"/>
      <c r="AO119" s="87"/>
      <c r="AP119" s="87"/>
      <c r="AQ119" s="87"/>
      <c r="AR119" s="87"/>
      <c r="AS119" s="87"/>
      <c r="AT119" s="87"/>
      <c r="AU119" s="87"/>
      <c r="AV119" s="87"/>
      <c r="AW119" s="98"/>
    </row>
    <row r="120" spans="1:49" ht="60" customHeight="1" x14ac:dyDescent="0.35">
      <c r="A120" s="95" t="s">
        <v>2014</v>
      </c>
      <c r="B120" s="78" t="s">
        <v>2044</v>
      </c>
      <c r="C120" s="80" t="s">
        <v>2045</v>
      </c>
      <c r="D120" s="82" t="s">
        <v>2046</v>
      </c>
      <c r="E120" s="82" t="s">
        <v>2047</v>
      </c>
      <c r="F120" s="83" t="s">
        <v>1864</v>
      </c>
      <c r="G120" s="83" t="s">
        <v>1636</v>
      </c>
      <c r="H120" s="83">
        <v>3</v>
      </c>
      <c r="I120" s="85" t="str">
        <f>IF(COUNTIF(J120:AW120,"&lt;&gt;")=0,"",SUMPRODUCT(((Recommendations[ImplStatus]="Implemented")+(Recommendations[ImplStatus]="Compensated"))*ISNUMBER(MATCH(Recommendations[Id],J120:AW120,0)))/COUNTIF(J120:AW120,"&lt;&gt;"))</f>
        <v/>
      </c>
      <c r="J120" s="87"/>
      <c r="K120" s="87"/>
      <c r="L120" s="87"/>
      <c r="M120" s="87"/>
      <c r="N120" s="87"/>
      <c r="O120" s="87"/>
      <c r="P120" s="87"/>
      <c r="Q120" s="87"/>
      <c r="R120" s="87"/>
      <c r="S120" s="87"/>
      <c r="T120" s="87"/>
      <c r="U120" s="87"/>
      <c r="V120" s="87"/>
      <c r="W120" s="87"/>
      <c r="X120" s="87"/>
      <c r="Y120" s="87"/>
      <c r="Z120" s="87"/>
      <c r="AA120" s="87"/>
      <c r="AB120" s="87"/>
      <c r="AC120" s="87"/>
      <c r="AD120" s="87"/>
      <c r="AE120" s="87"/>
      <c r="AF120" s="87"/>
      <c r="AG120" s="87"/>
      <c r="AH120" s="87"/>
      <c r="AI120" s="87"/>
      <c r="AJ120" s="87"/>
      <c r="AK120" s="87"/>
      <c r="AL120" s="87"/>
      <c r="AM120" s="87"/>
      <c r="AN120" s="87"/>
      <c r="AO120" s="87"/>
      <c r="AP120" s="87"/>
      <c r="AQ120" s="87"/>
      <c r="AR120" s="87"/>
      <c r="AS120" s="87"/>
      <c r="AT120" s="87"/>
      <c r="AU120" s="87"/>
      <c r="AV120" s="87"/>
      <c r="AW120" s="98"/>
    </row>
    <row r="121" spans="1:49" ht="60" customHeight="1" x14ac:dyDescent="0.35">
      <c r="A121" s="95" t="s">
        <v>2014</v>
      </c>
      <c r="B121" s="78" t="s">
        <v>2048</v>
      </c>
      <c r="C121" s="80" t="s">
        <v>2049</v>
      </c>
      <c r="D121" s="82" t="s">
        <v>2050</v>
      </c>
      <c r="E121" s="82" t="s">
        <v>2051</v>
      </c>
      <c r="F121" s="83" t="s">
        <v>1864</v>
      </c>
      <c r="G121" s="83" t="s">
        <v>1636</v>
      </c>
      <c r="H121" s="83">
        <v>3</v>
      </c>
      <c r="I121" s="85" t="str">
        <f>IF(COUNTIF(J121:AW121,"&lt;&gt;")=0,"",SUMPRODUCT(((Recommendations[ImplStatus]="Implemented")+(Recommendations[ImplStatus]="Compensated"))*ISNUMBER(MATCH(Recommendations[Id],J121:AW121,0)))/COUNTIF(J121:AW121,"&lt;&gt;"))</f>
        <v/>
      </c>
      <c r="J121" s="87"/>
      <c r="K121" s="87"/>
      <c r="L121" s="87"/>
      <c r="M121" s="87"/>
      <c r="N121" s="87"/>
      <c r="O121" s="87"/>
      <c r="P121" s="87"/>
      <c r="Q121" s="87"/>
      <c r="R121" s="87"/>
      <c r="S121" s="87"/>
      <c r="T121" s="87"/>
      <c r="U121" s="87"/>
      <c r="V121" s="87"/>
      <c r="W121" s="87"/>
      <c r="X121" s="87"/>
      <c r="Y121" s="87"/>
      <c r="Z121" s="87"/>
      <c r="AA121" s="87"/>
      <c r="AB121" s="87"/>
      <c r="AC121" s="87"/>
      <c r="AD121" s="87"/>
      <c r="AE121" s="87"/>
      <c r="AF121" s="87"/>
      <c r="AG121" s="87"/>
      <c r="AH121" s="87"/>
      <c r="AI121" s="87"/>
      <c r="AJ121" s="87"/>
      <c r="AK121" s="87"/>
      <c r="AL121" s="87"/>
      <c r="AM121" s="87"/>
      <c r="AN121" s="87"/>
      <c r="AO121" s="87"/>
      <c r="AP121" s="87"/>
      <c r="AQ121" s="87"/>
      <c r="AR121" s="87"/>
      <c r="AS121" s="87"/>
      <c r="AT121" s="87"/>
      <c r="AU121" s="87"/>
      <c r="AV121" s="87"/>
      <c r="AW121" s="98"/>
    </row>
    <row r="122" spans="1:49" ht="60" customHeight="1" x14ac:dyDescent="0.35">
      <c r="A122" s="95" t="s">
        <v>2014</v>
      </c>
      <c r="B122" s="78" t="s">
        <v>2052</v>
      </c>
      <c r="C122" s="80" t="s">
        <v>2053</v>
      </c>
      <c r="D122" s="82" t="s">
        <v>2054</v>
      </c>
      <c r="E122" s="82" t="s">
        <v>2055</v>
      </c>
      <c r="F122" s="83" t="s">
        <v>1864</v>
      </c>
      <c r="G122" s="83" t="s">
        <v>1636</v>
      </c>
      <c r="H122" s="83">
        <v>3</v>
      </c>
      <c r="I122" s="85" t="str">
        <f>IF(COUNTIF(J122:AW122,"&lt;&gt;")=0,"",SUMPRODUCT(((Recommendations[ImplStatus]="Implemented")+(Recommendations[ImplStatus]="Compensated"))*ISNUMBER(MATCH(Recommendations[Id],J122:AW122,0)))/COUNTIF(J122:AW122,"&lt;&gt;"))</f>
        <v/>
      </c>
      <c r="J122" s="87"/>
      <c r="K122" s="87"/>
      <c r="L122" s="87"/>
      <c r="M122" s="87"/>
      <c r="N122" s="87"/>
      <c r="O122" s="87"/>
      <c r="P122" s="87"/>
      <c r="Q122" s="87"/>
      <c r="R122" s="87"/>
      <c r="S122" s="87"/>
      <c r="T122" s="87"/>
      <c r="U122" s="87"/>
      <c r="V122" s="87"/>
      <c r="W122" s="87"/>
      <c r="X122" s="87"/>
      <c r="Y122" s="87"/>
      <c r="Z122" s="87"/>
      <c r="AA122" s="87"/>
      <c r="AB122" s="87"/>
      <c r="AC122" s="87"/>
      <c r="AD122" s="87"/>
      <c r="AE122" s="87"/>
      <c r="AF122" s="87"/>
      <c r="AG122" s="87"/>
      <c r="AH122" s="87"/>
      <c r="AI122" s="87"/>
      <c r="AJ122" s="87"/>
      <c r="AK122" s="87"/>
      <c r="AL122" s="87"/>
      <c r="AM122" s="87"/>
      <c r="AN122" s="87"/>
      <c r="AO122" s="87"/>
      <c r="AP122" s="87"/>
      <c r="AQ122" s="87"/>
      <c r="AR122" s="87"/>
      <c r="AS122" s="87"/>
      <c r="AT122" s="87"/>
      <c r="AU122" s="87"/>
      <c r="AV122" s="87"/>
      <c r="AW122" s="98"/>
    </row>
    <row r="123" spans="1:49" ht="60" customHeight="1" x14ac:dyDescent="0.35">
      <c r="A123" s="95" t="s">
        <v>2014</v>
      </c>
      <c r="B123" s="78" t="s">
        <v>2056</v>
      </c>
      <c r="C123" s="80" t="s">
        <v>2057</v>
      </c>
      <c r="D123" s="82" t="s">
        <v>2058</v>
      </c>
      <c r="E123" s="82" t="s">
        <v>2059</v>
      </c>
      <c r="F123" s="83" t="s">
        <v>1864</v>
      </c>
      <c r="G123" s="83" t="s">
        <v>1604</v>
      </c>
      <c r="H123" s="83">
        <v>3</v>
      </c>
      <c r="I123" s="85" t="str">
        <f>IF(COUNTIF(J123:AW123,"&lt;&gt;")=0,"",SUMPRODUCT(((Recommendations[ImplStatus]="Implemented")+(Recommendations[ImplStatus]="Compensated"))*ISNUMBER(MATCH(Recommendations[Id],J123:AW123,0)))/COUNTIF(J123:AW123,"&lt;&gt;"))</f>
        <v/>
      </c>
      <c r="J123" s="87"/>
      <c r="K123" s="87"/>
      <c r="L123" s="87"/>
      <c r="M123" s="87"/>
      <c r="N123" s="87"/>
      <c r="O123" s="87"/>
      <c r="P123" s="87"/>
      <c r="Q123" s="87"/>
      <c r="R123" s="87"/>
      <c r="S123" s="87"/>
      <c r="T123" s="87"/>
      <c r="U123" s="87"/>
      <c r="V123" s="87"/>
      <c r="W123" s="87"/>
      <c r="X123" s="87"/>
      <c r="Y123" s="87"/>
      <c r="Z123" s="87"/>
      <c r="AA123" s="87"/>
      <c r="AB123" s="87"/>
      <c r="AC123" s="87"/>
      <c r="AD123" s="87"/>
      <c r="AE123" s="87"/>
      <c r="AF123" s="87"/>
      <c r="AG123" s="87"/>
      <c r="AH123" s="87"/>
      <c r="AI123" s="87"/>
      <c r="AJ123" s="87"/>
      <c r="AK123" s="87"/>
      <c r="AL123" s="87"/>
      <c r="AM123" s="87"/>
      <c r="AN123" s="87"/>
      <c r="AO123" s="87"/>
      <c r="AP123" s="87"/>
      <c r="AQ123" s="87"/>
      <c r="AR123" s="87"/>
      <c r="AS123" s="87"/>
      <c r="AT123" s="87"/>
      <c r="AU123" s="87"/>
      <c r="AV123" s="87"/>
      <c r="AW123" s="98"/>
    </row>
    <row r="124" spans="1:49" ht="60" customHeight="1" outlineLevel="1" x14ac:dyDescent="0.35">
      <c r="A124" s="94" t="s">
        <v>2060</v>
      </c>
      <c r="B124" s="77">
        <v>14</v>
      </c>
      <c r="C124" s="79" t="s">
        <v>20</v>
      </c>
      <c r="D124" s="81" t="s">
        <v>2061</v>
      </c>
      <c r="E124" s="81" t="s">
        <v>20</v>
      </c>
      <c r="F124" s="77" t="s">
        <v>20</v>
      </c>
      <c r="G124" s="77" t="s">
        <v>20</v>
      </c>
      <c r="H124" s="77"/>
      <c r="I124" s="84" t="str">
        <f>IF(COUNTIF(J124:AW124,"&lt;&gt;")=0,"",SUMPRODUCT(((Recommendations[ImplStatus]="Implemented")+(Recommendations[ImplStatus]="Compensated"))*ISNUMBER(MATCH(Recommendations[Id],J124:AW124,0)))/COUNTIF(J124:AW124,"&lt;&gt;"))</f>
        <v/>
      </c>
      <c r="J124" s="86"/>
      <c r="K124" s="86"/>
      <c r="L124" s="86"/>
      <c r="M124" s="86"/>
      <c r="N124" s="86"/>
      <c r="O124" s="86"/>
      <c r="P124" s="86"/>
      <c r="Q124" s="86"/>
      <c r="R124" s="86"/>
      <c r="S124" s="86"/>
      <c r="T124" s="86"/>
      <c r="U124" s="86"/>
      <c r="V124" s="86"/>
      <c r="W124" s="86"/>
      <c r="X124" s="86"/>
      <c r="Y124" s="86"/>
      <c r="Z124" s="86"/>
      <c r="AA124" s="86"/>
      <c r="AB124" s="86"/>
      <c r="AC124" s="86"/>
      <c r="AD124" s="86"/>
      <c r="AE124" s="86"/>
      <c r="AF124" s="86"/>
      <c r="AG124" s="86"/>
      <c r="AH124" s="86"/>
      <c r="AI124" s="86"/>
      <c r="AJ124" s="86"/>
      <c r="AK124" s="86"/>
      <c r="AL124" s="86"/>
      <c r="AM124" s="86"/>
      <c r="AN124" s="86"/>
      <c r="AO124" s="86"/>
      <c r="AP124" s="86"/>
      <c r="AQ124" s="86"/>
      <c r="AR124" s="86"/>
      <c r="AS124" s="86"/>
      <c r="AT124" s="86"/>
      <c r="AU124" s="86"/>
      <c r="AV124" s="86"/>
      <c r="AW124" s="97"/>
    </row>
    <row r="125" spans="1:49" ht="60" customHeight="1" x14ac:dyDescent="0.35">
      <c r="A125" s="95" t="s">
        <v>2060</v>
      </c>
      <c r="B125" s="78" t="s">
        <v>2062</v>
      </c>
      <c r="C125" s="80" t="s">
        <v>2063</v>
      </c>
      <c r="D125" s="82" t="s">
        <v>2064</v>
      </c>
      <c r="E125" s="82" t="s">
        <v>2065</v>
      </c>
      <c r="F125" s="83" t="s">
        <v>1711</v>
      </c>
      <c r="G125" s="83" t="s">
        <v>1652</v>
      </c>
      <c r="H125" s="83">
        <v>1</v>
      </c>
      <c r="I125" s="85" t="str">
        <f>IF(COUNTIF(J125:AW125,"&lt;&gt;")=0,"",SUMPRODUCT(((Recommendations[ImplStatus]="Implemented")+(Recommendations[ImplStatus]="Compensated"))*ISNUMBER(MATCH(Recommendations[Id],J125:AW125,0)))/COUNTIF(J125:AW125,"&lt;&gt;"))</f>
        <v/>
      </c>
      <c r="J125" s="87"/>
      <c r="K125" s="87"/>
      <c r="L125" s="87"/>
      <c r="M125" s="87"/>
      <c r="N125" s="87"/>
      <c r="O125" s="87"/>
      <c r="P125" s="87"/>
      <c r="Q125" s="87"/>
      <c r="R125" s="87"/>
      <c r="S125" s="87"/>
      <c r="T125" s="87"/>
      <c r="U125" s="87"/>
      <c r="V125" s="87"/>
      <c r="W125" s="87"/>
      <c r="X125" s="87"/>
      <c r="Y125" s="87"/>
      <c r="Z125" s="87"/>
      <c r="AA125" s="87"/>
      <c r="AB125" s="87"/>
      <c r="AC125" s="87"/>
      <c r="AD125" s="87"/>
      <c r="AE125" s="87"/>
      <c r="AF125" s="87"/>
      <c r="AG125" s="87"/>
      <c r="AH125" s="87"/>
      <c r="AI125" s="87"/>
      <c r="AJ125" s="87"/>
      <c r="AK125" s="87"/>
      <c r="AL125" s="87"/>
      <c r="AM125" s="87"/>
      <c r="AN125" s="87"/>
      <c r="AO125" s="87"/>
      <c r="AP125" s="87"/>
      <c r="AQ125" s="87"/>
      <c r="AR125" s="87"/>
      <c r="AS125" s="87"/>
      <c r="AT125" s="87"/>
      <c r="AU125" s="87"/>
      <c r="AV125" s="87"/>
      <c r="AW125" s="98"/>
    </row>
    <row r="126" spans="1:49" ht="60" customHeight="1" x14ac:dyDescent="0.35">
      <c r="A126" s="95" t="s">
        <v>2060</v>
      </c>
      <c r="B126" s="78" t="s">
        <v>2066</v>
      </c>
      <c r="C126" s="80" t="s">
        <v>2067</v>
      </c>
      <c r="D126" s="82" t="s">
        <v>2068</v>
      </c>
      <c r="E126" s="82" t="s">
        <v>2069</v>
      </c>
      <c r="F126" s="83" t="s">
        <v>1736</v>
      </c>
      <c r="G126" s="83" t="s">
        <v>1636</v>
      </c>
      <c r="H126" s="83">
        <v>1</v>
      </c>
      <c r="I126" s="85" t="str">
        <f>IF(COUNTIF(J126:AW126,"&lt;&gt;")=0,"",SUMPRODUCT(((Recommendations[ImplStatus]="Implemented")+(Recommendations[ImplStatus]="Compensated"))*ISNUMBER(MATCH(Recommendations[Id],J126:AW126,0)))/COUNTIF(J126:AW126,"&lt;&gt;"))</f>
        <v/>
      </c>
      <c r="J126" s="87"/>
      <c r="K126" s="87"/>
      <c r="L126" s="87"/>
      <c r="M126" s="87"/>
      <c r="N126" s="87"/>
      <c r="O126" s="87"/>
      <c r="P126" s="87"/>
      <c r="Q126" s="87"/>
      <c r="R126" s="87"/>
      <c r="S126" s="87"/>
      <c r="T126" s="87"/>
      <c r="U126" s="87"/>
      <c r="V126" s="87"/>
      <c r="W126" s="87"/>
      <c r="X126" s="87"/>
      <c r="Y126" s="87"/>
      <c r="Z126" s="87"/>
      <c r="AA126" s="87"/>
      <c r="AB126" s="87"/>
      <c r="AC126" s="87"/>
      <c r="AD126" s="87"/>
      <c r="AE126" s="87"/>
      <c r="AF126" s="87"/>
      <c r="AG126" s="87"/>
      <c r="AH126" s="87"/>
      <c r="AI126" s="87"/>
      <c r="AJ126" s="87"/>
      <c r="AK126" s="87"/>
      <c r="AL126" s="87"/>
      <c r="AM126" s="87"/>
      <c r="AN126" s="87"/>
      <c r="AO126" s="87"/>
      <c r="AP126" s="87"/>
      <c r="AQ126" s="87"/>
      <c r="AR126" s="87"/>
      <c r="AS126" s="87"/>
      <c r="AT126" s="87"/>
      <c r="AU126" s="87"/>
      <c r="AV126" s="87"/>
      <c r="AW126" s="98"/>
    </row>
    <row r="127" spans="1:49" ht="60" customHeight="1" x14ac:dyDescent="0.35">
      <c r="A127" s="95" t="s">
        <v>2060</v>
      </c>
      <c r="B127" s="78" t="s">
        <v>2070</v>
      </c>
      <c r="C127" s="80" t="s">
        <v>2071</v>
      </c>
      <c r="D127" s="82" t="s">
        <v>2072</v>
      </c>
      <c r="E127" s="82" t="s">
        <v>2073</v>
      </c>
      <c r="F127" s="83" t="s">
        <v>1736</v>
      </c>
      <c r="G127" s="83" t="s">
        <v>1636</v>
      </c>
      <c r="H127" s="83">
        <v>1</v>
      </c>
      <c r="I127" s="85" t="str">
        <f>IF(COUNTIF(J127:AW127,"&lt;&gt;")=0,"",SUMPRODUCT(((Recommendations[ImplStatus]="Implemented")+(Recommendations[ImplStatus]="Compensated"))*ISNUMBER(MATCH(Recommendations[Id],J127:AW127,0)))/COUNTIF(J127:AW127,"&lt;&gt;"))</f>
        <v/>
      </c>
      <c r="J127" s="87"/>
      <c r="K127" s="87"/>
      <c r="L127" s="87"/>
      <c r="M127" s="87"/>
      <c r="N127" s="87"/>
      <c r="O127" s="87"/>
      <c r="P127" s="87"/>
      <c r="Q127" s="87"/>
      <c r="R127" s="87"/>
      <c r="S127" s="87"/>
      <c r="T127" s="87"/>
      <c r="U127" s="87"/>
      <c r="V127" s="87"/>
      <c r="W127" s="87"/>
      <c r="X127" s="87"/>
      <c r="Y127" s="87"/>
      <c r="Z127" s="87"/>
      <c r="AA127" s="87"/>
      <c r="AB127" s="87"/>
      <c r="AC127" s="87"/>
      <c r="AD127" s="87"/>
      <c r="AE127" s="87"/>
      <c r="AF127" s="87"/>
      <c r="AG127" s="87"/>
      <c r="AH127" s="87"/>
      <c r="AI127" s="87"/>
      <c r="AJ127" s="87"/>
      <c r="AK127" s="87"/>
      <c r="AL127" s="87"/>
      <c r="AM127" s="87"/>
      <c r="AN127" s="87"/>
      <c r="AO127" s="87"/>
      <c r="AP127" s="87"/>
      <c r="AQ127" s="87"/>
      <c r="AR127" s="87"/>
      <c r="AS127" s="87"/>
      <c r="AT127" s="87"/>
      <c r="AU127" s="87"/>
      <c r="AV127" s="87"/>
      <c r="AW127" s="98"/>
    </row>
    <row r="128" spans="1:49" ht="60" customHeight="1" x14ac:dyDescent="0.35">
      <c r="A128" s="95" t="s">
        <v>2060</v>
      </c>
      <c r="B128" s="78" t="s">
        <v>2074</v>
      </c>
      <c r="C128" s="80" t="s">
        <v>2075</v>
      </c>
      <c r="D128" s="82" t="s">
        <v>2076</v>
      </c>
      <c r="E128" s="82" t="s">
        <v>2077</v>
      </c>
      <c r="F128" s="83" t="s">
        <v>1736</v>
      </c>
      <c r="G128" s="83" t="s">
        <v>1636</v>
      </c>
      <c r="H128" s="83">
        <v>1</v>
      </c>
      <c r="I128" s="85" t="str">
        <f>IF(COUNTIF(J128:AW128,"&lt;&gt;")=0,"",SUMPRODUCT(((Recommendations[ImplStatus]="Implemented")+(Recommendations[ImplStatus]="Compensated"))*ISNUMBER(MATCH(Recommendations[Id],J128:AW128,0)))/COUNTIF(J128:AW128,"&lt;&gt;"))</f>
        <v/>
      </c>
      <c r="J128" s="87"/>
      <c r="K128" s="87"/>
      <c r="L128" s="87"/>
      <c r="M128" s="87"/>
      <c r="N128" s="87"/>
      <c r="O128" s="87"/>
      <c r="P128" s="87"/>
      <c r="Q128" s="87"/>
      <c r="R128" s="87"/>
      <c r="S128" s="87"/>
      <c r="T128" s="87"/>
      <c r="U128" s="87"/>
      <c r="V128" s="87"/>
      <c r="W128" s="87"/>
      <c r="X128" s="87"/>
      <c r="Y128" s="87"/>
      <c r="Z128" s="87"/>
      <c r="AA128" s="87"/>
      <c r="AB128" s="87"/>
      <c r="AC128" s="87"/>
      <c r="AD128" s="87"/>
      <c r="AE128" s="87"/>
      <c r="AF128" s="87"/>
      <c r="AG128" s="87"/>
      <c r="AH128" s="87"/>
      <c r="AI128" s="87"/>
      <c r="AJ128" s="87"/>
      <c r="AK128" s="87"/>
      <c r="AL128" s="87"/>
      <c r="AM128" s="87"/>
      <c r="AN128" s="87"/>
      <c r="AO128" s="87"/>
      <c r="AP128" s="87"/>
      <c r="AQ128" s="87"/>
      <c r="AR128" s="87"/>
      <c r="AS128" s="87"/>
      <c r="AT128" s="87"/>
      <c r="AU128" s="87"/>
      <c r="AV128" s="87"/>
      <c r="AW128" s="98"/>
    </row>
    <row r="129" spans="1:49" ht="60" customHeight="1" x14ac:dyDescent="0.35">
      <c r="A129" s="95" t="s">
        <v>2060</v>
      </c>
      <c r="B129" s="78" t="s">
        <v>2078</v>
      </c>
      <c r="C129" s="80" t="s">
        <v>2079</v>
      </c>
      <c r="D129" s="82" t="s">
        <v>2080</v>
      </c>
      <c r="E129" s="82" t="s">
        <v>2081</v>
      </c>
      <c r="F129" s="83" t="s">
        <v>1736</v>
      </c>
      <c r="G129" s="83" t="s">
        <v>1636</v>
      </c>
      <c r="H129" s="83">
        <v>1</v>
      </c>
      <c r="I129" s="85" t="str">
        <f>IF(COUNTIF(J129:AW129,"&lt;&gt;")=0,"",SUMPRODUCT(((Recommendations[ImplStatus]="Implemented")+(Recommendations[ImplStatus]="Compensated"))*ISNUMBER(MATCH(Recommendations[Id],J129:AW129,0)))/COUNTIF(J129:AW129,"&lt;&gt;"))</f>
        <v/>
      </c>
      <c r="J129" s="87"/>
      <c r="K129" s="87"/>
      <c r="L129" s="87"/>
      <c r="M129" s="87"/>
      <c r="N129" s="87"/>
      <c r="O129" s="87"/>
      <c r="P129" s="87"/>
      <c r="Q129" s="87"/>
      <c r="R129" s="87"/>
      <c r="S129" s="87"/>
      <c r="T129" s="87"/>
      <c r="U129" s="87"/>
      <c r="V129" s="87"/>
      <c r="W129" s="87"/>
      <c r="X129" s="87"/>
      <c r="Y129" s="87"/>
      <c r="Z129" s="87"/>
      <c r="AA129" s="87"/>
      <c r="AB129" s="87"/>
      <c r="AC129" s="87"/>
      <c r="AD129" s="87"/>
      <c r="AE129" s="87"/>
      <c r="AF129" s="87"/>
      <c r="AG129" s="87"/>
      <c r="AH129" s="87"/>
      <c r="AI129" s="87"/>
      <c r="AJ129" s="87"/>
      <c r="AK129" s="87"/>
      <c r="AL129" s="87"/>
      <c r="AM129" s="87"/>
      <c r="AN129" s="87"/>
      <c r="AO129" s="87"/>
      <c r="AP129" s="87"/>
      <c r="AQ129" s="87"/>
      <c r="AR129" s="87"/>
      <c r="AS129" s="87"/>
      <c r="AT129" s="87"/>
      <c r="AU129" s="87"/>
      <c r="AV129" s="87"/>
      <c r="AW129" s="98"/>
    </row>
    <row r="130" spans="1:49" ht="60" customHeight="1" x14ac:dyDescent="0.35">
      <c r="A130" s="95" t="s">
        <v>2060</v>
      </c>
      <c r="B130" s="78" t="s">
        <v>2082</v>
      </c>
      <c r="C130" s="80" t="s">
        <v>2083</v>
      </c>
      <c r="D130" s="82" t="s">
        <v>2084</v>
      </c>
      <c r="E130" s="82" t="s">
        <v>2085</v>
      </c>
      <c r="F130" s="83" t="s">
        <v>1736</v>
      </c>
      <c r="G130" s="83" t="s">
        <v>1636</v>
      </c>
      <c r="H130" s="83">
        <v>1</v>
      </c>
      <c r="I130" s="85" t="str">
        <f>IF(COUNTIF(J130:AW130,"&lt;&gt;")=0,"",SUMPRODUCT(((Recommendations[ImplStatus]="Implemented")+(Recommendations[ImplStatus]="Compensated"))*ISNUMBER(MATCH(Recommendations[Id],J130:AW130,0)))/COUNTIF(J130:AW130,"&lt;&gt;"))</f>
        <v/>
      </c>
      <c r="J130" s="87"/>
      <c r="K130" s="87"/>
      <c r="L130" s="87"/>
      <c r="M130" s="87"/>
      <c r="N130" s="87"/>
      <c r="O130" s="87"/>
      <c r="P130" s="87"/>
      <c r="Q130" s="87"/>
      <c r="R130" s="87"/>
      <c r="S130" s="87"/>
      <c r="T130" s="87"/>
      <c r="U130" s="87"/>
      <c r="V130" s="87"/>
      <c r="W130" s="87"/>
      <c r="X130" s="87"/>
      <c r="Y130" s="87"/>
      <c r="Z130" s="87"/>
      <c r="AA130" s="87"/>
      <c r="AB130" s="87"/>
      <c r="AC130" s="87"/>
      <c r="AD130" s="87"/>
      <c r="AE130" s="87"/>
      <c r="AF130" s="87"/>
      <c r="AG130" s="87"/>
      <c r="AH130" s="87"/>
      <c r="AI130" s="87"/>
      <c r="AJ130" s="87"/>
      <c r="AK130" s="87"/>
      <c r="AL130" s="87"/>
      <c r="AM130" s="87"/>
      <c r="AN130" s="87"/>
      <c r="AO130" s="87"/>
      <c r="AP130" s="87"/>
      <c r="AQ130" s="87"/>
      <c r="AR130" s="87"/>
      <c r="AS130" s="87"/>
      <c r="AT130" s="87"/>
      <c r="AU130" s="87"/>
      <c r="AV130" s="87"/>
      <c r="AW130" s="98"/>
    </row>
    <row r="131" spans="1:49" ht="60" customHeight="1" x14ac:dyDescent="0.35">
      <c r="A131" s="95" t="s">
        <v>2060</v>
      </c>
      <c r="B131" s="78" t="s">
        <v>2086</v>
      </c>
      <c r="C131" s="80" t="s">
        <v>2087</v>
      </c>
      <c r="D131" s="82" t="s">
        <v>2088</v>
      </c>
      <c r="E131" s="82" t="s">
        <v>2089</v>
      </c>
      <c r="F131" s="83" t="s">
        <v>1736</v>
      </c>
      <c r="G131" s="83" t="s">
        <v>1636</v>
      </c>
      <c r="H131" s="83">
        <v>1</v>
      </c>
      <c r="I131" s="85" t="str">
        <f>IF(COUNTIF(J131:AW131,"&lt;&gt;")=0,"",SUMPRODUCT(((Recommendations[ImplStatus]="Implemented")+(Recommendations[ImplStatus]="Compensated"))*ISNUMBER(MATCH(Recommendations[Id],J131:AW131,0)))/COUNTIF(J131:AW131,"&lt;&gt;"))</f>
        <v/>
      </c>
      <c r="J131" s="87"/>
      <c r="K131" s="87"/>
      <c r="L131" s="87"/>
      <c r="M131" s="87"/>
      <c r="N131" s="87"/>
      <c r="O131" s="87"/>
      <c r="P131" s="87"/>
      <c r="Q131" s="87"/>
      <c r="R131" s="87"/>
      <c r="S131" s="87"/>
      <c r="T131" s="87"/>
      <c r="U131" s="87"/>
      <c r="V131" s="87"/>
      <c r="W131" s="87"/>
      <c r="X131" s="87"/>
      <c r="Y131" s="87"/>
      <c r="Z131" s="87"/>
      <c r="AA131" s="87"/>
      <c r="AB131" s="87"/>
      <c r="AC131" s="87"/>
      <c r="AD131" s="87"/>
      <c r="AE131" s="87"/>
      <c r="AF131" s="87"/>
      <c r="AG131" s="87"/>
      <c r="AH131" s="87"/>
      <c r="AI131" s="87"/>
      <c r="AJ131" s="87"/>
      <c r="AK131" s="87"/>
      <c r="AL131" s="87"/>
      <c r="AM131" s="87"/>
      <c r="AN131" s="87"/>
      <c r="AO131" s="87"/>
      <c r="AP131" s="87"/>
      <c r="AQ131" s="87"/>
      <c r="AR131" s="87"/>
      <c r="AS131" s="87"/>
      <c r="AT131" s="87"/>
      <c r="AU131" s="87"/>
      <c r="AV131" s="87"/>
      <c r="AW131" s="98"/>
    </row>
    <row r="132" spans="1:49" ht="60" customHeight="1" x14ac:dyDescent="0.35">
      <c r="A132" s="95" t="s">
        <v>2060</v>
      </c>
      <c r="B132" s="78" t="s">
        <v>2090</v>
      </c>
      <c r="C132" s="80" t="s">
        <v>2091</v>
      </c>
      <c r="D132" s="82" t="s">
        <v>2092</v>
      </c>
      <c r="E132" s="82" t="s">
        <v>2093</v>
      </c>
      <c r="F132" s="83" t="s">
        <v>1736</v>
      </c>
      <c r="G132" s="83" t="s">
        <v>1636</v>
      </c>
      <c r="H132" s="83">
        <v>1</v>
      </c>
      <c r="I132" s="85" t="str">
        <f>IF(COUNTIF(J132:AW132,"&lt;&gt;")=0,"",SUMPRODUCT(((Recommendations[ImplStatus]="Implemented")+(Recommendations[ImplStatus]="Compensated"))*ISNUMBER(MATCH(Recommendations[Id],J132:AW132,0)))/COUNTIF(J132:AW132,"&lt;&gt;"))</f>
        <v/>
      </c>
      <c r="J132" s="87"/>
      <c r="K132" s="87"/>
      <c r="L132" s="87"/>
      <c r="M132" s="87"/>
      <c r="N132" s="87"/>
      <c r="O132" s="87"/>
      <c r="P132" s="87"/>
      <c r="Q132" s="87"/>
      <c r="R132" s="87"/>
      <c r="S132" s="87"/>
      <c r="T132" s="87"/>
      <c r="U132" s="87"/>
      <c r="V132" s="87"/>
      <c r="W132" s="87"/>
      <c r="X132" s="87"/>
      <c r="Y132" s="87"/>
      <c r="Z132" s="87"/>
      <c r="AA132" s="87"/>
      <c r="AB132" s="87"/>
      <c r="AC132" s="87"/>
      <c r="AD132" s="87"/>
      <c r="AE132" s="87"/>
      <c r="AF132" s="87"/>
      <c r="AG132" s="87"/>
      <c r="AH132" s="87"/>
      <c r="AI132" s="87"/>
      <c r="AJ132" s="87"/>
      <c r="AK132" s="87"/>
      <c r="AL132" s="87"/>
      <c r="AM132" s="87"/>
      <c r="AN132" s="87"/>
      <c r="AO132" s="87"/>
      <c r="AP132" s="87"/>
      <c r="AQ132" s="87"/>
      <c r="AR132" s="87"/>
      <c r="AS132" s="87"/>
      <c r="AT132" s="87"/>
      <c r="AU132" s="87"/>
      <c r="AV132" s="87"/>
      <c r="AW132" s="98"/>
    </row>
    <row r="133" spans="1:49" ht="60" customHeight="1" x14ac:dyDescent="0.35">
      <c r="A133" s="95" t="s">
        <v>2060</v>
      </c>
      <c r="B133" s="78" t="s">
        <v>2094</v>
      </c>
      <c r="C133" s="80" t="s">
        <v>2095</v>
      </c>
      <c r="D133" s="82" t="s">
        <v>2096</v>
      </c>
      <c r="E133" s="82" t="s">
        <v>2097</v>
      </c>
      <c r="F133" s="83" t="s">
        <v>1736</v>
      </c>
      <c r="G133" s="83" t="s">
        <v>1636</v>
      </c>
      <c r="H133" s="83">
        <v>2</v>
      </c>
      <c r="I133" s="85" t="str">
        <f>IF(COUNTIF(J133:AW133,"&lt;&gt;")=0,"",SUMPRODUCT(((Recommendations[ImplStatus]="Implemented")+(Recommendations[ImplStatus]="Compensated"))*ISNUMBER(MATCH(Recommendations[Id],J133:AW133,0)))/COUNTIF(J133:AW133,"&lt;&gt;"))</f>
        <v/>
      </c>
      <c r="J133" s="87"/>
      <c r="K133" s="87"/>
      <c r="L133" s="87"/>
      <c r="M133" s="87"/>
      <c r="N133" s="87"/>
      <c r="O133" s="87"/>
      <c r="P133" s="87"/>
      <c r="Q133" s="87"/>
      <c r="R133" s="87"/>
      <c r="S133" s="87"/>
      <c r="T133" s="87"/>
      <c r="U133" s="87"/>
      <c r="V133" s="87"/>
      <c r="W133" s="87"/>
      <c r="X133" s="87"/>
      <c r="Y133" s="87"/>
      <c r="Z133" s="87"/>
      <c r="AA133" s="87"/>
      <c r="AB133" s="87"/>
      <c r="AC133" s="87"/>
      <c r="AD133" s="87"/>
      <c r="AE133" s="87"/>
      <c r="AF133" s="87"/>
      <c r="AG133" s="87"/>
      <c r="AH133" s="87"/>
      <c r="AI133" s="87"/>
      <c r="AJ133" s="87"/>
      <c r="AK133" s="87"/>
      <c r="AL133" s="87"/>
      <c r="AM133" s="87"/>
      <c r="AN133" s="87"/>
      <c r="AO133" s="87"/>
      <c r="AP133" s="87"/>
      <c r="AQ133" s="87"/>
      <c r="AR133" s="87"/>
      <c r="AS133" s="87"/>
      <c r="AT133" s="87"/>
      <c r="AU133" s="87"/>
      <c r="AV133" s="87"/>
      <c r="AW133" s="98"/>
    </row>
    <row r="134" spans="1:49" ht="60" customHeight="1" outlineLevel="1" x14ac:dyDescent="0.35">
      <c r="A134" s="94" t="s">
        <v>2098</v>
      </c>
      <c r="B134" s="77">
        <v>15</v>
      </c>
      <c r="C134" s="79" t="s">
        <v>20</v>
      </c>
      <c r="D134" s="81" t="s">
        <v>2099</v>
      </c>
      <c r="E134" s="81" t="s">
        <v>20</v>
      </c>
      <c r="F134" s="77" t="s">
        <v>20</v>
      </c>
      <c r="G134" s="77" t="s">
        <v>20</v>
      </c>
      <c r="H134" s="77"/>
      <c r="I134" s="84" t="str">
        <f>IF(COUNTIF(J134:AW134,"&lt;&gt;")=0,"",SUMPRODUCT(((Recommendations[ImplStatus]="Implemented")+(Recommendations[ImplStatus]="Compensated"))*ISNUMBER(MATCH(Recommendations[Id],J134:AW134,0)))/COUNTIF(J134:AW134,"&lt;&gt;"))</f>
        <v/>
      </c>
      <c r="J134" s="86"/>
      <c r="K134" s="86"/>
      <c r="L134" s="86"/>
      <c r="M134" s="86"/>
      <c r="N134" s="86"/>
      <c r="O134" s="86"/>
      <c r="P134" s="86"/>
      <c r="Q134" s="86"/>
      <c r="R134" s="86"/>
      <c r="S134" s="86"/>
      <c r="T134" s="86"/>
      <c r="U134" s="86"/>
      <c r="V134" s="86"/>
      <c r="W134" s="86"/>
      <c r="X134" s="86"/>
      <c r="Y134" s="86"/>
      <c r="Z134" s="86"/>
      <c r="AA134" s="86"/>
      <c r="AB134" s="86"/>
      <c r="AC134" s="86"/>
      <c r="AD134" s="86"/>
      <c r="AE134" s="86"/>
      <c r="AF134" s="86"/>
      <c r="AG134" s="86"/>
      <c r="AH134" s="86"/>
      <c r="AI134" s="86"/>
      <c r="AJ134" s="86"/>
      <c r="AK134" s="86"/>
      <c r="AL134" s="86"/>
      <c r="AM134" s="86"/>
      <c r="AN134" s="86"/>
      <c r="AO134" s="86"/>
      <c r="AP134" s="86"/>
      <c r="AQ134" s="86"/>
      <c r="AR134" s="86"/>
      <c r="AS134" s="86"/>
      <c r="AT134" s="86"/>
      <c r="AU134" s="86"/>
      <c r="AV134" s="86"/>
      <c r="AW134" s="97"/>
    </row>
    <row r="135" spans="1:49" ht="60" customHeight="1" x14ac:dyDescent="0.35">
      <c r="A135" s="95" t="s">
        <v>2098</v>
      </c>
      <c r="B135" s="78" t="s">
        <v>2100</v>
      </c>
      <c r="C135" s="80" t="s">
        <v>2101</v>
      </c>
      <c r="D135" s="82" t="s">
        <v>2102</v>
      </c>
      <c r="E135" s="82" t="s">
        <v>2103</v>
      </c>
      <c r="F135" s="83" t="s">
        <v>1736</v>
      </c>
      <c r="G135" s="83" t="s">
        <v>1594</v>
      </c>
      <c r="H135" s="83">
        <v>1</v>
      </c>
      <c r="I135" s="85" t="str">
        <f>IF(COUNTIF(J135:AW135,"&lt;&gt;")=0,"",SUMPRODUCT(((Recommendations[ImplStatus]="Implemented")+(Recommendations[ImplStatus]="Compensated"))*ISNUMBER(MATCH(Recommendations[Id],J135:AW135,0)))/COUNTIF(J135:AW135,"&lt;&gt;"))</f>
        <v/>
      </c>
      <c r="J135" s="87"/>
      <c r="K135" s="87"/>
      <c r="L135" s="87"/>
      <c r="M135" s="87"/>
      <c r="N135" s="87"/>
      <c r="O135" s="87"/>
      <c r="P135" s="87"/>
      <c r="Q135" s="87"/>
      <c r="R135" s="87"/>
      <c r="S135" s="87"/>
      <c r="T135" s="87"/>
      <c r="U135" s="87"/>
      <c r="V135" s="87"/>
      <c r="W135" s="87"/>
      <c r="X135" s="87"/>
      <c r="Y135" s="87"/>
      <c r="Z135" s="87"/>
      <c r="AA135" s="87"/>
      <c r="AB135" s="87"/>
      <c r="AC135" s="87"/>
      <c r="AD135" s="87"/>
      <c r="AE135" s="87"/>
      <c r="AF135" s="87"/>
      <c r="AG135" s="87"/>
      <c r="AH135" s="87"/>
      <c r="AI135" s="87"/>
      <c r="AJ135" s="87"/>
      <c r="AK135" s="87"/>
      <c r="AL135" s="87"/>
      <c r="AM135" s="87"/>
      <c r="AN135" s="87"/>
      <c r="AO135" s="87"/>
      <c r="AP135" s="87"/>
      <c r="AQ135" s="87"/>
      <c r="AR135" s="87"/>
      <c r="AS135" s="87"/>
      <c r="AT135" s="87"/>
      <c r="AU135" s="87"/>
      <c r="AV135" s="87"/>
      <c r="AW135" s="98"/>
    </row>
    <row r="136" spans="1:49" ht="60" customHeight="1" x14ac:dyDescent="0.35">
      <c r="A136" s="95" t="s">
        <v>2098</v>
      </c>
      <c r="B136" s="78" t="s">
        <v>2104</v>
      </c>
      <c r="C136" s="80" t="s">
        <v>2105</v>
      </c>
      <c r="D136" s="82" t="s">
        <v>2106</v>
      </c>
      <c r="E136" s="82" t="s">
        <v>2107</v>
      </c>
      <c r="F136" s="83" t="s">
        <v>1711</v>
      </c>
      <c r="G136" s="83" t="s">
        <v>1652</v>
      </c>
      <c r="H136" s="83">
        <v>2</v>
      </c>
      <c r="I136" s="85" t="str">
        <f>IF(COUNTIF(J136:AW136,"&lt;&gt;")=0,"",SUMPRODUCT(((Recommendations[ImplStatus]="Implemented")+(Recommendations[ImplStatus]="Compensated"))*ISNUMBER(MATCH(Recommendations[Id],J136:AW136,0)))/COUNTIF(J136:AW136,"&lt;&gt;"))</f>
        <v/>
      </c>
      <c r="J136" s="87"/>
      <c r="K136" s="87"/>
      <c r="L136" s="87"/>
      <c r="M136" s="87"/>
      <c r="N136" s="87"/>
      <c r="O136" s="87"/>
      <c r="P136" s="87"/>
      <c r="Q136" s="87"/>
      <c r="R136" s="87"/>
      <c r="S136" s="87"/>
      <c r="T136" s="87"/>
      <c r="U136" s="87"/>
      <c r="V136" s="87"/>
      <c r="W136" s="87"/>
      <c r="X136" s="87"/>
      <c r="Y136" s="87"/>
      <c r="Z136" s="87"/>
      <c r="AA136" s="87"/>
      <c r="AB136" s="87"/>
      <c r="AC136" s="87"/>
      <c r="AD136" s="87"/>
      <c r="AE136" s="87"/>
      <c r="AF136" s="87"/>
      <c r="AG136" s="87"/>
      <c r="AH136" s="87"/>
      <c r="AI136" s="87"/>
      <c r="AJ136" s="87"/>
      <c r="AK136" s="87"/>
      <c r="AL136" s="87"/>
      <c r="AM136" s="87"/>
      <c r="AN136" s="87"/>
      <c r="AO136" s="87"/>
      <c r="AP136" s="87"/>
      <c r="AQ136" s="87"/>
      <c r="AR136" s="87"/>
      <c r="AS136" s="87"/>
      <c r="AT136" s="87"/>
      <c r="AU136" s="87"/>
      <c r="AV136" s="87"/>
      <c r="AW136" s="98"/>
    </row>
    <row r="137" spans="1:49" ht="60" customHeight="1" x14ac:dyDescent="0.35">
      <c r="A137" s="95" t="s">
        <v>2098</v>
      </c>
      <c r="B137" s="78" t="s">
        <v>2108</v>
      </c>
      <c r="C137" s="80" t="s">
        <v>2109</v>
      </c>
      <c r="D137" s="82" t="s">
        <v>2110</v>
      </c>
      <c r="E137" s="82" t="s">
        <v>2111</v>
      </c>
      <c r="F137" s="83" t="s">
        <v>1736</v>
      </c>
      <c r="G137" s="83" t="s">
        <v>1652</v>
      </c>
      <c r="H137" s="83">
        <v>2</v>
      </c>
      <c r="I137" s="85" t="str">
        <f>IF(COUNTIF(J137:AW137,"&lt;&gt;")=0,"",SUMPRODUCT(((Recommendations[ImplStatus]="Implemented")+(Recommendations[ImplStatus]="Compensated"))*ISNUMBER(MATCH(Recommendations[Id],J137:AW137,0)))/COUNTIF(J137:AW137,"&lt;&gt;"))</f>
        <v/>
      </c>
      <c r="J137" s="87"/>
      <c r="K137" s="87"/>
      <c r="L137" s="87"/>
      <c r="M137" s="87"/>
      <c r="N137" s="87"/>
      <c r="O137" s="87"/>
      <c r="P137" s="87"/>
      <c r="Q137" s="87"/>
      <c r="R137" s="87"/>
      <c r="S137" s="87"/>
      <c r="T137" s="87"/>
      <c r="U137" s="87"/>
      <c r="V137" s="87"/>
      <c r="W137" s="87"/>
      <c r="X137" s="87"/>
      <c r="Y137" s="87"/>
      <c r="Z137" s="87"/>
      <c r="AA137" s="87"/>
      <c r="AB137" s="87"/>
      <c r="AC137" s="87"/>
      <c r="AD137" s="87"/>
      <c r="AE137" s="87"/>
      <c r="AF137" s="87"/>
      <c r="AG137" s="87"/>
      <c r="AH137" s="87"/>
      <c r="AI137" s="87"/>
      <c r="AJ137" s="87"/>
      <c r="AK137" s="87"/>
      <c r="AL137" s="87"/>
      <c r="AM137" s="87"/>
      <c r="AN137" s="87"/>
      <c r="AO137" s="87"/>
      <c r="AP137" s="87"/>
      <c r="AQ137" s="87"/>
      <c r="AR137" s="87"/>
      <c r="AS137" s="87"/>
      <c r="AT137" s="87"/>
      <c r="AU137" s="87"/>
      <c r="AV137" s="87"/>
      <c r="AW137" s="98"/>
    </row>
    <row r="138" spans="1:49" ht="60" customHeight="1" x14ac:dyDescent="0.35">
      <c r="A138" s="95" t="s">
        <v>2098</v>
      </c>
      <c r="B138" s="78" t="s">
        <v>2112</v>
      </c>
      <c r="C138" s="80" t="s">
        <v>2113</v>
      </c>
      <c r="D138" s="82" t="s">
        <v>2114</v>
      </c>
      <c r="E138" s="82" t="s">
        <v>2115</v>
      </c>
      <c r="F138" s="83" t="s">
        <v>1711</v>
      </c>
      <c r="G138" s="83" t="s">
        <v>1652</v>
      </c>
      <c r="H138" s="83">
        <v>2</v>
      </c>
      <c r="I138" s="85" t="str">
        <f>IF(COUNTIF(J138:AW138,"&lt;&gt;")=0,"",SUMPRODUCT(((Recommendations[ImplStatus]="Implemented")+(Recommendations[ImplStatus]="Compensated"))*ISNUMBER(MATCH(Recommendations[Id],J138:AW138,0)))/COUNTIF(J138:AW138,"&lt;&gt;"))</f>
        <v/>
      </c>
      <c r="J138" s="87"/>
      <c r="K138" s="87"/>
      <c r="L138" s="87"/>
      <c r="M138" s="87"/>
      <c r="N138" s="87"/>
      <c r="O138" s="87"/>
      <c r="P138" s="87"/>
      <c r="Q138" s="87"/>
      <c r="R138" s="87"/>
      <c r="S138" s="87"/>
      <c r="T138" s="87"/>
      <c r="U138" s="87"/>
      <c r="V138" s="87"/>
      <c r="W138" s="87"/>
      <c r="X138" s="87"/>
      <c r="Y138" s="87"/>
      <c r="Z138" s="87"/>
      <c r="AA138" s="87"/>
      <c r="AB138" s="87"/>
      <c r="AC138" s="87"/>
      <c r="AD138" s="87"/>
      <c r="AE138" s="87"/>
      <c r="AF138" s="87"/>
      <c r="AG138" s="87"/>
      <c r="AH138" s="87"/>
      <c r="AI138" s="87"/>
      <c r="AJ138" s="87"/>
      <c r="AK138" s="87"/>
      <c r="AL138" s="87"/>
      <c r="AM138" s="87"/>
      <c r="AN138" s="87"/>
      <c r="AO138" s="87"/>
      <c r="AP138" s="87"/>
      <c r="AQ138" s="87"/>
      <c r="AR138" s="87"/>
      <c r="AS138" s="87"/>
      <c r="AT138" s="87"/>
      <c r="AU138" s="87"/>
      <c r="AV138" s="87"/>
      <c r="AW138" s="98"/>
    </row>
    <row r="139" spans="1:49" ht="60" customHeight="1" x14ac:dyDescent="0.35">
      <c r="A139" s="95" t="s">
        <v>2098</v>
      </c>
      <c r="B139" s="78" t="s">
        <v>2116</v>
      </c>
      <c r="C139" s="80" t="s">
        <v>2117</v>
      </c>
      <c r="D139" s="82" t="s">
        <v>2118</v>
      </c>
      <c r="E139" s="82" t="s">
        <v>2119</v>
      </c>
      <c r="F139" s="83" t="s">
        <v>1736</v>
      </c>
      <c r="G139" s="83" t="s">
        <v>1652</v>
      </c>
      <c r="H139" s="83">
        <v>3</v>
      </c>
      <c r="I139" s="85" t="str">
        <f>IF(COUNTIF(J139:AW139,"&lt;&gt;")=0,"",SUMPRODUCT(((Recommendations[ImplStatus]="Implemented")+(Recommendations[ImplStatus]="Compensated"))*ISNUMBER(MATCH(Recommendations[Id],J139:AW139,0)))/COUNTIF(J139:AW139,"&lt;&gt;"))</f>
        <v/>
      </c>
      <c r="J139" s="87"/>
      <c r="K139" s="87"/>
      <c r="L139" s="87"/>
      <c r="M139" s="87"/>
      <c r="N139" s="87"/>
      <c r="O139" s="87"/>
      <c r="P139" s="87"/>
      <c r="Q139" s="87"/>
      <c r="R139" s="87"/>
      <c r="S139" s="87"/>
      <c r="T139" s="87"/>
      <c r="U139" s="87"/>
      <c r="V139" s="87"/>
      <c r="W139" s="87"/>
      <c r="X139" s="87"/>
      <c r="Y139" s="87"/>
      <c r="Z139" s="87"/>
      <c r="AA139" s="87"/>
      <c r="AB139" s="87"/>
      <c r="AC139" s="87"/>
      <c r="AD139" s="87"/>
      <c r="AE139" s="87"/>
      <c r="AF139" s="87"/>
      <c r="AG139" s="87"/>
      <c r="AH139" s="87"/>
      <c r="AI139" s="87"/>
      <c r="AJ139" s="87"/>
      <c r="AK139" s="87"/>
      <c r="AL139" s="87"/>
      <c r="AM139" s="87"/>
      <c r="AN139" s="87"/>
      <c r="AO139" s="87"/>
      <c r="AP139" s="87"/>
      <c r="AQ139" s="87"/>
      <c r="AR139" s="87"/>
      <c r="AS139" s="87"/>
      <c r="AT139" s="87"/>
      <c r="AU139" s="87"/>
      <c r="AV139" s="87"/>
      <c r="AW139" s="98"/>
    </row>
    <row r="140" spans="1:49" ht="60" customHeight="1" x14ac:dyDescent="0.35">
      <c r="A140" s="95" t="s">
        <v>2098</v>
      </c>
      <c r="B140" s="78" t="s">
        <v>2120</v>
      </c>
      <c r="C140" s="80" t="s">
        <v>2121</v>
      </c>
      <c r="D140" s="82" t="s">
        <v>2122</v>
      </c>
      <c r="E140" s="82" t="s">
        <v>2123</v>
      </c>
      <c r="F140" s="83" t="s">
        <v>1651</v>
      </c>
      <c r="G140" s="83" t="s">
        <v>1652</v>
      </c>
      <c r="H140" s="83">
        <v>3</v>
      </c>
      <c r="I140" s="85" t="str">
        <f>IF(COUNTIF(J140:AW140,"&lt;&gt;")=0,"",SUMPRODUCT(((Recommendations[ImplStatus]="Implemented")+(Recommendations[ImplStatus]="Compensated"))*ISNUMBER(MATCH(Recommendations[Id],J140:AW140,0)))/COUNTIF(J140:AW140,"&lt;&gt;"))</f>
        <v/>
      </c>
      <c r="J140" s="87"/>
      <c r="K140" s="87"/>
      <c r="L140" s="87"/>
      <c r="M140" s="87"/>
      <c r="N140" s="87"/>
      <c r="O140" s="87"/>
      <c r="P140" s="87"/>
      <c r="Q140" s="87"/>
      <c r="R140" s="87"/>
      <c r="S140" s="87"/>
      <c r="T140" s="87"/>
      <c r="U140" s="87"/>
      <c r="V140" s="87"/>
      <c r="W140" s="87"/>
      <c r="X140" s="87"/>
      <c r="Y140" s="87"/>
      <c r="Z140" s="87"/>
      <c r="AA140" s="87"/>
      <c r="AB140" s="87"/>
      <c r="AC140" s="87"/>
      <c r="AD140" s="87"/>
      <c r="AE140" s="87"/>
      <c r="AF140" s="87"/>
      <c r="AG140" s="87"/>
      <c r="AH140" s="87"/>
      <c r="AI140" s="87"/>
      <c r="AJ140" s="87"/>
      <c r="AK140" s="87"/>
      <c r="AL140" s="87"/>
      <c r="AM140" s="87"/>
      <c r="AN140" s="87"/>
      <c r="AO140" s="87"/>
      <c r="AP140" s="87"/>
      <c r="AQ140" s="87"/>
      <c r="AR140" s="87"/>
      <c r="AS140" s="87"/>
      <c r="AT140" s="87"/>
      <c r="AU140" s="87"/>
      <c r="AV140" s="87"/>
      <c r="AW140" s="98"/>
    </row>
    <row r="141" spans="1:49" ht="60" customHeight="1" x14ac:dyDescent="0.35">
      <c r="A141" s="95" t="s">
        <v>2098</v>
      </c>
      <c r="B141" s="78" t="s">
        <v>2124</v>
      </c>
      <c r="C141" s="80" t="s">
        <v>2125</v>
      </c>
      <c r="D141" s="82" t="s">
        <v>2126</v>
      </c>
      <c r="E141" s="82" t="s">
        <v>2127</v>
      </c>
      <c r="F141" s="83" t="s">
        <v>1651</v>
      </c>
      <c r="G141" s="83" t="s">
        <v>1636</v>
      </c>
      <c r="H141" s="83">
        <v>3</v>
      </c>
      <c r="I141" s="85" t="str">
        <f>IF(COUNTIF(J141:AW141,"&lt;&gt;")=0,"",SUMPRODUCT(((Recommendations[ImplStatus]="Implemented")+(Recommendations[ImplStatus]="Compensated"))*ISNUMBER(MATCH(Recommendations[Id],J141:AW141,0)))/COUNTIF(J141:AW141,"&lt;&gt;"))</f>
        <v/>
      </c>
      <c r="J141" s="87"/>
      <c r="K141" s="87"/>
      <c r="L141" s="87"/>
      <c r="M141" s="87"/>
      <c r="N141" s="87"/>
      <c r="O141" s="87"/>
      <c r="P141" s="87"/>
      <c r="Q141" s="87"/>
      <c r="R141" s="87"/>
      <c r="S141" s="87"/>
      <c r="T141" s="87"/>
      <c r="U141" s="87"/>
      <c r="V141" s="87"/>
      <c r="W141" s="87"/>
      <c r="X141" s="87"/>
      <c r="Y141" s="87"/>
      <c r="Z141" s="87"/>
      <c r="AA141" s="87"/>
      <c r="AB141" s="87"/>
      <c r="AC141" s="87"/>
      <c r="AD141" s="87"/>
      <c r="AE141" s="87"/>
      <c r="AF141" s="87"/>
      <c r="AG141" s="87"/>
      <c r="AH141" s="87"/>
      <c r="AI141" s="87"/>
      <c r="AJ141" s="87"/>
      <c r="AK141" s="87"/>
      <c r="AL141" s="87"/>
      <c r="AM141" s="87"/>
      <c r="AN141" s="87"/>
      <c r="AO141" s="87"/>
      <c r="AP141" s="87"/>
      <c r="AQ141" s="87"/>
      <c r="AR141" s="87"/>
      <c r="AS141" s="87"/>
      <c r="AT141" s="87"/>
      <c r="AU141" s="87"/>
      <c r="AV141" s="87"/>
      <c r="AW141" s="98"/>
    </row>
    <row r="142" spans="1:49" ht="60" customHeight="1" outlineLevel="1" x14ac:dyDescent="0.35">
      <c r="A142" s="94" t="s">
        <v>2128</v>
      </c>
      <c r="B142" s="77">
        <v>16</v>
      </c>
      <c r="C142" s="79" t="s">
        <v>20</v>
      </c>
      <c r="D142" s="81" t="s">
        <v>2129</v>
      </c>
      <c r="E142" s="81" t="s">
        <v>20</v>
      </c>
      <c r="F142" s="77" t="s">
        <v>20</v>
      </c>
      <c r="G142" s="77" t="s">
        <v>20</v>
      </c>
      <c r="H142" s="77"/>
      <c r="I142" s="84" t="str">
        <f>IF(COUNTIF(J142:AW142,"&lt;&gt;")=0,"",SUMPRODUCT(((Recommendations[ImplStatus]="Implemented")+(Recommendations[ImplStatus]="Compensated"))*ISNUMBER(MATCH(Recommendations[Id],J142:AW142,0)))/COUNTIF(J142:AW142,"&lt;&gt;"))</f>
        <v/>
      </c>
      <c r="J142" s="86"/>
      <c r="K142" s="86"/>
      <c r="L142" s="86"/>
      <c r="M142" s="86"/>
      <c r="N142" s="86"/>
      <c r="O142" s="86"/>
      <c r="P142" s="86"/>
      <c r="Q142" s="86"/>
      <c r="R142" s="86"/>
      <c r="S142" s="86"/>
      <c r="T142" s="86"/>
      <c r="U142" s="86"/>
      <c r="V142" s="86"/>
      <c r="W142" s="86"/>
      <c r="X142" s="86"/>
      <c r="Y142" s="86"/>
      <c r="Z142" s="86"/>
      <c r="AA142" s="86"/>
      <c r="AB142" s="86"/>
      <c r="AC142" s="86"/>
      <c r="AD142" s="86"/>
      <c r="AE142" s="86"/>
      <c r="AF142" s="86"/>
      <c r="AG142" s="86"/>
      <c r="AH142" s="86"/>
      <c r="AI142" s="86"/>
      <c r="AJ142" s="86"/>
      <c r="AK142" s="86"/>
      <c r="AL142" s="86"/>
      <c r="AM142" s="86"/>
      <c r="AN142" s="86"/>
      <c r="AO142" s="86"/>
      <c r="AP142" s="86"/>
      <c r="AQ142" s="86"/>
      <c r="AR142" s="86"/>
      <c r="AS142" s="86"/>
      <c r="AT142" s="86"/>
      <c r="AU142" s="86"/>
      <c r="AV142" s="86"/>
      <c r="AW142" s="97"/>
    </row>
    <row r="143" spans="1:49" ht="60" customHeight="1" x14ac:dyDescent="0.35">
      <c r="A143" s="95" t="s">
        <v>2128</v>
      </c>
      <c r="B143" s="78" t="s">
        <v>2130</v>
      </c>
      <c r="C143" s="80" t="s">
        <v>2131</v>
      </c>
      <c r="D143" s="82" t="s">
        <v>2132</v>
      </c>
      <c r="E143" s="82" t="s">
        <v>2133</v>
      </c>
      <c r="F143" s="83" t="s">
        <v>1711</v>
      </c>
      <c r="G143" s="83" t="s">
        <v>1652</v>
      </c>
      <c r="H143" s="83">
        <v>2</v>
      </c>
      <c r="I143" s="85" t="str">
        <f>IF(COUNTIF(J143:AW143,"&lt;&gt;")=0,"",SUMPRODUCT(((Recommendations[ImplStatus]="Implemented")+(Recommendations[ImplStatus]="Compensated"))*ISNUMBER(MATCH(Recommendations[Id],J143:AW143,0)))/COUNTIF(J143:AW143,"&lt;&gt;"))</f>
        <v/>
      </c>
      <c r="J143" s="87"/>
      <c r="K143" s="87"/>
      <c r="L143" s="87"/>
      <c r="M143" s="87"/>
      <c r="N143" s="87"/>
      <c r="O143" s="87"/>
      <c r="P143" s="87"/>
      <c r="Q143" s="87"/>
      <c r="R143" s="87"/>
      <c r="S143" s="87"/>
      <c r="T143" s="87"/>
      <c r="U143" s="87"/>
      <c r="V143" s="87"/>
      <c r="W143" s="87"/>
      <c r="X143" s="87"/>
      <c r="Y143" s="87"/>
      <c r="Z143" s="87"/>
      <c r="AA143" s="87"/>
      <c r="AB143" s="87"/>
      <c r="AC143" s="87"/>
      <c r="AD143" s="87"/>
      <c r="AE143" s="87"/>
      <c r="AF143" s="87"/>
      <c r="AG143" s="87"/>
      <c r="AH143" s="87"/>
      <c r="AI143" s="87"/>
      <c r="AJ143" s="87"/>
      <c r="AK143" s="87"/>
      <c r="AL143" s="87"/>
      <c r="AM143" s="87"/>
      <c r="AN143" s="87"/>
      <c r="AO143" s="87"/>
      <c r="AP143" s="87"/>
      <c r="AQ143" s="87"/>
      <c r="AR143" s="87"/>
      <c r="AS143" s="87"/>
      <c r="AT143" s="87"/>
      <c r="AU143" s="87"/>
      <c r="AV143" s="87"/>
      <c r="AW143" s="98"/>
    </row>
    <row r="144" spans="1:49" ht="60" customHeight="1" x14ac:dyDescent="0.35">
      <c r="A144" s="95" t="s">
        <v>2128</v>
      </c>
      <c r="B144" s="78" t="s">
        <v>2134</v>
      </c>
      <c r="C144" s="80" t="s">
        <v>2135</v>
      </c>
      <c r="D144" s="82" t="s">
        <v>2136</v>
      </c>
      <c r="E144" s="82" t="s">
        <v>2137</v>
      </c>
      <c r="F144" s="83" t="s">
        <v>1711</v>
      </c>
      <c r="G144" s="83" t="s">
        <v>1652</v>
      </c>
      <c r="H144" s="83">
        <v>2</v>
      </c>
      <c r="I144" s="85" t="str">
        <f>IF(COUNTIF(J144:AW144,"&lt;&gt;")=0,"",SUMPRODUCT(((Recommendations[ImplStatus]="Implemented")+(Recommendations[ImplStatus]="Compensated"))*ISNUMBER(MATCH(Recommendations[Id],J144:AW144,0)))/COUNTIF(J144:AW144,"&lt;&gt;"))</f>
        <v/>
      </c>
      <c r="J144" s="87"/>
      <c r="K144" s="87"/>
      <c r="L144" s="87"/>
      <c r="M144" s="87"/>
      <c r="N144" s="87"/>
      <c r="O144" s="87"/>
      <c r="P144" s="87"/>
      <c r="Q144" s="87"/>
      <c r="R144" s="87"/>
      <c r="S144" s="87"/>
      <c r="T144" s="87"/>
      <c r="U144" s="87"/>
      <c r="V144" s="87"/>
      <c r="W144" s="87"/>
      <c r="X144" s="87"/>
      <c r="Y144" s="87"/>
      <c r="Z144" s="87"/>
      <c r="AA144" s="87"/>
      <c r="AB144" s="87"/>
      <c r="AC144" s="87"/>
      <c r="AD144" s="87"/>
      <c r="AE144" s="87"/>
      <c r="AF144" s="87"/>
      <c r="AG144" s="87"/>
      <c r="AH144" s="87"/>
      <c r="AI144" s="87"/>
      <c r="AJ144" s="87"/>
      <c r="AK144" s="87"/>
      <c r="AL144" s="87"/>
      <c r="AM144" s="87"/>
      <c r="AN144" s="87"/>
      <c r="AO144" s="87"/>
      <c r="AP144" s="87"/>
      <c r="AQ144" s="87"/>
      <c r="AR144" s="87"/>
      <c r="AS144" s="87"/>
      <c r="AT144" s="87"/>
      <c r="AU144" s="87"/>
      <c r="AV144" s="87"/>
      <c r="AW144" s="98"/>
    </row>
    <row r="145" spans="1:49" ht="60" customHeight="1" x14ac:dyDescent="0.35">
      <c r="A145" s="95" t="s">
        <v>2128</v>
      </c>
      <c r="B145" s="78" t="s">
        <v>2138</v>
      </c>
      <c r="C145" s="80" t="s">
        <v>2139</v>
      </c>
      <c r="D145" s="82" t="s">
        <v>2140</v>
      </c>
      <c r="E145" s="82" t="s">
        <v>2141</v>
      </c>
      <c r="F145" s="83" t="s">
        <v>1619</v>
      </c>
      <c r="G145" s="83" t="s">
        <v>1604</v>
      </c>
      <c r="H145" s="83">
        <v>2</v>
      </c>
      <c r="I145" s="85" t="str">
        <f>IF(COUNTIF(J145:AW145,"&lt;&gt;")=0,"",SUMPRODUCT(((Recommendations[ImplStatus]="Implemented")+(Recommendations[ImplStatus]="Compensated"))*ISNUMBER(MATCH(Recommendations[Id],J145:AW145,0)))/COUNTIF(J145:AW145,"&lt;&gt;"))</f>
        <v/>
      </c>
      <c r="J145" s="87"/>
      <c r="K145" s="87"/>
      <c r="L145" s="87"/>
      <c r="M145" s="87"/>
      <c r="N145" s="87"/>
      <c r="O145" s="87"/>
      <c r="P145" s="87"/>
      <c r="Q145" s="87"/>
      <c r="R145" s="87"/>
      <c r="S145" s="87"/>
      <c r="T145" s="87"/>
      <c r="U145" s="87"/>
      <c r="V145" s="87"/>
      <c r="W145" s="87"/>
      <c r="X145" s="87"/>
      <c r="Y145" s="87"/>
      <c r="Z145" s="87"/>
      <c r="AA145" s="87"/>
      <c r="AB145" s="87"/>
      <c r="AC145" s="87"/>
      <c r="AD145" s="87"/>
      <c r="AE145" s="87"/>
      <c r="AF145" s="87"/>
      <c r="AG145" s="87"/>
      <c r="AH145" s="87"/>
      <c r="AI145" s="87"/>
      <c r="AJ145" s="87"/>
      <c r="AK145" s="87"/>
      <c r="AL145" s="87"/>
      <c r="AM145" s="87"/>
      <c r="AN145" s="87"/>
      <c r="AO145" s="87"/>
      <c r="AP145" s="87"/>
      <c r="AQ145" s="87"/>
      <c r="AR145" s="87"/>
      <c r="AS145" s="87"/>
      <c r="AT145" s="87"/>
      <c r="AU145" s="87"/>
      <c r="AV145" s="87"/>
      <c r="AW145" s="98"/>
    </row>
    <row r="146" spans="1:49" ht="60" customHeight="1" x14ac:dyDescent="0.35">
      <c r="A146" s="95" t="s">
        <v>2128</v>
      </c>
      <c r="B146" s="78" t="s">
        <v>2142</v>
      </c>
      <c r="C146" s="80" t="s">
        <v>2143</v>
      </c>
      <c r="D146" s="82" t="s">
        <v>2144</v>
      </c>
      <c r="E146" s="82" t="s">
        <v>2145</v>
      </c>
      <c r="F146" s="83" t="s">
        <v>1619</v>
      </c>
      <c r="G146" s="83" t="s">
        <v>1594</v>
      </c>
      <c r="H146" s="83">
        <v>2</v>
      </c>
      <c r="I146" s="85" t="str">
        <f>IF(COUNTIF(J146:AW146,"&lt;&gt;")=0,"",SUMPRODUCT(((Recommendations[ImplStatus]="Implemented")+(Recommendations[ImplStatus]="Compensated"))*ISNUMBER(MATCH(Recommendations[Id],J146:AW146,0)))/COUNTIF(J146:AW146,"&lt;&gt;"))</f>
        <v/>
      </c>
      <c r="J146" s="87"/>
      <c r="K146" s="87"/>
      <c r="L146" s="87"/>
      <c r="M146" s="87"/>
      <c r="N146" s="87"/>
      <c r="O146" s="87"/>
      <c r="P146" s="87"/>
      <c r="Q146" s="87"/>
      <c r="R146" s="87"/>
      <c r="S146" s="87"/>
      <c r="T146" s="87"/>
      <c r="U146" s="87"/>
      <c r="V146" s="87"/>
      <c r="W146" s="87"/>
      <c r="X146" s="87"/>
      <c r="Y146" s="87"/>
      <c r="Z146" s="87"/>
      <c r="AA146" s="87"/>
      <c r="AB146" s="87"/>
      <c r="AC146" s="87"/>
      <c r="AD146" s="87"/>
      <c r="AE146" s="87"/>
      <c r="AF146" s="87"/>
      <c r="AG146" s="87"/>
      <c r="AH146" s="87"/>
      <c r="AI146" s="87"/>
      <c r="AJ146" s="87"/>
      <c r="AK146" s="87"/>
      <c r="AL146" s="87"/>
      <c r="AM146" s="87"/>
      <c r="AN146" s="87"/>
      <c r="AO146" s="87"/>
      <c r="AP146" s="87"/>
      <c r="AQ146" s="87"/>
      <c r="AR146" s="87"/>
      <c r="AS146" s="87"/>
      <c r="AT146" s="87"/>
      <c r="AU146" s="87"/>
      <c r="AV146" s="87"/>
      <c r="AW146" s="98"/>
    </row>
    <row r="147" spans="1:49" ht="60" customHeight="1" x14ac:dyDescent="0.35">
      <c r="A147" s="95" t="s">
        <v>2128</v>
      </c>
      <c r="B147" s="78" t="s">
        <v>2146</v>
      </c>
      <c r="C147" s="80" t="s">
        <v>2147</v>
      </c>
      <c r="D147" s="82" t="s">
        <v>2148</v>
      </c>
      <c r="E147" s="82" t="s">
        <v>2149</v>
      </c>
      <c r="F147" s="83" t="s">
        <v>1619</v>
      </c>
      <c r="G147" s="83" t="s">
        <v>1636</v>
      </c>
      <c r="H147" s="83">
        <v>2</v>
      </c>
      <c r="I147" s="85" t="str">
        <f>IF(COUNTIF(J147:AW147,"&lt;&gt;")=0,"",SUMPRODUCT(((Recommendations[ImplStatus]="Implemented")+(Recommendations[ImplStatus]="Compensated"))*ISNUMBER(MATCH(Recommendations[Id],J147:AW147,0)))/COUNTIF(J147:AW147,"&lt;&gt;"))</f>
        <v/>
      </c>
      <c r="J147" s="87"/>
      <c r="K147" s="87"/>
      <c r="L147" s="87"/>
      <c r="M147" s="87"/>
      <c r="N147" s="87"/>
      <c r="O147" s="87"/>
      <c r="P147" s="87"/>
      <c r="Q147" s="87"/>
      <c r="R147" s="87"/>
      <c r="S147" s="87"/>
      <c r="T147" s="87"/>
      <c r="U147" s="87"/>
      <c r="V147" s="87"/>
      <c r="W147" s="87"/>
      <c r="X147" s="87"/>
      <c r="Y147" s="87"/>
      <c r="Z147" s="87"/>
      <c r="AA147" s="87"/>
      <c r="AB147" s="87"/>
      <c r="AC147" s="87"/>
      <c r="AD147" s="87"/>
      <c r="AE147" s="87"/>
      <c r="AF147" s="87"/>
      <c r="AG147" s="87"/>
      <c r="AH147" s="87"/>
      <c r="AI147" s="87"/>
      <c r="AJ147" s="87"/>
      <c r="AK147" s="87"/>
      <c r="AL147" s="87"/>
      <c r="AM147" s="87"/>
      <c r="AN147" s="87"/>
      <c r="AO147" s="87"/>
      <c r="AP147" s="87"/>
      <c r="AQ147" s="87"/>
      <c r="AR147" s="87"/>
      <c r="AS147" s="87"/>
      <c r="AT147" s="87"/>
      <c r="AU147" s="87"/>
      <c r="AV147" s="87"/>
      <c r="AW147" s="98"/>
    </row>
    <row r="148" spans="1:49" ht="60" customHeight="1" x14ac:dyDescent="0.35">
      <c r="A148" s="95" t="s">
        <v>2128</v>
      </c>
      <c r="B148" s="78" t="s">
        <v>2150</v>
      </c>
      <c r="C148" s="80" t="s">
        <v>2151</v>
      </c>
      <c r="D148" s="82" t="s">
        <v>2152</v>
      </c>
      <c r="E148" s="82" t="s">
        <v>2153</v>
      </c>
      <c r="F148" s="83" t="s">
        <v>1711</v>
      </c>
      <c r="G148" s="83" t="s">
        <v>1652</v>
      </c>
      <c r="H148" s="83">
        <v>2</v>
      </c>
      <c r="I148" s="85" t="str">
        <f>IF(COUNTIF(J148:AW148,"&lt;&gt;")=0,"",SUMPRODUCT(((Recommendations[ImplStatus]="Implemented")+(Recommendations[ImplStatus]="Compensated"))*ISNUMBER(MATCH(Recommendations[Id],J148:AW148,0)))/COUNTIF(J148:AW148,"&lt;&gt;"))</f>
        <v/>
      </c>
      <c r="J148" s="87"/>
      <c r="K148" s="87"/>
      <c r="L148" s="87"/>
      <c r="M148" s="87"/>
      <c r="N148" s="87"/>
      <c r="O148" s="87"/>
      <c r="P148" s="87"/>
      <c r="Q148" s="87"/>
      <c r="R148" s="87"/>
      <c r="S148" s="87"/>
      <c r="T148" s="87"/>
      <c r="U148" s="87"/>
      <c r="V148" s="87"/>
      <c r="W148" s="87"/>
      <c r="X148" s="87"/>
      <c r="Y148" s="87"/>
      <c r="Z148" s="87"/>
      <c r="AA148" s="87"/>
      <c r="AB148" s="87"/>
      <c r="AC148" s="87"/>
      <c r="AD148" s="87"/>
      <c r="AE148" s="87"/>
      <c r="AF148" s="87"/>
      <c r="AG148" s="87"/>
      <c r="AH148" s="87"/>
      <c r="AI148" s="87"/>
      <c r="AJ148" s="87"/>
      <c r="AK148" s="87"/>
      <c r="AL148" s="87"/>
      <c r="AM148" s="87"/>
      <c r="AN148" s="87"/>
      <c r="AO148" s="87"/>
      <c r="AP148" s="87"/>
      <c r="AQ148" s="87"/>
      <c r="AR148" s="87"/>
      <c r="AS148" s="87"/>
      <c r="AT148" s="87"/>
      <c r="AU148" s="87"/>
      <c r="AV148" s="87"/>
      <c r="AW148" s="98"/>
    </row>
    <row r="149" spans="1:49" ht="60" customHeight="1" x14ac:dyDescent="0.35">
      <c r="A149" s="95" t="s">
        <v>2128</v>
      </c>
      <c r="B149" s="78" t="s">
        <v>2154</v>
      </c>
      <c r="C149" s="80" t="s">
        <v>2155</v>
      </c>
      <c r="D149" s="82" t="s">
        <v>2156</v>
      </c>
      <c r="E149" s="82" t="s">
        <v>2157</v>
      </c>
      <c r="F149" s="83" t="s">
        <v>1619</v>
      </c>
      <c r="G149" s="83" t="s">
        <v>1636</v>
      </c>
      <c r="H149" s="83">
        <v>2</v>
      </c>
      <c r="I149" s="85" t="str">
        <f>IF(COUNTIF(J149:AW149,"&lt;&gt;")=0,"",SUMPRODUCT(((Recommendations[ImplStatus]="Implemented")+(Recommendations[ImplStatus]="Compensated"))*ISNUMBER(MATCH(Recommendations[Id],J149:AW149,0)))/COUNTIF(J149:AW149,"&lt;&gt;"))</f>
        <v/>
      </c>
      <c r="J149" s="87"/>
      <c r="K149" s="87"/>
      <c r="L149" s="87"/>
      <c r="M149" s="87"/>
      <c r="N149" s="87"/>
      <c r="O149" s="87"/>
      <c r="P149" s="87"/>
      <c r="Q149" s="87"/>
      <c r="R149" s="87"/>
      <c r="S149" s="87"/>
      <c r="T149" s="87"/>
      <c r="U149" s="87"/>
      <c r="V149" s="87"/>
      <c r="W149" s="87"/>
      <c r="X149" s="87"/>
      <c r="Y149" s="87"/>
      <c r="Z149" s="87"/>
      <c r="AA149" s="87"/>
      <c r="AB149" s="87"/>
      <c r="AC149" s="87"/>
      <c r="AD149" s="87"/>
      <c r="AE149" s="87"/>
      <c r="AF149" s="87"/>
      <c r="AG149" s="87"/>
      <c r="AH149" s="87"/>
      <c r="AI149" s="87"/>
      <c r="AJ149" s="87"/>
      <c r="AK149" s="87"/>
      <c r="AL149" s="87"/>
      <c r="AM149" s="87"/>
      <c r="AN149" s="87"/>
      <c r="AO149" s="87"/>
      <c r="AP149" s="87"/>
      <c r="AQ149" s="87"/>
      <c r="AR149" s="87"/>
      <c r="AS149" s="87"/>
      <c r="AT149" s="87"/>
      <c r="AU149" s="87"/>
      <c r="AV149" s="87"/>
      <c r="AW149" s="98"/>
    </row>
    <row r="150" spans="1:49" ht="60" customHeight="1" x14ac:dyDescent="0.35">
      <c r="A150" s="95" t="s">
        <v>2128</v>
      </c>
      <c r="B150" s="78" t="s">
        <v>2158</v>
      </c>
      <c r="C150" s="80" t="s">
        <v>2159</v>
      </c>
      <c r="D150" s="82" t="s">
        <v>2160</v>
      </c>
      <c r="E150" s="82" t="s">
        <v>2161</v>
      </c>
      <c r="F150" s="83" t="s">
        <v>1864</v>
      </c>
      <c r="G150" s="83" t="s">
        <v>1636</v>
      </c>
      <c r="H150" s="83">
        <v>2</v>
      </c>
      <c r="I150" s="85" t="str">
        <f>IF(COUNTIF(J150:AW150,"&lt;&gt;")=0,"",SUMPRODUCT(((Recommendations[ImplStatus]="Implemented")+(Recommendations[ImplStatus]="Compensated"))*ISNUMBER(MATCH(Recommendations[Id],J150:AW150,0)))/COUNTIF(J150:AW150,"&lt;&gt;"))</f>
        <v/>
      </c>
      <c r="J150" s="87"/>
      <c r="K150" s="87"/>
      <c r="L150" s="87"/>
      <c r="M150" s="87"/>
      <c r="N150" s="87"/>
      <c r="O150" s="87"/>
      <c r="P150" s="87"/>
      <c r="Q150" s="87"/>
      <c r="R150" s="87"/>
      <c r="S150" s="87"/>
      <c r="T150" s="87"/>
      <c r="U150" s="87"/>
      <c r="V150" s="87"/>
      <c r="W150" s="87"/>
      <c r="X150" s="87"/>
      <c r="Y150" s="87"/>
      <c r="Z150" s="87"/>
      <c r="AA150" s="87"/>
      <c r="AB150" s="87"/>
      <c r="AC150" s="87"/>
      <c r="AD150" s="87"/>
      <c r="AE150" s="87"/>
      <c r="AF150" s="87"/>
      <c r="AG150" s="87"/>
      <c r="AH150" s="87"/>
      <c r="AI150" s="87"/>
      <c r="AJ150" s="87"/>
      <c r="AK150" s="87"/>
      <c r="AL150" s="87"/>
      <c r="AM150" s="87"/>
      <c r="AN150" s="87"/>
      <c r="AO150" s="87"/>
      <c r="AP150" s="87"/>
      <c r="AQ150" s="87"/>
      <c r="AR150" s="87"/>
      <c r="AS150" s="87"/>
      <c r="AT150" s="87"/>
      <c r="AU150" s="87"/>
      <c r="AV150" s="87"/>
      <c r="AW150" s="98"/>
    </row>
    <row r="151" spans="1:49" ht="60" customHeight="1" x14ac:dyDescent="0.35">
      <c r="A151" s="95" t="s">
        <v>2128</v>
      </c>
      <c r="B151" s="78" t="s">
        <v>2162</v>
      </c>
      <c r="C151" s="80" t="s">
        <v>2163</v>
      </c>
      <c r="D151" s="82" t="s">
        <v>2164</v>
      </c>
      <c r="E151" s="82" t="s">
        <v>2165</v>
      </c>
      <c r="F151" s="83" t="s">
        <v>1736</v>
      </c>
      <c r="G151" s="83" t="s">
        <v>1636</v>
      </c>
      <c r="H151" s="83">
        <v>2</v>
      </c>
      <c r="I151" s="85" t="str">
        <f>IF(COUNTIF(J151:AW151,"&lt;&gt;")=0,"",SUMPRODUCT(((Recommendations[ImplStatus]="Implemented")+(Recommendations[ImplStatus]="Compensated"))*ISNUMBER(MATCH(Recommendations[Id],J151:AW151,0)))/COUNTIF(J151:AW151,"&lt;&gt;"))</f>
        <v/>
      </c>
      <c r="J151" s="87"/>
      <c r="K151" s="87"/>
      <c r="L151" s="87"/>
      <c r="M151" s="87"/>
      <c r="N151" s="87"/>
      <c r="O151" s="87"/>
      <c r="P151" s="87"/>
      <c r="Q151" s="87"/>
      <c r="R151" s="87"/>
      <c r="S151" s="87"/>
      <c r="T151" s="87"/>
      <c r="U151" s="87"/>
      <c r="V151" s="87"/>
      <c r="W151" s="87"/>
      <c r="X151" s="87"/>
      <c r="Y151" s="87"/>
      <c r="Z151" s="87"/>
      <c r="AA151" s="87"/>
      <c r="AB151" s="87"/>
      <c r="AC151" s="87"/>
      <c r="AD151" s="87"/>
      <c r="AE151" s="87"/>
      <c r="AF151" s="87"/>
      <c r="AG151" s="87"/>
      <c r="AH151" s="87"/>
      <c r="AI151" s="87"/>
      <c r="AJ151" s="87"/>
      <c r="AK151" s="87"/>
      <c r="AL151" s="87"/>
      <c r="AM151" s="87"/>
      <c r="AN151" s="87"/>
      <c r="AO151" s="87"/>
      <c r="AP151" s="87"/>
      <c r="AQ151" s="87"/>
      <c r="AR151" s="87"/>
      <c r="AS151" s="87"/>
      <c r="AT151" s="87"/>
      <c r="AU151" s="87"/>
      <c r="AV151" s="87"/>
      <c r="AW151" s="98"/>
    </row>
    <row r="152" spans="1:49" ht="60" customHeight="1" x14ac:dyDescent="0.35">
      <c r="A152" s="95" t="s">
        <v>2128</v>
      </c>
      <c r="B152" s="78" t="s">
        <v>2166</v>
      </c>
      <c r="C152" s="80" t="s">
        <v>2167</v>
      </c>
      <c r="D152" s="82" t="s">
        <v>2168</v>
      </c>
      <c r="E152" s="82" t="s">
        <v>2169</v>
      </c>
      <c r="F152" s="83" t="s">
        <v>1619</v>
      </c>
      <c r="G152" s="83" t="s">
        <v>1636</v>
      </c>
      <c r="H152" s="83">
        <v>2</v>
      </c>
      <c r="I152" s="85" t="str">
        <f>IF(COUNTIF(J152:AW152,"&lt;&gt;")=0,"",SUMPRODUCT(((Recommendations[ImplStatus]="Implemented")+(Recommendations[ImplStatus]="Compensated"))*ISNUMBER(MATCH(Recommendations[Id],J152:AW152,0)))/COUNTIF(J152:AW152,"&lt;&gt;"))</f>
        <v/>
      </c>
      <c r="J152" s="87"/>
      <c r="K152" s="87"/>
      <c r="L152" s="87"/>
      <c r="M152" s="87"/>
      <c r="N152" s="87"/>
      <c r="O152" s="87"/>
      <c r="P152" s="87"/>
      <c r="Q152" s="87"/>
      <c r="R152" s="87"/>
      <c r="S152" s="87"/>
      <c r="T152" s="87"/>
      <c r="U152" s="87"/>
      <c r="V152" s="87"/>
      <c r="W152" s="87"/>
      <c r="X152" s="87"/>
      <c r="Y152" s="87"/>
      <c r="Z152" s="87"/>
      <c r="AA152" s="87"/>
      <c r="AB152" s="87"/>
      <c r="AC152" s="87"/>
      <c r="AD152" s="87"/>
      <c r="AE152" s="87"/>
      <c r="AF152" s="87"/>
      <c r="AG152" s="87"/>
      <c r="AH152" s="87"/>
      <c r="AI152" s="87"/>
      <c r="AJ152" s="87"/>
      <c r="AK152" s="87"/>
      <c r="AL152" s="87"/>
      <c r="AM152" s="87"/>
      <c r="AN152" s="87"/>
      <c r="AO152" s="87"/>
      <c r="AP152" s="87"/>
      <c r="AQ152" s="87"/>
      <c r="AR152" s="87"/>
      <c r="AS152" s="87"/>
      <c r="AT152" s="87"/>
      <c r="AU152" s="87"/>
      <c r="AV152" s="87"/>
      <c r="AW152" s="98"/>
    </row>
    <row r="153" spans="1:49" ht="60" customHeight="1" x14ac:dyDescent="0.35">
      <c r="A153" s="95" t="s">
        <v>2128</v>
      </c>
      <c r="B153" s="78" t="s">
        <v>2170</v>
      </c>
      <c r="C153" s="80" t="s">
        <v>2171</v>
      </c>
      <c r="D153" s="82" t="s">
        <v>2172</v>
      </c>
      <c r="E153" s="82" t="s">
        <v>2173</v>
      </c>
      <c r="F153" s="83" t="s">
        <v>1619</v>
      </c>
      <c r="G153" s="83" t="s">
        <v>1636</v>
      </c>
      <c r="H153" s="83">
        <v>2</v>
      </c>
      <c r="I153" s="85" t="str">
        <f>IF(COUNTIF(J153:AW153,"&lt;&gt;")=0,"",SUMPRODUCT(((Recommendations[ImplStatus]="Implemented")+(Recommendations[ImplStatus]="Compensated"))*ISNUMBER(MATCH(Recommendations[Id],J153:AW153,0)))/COUNTIF(J153:AW153,"&lt;&gt;"))</f>
        <v/>
      </c>
      <c r="J153" s="87"/>
      <c r="K153" s="87"/>
      <c r="L153" s="87"/>
      <c r="M153" s="87"/>
      <c r="N153" s="87"/>
      <c r="O153" s="87"/>
      <c r="P153" s="87"/>
      <c r="Q153" s="87"/>
      <c r="R153" s="87"/>
      <c r="S153" s="87"/>
      <c r="T153" s="87"/>
      <c r="U153" s="87"/>
      <c r="V153" s="87"/>
      <c r="W153" s="87"/>
      <c r="X153" s="87"/>
      <c r="Y153" s="87"/>
      <c r="Z153" s="87"/>
      <c r="AA153" s="87"/>
      <c r="AB153" s="87"/>
      <c r="AC153" s="87"/>
      <c r="AD153" s="87"/>
      <c r="AE153" s="87"/>
      <c r="AF153" s="87"/>
      <c r="AG153" s="87"/>
      <c r="AH153" s="87"/>
      <c r="AI153" s="87"/>
      <c r="AJ153" s="87"/>
      <c r="AK153" s="87"/>
      <c r="AL153" s="87"/>
      <c r="AM153" s="87"/>
      <c r="AN153" s="87"/>
      <c r="AO153" s="87"/>
      <c r="AP153" s="87"/>
      <c r="AQ153" s="87"/>
      <c r="AR153" s="87"/>
      <c r="AS153" s="87"/>
      <c r="AT153" s="87"/>
      <c r="AU153" s="87"/>
      <c r="AV153" s="87"/>
      <c r="AW153" s="98"/>
    </row>
    <row r="154" spans="1:49" ht="60" customHeight="1" x14ac:dyDescent="0.35">
      <c r="A154" s="95" t="s">
        <v>2128</v>
      </c>
      <c r="B154" s="78" t="s">
        <v>2174</v>
      </c>
      <c r="C154" s="80" t="s">
        <v>2175</v>
      </c>
      <c r="D154" s="82" t="s">
        <v>2176</v>
      </c>
      <c r="E154" s="82" t="s">
        <v>2177</v>
      </c>
      <c r="F154" s="83" t="s">
        <v>1619</v>
      </c>
      <c r="G154" s="83" t="s">
        <v>1636</v>
      </c>
      <c r="H154" s="83">
        <v>3</v>
      </c>
      <c r="I154" s="85" t="str">
        <f>IF(COUNTIF(J154:AW154,"&lt;&gt;")=0,"",SUMPRODUCT(((Recommendations[ImplStatus]="Implemented")+(Recommendations[ImplStatus]="Compensated"))*ISNUMBER(MATCH(Recommendations[Id],J154:AW154,0)))/COUNTIF(J154:AW154,"&lt;&gt;"))</f>
        <v/>
      </c>
      <c r="J154" s="87"/>
      <c r="K154" s="87"/>
      <c r="L154" s="87"/>
      <c r="M154" s="87"/>
      <c r="N154" s="87"/>
      <c r="O154" s="87"/>
      <c r="P154" s="87"/>
      <c r="Q154" s="87"/>
      <c r="R154" s="87"/>
      <c r="S154" s="87"/>
      <c r="T154" s="87"/>
      <c r="U154" s="87"/>
      <c r="V154" s="87"/>
      <c r="W154" s="87"/>
      <c r="X154" s="87"/>
      <c r="Y154" s="87"/>
      <c r="Z154" s="87"/>
      <c r="AA154" s="87"/>
      <c r="AB154" s="87"/>
      <c r="AC154" s="87"/>
      <c r="AD154" s="87"/>
      <c r="AE154" s="87"/>
      <c r="AF154" s="87"/>
      <c r="AG154" s="87"/>
      <c r="AH154" s="87"/>
      <c r="AI154" s="87"/>
      <c r="AJ154" s="87"/>
      <c r="AK154" s="87"/>
      <c r="AL154" s="87"/>
      <c r="AM154" s="87"/>
      <c r="AN154" s="87"/>
      <c r="AO154" s="87"/>
      <c r="AP154" s="87"/>
      <c r="AQ154" s="87"/>
      <c r="AR154" s="87"/>
      <c r="AS154" s="87"/>
      <c r="AT154" s="87"/>
      <c r="AU154" s="87"/>
      <c r="AV154" s="87"/>
      <c r="AW154" s="98"/>
    </row>
    <row r="155" spans="1:49" ht="60" customHeight="1" x14ac:dyDescent="0.35">
      <c r="A155" s="95" t="s">
        <v>2128</v>
      </c>
      <c r="B155" s="78" t="s">
        <v>2178</v>
      </c>
      <c r="C155" s="80" t="s">
        <v>2179</v>
      </c>
      <c r="D155" s="82" t="s">
        <v>2180</v>
      </c>
      <c r="E155" s="82" t="s">
        <v>2181</v>
      </c>
      <c r="F155" s="83" t="s">
        <v>1619</v>
      </c>
      <c r="G155" s="83" t="s">
        <v>1604</v>
      </c>
      <c r="H155" s="83">
        <v>3</v>
      </c>
      <c r="I155" s="85" t="str">
        <f>IF(COUNTIF(J155:AW155,"&lt;&gt;")=0,"",SUMPRODUCT(((Recommendations[ImplStatus]="Implemented")+(Recommendations[ImplStatus]="Compensated"))*ISNUMBER(MATCH(Recommendations[Id],J155:AW155,0)))/COUNTIF(J155:AW155,"&lt;&gt;"))</f>
        <v/>
      </c>
      <c r="J155" s="87"/>
      <c r="K155" s="87"/>
      <c r="L155" s="87"/>
      <c r="M155" s="87"/>
      <c r="N155" s="87"/>
      <c r="O155" s="87"/>
      <c r="P155" s="87"/>
      <c r="Q155" s="87"/>
      <c r="R155" s="87"/>
      <c r="S155" s="87"/>
      <c r="T155" s="87"/>
      <c r="U155" s="87"/>
      <c r="V155" s="87"/>
      <c r="W155" s="87"/>
      <c r="X155" s="87"/>
      <c r="Y155" s="87"/>
      <c r="Z155" s="87"/>
      <c r="AA155" s="87"/>
      <c r="AB155" s="87"/>
      <c r="AC155" s="87"/>
      <c r="AD155" s="87"/>
      <c r="AE155" s="87"/>
      <c r="AF155" s="87"/>
      <c r="AG155" s="87"/>
      <c r="AH155" s="87"/>
      <c r="AI155" s="87"/>
      <c r="AJ155" s="87"/>
      <c r="AK155" s="87"/>
      <c r="AL155" s="87"/>
      <c r="AM155" s="87"/>
      <c r="AN155" s="87"/>
      <c r="AO155" s="87"/>
      <c r="AP155" s="87"/>
      <c r="AQ155" s="87"/>
      <c r="AR155" s="87"/>
      <c r="AS155" s="87"/>
      <c r="AT155" s="87"/>
      <c r="AU155" s="87"/>
      <c r="AV155" s="87"/>
      <c r="AW155" s="98"/>
    </row>
    <row r="156" spans="1:49" ht="60" customHeight="1" x14ac:dyDescent="0.35">
      <c r="A156" s="95" t="s">
        <v>2128</v>
      </c>
      <c r="B156" s="78" t="s">
        <v>2182</v>
      </c>
      <c r="C156" s="80" t="s">
        <v>2183</v>
      </c>
      <c r="D156" s="82" t="s">
        <v>2184</v>
      </c>
      <c r="E156" s="82" t="s">
        <v>2185</v>
      </c>
      <c r="F156" s="83" t="s">
        <v>1619</v>
      </c>
      <c r="G156" s="83" t="s">
        <v>1636</v>
      </c>
      <c r="H156" s="83">
        <v>3</v>
      </c>
      <c r="I156" s="85" t="str">
        <f>IF(COUNTIF(J156:AW156,"&lt;&gt;")=0,"",SUMPRODUCT(((Recommendations[ImplStatus]="Implemented")+(Recommendations[ImplStatus]="Compensated"))*ISNUMBER(MATCH(Recommendations[Id],J156:AW156,0)))/COUNTIF(J156:AW156,"&lt;&gt;"))</f>
        <v/>
      </c>
      <c r="J156" s="87"/>
      <c r="K156" s="87"/>
      <c r="L156" s="87"/>
      <c r="M156" s="87"/>
      <c r="N156" s="87"/>
      <c r="O156" s="87"/>
      <c r="P156" s="87"/>
      <c r="Q156" s="87"/>
      <c r="R156" s="87"/>
      <c r="S156" s="87"/>
      <c r="T156" s="87"/>
      <c r="U156" s="87"/>
      <c r="V156" s="87"/>
      <c r="W156" s="87"/>
      <c r="X156" s="87"/>
      <c r="Y156" s="87"/>
      <c r="Z156" s="87"/>
      <c r="AA156" s="87"/>
      <c r="AB156" s="87"/>
      <c r="AC156" s="87"/>
      <c r="AD156" s="87"/>
      <c r="AE156" s="87"/>
      <c r="AF156" s="87"/>
      <c r="AG156" s="87"/>
      <c r="AH156" s="87"/>
      <c r="AI156" s="87"/>
      <c r="AJ156" s="87"/>
      <c r="AK156" s="87"/>
      <c r="AL156" s="87"/>
      <c r="AM156" s="87"/>
      <c r="AN156" s="87"/>
      <c r="AO156" s="87"/>
      <c r="AP156" s="87"/>
      <c r="AQ156" s="87"/>
      <c r="AR156" s="87"/>
      <c r="AS156" s="87"/>
      <c r="AT156" s="87"/>
      <c r="AU156" s="87"/>
      <c r="AV156" s="87"/>
      <c r="AW156" s="98"/>
    </row>
    <row r="157" spans="1:49" ht="60" customHeight="1" outlineLevel="1" x14ac:dyDescent="0.35">
      <c r="A157" s="94" t="s">
        <v>2186</v>
      </c>
      <c r="B157" s="77">
        <v>17</v>
      </c>
      <c r="C157" s="79" t="s">
        <v>20</v>
      </c>
      <c r="D157" s="81" t="s">
        <v>2187</v>
      </c>
      <c r="E157" s="81" t="s">
        <v>20</v>
      </c>
      <c r="F157" s="77" t="s">
        <v>20</v>
      </c>
      <c r="G157" s="77" t="s">
        <v>20</v>
      </c>
      <c r="H157" s="77"/>
      <c r="I157" s="84" t="str">
        <f>IF(COUNTIF(J157:AW157,"&lt;&gt;")=0,"",SUMPRODUCT(((Recommendations[ImplStatus]="Implemented")+(Recommendations[ImplStatus]="Compensated"))*ISNUMBER(MATCH(Recommendations[Id],J157:AW157,0)))/COUNTIF(J157:AW157,"&lt;&gt;"))</f>
        <v/>
      </c>
      <c r="J157" s="86"/>
      <c r="K157" s="86"/>
      <c r="L157" s="86"/>
      <c r="M157" s="86"/>
      <c r="N157" s="86"/>
      <c r="O157" s="86"/>
      <c r="P157" s="86"/>
      <c r="Q157" s="86"/>
      <c r="R157" s="86"/>
      <c r="S157" s="86"/>
      <c r="T157" s="86"/>
      <c r="U157" s="86"/>
      <c r="V157" s="86"/>
      <c r="W157" s="86"/>
      <c r="X157" s="86"/>
      <c r="Y157" s="86"/>
      <c r="Z157" s="86"/>
      <c r="AA157" s="86"/>
      <c r="AB157" s="86"/>
      <c r="AC157" s="86"/>
      <c r="AD157" s="86"/>
      <c r="AE157" s="86"/>
      <c r="AF157" s="86"/>
      <c r="AG157" s="86"/>
      <c r="AH157" s="86"/>
      <c r="AI157" s="86"/>
      <c r="AJ157" s="86"/>
      <c r="AK157" s="86"/>
      <c r="AL157" s="86"/>
      <c r="AM157" s="86"/>
      <c r="AN157" s="86"/>
      <c r="AO157" s="86"/>
      <c r="AP157" s="86"/>
      <c r="AQ157" s="86"/>
      <c r="AR157" s="86"/>
      <c r="AS157" s="86"/>
      <c r="AT157" s="86"/>
      <c r="AU157" s="86"/>
      <c r="AV157" s="86"/>
      <c r="AW157" s="97"/>
    </row>
    <row r="158" spans="1:49" ht="60" customHeight="1" x14ac:dyDescent="0.35">
      <c r="A158" s="95" t="s">
        <v>2186</v>
      </c>
      <c r="B158" s="78" t="s">
        <v>2188</v>
      </c>
      <c r="C158" s="80" t="s">
        <v>2189</v>
      </c>
      <c r="D158" s="82" t="s">
        <v>2190</v>
      </c>
      <c r="E158" s="82" t="s">
        <v>2191</v>
      </c>
      <c r="F158" s="83" t="s">
        <v>1736</v>
      </c>
      <c r="G158" s="83" t="s">
        <v>1599</v>
      </c>
      <c r="H158" s="83">
        <v>1</v>
      </c>
      <c r="I158" s="85" t="str">
        <f>IF(COUNTIF(J158:AW158,"&lt;&gt;")=0,"",SUMPRODUCT(((Recommendations[ImplStatus]="Implemented")+(Recommendations[ImplStatus]="Compensated"))*ISNUMBER(MATCH(Recommendations[Id],J158:AW158,0)))/COUNTIF(J158:AW158,"&lt;&gt;"))</f>
        <v/>
      </c>
      <c r="J158" s="87"/>
      <c r="K158" s="87"/>
      <c r="L158" s="87"/>
      <c r="M158" s="87"/>
      <c r="N158" s="87"/>
      <c r="O158" s="87"/>
      <c r="P158" s="87"/>
      <c r="Q158" s="87"/>
      <c r="R158" s="87"/>
      <c r="S158" s="87"/>
      <c r="T158" s="87"/>
      <c r="U158" s="87"/>
      <c r="V158" s="87"/>
      <c r="W158" s="87"/>
      <c r="X158" s="87"/>
      <c r="Y158" s="87"/>
      <c r="Z158" s="87"/>
      <c r="AA158" s="87"/>
      <c r="AB158" s="87"/>
      <c r="AC158" s="87"/>
      <c r="AD158" s="87"/>
      <c r="AE158" s="87"/>
      <c r="AF158" s="87"/>
      <c r="AG158" s="87"/>
      <c r="AH158" s="87"/>
      <c r="AI158" s="87"/>
      <c r="AJ158" s="87"/>
      <c r="AK158" s="87"/>
      <c r="AL158" s="87"/>
      <c r="AM158" s="87"/>
      <c r="AN158" s="87"/>
      <c r="AO158" s="87"/>
      <c r="AP158" s="87"/>
      <c r="AQ158" s="87"/>
      <c r="AR158" s="87"/>
      <c r="AS158" s="87"/>
      <c r="AT158" s="87"/>
      <c r="AU158" s="87"/>
      <c r="AV158" s="87"/>
      <c r="AW158" s="98"/>
    </row>
    <row r="159" spans="1:49" ht="60" customHeight="1" x14ac:dyDescent="0.35">
      <c r="A159" s="95" t="s">
        <v>2186</v>
      </c>
      <c r="B159" s="78" t="s">
        <v>2192</v>
      </c>
      <c r="C159" s="80" t="s">
        <v>2193</v>
      </c>
      <c r="D159" s="82" t="s">
        <v>2194</v>
      </c>
      <c r="E159" s="82" t="s">
        <v>2195</v>
      </c>
      <c r="F159" s="83" t="s">
        <v>1711</v>
      </c>
      <c r="G159" s="83" t="s">
        <v>1652</v>
      </c>
      <c r="H159" s="83">
        <v>1</v>
      </c>
      <c r="I159" s="85" t="str">
        <f>IF(COUNTIF(J159:AW159,"&lt;&gt;")=0,"",SUMPRODUCT(((Recommendations[ImplStatus]="Implemented")+(Recommendations[ImplStatus]="Compensated"))*ISNUMBER(MATCH(Recommendations[Id],J159:AW159,0)))/COUNTIF(J159:AW159,"&lt;&gt;"))</f>
        <v/>
      </c>
      <c r="J159" s="87"/>
      <c r="K159" s="87"/>
      <c r="L159" s="87"/>
      <c r="M159" s="87"/>
      <c r="N159" s="87"/>
      <c r="O159" s="87"/>
      <c r="P159" s="87"/>
      <c r="Q159" s="87"/>
      <c r="R159" s="87"/>
      <c r="S159" s="87"/>
      <c r="T159" s="87"/>
      <c r="U159" s="87"/>
      <c r="V159" s="87"/>
      <c r="W159" s="87"/>
      <c r="X159" s="87"/>
      <c r="Y159" s="87"/>
      <c r="Z159" s="87"/>
      <c r="AA159" s="87"/>
      <c r="AB159" s="87"/>
      <c r="AC159" s="87"/>
      <c r="AD159" s="87"/>
      <c r="AE159" s="87"/>
      <c r="AF159" s="87"/>
      <c r="AG159" s="87"/>
      <c r="AH159" s="87"/>
      <c r="AI159" s="87"/>
      <c r="AJ159" s="87"/>
      <c r="AK159" s="87"/>
      <c r="AL159" s="87"/>
      <c r="AM159" s="87"/>
      <c r="AN159" s="87"/>
      <c r="AO159" s="87"/>
      <c r="AP159" s="87"/>
      <c r="AQ159" s="87"/>
      <c r="AR159" s="87"/>
      <c r="AS159" s="87"/>
      <c r="AT159" s="87"/>
      <c r="AU159" s="87"/>
      <c r="AV159" s="87"/>
      <c r="AW159" s="98"/>
    </row>
    <row r="160" spans="1:49" ht="60" customHeight="1" x14ac:dyDescent="0.35">
      <c r="A160" s="95" t="s">
        <v>2186</v>
      </c>
      <c r="B160" s="78" t="s">
        <v>2196</v>
      </c>
      <c r="C160" s="80" t="s">
        <v>2197</v>
      </c>
      <c r="D160" s="82" t="s">
        <v>2198</v>
      </c>
      <c r="E160" s="82" t="s">
        <v>2199</v>
      </c>
      <c r="F160" s="83" t="s">
        <v>1711</v>
      </c>
      <c r="G160" s="83" t="s">
        <v>1652</v>
      </c>
      <c r="H160" s="83">
        <v>1</v>
      </c>
      <c r="I160" s="85" t="str">
        <f>IF(COUNTIF(J160:AW160,"&lt;&gt;")=0,"",SUMPRODUCT(((Recommendations[ImplStatus]="Implemented")+(Recommendations[ImplStatus]="Compensated"))*ISNUMBER(MATCH(Recommendations[Id],J160:AW160,0)))/COUNTIF(J160:AW160,"&lt;&gt;"))</f>
        <v/>
      </c>
      <c r="J160" s="87"/>
      <c r="K160" s="87"/>
      <c r="L160" s="87"/>
      <c r="M160" s="87"/>
      <c r="N160" s="87"/>
      <c r="O160" s="87"/>
      <c r="P160" s="87"/>
      <c r="Q160" s="87"/>
      <c r="R160" s="87"/>
      <c r="S160" s="87"/>
      <c r="T160" s="87"/>
      <c r="U160" s="87"/>
      <c r="V160" s="87"/>
      <c r="W160" s="87"/>
      <c r="X160" s="87"/>
      <c r="Y160" s="87"/>
      <c r="Z160" s="87"/>
      <c r="AA160" s="87"/>
      <c r="AB160" s="87"/>
      <c r="AC160" s="87"/>
      <c r="AD160" s="87"/>
      <c r="AE160" s="87"/>
      <c r="AF160" s="87"/>
      <c r="AG160" s="87"/>
      <c r="AH160" s="87"/>
      <c r="AI160" s="87"/>
      <c r="AJ160" s="87"/>
      <c r="AK160" s="87"/>
      <c r="AL160" s="87"/>
      <c r="AM160" s="87"/>
      <c r="AN160" s="87"/>
      <c r="AO160" s="87"/>
      <c r="AP160" s="87"/>
      <c r="AQ160" s="87"/>
      <c r="AR160" s="87"/>
      <c r="AS160" s="87"/>
      <c r="AT160" s="87"/>
      <c r="AU160" s="87"/>
      <c r="AV160" s="87"/>
      <c r="AW160" s="98"/>
    </row>
    <row r="161" spans="1:49" ht="60" customHeight="1" x14ac:dyDescent="0.35">
      <c r="A161" s="95" t="s">
        <v>2186</v>
      </c>
      <c r="B161" s="78" t="s">
        <v>2200</v>
      </c>
      <c r="C161" s="80" t="s">
        <v>2201</v>
      </c>
      <c r="D161" s="82" t="s">
        <v>2202</v>
      </c>
      <c r="E161" s="82" t="s">
        <v>2203</v>
      </c>
      <c r="F161" s="83" t="s">
        <v>1711</v>
      </c>
      <c r="G161" s="83" t="s">
        <v>1652</v>
      </c>
      <c r="H161" s="83">
        <v>2</v>
      </c>
      <c r="I161" s="85" t="str">
        <f>IF(COUNTIF(J161:AW161,"&lt;&gt;")=0,"",SUMPRODUCT(((Recommendations[ImplStatus]="Implemented")+(Recommendations[ImplStatus]="Compensated"))*ISNUMBER(MATCH(Recommendations[Id],J161:AW161,0)))/COUNTIF(J161:AW161,"&lt;&gt;"))</f>
        <v/>
      </c>
      <c r="J161" s="87"/>
      <c r="K161" s="87"/>
      <c r="L161" s="87"/>
      <c r="M161" s="87"/>
      <c r="N161" s="87"/>
      <c r="O161" s="87"/>
      <c r="P161" s="87"/>
      <c r="Q161" s="87"/>
      <c r="R161" s="87"/>
      <c r="S161" s="87"/>
      <c r="T161" s="87"/>
      <c r="U161" s="87"/>
      <c r="V161" s="87"/>
      <c r="W161" s="87"/>
      <c r="X161" s="87"/>
      <c r="Y161" s="87"/>
      <c r="Z161" s="87"/>
      <c r="AA161" s="87"/>
      <c r="AB161" s="87"/>
      <c r="AC161" s="87"/>
      <c r="AD161" s="87"/>
      <c r="AE161" s="87"/>
      <c r="AF161" s="87"/>
      <c r="AG161" s="87"/>
      <c r="AH161" s="87"/>
      <c r="AI161" s="87"/>
      <c r="AJ161" s="87"/>
      <c r="AK161" s="87"/>
      <c r="AL161" s="87"/>
      <c r="AM161" s="87"/>
      <c r="AN161" s="87"/>
      <c r="AO161" s="87"/>
      <c r="AP161" s="87"/>
      <c r="AQ161" s="87"/>
      <c r="AR161" s="87"/>
      <c r="AS161" s="87"/>
      <c r="AT161" s="87"/>
      <c r="AU161" s="87"/>
      <c r="AV161" s="87"/>
      <c r="AW161" s="98"/>
    </row>
    <row r="162" spans="1:49" ht="60" customHeight="1" x14ac:dyDescent="0.35">
      <c r="A162" s="95" t="s">
        <v>2186</v>
      </c>
      <c r="B162" s="78" t="s">
        <v>2204</v>
      </c>
      <c r="C162" s="80" t="s">
        <v>2205</v>
      </c>
      <c r="D162" s="82" t="s">
        <v>2206</v>
      </c>
      <c r="E162" s="82" t="s">
        <v>2207</v>
      </c>
      <c r="F162" s="83" t="s">
        <v>1736</v>
      </c>
      <c r="G162" s="83" t="s">
        <v>1599</v>
      </c>
      <c r="H162" s="83">
        <v>2</v>
      </c>
      <c r="I162" s="85" t="str">
        <f>IF(COUNTIF(J162:AW162,"&lt;&gt;")=0,"",SUMPRODUCT(((Recommendations[ImplStatus]="Implemented")+(Recommendations[ImplStatus]="Compensated"))*ISNUMBER(MATCH(Recommendations[Id],J162:AW162,0)))/COUNTIF(J162:AW162,"&lt;&gt;"))</f>
        <v/>
      </c>
      <c r="J162" s="87"/>
      <c r="K162" s="87"/>
      <c r="L162" s="87"/>
      <c r="M162" s="87"/>
      <c r="N162" s="87"/>
      <c r="O162" s="87"/>
      <c r="P162" s="87"/>
      <c r="Q162" s="87"/>
      <c r="R162" s="87"/>
      <c r="S162" s="87"/>
      <c r="T162" s="87"/>
      <c r="U162" s="87"/>
      <c r="V162" s="87"/>
      <c r="W162" s="87"/>
      <c r="X162" s="87"/>
      <c r="Y162" s="87"/>
      <c r="Z162" s="87"/>
      <c r="AA162" s="87"/>
      <c r="AB162" s="87"/>
      <c r="AC162" s="87"/>
      <c r="AD162" s="87"/>
      <c r="AE162" s="87"/>
      <c r="AF162" s="87"/>
      <c r="AG162" s="87"/>
      <c r="AH162" s="87"/>
      <c r="AI162" s="87"/>
      <c r="AJ162" s="87"/>
      <c r="AK162" s="87"/>
      <c r="AL162" s="87"/>
      <c r="AM162" s="87"/>
      <c r="AN162" s="87"/>
      <c r="AO162" s="87"/>
      <c r="AP162" s="87"/>
      <c r="AQ162" s="87"/>
      <c r="AR162" s="87"/>
      <c r="AS162" s="87"/>
      <c r="AT162" s="87"/>
      <c r="AU162" s="87"/>
      <c r="AV162" s="87"/>
      <c r="AW162" s="98"/>
    </row>
    <row r="163" spans="1:49" ht="60" customHeight="1" x14ac:dyDescent="0.35">
      <c r="A163" s="95" t="s">
        <v>2186</v>
      </c>
      <c r="B163" s="78" t="s">
        <v>2208</v>
      </c>
      <c r="C163" s="80" t="s">
        <v>2209</v>
      </c>
      <c r="D163" s="82" t="s">
        <v>2210</v>
      </c>
      <c r="E163" s="82" t="s">
        <v>2211</v>
      </c>
      <c r="F163" s="83" t="s">
        <v>1736</v>
      </c>
      <c r="G163" s="83" t="s">
        <v>1599</v>
      </c>
      <c r="H163" s="83">
        <v>2</v>
      </c>
      <c r="I163" s="85" t="str">
        <f>IF(COUNTIF(J163:AW163,"&lt;&gt;")=0,"",SUMPRODUCT(((Recommendations[ImplStatus]="Implemented")+(Recommendations[ImplStatus]="Compensated"))*ISNUMBER(MATCH(Recommendations[Id],J163:AW163,0)))/COUNTIF(J163:AW163,"&lt;&gt;"))</f>
        <v/>
      </c>
      <c r="J163" s="87"/>
      <c r="K163" s="87"/>
      <c r="L163" s="87"/>
      <c r="M163" s="87"/>
      <c r="N163" s="87"/>
      <c r="O163" s="87"/>
      <c r="P163" s="87"/>
      <c r="Q163" s="87"/>
      <c r="R163" s="87"/>
      <c r="S163" s="87"/>
      <c r="T163" s="87"/>
      <c r="U163" s="87"/>
      <c r="V163" s="87"/>
      <c r="W163" s="87"/>
      <c r="X163" s="87"/>
      <c r="Y163" s="87"/>
      <c r="Z163" s="87"/>
      <c r="AA163" s="87"/>
      <c r="AB163" s="87"/>
      <c r="AC163" s="87"/>
      <c r="AD163" s="87"/>
      <c r="AE163" s="87"/>
      <c r="AF163" s="87"/>
      <c r="AG163" s="87"/>
      <c r="AH163" s="87"/>
      <c r="AI163" s="87"/>
      <c r="AJ163" s="87"/>
      <c r="AK163" s="87"/>
      <c r="AL163" s="87"/>
      <c r="AM163" s="87"/>
      <c r="AN163" s="87"/>
      <c r="AO163" s="87"/>
      <c r="AP163" s="87"/>
      <c r="AQ163" s="87"/>
      <c r="AR163" s="87"/>
      <c r="AS163" s="87"/>
      <c r="AT163" s="87"/>
      <c r="AU163" s="87"/>
      <c r="AV163" s="87"/>
      <c r="AW163" s="98"/>
    </row>
    <row r="164" spans="1:49" ht="60" customHeight="1" x14ac:dyDescent="0.35">
      <c r="A164" s="95" t="s">
        <v>2186</v>
      </c>
      <c r="B164" s="78" t="s">
        <v>2212</v>
      </c>
      <c r="C164" s="80" t="s">
        <v>2213</v>
      </c>
      <c r="D164" s="82" t="s">
        <v>2214</v>
      </c>
      <c r="E164" s="82" t="s">
        <v>2215</v>
      </c>
      <c r="F164" s="83" t="s">
        <v>1736</v>
      </c>
      <c r="G164" s="83" t="s">
        <v>1967</v>
      </c>
      <c r="H164" s="83">
        <v>2</v>
      </c>
      <c r="I164" s="85" t="str">
        <f>IF(COUNTIF(J164:AW164,"&lt;&gt;")=0,"",SUMPRODUCT(((Recommendations[ImplStatus]="Implemented")+(Recommendations[ImplStatus]="Compensated"))*ISNUMBER(MATCH(Recommendations[Id],J164:AW164,0)))/COUNTIF(J164:AW164,"&lt;&gt;"))</f>
        <v/>
      </c>
      <c r="J164" s="87"/>
      <c r="K164" s="87"/>
      <c r="L164" s="87"/>
      <c r="M164" s="87"/>
      <c r="N164" s="87"/>
      <c r="O164" s="87"/>
      <c r="P164" s="87"/>
      <c r="Q164" s="87"/>
      <c r="R164" s="87"/>
      <c r="S164" s="87"/>
      <c r="T164" s="87"/>
      <c r="U164" s="87"/>
      <c r="V164" s="87"/>
      <c r="W164" s="87"/>
      <c r="X164" s="87"/>
      <c r="Y164" s="87"/>
      <c r="Z164" s="87"/>
      <c r="AA164" s="87"/>
      <c r="AB164" s="87"/>
      <c r="AC164" s="87"/>
      <c r="AD164" s="87"/>
      <c r="AE164" s="87"/>
      <c r="AF164" s="87"/>
      <c r="AG164" s="87"/>
      <c r="AH164" s="87"/>
      <c r="AI164" s="87"/>
      <c r="AJ164" s="87"/>
      <c r="AK164" s="87"/>
      <c r="AL164" s="87"/>
      <c r="AM164" s="87"/>
      <c r="AN164" s="87"/>
      <c r="AO164" s="87"/>
      <c r="AP164" s="87"/>
      <c r="AQ164" s="87"/>
      <c r="AR164" s="87"/>
      <c r="AS164" s="87"/>
      <c r="AT164" s="87"/>
      <c r="AU164" s="87"/>
      <c r="AV164" s="87"/>
      <c r="AW164" s="98"/>
    </row>
    <row r="165" spans="1:49" ht="60" customHeight="1" x14ac:dyDescent="0.35">
      <c r="A165" s="95" t="s">
        <v>2186</v>
      </c>
      <c r="B165" s="78" t="s">
        <v>2216</v>
      </c>
      <c r="C165" s="80" t="s">
        <v>2217</v>
      </c>
      <c r="D165" s="82" t="s">
        <v>2218</v>
      </c>
      <c r="E165" s="82" t="s">
        <v>2219</v>
      </c>
      <c r="F165" s="83" t="s">
        <v>1736</v>
      </c>
      <c r="G165" s="83" t="s">
        <v>1967</v>
      </c>
      <c r="H165" s="83">
        <v>2</v>
      </c>
      <c r="I165" s="85" t="str">
        <f>IF(COUNTIF(J165:AW165,"&lt;&gt;")=0,"",SUMPRODUCT(((Recommendations[ImplStatus]="Implemented")+(Recommendations[ImplStatus]="Compensated"))*ISNUMBER(MATCH(Recommendations[Id],J165:AW165,0)))/COUNTIF(J165:AW165,"&lt;&gt;"))</f>
        <v/>
      </c>
      <c r="J165" s="87"/>
      <c r="K165" s="87"/>
      <c r="L165" s="87"/>
      <c r="M165" s="87"/>
      <c r="N165" s="87"/>
      <c r="O165" s="87"/>
      <c r="P165" s="87"/>
      <c r="Q165" s="87"/>
      <c r="R165" s="87"/>
      <c r="S165" s="87"/>
      <c r="T165" s="87"/>
      <c r="U165" s="87"/>
      <c r="V165" s="87"/>
      <c r="W165" s="87"/>
      <c r="X165" s="87"/>
      <c r="Y165" s="87"/>
      <c r="Z165" s="87"/>
      <c r="AA165" s="87"/>
      <c r="AB165" s="87"/>
      <c r="AC165" s="87"/>
      <c r="AD165" s="87"/>
      <c r="AE165" s="87"/>
      <c r="AF165" s="87"/>
      <c r="AG165" s="87"/>
      <c r="AH165" s="87"/>
      <c r="AI165" s="87"/>
      <c r="AJ165" s="87"/>
      <c r="AK165" s="87"/>
      <c r="AL165" s="87"/>
      <c r="AM165" s="87"/>
      <c r="AN165" s="87"/>
      <c r="AO165" s="87"/>
      <c r="AP165" s="87"/>
      <c r="AQ165" s="87"/>
      <c r="AR165" s="87"/>
      <c r="AS165" s="87"/>
      <c r="AT165" s="87"/>
      <c r="AU165" s="87"/>
      <c r="AV165" s="87"/>
      <c r="AW165" s="98"/>
    </row>
    <row r="166" spans="1:49" ht="60" customHeight="1" x14ac:dyDescent="0.35">
      <c r="A166" s="95" t="s">
        <v>2186</v>
      </c>
      <c r="B166" s="78" t="s">
        <v>2220</v>
      </c>
      <c r="C166" s="80" t="s">
        <v>2221</v>
      </c>
      <c r="D166" s="82" t="s">
        <v>2222</v>
      </c>
      <c r="E166" s="82" t="s">
        <v>2223</v>
      </c>
      <c r="F166" s="83" t="s">
        <v>1711</v>
      </c>
      <c r="G166" s="83" t="s">
        <v>1967</v>
      </c>
      <c r="H166" s="83">
        <v>3</v>
      </c>
      <c r="I166" s="85" t="str">
        <f>IF(COUNTIF(J166:AW166,"&lt;&gt;")=0,"",SUMPRODUCT(((Recommendations[ImplStatus]="Implemented")+(Recommendations[ImplStatus]="Compensated"))*ISNUMBER(MATCH(Recommendations[Id],J166:AW166,0)))/COUNTIF(J166:AW166,"&lt;&gt;"))</f>
        <v/>
      </c>
      <c r="J166" s="87"/>
      <c r="K166" s="87"/>
      <c r="L166" s="87"/>
      <c r="M166" s="87"/>
      <c r="N166" s="87"/>
      <c r="O166" s="87"/>
      <c r="P166" s="87"/>
      <c r="Q166" s="87"/>
      <c r="R166" s="87"/>
      <c r="S166" s="87"/>
      <c r="T166" s="87"/>
      <c r="U166" s="87"/>
      <c r="V166" s="87"/>
      <c r="W166" s="87"/>
      <c r="X166" s="87"/>
      <c r="Y166" s="87"/>
      <c r="Z166" s="87"/>
      <c r="AA166" s="87"/>
      <c r="AB166" s="87"/>
      <c r="AC166" s="87"/>
      <c r="AD166" s="87"/>
      <c r="AE166" s="87"/>
      <c r="AF166" s="87"/>
      <c r="AG166" s="87"/>
      <c r="AH166" s="87"/>
      <c r="AI166" s="87"/>
      <c r="AJ166" s="87"/>
      <c r="AK166" s="87"/>
      <c r="AL166" s="87"/>
      <c r="AM166" s="87"/>
      <c r="AN166" s="87"/>
      <c r="AO166" s="87"/>
      <c r="AP166" s="87"/>
      <c r="AQ166" s="87"/>
      <c r="AR166" s="87"/>
      <c r="AS166" s="87"/>
      <c r="AT166" s="87"/>
      <c r="AU166" s="87"/>
      <c r="AV166" s="87"/>
      <c r="AW166" s="98"/>
    </row>
    <row r="167" spans="1:49" ht="60" customHeight="1" outlineLevel="1" x14ac:dyDescent="0.35">
      <c r="A167" s="94" t="s">
        <v>2224</v>
      </c>
      <c r="B167" s="77">
        <v>18</v>
      </c>
      <c r="C167" s="79" t="s">
        <v>20</v>
      </c>
      <c r="D167" s="81" t="s">
        <v>2225</v>
      </c>
      <c r="E167" s="81" t="s">
        <v>20</v>
      </c>
      <c r="F167" s="77" t="s">
        <v>20</v>
      </c>
      <c r="G167" s="77" t="s">
        <v>20</v>
      </c>
      <c r="H167" s="77"/>
      <c r="I167" s="84" t="str">
        <f>IF(COUNTIF(J167:AW167,"&lt;&gt;")=0,"",SUMPRODUCT(((Recommendations[ImplStatus]="Implemented")+(Recommendations[ImplStatus]="Compensated"))*ISNUMBER(MATCH(Recommendations[Id],J167:AW167,0)))/COUNTIF(J167:AW167,"&lt;&gt;"))</f>
        <v/>
      </c>
      <c r="J167" s="86"/>
      <c r="K167" s="86"/>
      <c r="L167" s="86"/>
      <c r="M167" s="86"/>
      <c r="N167" s="86"/>
      <c r="O167" s="86"/>
      <c r="P167" s="86"/>
      <c r="Q167" s="86"/>
      <c r="R167" s="86"/>
      <c r="S167" s="86"/>
      <c r="T167" s="86"/>
      <c r="U167" s="86"/>
      <c r="V167" s="86"/>
      <c r="W167" s="86"/>
      <c r="X167" s="86"/>
      <c r="Y167" s="86"/>
      <c r="Z167" s="86"/>
      <c r="AA167" s="86"/>
      <c r="AB167" s="86"/>
      <c r="AC167" s="86"/>
      <c r="AD167" s="86"/>
      <c r="AE167" s="86"/>
      <c r="AF167" s="86"/>
      <c r="AG167" s="86"/>
      <c r="AH167" s="86"/>
      <c r="AI167" s="86"/>
      <c r="AJ167" s="86"/>
      <c r="AK167" s="86"/>
      <c r="AL167" s="86"/>
      <c r="AM167" s="86"/>
      <c r="AN167" s="86"/>
      <c r="AO167" s="86"/>
      <c r="AP167" s="86"/>
      <c r="AQ167" s="86"/>
      <c r="AR167" s="86"/>
      <c r="AS167" s="86"/>
      <c r="AT167" s="86"/>
      <c r="AU167" s="86"/>
      <c r="AV167" s="86"/>
      <c r="AW167" s="97"/>
    </row>
    <row r="168" spans="1:49" ht="60" customHeight="1" x14ac:dyDescent="0.35">
      <c r="A168" s="95" t="s">
        <v>2224</v>
      </c>
      <c r="B168" s="78" t="s">
        <v>2226</v>
      </c>
      <c r="C168" s="80" t="s">
        <v>2227</v>
      </c>
      <c r="D168" s="82" t="s">
        <v>2228</v>
      </c>
      <c r="E168" s="82" t="s">
        <v>2229</v>
      </c>
      <c r="F168" s="83" t="s">
        <v>1711</v>
      </c>
      <c r="G168" s="83" t="s">
        <v>1652</v>
      </c>
      <c r="H168" s="83">
        <v>2</v>
      </c>
      <c r="I168" s="85" t="str">
        <f>IF(COUNTIF(J168:AW168,"&lt;&gt;")=0,"",SUMPRODUCT(((Recommendations[ImplStatus]="Implemented")+(Recommendations[ImplStatus]="Compensated"))*ISNUMBER(MATCH(Recommendations[Id],J168:AW168,0)))/COUNTIF(J168:AW168,"&lt;&gt;"))</f>
        <v/>
      </c>
      <c r="J168" s="87"/>
      <c r="K168" s="87"/>
      <c r="L168" s="87"/>
      <c r="M168" s="87"/>
      <c r="N168" s="87"/>
      <c r="O168" s="87"/>
      <c r="P168" s="87"/>
      <c r="Q168" s="87"/>
      <c r="R168" s="87"/>
      <c r="S168" s="87"/>
      <c r="T168" s="87"/>
      <c r="U168" s="87"/>
      <c r="V168" s="87"/>
      <c r="W168" s="87"/>
      <c r="X168" s="87"/>
      <c r="Y168" s="87"/>
      <c r="Z168" s="87"/>
      <c r="AA168" s="87"/>
      <c r="AB168" s="87"/>
      <c r="AC168" s="87"/>
      <c r="AD168" s="87"/>
      <c r="AE168" s="87"/>
      <c r="AF168" s="87"/>
      <c r="AG168" s="87"/>
      <c r="AH168" s="87"/>
      <c r="AI168" s="87"/>
      <c r="AJ168" s="87"/>
      <c r="AK168" s="87"/>
      <c r="AL168" s="87"/>
      <c r="AM168" s="87"/>
      <c r="AN168" s="87"/>
      <c r="AO168" s="87"/>
      <c r="AP168" s="87"/>
      <c r="AQ168" s="87"/>
      <c r="AR168" s="87"/>
      <c r="AS168" s="87"/>
      <c r="AT168" s="87"/>
      <c r="AU168" s="87"/>
      <c r="AV168" s="87"/>
      <c r="AW168" s="98"/>
    </row>
    <row r="169" spans="1:49" ht="60" customHeight="1" x14ac:dyDescent="0.35">
      <c r="A169" s="95" t="s">
        <v>2224</v>
      </c>
      <c r="B169" s="78" t="s">
        <v>2230</v>
      </c>
      <c r="C169" s="80" t="s">
        <v>2231</v>
      </c>
      <c r="D169" s="82" t="s">
        <v>2232</v>
      </c>
      <c r="E169" s="82" t="s">
        <v>2233</v>
      </c>
      <c r="F169" s="83" t="s">
        <v>1864</v>
      </c>
      <c r="G169" s="83" t="s">
        <v>1604</v>
      </c>
      <c r="H169" s="83">
        <v>2</v>
      </c>
      <c r="I169" s="85" t="str">
        <f>IF(COUNTIF(J169:AW169,"&lt;&gt;")=0,"",SUMPRODUCT(((Recommendations[ImplStatus]="Implemented")+(Recommendations[ImplStatus]="Compensated"))*ISNUMBER(MATCH(Recommendations[Id],J169:AW169,0)))/COUNTIF(J169:AW169,"&lt;&gt;"))</f>
        <v/>
      </c>
      <c r="J169" s="87"/>
      <c r="K169" s="87"/>
      <c r="L169" s="87"/>
      <c r="M169" s="87"/>
      <c r="N169" s="87"/>
      <c r="O169" s="87"/>
      <c r="P169" s="87"/>
      <c r="Q169" s="87"/>
      <c r="R169" s="87"/>
      <c r="S169" s="87"/>
      <c r="T169" s="87"/>
      <c r="U169" s="87"/>
      <c r="V169" s="87"/>
      <c r="W169" s="87"/>
      <c r="X169" s="87"/>
      <c r="Y169" s="87"/>
      <c r="Z169" s="87"/>
      <c r="AA169" s="87"/>
      <c r="AB169" s="87"/>
      <c r="AC169" s="87"/>
      <c r="AD169" s="87"/>
      <c r="AE169" s="87"/>
      <c r="AF169" s="87"/>
      <c r="AG169" s="87"/>
      <c r="AH169" s="87"/>
      <c r="AI169" s="87"/>
      <c r="AJ169" s="87"/>
      <c r="AK169" s="87"/>
      <c r="AL169" s="87"/>
      <c r="AM169" s="87"/>
      <c r="AN169" s="87"/>
      <c r="AO169" s="87"/>
      <c r="AP169" s="87"/>
      <c r="AQ169" s="87"/>
      <c r="AR169" s="87"/>
      <c r="AS169" s="87"/>
      <c r="AT169" s="87"/>
      <c r="AU169" s="87"/>
      <c r="AV169" s="87"/>
      <c r="AW169" s="98"/>
    </row>
    <row r="170" spans="1:49" ht="60" customHeight="1" x14ac:dyDescent="0.35">
      <c r="A170" s="95" t="s">
        <v>2224</v>
      </c>
      <c r="B170" s="78" t="s">
        <v>2234</v>
      </c>
      <c r="C170" s="80" t="s">
        <v>2235</v>
      </c>
      <c r="D170" s="82" t="s">
        <v>2236</v>
      </c>
      <c r="E170" s="82" t="s">
        <v>2237</v>
      </c>
      <c r="F170" s="83" t="s">
        <v>1864</v>
      </c>
      <c r="G170" s="83" t="s">
        <v>1636</v>
      </c>
      <c r="H170" s="83">
        <v>2</v>
      </c>
      <c r="I170" s="85" t="str">
        <f>IF(COUNTIF(J170:AW170,"&lt;&gt;")=0,"",SUMPRODUCT(((Recommendations[ImplStatus]="Implemented")+(Recommendations[ImplStatus]="Compensated"))*ISNUMBER(MATCH(Recommendations[Id],J170:AW170,0)))/COUNTIF(J170:AW170,"&lt;&gt;"))</f>
        <v/>
      </c>
      <c r="J170" s="87"/>
      <c r="K170" s="87"/>
      <c r="L170" s="87"/>
      <c r="M170" s="87"/>
      <c r="N170" s="87"/>
      <c r="O170" s="87"/>
      <c r="P170" s="87"/>
      <c r="Q170" s="87"/>
      <c r="R170" s="87"/>
      <c r="S170" s="87"/>
      <c r="T170" s="87"/>
      <c r="U170" s="87"/>
      <c r="V170" s="87"/>
      <c r="W170" s="87"/>
      <c r="X170" s="87"/>
      <c r="Y170" s="87"/>
      <c r="Z170" s="87"/>
      <c r="AA170" s="87"/>
      <c r="AB170" s="87"/>
      <c r="AC170" s="87"/>
      <c r="AD170" s="87"/>
      <c r="AE170" s="87"/>
      <c r="AF170" s="87"/>
      <c r="AG170" s="87"/>
      <c r="AH170" s="87"/>
      <c r="AI170" s="87"/>
      <c r="AJ170" s="87"/>
      <c r="AK170" s="87"/>
      <c r="AL170" s="87"/>
      <c r="AM170" s="87"/>
      <c r="AN170" s="87"/>
      <c r="AO170" s="87"/>
      <c r="AP170" s="87"/>
      <c r="AQ170" s="87"/>
      <c r="AR170" s="87"/>
      <c r="AS170" s="87"/>
      <c r="AT170" s="87"/>
      <c r="AU170" s="87"/>
      <c r="AV170" s="87"/>
      <c r="AW170" s="98"/>
    </row>
    <row r="171" spans="1:49" ht="60" customHeight="1" x14ac:dyDescent="0.35">
      <c r="A171" s="95" t="s">
        <v>2224</v>
      </c>
      <c r="B171" s="78" t="s">
        <v>2238</v>
      </c>
      <c r="C171" s="80" t="s">
        <v>2239</v>
      </c>
      <c r="D171" s="82" t="s">
        <v>2240</v>
      </c>
      <c r="E171" s="82" t="s">
        <v>2241</v>
      </c>
      <c r="F171" s="83" t="s">
        <v>1864</v>
      </c>
      <c r="G171" s="83" t="s">
        <v>1636</v>
      </c>
      <c r="H171" s="83">
        <v>3</v>
      </c>
      <c r="I171" s="85" t="str">
        <f>IF(COUNTIF(J171:AW171,"&lt;&gt;")=0,"",SUMPRODUCT(((Recommendations[ImplStatus]="Implemented")+(Recommendations[ImplStatus]="Compensated"))*ISNUMBER(MATCH(Recommendations[Id],J171:AW171,0)))/COUNTIF(J171:AW171,"&lt;&gt;"))</f>
        <v/>
      </c>
      <c r="J171" s="87"/>
      <c r="K171" s="87"/>
      <c r="L171" s="87"/>
      <c r="M171" s="87"/>
      <c r="N171" s="87"/>
      <c r="O171" s="87"/>
      <c r="P171" s="87"/>
      <c r="Q171" s="87"/>
      <c r="R171" s="87"/>
      <c r="S171" s="87"/>
      <c r="T171" s="87"/>
      <c r="U171" s="87"/>
      <c r="V171" s="87"/>
      <c r="W171" s="87"/>
      <c r="X171" s="87"/>
      <c r="Y171" s="87"/>
      <c r="Z171" s="87"/>
      <c r="AA171" s="87"/>
      <c r="AB171" s="87"/>
      <c r="AC171" s="87"/>
      <c r="AD171" s="87"/>
      <c r="AE171" s="87"/>
      <c r="AF171" s="87"/>
      <c r="AG171" s="87"/>
      <c r="AH171" s="87"/>
      <c r="AI171" s="87"/>
      <c r="AJ171" s="87"/>
      <c r="AK171" s="87"/>
      <c r="AL171" s="87"/>
      <c r="AM171" s="87"/>
      <c r="AN171" s="87"/>
      <c r="AO171" s="87"/>
      <c r="AP171" s="87"/>
      <c r="AQ171" s="87"/>
      <c r="AR171" s="87"/>
      <c r="AS171" s="87"/>
      <c r="AT171" s="87"/>
      <c r="AU171" s="87"/>
      <c r="AV171" s="87"/>
      <c r="AW171" s="98"/>
    </row>
    <row r="172" spans="1:49" ht="60" customHeight="1" x14ac:dyDescent="0.35">
      <c r="A172" s="96" t="s">
        <v>2224</v>
      </c>
      <c r="B172" s="88" t="s">
        <v>2242</v>
      </c>
      <c r="C172" s="89" t="s">
        <v>2243</v>
      </c>
      <c r="D172" s="90" t="s">
        <v>2244</v>
      </c>
      <c r="E172" s="90" t="s">
        <v>2245</v>
      </c>
      <c r="F172" s="91" t="s">
        <v>1864</v>
      </c>
      <c r="G172" s="91" t="s">
        <v>1604</v>
      </c>
      <c r="H172" s="91">
        <v>3</v>
      </c>
      <c r="I172" s="92" t="str">
        <f>IF(COUNTIF(J172:AW172,"&lt;&gt;")=0,"",SUMPRODUCT(((Recommendations[ImplStatus]="Implemented")+(Recommendations[ImplStatus]="Compensated"))*ISNUMBER(MATCH(Recommendations[Id],J172:AW172,0)))/COUNTIF(J172:AW172,"&lt;&gt;"))</f>
        <v/>
      </c>
      <c r="J172" s="93"/>
      <c r="K172" s="93"/>
      <c r="L172" s="93"/>
      <c r="M172" s="93"/>
      <c r="N172" s="93"/>
      <c r="O172" s="93"/>
      <c r="P172" s="93"/>
      <c r="Q172" s="93"/>
      <c r="R172" s="93"/>
      <c r="S172" s="93"/>
      <c r="T172" s="93"/>
      <c r="U172" s="93"/>
      <c r="V172" s="93"/>
      <c r="W172" s="93"/>
      <c r="X172" s="93"/>
      <c r="Y172" s="93"/>
      <c r="Z172" s="93"/>
      <c r="AA172" s="93"/>
      <c r="AB172" s="93"/>
      <c r="AC172" s="93"/>
      <c r="AD172" s="93"/>
      <c r="AE172" s="93"/>
      <c r="AF172" s="93"/>
      <c r="AG172" s="93"/>
      <c r="AH172" s="93"/>
      <c r="AI172" s="93"/>
      <c r="AJ172" s="93"/>
      <c r="AK172" s="93"/>
      <c r="AL172" s="93"/>
      <c r="AM172" s="93"/>
      <c r="AN172" s="93"/>
      <c r="AO172" s="93"/>
      <c r="AP172" s="93"/>
      <c r="AQ172" s="93"/>
      <c r="AR172" s="93"/>
      <c r="AS172" s="93"/>
      <c r="AT172" s="93"/>
      <c r="AU172" s="93"/>
      <c r="AV172" s="93"/>
      <c r="AW172" s="99"/>
    </row>
    <row r="176" spans="1:49" ht="32" customHeight="1" x14ac:dyDescent="0.35">
      <c r="A176" s="285" t="s">
        <v>1305</v>
      </c>
      <c r="B176" s="285"/>
      <c r="C176" s="285"/>
      <c r="D176" s="285"/>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IFERROR(INDEX('Recommendations'!$G$2:$G$274, MATCH(J2,'Recommendations'!$B$2:$B$274,0))="Implemented", FALSE))</xm:f>
            <x14:dxf>
              <font>
                <color rgb="FF000000"/>
              </font>
              <fill>
                <patternFill>
                  <bgColor rgb="FF3C7D22"/>
                </patternFill>
              </fill>
            </x14:dxf>
          </x14:cfRule>
          <x14:cfRule type="expression" priority="2" id="{00000000-000E-0000-0400-000002000000}">
            <xm:f>AND(J2&lt;&gt;"", IFERROR(INDEX('Recommendations'!$G$2:$G$274, MATCH(J2,'Recommendations'!$B$2:$B$274,0))="Compensated", FALSE))</xm:f>
            <x14:dxf>
              <font>
                <color rgb="FF000000"/>
              </font>
              <fill>
                <patternFill>
                  <bgColor rgb="FFC6E0B4"/>
                </patternFill>
              </fill>
            </x14:dxf>
          </x14:cfRule>
          <x14:cfRule type="expression" priority="3" id="{00000000-000E-0000-0400-000003000000}">
            <xm:f>AND(J2&lt;&gt;"", IFERROR(INDEX('Recommendations'!$G$2:$G$274, MATCH(J2,'Recommendations'!$B$2:$B$274,0))="Testing", FALSE))</xm:f>
            <x14:dxf>
              <font>
                <color rgb="FF000000"/>
              </font>
              <fill>
                <patternFill>
                  <bgColor rgb="FFFFC000"/>
                </patternFill>
              </fill>
            </x14:dxf>
          </x14:cfRule>
          <x14:cfRule type="expression" priority="4" id="{00000000-000E-0000-0400-000004000000}">
            <xm:f>AND(J2&lt;&gt;"", IFERROR(INDEX('Recommendations'!$G$2:$G$274, MATCH(J2,'Recommendations'!$B$2:$B$274,0))="Failed", FALSE))</xm:f>
            <x14:dxf>
              <font>
                <color rgb="FF000000"/>
              </font>
              <fill>
                <patternFill>
                  <bgColor rgb="FFD82891"/>
                </patternFill>
              </fill>
            </x14:dxf>
          </x14:cfRule>
          <x14:cfRule type="expression" priority="5" id="{00000000-000E-0000-0400-000005000000}">
            <xm:f>AND(J2&lt;&gt;"", IFERROR(INDEX('Recommendations'!$G$2:$G$274, MATCH(J2,'Recommendations'!$B$2:$B$274,0))="Risk Accepted", FALSE))</xm:f>
            <x14:dxf>
              <font>
                <color rgb="FF000000"/>
              </font>
              <fill>
                <patternFill>
                  <bgColor rgb="FFD9D9D9"/>
                </patternFill>
              </fill>
            </x14:dxf>
          </x14:cfRule>
          <x14:cfRule type="expression" priority="6" id="{00000000-000E-0000-0400-000006000000}">
            <xm:f>AND(J2&lt;&gt;"", IFERROR(INDEX('Recommendations'!$G$2:$G$274, MATCH(J2,'Recommendations'!$B$2:$B$274,0))="N/A", FALSE))</xm:f>
            <x14:dxf>
              <font>
                <color rgb="FF000000"/>
              </font>
              <fill>
                <patternFill>
                  <bgColor rgb="FFF2F2F2"/>
                </patternFill>
              </fill>
            </x14:dxf>
          </x14:cfRule>
          <xm:sqref>J2:AW172</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49"/>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Col="1" x14ac:dyDescent="0.35"/>
  <cols>
    <col min="1" max="1" width="10" customWidth="1"/>
    <col min="2" max="2" width="30" customWidth="1"/>
    <col min="3" max="3" width="55" hidden="1" customWidth="1" outlineLevel="1" collapsed="1"/>
    <col min="4" max="4" width="70" hidden="1" customWidth="1" outlineLevel="1" collapsed="1"/>
    <col min="5" max="5" width="55" hidden="1" customWidth="1" outlineLevel="1" collapsed="1"/>
    <col min="6" max="6" width="20" hidden="1" customWidth="1" outlineLevel="1" collapsed="1"/>
    <col min="7" max="8" width="10" customWidth="1"/>
    <col min="9" max="47" width="10" customWidth="1" outlineLevel="1"/>
  </cols>
  <sheetData>
    <row r="1" spans="1:47" ht="25" customHeight="1" x14ac:dyDescent="0.35">
      <c r="A1" s="117" t="s">
        <v>1</v>
      </c>
      <c r="B1" s="118" t="s">
        <v>2246</v>
      </c>
      <c r="C1" s="118" t="s">
        <v>9</v>
      </c>
      <c r="D1" s="118" t="s">
        <v>1452</v>
      </c>
      <c r="E1" s="118" t="s">
        <v>2247</v>
      </c>
      <c r="F1" s="118" t="s">
        <v>2248</v>
      </c>
      <c r="G1" s="118" t="s">
        <v>1546</v>
      </c>
      <c r="H1" s="118" t="s">
        <v>1547</v>
      </c>
      <c r="I1" s="118" t="s">
        <v>1548</v>
      </c>
      <c r="J1" s="118" t="s">
        <v>1549</v>
      </c>
      <c r="K1" s="118" t="s">
        <v>1550</v>
      </c>
      <c r="L1" s="118" t="s">
        <v>1551</v>
      </c>
      <c r="M1" s="118" t="s">
        <v>1552</v>
      </c>
      <c r="N1" s="118" t="s">
        <v>1553</v>
      </c>
      <c r="O1" s="118" t="s">
        <v>1554</v>
      </c>
      <c r="P1" s="118" t="s">
        <v>1555</v>
      </c>
      <c r="Q1" s="118" t="s">
        <v>1556</v>
      </c>
      <c r="R1" s="118" t="s">
        <v>1557</v>
      </c>
      <c r="S1" s="118" t="s">
        <v>1558</v>
      </c>
      <c r="T1" s="118" t="s">
        <v>1559</v>
      </c>
      <c r="U1" s="118" t="s">
        <v>1560</v>
      </c>
      <c r="V1" s="118" t="s">
        <v>1561</v>
      </c>
      <c r="W1" s="118" t="s">
        <v>1562</v>
      </c>
      <c r="X1" s="118" t="s">
        <v>1563</v>
      </c>
      <c r="Y1" s="118" t="s">
        <v>1564</v>
      </c>
      <c r="Z1" s="118" t="s">
        <v>1565</v>
      </c>
      <c r="AA1" s="118" t="s">
        <v>1566</v>
      </c>
      <c r="AB1" s="118" t="s">
        <v>1567</v>
      </c>
      <c r="AC1" s="118" t="s">
        <v>1568</v>
      </c>
      <c r="AD1" s="118" t="s">
        <v>1569</v>
      </c>
      <c r="AE1" s="118" t="s">
        <v>1570</v>
      </c>
      <c r="AF1" s="118" t="s">
        <v>1571</v>
      </c>
      <c r="AG1" s="118" t="s">
        <v>1572</v>
      </c>
      <c r="AH1" s="118" t="s">
        <v>1573</v>
      </c>
      <c r="AI1" s="118" t="s">
        <v>1574</v>
      </c>
      <c r="AJ1" s="118" t="s">
        <v>1575</v>
      </c>
      <c r="AK1" s="118" t="s">
        <v>1576</v>
      </c>
      <c r="AL1" s="118" t="s">
        <v>1577</v>
      </c>
      <c r="AM1" s="118" t="s">
        <v>1578</v>
      </c>
      <c r="AN1" s="118" t="s">
        <v>1579</v>
      </c>
      <c r="AO1" s="118" t="s">
        <v>1580</v>
      </c>
      <c r="AP1" s="118" t="s">
        <v>1581</v>
      </c>
      <c r="AQ1" s="118" t="s">
        <v>1582</v>
      </c>
      <c r="AR1" s="118" t="s">
        <v>1583</v>
      </c>
      <c r="AS1" s="118" t="s">
        <v>1584</v>
      </c>
      <c r="AT1" s="118" t="s">
        <v>1585</v>
      </c>
      <c r="AU1" s="119" t="s">
        <v>1586</v>
      </c>
    </row>
    <row r="2" spans="1:47" ht="60" customHeight="1" x14ac:dyDescent="0.35">
      <c r="A2" s="113" t="s">
        <v>2249</v>
      </c>
      <c r="B2" s="103" t="s">
        <v>2250</v>
      </c>
      <c r="C2" s="104" t="s">
        <v>2251</v>
      </c>
      <c r="D2" s="104" t="s">
        <v>2252</v>
      </c>
      <c r="E2" s="104" t="s">
        <v>2253</v>
      </c>
      <c r="F2" s="105" t="s">
        <v>2254</v>
      </c>
      <c r="G2" s="106">
        <f>IF(COUNTIF(H2:AU2,"&lt;&gt;")=0,"",SUMPRODUCT(((Recommendations[ImplStatus]="Implemented")+(Recommendations[ImplStatus]="Compensated"))*ISNUMBER(MATCH(Recommendations[Id],H2:AU2,0)))/COUNTIF(H2:AU2,"&lt;&gt;"))</f>
        <v>0</v>
      </c>
      <c r="H2" s="107" t="s">
        <v>15</v>
      </c>
      <c r="I2" s="107" t="s">
        <v>24</v>
      </c>
      <c r="J2" s="107" t="s">
        <v>28</v>
      </c>
      <c r="K2" s="107" t="s">
        <v>1159</v>
      </c>
      <c r="L2" s="107"/>
      <c r="M2" s="107"/>
      <c r="N2" s="107"/>
      <c r="O2" s="107"/>
      <c r="P2" s="107"/>
      <c r="Q2" s="107"/>
      <c r="R2" s="107"/>
      <c r="S2" s="107"/>
      <c r="T2" s="107"/>
      <c r="U2" s="107"/>
      <c r="V2" s="107"/>
      <c r="W2" s="107"/>
      <c r="X2" s="107"/>
      <c r="Y2" s="107"/>
      <c r="Z2" s="107"/>
      <c r="AA2" s="107"/>
      <c r="AB2" s="107"/>
      <c r="AC2" s="107"/>
      <c r="AD2" s="107"/>
      <c r="AE2" s="107"/>
      <c r="AF2" s="107"/>
      <c r="AG2" s="107"/>
      <c r="AH2" s="107"/>
      <c r="AI2" s="107"/>
      <c r="AJ2" s="107"/>
      <c r="AK2" s="107"/>
      <c r="AL2" s="107"/>
      <c r="AM2" s="107"/>
      <c r="AN2" s="107"/>
      <c r="AO2" s="107"/>
      <c r="AP2" s="107"/>
      <c r="AQ2" s="107"/>
      <c r="AR2" s="107"/>
      <c r="AS2" s="107"/>
      <c r="AT2" s="107"/>
      <c r="AU2" s="115"/>
    </row>
    <row r="3" spans="1:47" ht="60" customHeight="1" x14ac:dyDescent="0.35">
      <c r="A3" s="113" t="s">
        <v>2255</v>
      </c>
      <c r="B3" s="103" t="s">
        <v>2256</v>
      </c>
      <c r="C3" s="104" t="s">
        <v>2257</v>
      </c>
      <c r="D3" s="104" t="s">
        <v>2258</v>
      </c>
      <c r="E3" s="104" t="s">
        <v>2259</v>
      </c>
      <c r="F3" s="105" t="s">
        <v>2260</v>
      </c>
      <c r="G3" s="106" t="str">
        <f>IF(COUNTIF(H3:AU3,"&lt;&gt;")=0,"",SUMPRODUCT(((Recommendations[ImplStatus]="Implemented")+(Recommendations[ImplStatus]="Compensated"))*ISNUMBER(MATCH(Recommendations[Id],H3:AU3,0)))/COUNTIF(H3:AU3,"&lt;&gt;"))</f>
        <v/>
      </c>
      <c r="H3" s="107"/>
      <c r="I3" s="107"/>
      <c r="J3" s="107"/>
      <c r="K3" s="107"/>
      <c r="L3" s="107"/>
      <c r="M3" s="107"/>
      <c r="N3" s="107"/>
      <c r="O3" s="107"/>
      <c r="P3" s="107"/>
      <c r="Q3" s="107"/>
      <c r="R3" s="107"/>
      <c r="S3" s="107"/>
      <c r="T3" s="107"/>
      <c r="U3" s="107"/>
      <c r="V3" s="107"/>
      <c r="W3" s="107"/>
      <c r="X3" s="107"/>
      <c r="Y3" s="107"/>
      <c r="Z3" s="107"/>
      <c r="AA3" s="107"/>
      <c r="AB3" s="107"/>
      <c r="AC3" s="107"/>
      <c r="AD3" s="107"/>
      <c r="AE3" s="107"/>
      <c r="AF3" s="107"/>
      <c r="AG3" s="107"/>
      <c r="AH3" s="107"/>
      <c r="AI3" s="107"/>
      <c r="AJ3" s="107"/>
      <c r="AK3" s="107"/>
      <c r="AL3" s="107"/>
      <c r="AM3" s="107"/>
      <c r="AN3" s="107"/>
      <c r="AO3" s="107"/>
      <c r="AP3" s="107"/>
      <c r="AQ3" s="107"/>
      <c r="AR3" s="107"/>
      <c r="AS3" s="107"/>
      <c r="AT3" s="107"/>
      <c r="AU3" s="115"/>
    </row>
    <row r="4" spans="1:47" ht="60" customHeight="1" x14ac:dyDescent="0.35">
      <c r="A4" s="113" t="s">
        <v>2261</v>
      </c>
      <c r="B4" s="103" t="s">
        <v>2262</v>
      </c>
      <c r="C4" s="104" t="s">
        <v>2263</v>
      </c>
      <c r="D4" s="104" t="s">
        <v>2264</v>
      </c>
      <c r="E4" s="104" t="s">
        <v>2265</v>
      </c>
      <c r="F4" s="105" t="s">
        <v>2266</v>
      </c>
      <c r="G4" s="106">
        <f>IF(COUNTIF(H4:AU4,"&lt;&gt;")=0,"",SUMPRODUCT(((Recommendations[ImplStatus]="Implemented")+(Recommendations[ImplStatus]="Compensated"))*ISNUMBER(MATCH(Recommendations[Id],H4:AU4,0)))/COUNTIF(H4:AU4,"&lt;&gt;"))</f>
        <v>0</v>
      </c>
      <c r="H4" s="107" t="s">
        <v>524</v>
      </c>
      <c r="I4" s="107" t="s">
        <v>596</v>
      </c>
      <c r="J4" s="107" t="s">
        <v>612</v>
      </c>
      <c r="K4" s="107" t="s">
        <v>618</v>
      </c>
      <c r="L4" s="107" t="s">
        <v>624</v>
      </c>
      <c r="M4" s="107" t="s">
        <v>1176</v>
      </c>
      <c r="N4" s="107" t="s">
        <v>1189</v>
      </c>
      <c r="O4" s="107" t="s">
        <v>1196</v>
      </c>
      <c r="P4" s="107" t="s">
        <v>1201</v>
      </c>
      <c r="Q4" s="107" t="s">
        <v>1207</v>
      </c>
      <c r="R4" s="107" t="s">
        <v>1213</v>
      </c>
      <c r="S4" s="107" t="s">
        <v>1218</v>
      </c>
      <c r="T4" s="107" t="s">
        <v>1224</v>
      </c>
      <c r="U4" s="107" t="s">
        <v>1231</v>
      </c>
      <c r="V4" s="107" t="s">
        <v>1237</v>
      </c>
      <c r="W4" s="107"/>
      <c r="X4" s="107"/>
      <c r="Y4" s="107"/>
      <c r="Z4" s="107"/>
      <c r="AA4" s="107"/>
      <c r="AB4" s="107"/>
      <c r="AC4" s="107"/>
      <c r="AD4" s="107"/>
      <c r="AE4" s="107"/>
      <c r="AF4" s="107"/>
      <c r="AG4" s="107"/>
      <c r="AH4" s="107"/>
      <c r="AI4" s="107"/>
      <c r="AJ4" s="107"/>
      <c r="AK4" s="107"/>
      <c r="AL4" s="107"/>
      <c r="AM4" s="107"/>
      <c r="AN4" s="107"/>
      <c r="AO4" s="107"/>
      <c r="AP4" s="107"/>
      <c r="AQ4" s="107"/>
      <c r="AR4" s="107"/>
      <c r="AS4" s="107"/>
      <c r="AT4" s="107"/>
      <c r="AU4" s="115"/>
    </row>
    <row r="5" spans="1:47" ht="60" customHeight="1" x14ac:dyDescent="0.35">
      <c r="A5" s="113" t="s">
        <v>2267</v>
      </c>
      <c r="B5" s="103" t="s">
        <v>2268</v>
      </c>
      <c r="C5" s="104" t="s">
        <v>2269</v>
      </c>
      <c r="D5" s="104" t="s">
        <v>2270</v>
      </c>
      <c r="E5" s="104" t="s">
        <v>2271</v>
      </c>
      <c r="F5" s="105" t="s">
        <v>2272</v>
      </c>
      <c r="G5" s="106" t="str">
        <f>IF(COUNTIF(H5:AU5,"&lt;&gt;")=0,"",SUMPRODUCT(((Recommendations[ImplStatus]="Implemented")+(Recommendations[ImplStatus]="Compensated"))*ISNUMBER(MATCH(Recommendations[Id],H5:AU5,0)))/COUNTIF(H5:AU5,"&lt;&gt;"))</f>
        <v/>
      </c>
      <c r="H5" s="107"/>
      <c r="I5" s="107"/>
      <c r="J5" s="107"/>
      <c r="K5" s="107"/>
      <c r="L5" s="107"/>
      <c r="M5" s="107"/>
      <c r="N5" s="107"/>
      <c r="O5" s="107"/>
      <c r="P5" s="107"/>
      <c r="Q5" s="107"/>
      <c r="R5" s="107"/>
      <c r="S5" s="107"/>
      <c r="T5" s="107"/>
      <c r="U5" s="107"/>
      <c r="V5" s="107"/>
      <c r="W5" s="107"/>
      <c r="X5" s="107"/>
      <c r="Y5" s="107"/>
      <c r="Z5" s="107"/>
      <c r="AA5" s="107"/>
      <c r="AB5" s="107"/>
      <c r="AC5" s="107"/>
      <c r="AD5" s="107"/>
      <c r="AE5" s="107"/>
      <c r="AF5" s="107"/>
      <c r="AG5" s="107"/>
      <c r="AH5" s="107"/>
      <c r="AI5" s="107"/>
      <c r="AJ5" s="107"/>
      <c r="AK5" s="107"/>
      <c r="AL5" s="107"/>
      <c r="AM5" s="107"/>
      <c r="AN5" s="107"/>
      <c r="AO5" s="107"/>
      <c r="AP5" s="107"/>
      <c r="AQ5" s="107"/>
      <c r="AR5" s="107"/>
      <c r="AS5" s="107"/>
      <c r="AT5" s="107"/>
      <c r="AU5" s="115"/>
    </row>
    <row r="6" spans="1:47" ht="60" customHeight="1" x14ac:dyDescent="0.35">
      <c r="A6" s="113" t="s">
        <v>2273</v>
      </c>
      <c r="B6" s="103" t="s">
        <v>2274</v>
      </c>
      <c r="C6" s="104" t="s">
        <v>2275</v>
      </c>
      <c r="D6" s="104" t="s">
        <v>2276</v>
      </c>
      <c r="E6" s="104" t="s">
        <v>20</v>
      </c>
      <c r="F6" s="105" t="s">
        <v>2277</v>
      </c>
      <c r="G6" s="106" t="str">
        <f>IF(COUNTIF(H6:AU6,"&lt;&gt;")=0,"",SUMPRODUCT(((Recommendations[ImplStatus]="Implemented")+(Recommendations[ImplStatus]="Compensated"))*ISNUMBER(MATCH(Recommendations[Id],H6:AU6,0)))/COUNTIF(H6:AU6,"&lt;&gt;"))</f>
        <v/>
      </c>
      <c r="H6" s="107"/>
      <c r="I6" s="107"/>
      <c r="J6" s="107"/>
      <c r="K6" s="107"/>
      <c r="L6" s="107"/>
      <c r="M6" s="107"/>
      <c r="N6" s="107"/>
      <c r="O6" s="107"/>
      <c r="P6" s="107"/>
      <c r="Q6" s="107"/>
      <c r="R6" s="107"/>
      <c r="S6" s="107"/>
      <c r="T6" s="107"/>
      <c r="U6" s="107"/>
      <c r="V6" s="107"/>
      <c r="W6" s="107"/>
      <c r="X6" s="107"/>
      <c r="Y6" s="107"/>
      <c r="Z6" s="107"/>
      <c r="AA6" s="107"/>
      <c r="AB6" s="107"/>
      <c r="AC6" s="107"/>
      <c r="AD6" s="107"/>
      <c r="AE6" s="107"/>
      <c r="AF6" s="107"/>
      <c r="AG6" s="107"/>
      <c r="AH6" s="107"/>
      <c r="AI6" s="107"/>
      <c r="AJ6" s="107"/>
      <c r="AK6" s="107"/>
      <c r="AL6" s="107"/>
      <c r="AM6" s="107"/>
      <c r="AN6" s="107"/>
      <c r="AO6" s="107"/>
      <c r="AP6" s="107"/>
      <c r="AQ6" s="107"/>
      <c r="AR6" s="107"/>
      <c r="AS6" s="107"/>
      <c r="AT6" s="107"/>
      <c r="AU6" s="115"/>
    </row>
    <row r="7" spans="1:47" ht="60" customHeight="1" x14ac:dyDescent="0.35">
      <c r="A7" s="113" t="s">
        <v>2278</v>
      </c>
      <c r="B7" s="103" t="s">
        <v>2279</v>
      </c>
      <c r="C7" s="104" t="s">
        <v>2280</v>
      </c>
      <c r="D7" s="104" t="s">
        <v>2281</v>
      </c>
      <c r="E7" s="104" t="s">
        <v>20</v>
      </c>
      <c r="F7" s="105" t="s">
        <v>2282</v>
      </c>
      <c r="G7" s="106" t="str">
        <f>IF(COUNTIF(H7:AU7,"&lt;&gt;")=0,"",SUMPRODUCT(((Recommendations[ImplStatus]="Implemented")+(Recommendations[ImplStatus]="Compensated"))*ISNUMBER(MATCH(Recommendations[Id],H7:AU7,0)))/COUNTIF(H7:AU7,"&lt;&gt;"))</f>
        <v/>
      </c>
      <c r="H7" s="107"/>
      <c r="I7" s="107"/>
      <c r="J7" s="107"/>
      <c r="K7" s="107"/>
      <c r="L7" s="107"/>
      <c r="M7" s="107"/>
      <c r="N7" s="107"/>
      <c r="O7" s="107"/>
      <c r="P7" s="107"/>
      <c r="Q7" s="107"/>
      <c r="R7" s="107"/>
      <c r="S7" s="107"/>
      <c r="T7" s="107"/>
      <c r="U7" s="107"/>
      <c r="V7" s="107"/>
      <c r="W7" s="107"/>
      <c r="X7" s="107"/>
      <c r="Y7" s="107"/>
      <c r="Z7" s="107"/>
      <c r="AA7" s="107"/>
      <c r="AB7" s="107"/>
      <c r="AC7" s="107"/>
      <c r="AD7" s="107"/>
      <c r="AE7" s="107"/>
      <c r="AF7" s="107"/>
      <c r="AG7" s="107"/>
      <c r="AH7" s="107"/>
      <c r="AI7" s="107"/>
      <c r="AJ7" s="107"/>
      <c r="AK7" s="107"/>
      <c r="AL7" s="107"/>
      <c r="AM7" s="107"/>
      <c r="AN7" s="107"/>
      <c r="AO7" s="107"/>
      <c r="AP7" s="107"/>
      <c r="AQ7" s="107"/>
      <c r="AR7" s="107"/>
      <c r="AS7" s="107"/>
      <c r="AT7" s="107"/>
      <c r="AU7" s="115"/>
    </row>
    <row r="8" spans="1:47" ht="60" customHeight="1" x14ac:dyDescent="0.35">
      <c r="A8" s="113" t="s">
        <v>2283</v>
      </c>
      <c r="B8" s="103" t="s">
        <v>2284</v>
      </c>
      <c r="C8" s="104" t="s">
        <v>2285</v>
      </c>
      <c r="D8" s="104" t="s">
        <v>2286</v>
      </c>
      <c r="E8" s="104" t="s">
        <v>20</v>
      </c>
      <c r="F8" s="105" t="s">
        <v>2287</v>
      </c>
      <c r="G8" s="106" t="str">
        <f>IF(COUNTIF(H8:AU8,"&lt;&gt;")=0,"",SUMPRODUCT(((Recommendations[ImplStatus]="Implemented")+(Recommendations[ImplStatus]="Compensated"))*ISNUMBER(MATCH(Recommendations[Id],H8:AU8,0)))/COUNTIF(H8:AU8,"&lt;&gt;"))</f>
        <v/>
      </c>
      <c r="H8" s="107"/>
      <c r="I8" s="107"/>
      <c r="J8" s="107"/>
      <c r="K8" s="107"/>
      <c r="L8" s="107"/>
      <c r="M8" s="107"/>
      <c r="N8" s="107"/>
      <c r="O8" s="107"/>
      <c r="P8" s="107"/>
      <c r="Q8" s="107"/>
      <c r="R8" s="107"/>
      <c r="S8" s="107"/>
      <c r="T8" s="107"/>
      <c r="U8" s="107"/>
      <c r="V8" s="107"/>
      <c r="W8" s="107"/>
      <c r="X8" s="107"/>
      <c r="Y8" s="107"/>
      <c r="Z8" s="107"/>
      <c r="AA8" s="107"/>
      <c r="AB8" s="107"/>
      <c r="AC8" s="107"/>
      <c r="AD8" s="107"/>
      <c r="AE8" s="107"/>
      <c r="AF8" s="107"/>
      <c r="AG8" s="107"/>
      <c r="AH8" s="107"/>
      <c r="AI8" s="107"/>
      <c r="AJ8" s="107"/>
      <c r="AK8" s="107"/>
      <c r="AL8" s="107"/>
      <c r="AM8" s="107"/>
      <c r="AN8" s="107"/>
      <c r="AO8" s="107"/>
      <c r="AP8" s="107"/>
      <c r="AQ8" s="107"/>
      <c r="AR8" s="107"/>
      <c r="AS8" s="107"/>
      <c r="AT8" s="107"/>
      <c r="AU8" s="115"/>
    </row>
    <row r="9" spans="1:47" ht="60" customHeight="1" x14ac:dyDescent="0.35">
      <c r="A9" s="113" t="s">
        <v>2288</v>
      </c>
      <c r="B9" s="103" t="s">
        <v>2289</v>
      </c>
      <c r="C9" s="104" t="s">
        <v>2290</v>
      </c>
      <c r="D9" s="104" t="s">
        <v>2291</v>
      </c>
      <c r="E9" s="104" t="s">
        <v>20</v>
      </c>
      <c r="F9" s="105" t="s">
        <v>2292</v>
      </c>
      <c r="G9" s="106" t="str">
        <f>IF(COUNTIF(H9:AU9,"&lt;&gt;")=0,"",SUMPRODUCT(((Recommendations[ImplStatus]="Implemented")+(Recommendations[ImplStatus]="Compensated"))*ISNUMBER(MATCH(Recommendations[Id],H9:AU9,0)))/COUNTIF(H9:AU9,"&lt;&gt;"))</f>
        <v/>
      </c>
      <c r="H9" s="107"/>
      <c r="I9" s="107"/>
      <c r="J9" s="107"/>
      <c r="K9" s="107"/>
      <c r="L9" s="107"/>
      <c r="M9" s="107"/>
      <c r="N9" s="107"/>
      <c r="O9" s="107"/>
      <c r="P9" s="107"/>
      <c r="Q9" s="107"/>
      <c r="R9" s="107"/>
      <c r="S9" s="107"/>
      <c r="T9" s="107"/>
      <c r="U9" s="107"/>
      <c r="V9" s="107"/>
      <c r="W9" s="107"/>
      <c r="X9" s="107"/>
      <c r="Y9" s="107"/>
      <c r="Z9" s="107"/>
      <c r="AA9" s="107"/>
      <c r="AB9" s="107"/>
      <c r="AC9" s="107"/>
      <c r="AD9" s="107"/>
      <c r="AE9" s="107"/>
      <c r="AF9" s="107"/>
      <c r="AG9" s="107"/>
      <c r="AH9" s="107"/>
      <c r="AI9" s="107"/>
      <c r="AJ9" s="107"/>
      <c r="AK9" s="107"/>
      <c r="AL9" s="107"/>
      <c r="AM9" s="107"/>
      <c r="AN9" s="107"/>
      <c r="AO9" s="107"/>
      <c r="AP9" s="107"/>
      <c r="AQ9" s="107"/>
      <c r="AR9" s="107"/>
      <c r="AS9" s="107"/>
      <c r="AT9" s="107"/>
      <c r="AU9" s="115"/>
    </row>
    <row r="10" spans="1:47" ht="60" customHeight="1" x14ac:dyDescent="0.35">
      <c r="A10" s="113" t="s">
        <v>2293</v>
      </c>
      <c r="B10" s="103" t="s">
        <v>2294</v>
      </c>
      <c r="C10" s="104" t="s">
        <v>2295</v>
      </c>
      <c r="D10" s="104" t="s">
        <v>2296</v>
      </c>
      <c r="E10" s="104" t="s">
        <v>20</v>
      </c>
      <c r="F10" s="105" t="s">
        <v>2297</v>
      </c>
      <c r="G10" s="106">
        <f>IF(COUNTIF(H10:AU10,"&lt;&gt;")=0,"",SUMPRODUCT(((Recommendations[ImplStatus]="Implemented")+(Recommendations[ImplStatus]="Compensated"))*ISNUMBER(MATCH(Recommendations[Id],H10:AU10,0)))/COUNTIF(H10:AU10,"&lt;&gt;"))</f>
        <v>0</v>
      </c>
      <c r="H10" s="107" t="s">
        <v>629</v>
      </c>
      <c r="I10" s="107" t="s">
        <v>650</v>
      </c>
      <c r="J10" s="107" t="s">
        <v>674</v>
      </c>
      <c r="K10" s="107" t="s">
        <v>685</v>
      </c>
      <c r="L10" s="107" t="s">
        <v>1093</v>
      </c>
      <c r="M10" s="107" t="s">
        <v>1098</v>
      </c>
      <c r="N10" s="107"/>
      <c r="O10" s="107"/>
      <c r="P10" s="107"/>
      <c r="Q10" s="107"/>
      <c r="R10" s="107"/>
      <c r="S10" s="107"/>
      <c r="T10" s="107"/>
      <c r="U10" s="107"/>
      <c r="V10" s="107"/>
      <c r="W10" s="107"/>
      <c r="X10" s="107"/>
      <c r="Y10" s="107"/>
      <c r="Z10" s="107"/>
      <c r="AA10" s="107"/>
      <c r="AB10" s="107"/>
      <c r="AC10" s="107"/>
      <c r="AD10" s="107"/>
      <c r="AE10" s="107"/>
      <c r="AF10" s="107"/>
      <c r="AG10" s="107"/>
      <c r="AH10" s="107"/>
      <c r="AI10" s="107"/>
      <c r="AJ10" s="107"/>
      <c r="AK10" s="107"/>
      <c r="AL10" s="107"/>
      <c r="AM10" s="107"/>
      <c r="AN10" s="107"/>
      <c r="AO10" s="107"/>
      <c r="AP10" s="107"/>
      <c r="AQ10" s="107"/>
      <c r="AR10" s="107"/>
      <c r="AS10" s="107"/>
      <c r="AT10" s="107"/>
      <c r="AU10" s="115"/>
    </row>
    <row r="11" spans="1:47" ht="60" customHeight="1" x14ac:dyDescent="0.35">
      <c r="A11" s="113" t="s">
        <v>2298</v>
      </c>
      <c r="B11" s="103" t="s">
        <v>2299</v>
      </c>
      <c r="C11" s="104" t="s">
        <v>2300</v>
      </c>
      <c r="D11" s="104" t="s">
        <v>2301</v>
      </c>
      <c r="E11" s="104" t="s">
        <v>20</v>
      </c>
      <c r="F11" s="105" t="s">
        <v>2302</v>
      </c>
      <c r="G11" s="106">
        <f>IF(COUNTIF(H11:AU11,"&lt;&gt;")=0,"",SUMPRODUCT(((Recommendations[ImplStatus]="Implemented")+(Recommendations[ImplStatus]="Compensated"))*ISNUMBER(MATCH(Recommendations[Id],H11:AU11,0)))/COUNTIF(H11:AU11,"&lt;&gt;"))</f>
        <v>0</v>
      </c>
      <c r="H11" s="107" t="s">
        <v>466</v>
      </c>
      <c r="I11" s="107" t="s">
        <v>511</v>
      </c>
      <c r="J11" s="107" t="s">
        <v>518</v>
      </c>
      <c r="K11" s="107"/>
      <c r="L11" s="107"/>
      <c r="M11" s="107"/>
      <c r="N11" s="107"/>
      <c r="O11" s="107"/>
      <c r="P11" s="107"/>
      <c r="Q11" s="107"/>
      <c r="R11" s="107"/>
      <c r="S11" s="107"/>
      <c r="T11" s="107"/>
      <c r="U11" s="107"/>
      <c r="V11" s="107"/>
      <c r="W11" s="107"/>
      <c r="X11" s="107"/>
      <c r="Y11" s="107"/>
      <c r="Z11" s="107"/>
      <c r="AA11" s="107"/>
      <c r="AB11" s="107"/>
      <c r="AC11" s="107"/>
      <c r="AD11" s="107"/>
      <c r="AE11" s="107"/>
      <c r="AF11" s="107"/>
      <c r="AG11" s="107"/>
      <c r="AH11" s="107"/>
      <c r="AI11" s="107"/>
      <c r="AJ11" s="107"/>
      <c r="AK11" s="107"/>
      <c r="AL11" s="107"/>
      <c r="AM11" s="107"/>
      <c r="AN11" s="107"/>
      <c r="AO11" s="107"/>
      <c r="AP11" s="107"/>
      <c r="AQ11" s="107"/>
      <c r="AR11" s="107"/>
      <c r="AS11" s="107"/>
      <c r="AT11" s="107"/>
      <c r="AU11" s="115"/>
    </row>
    <row r="12" spans="1:47" ht="60" customHeight="1" x14ac:dyDescent="0.35">
      <c r="A12" s="113" t="s">
        <v>2303</v>
      </c>
      <c r="B12" s="103" t="s">
        <v>2304</v>
      </c>
      <c r="C12" s="104" t="s">
        <v>2305</v>
      </c>
      <c r="D12" s="104" t="s">
        <v>2306</v>
      </c>
      <c r="E12" s="104" t="s">
        <v>20</v>
      </c>
      <c r="F12" s="105" t="s">
        <v>2307</v>
      </c>
      <c r="G12" s="106" t="str">
        <f>IF(COUNTIF(H12:AU12,"&lt;&gt;")=0,"",SUMPRODUCT(((Recommendations[ImplStatus]="Implemented")+(Recommendations[ImplStatus]="Compensated"))*ISNUMBER(MATCH(Recommendations[Id],H12:AU12,0)))/COUNTIF(H12:AU12,"&lt;&gt;"))</f>
        <v/>
      </c>
      <c r="H12" s="107"/>
      <c r="I12" s="107"/>
      <c r="J12" s="107"/>
      <c r="K12" s="107"/>
      <c r="L12" s="107"/>
      <c r="M12" s="107"/>
      <c r="N12" s="107"/>
      <c r="O12" s="107"/>
      <c r="P12" s="107"/>
      <c r="Q12" s="107"/>
      <c r="R12" s="107"/>
      <c r="S12" s="107"/>
      <c r="T12" s="107"/>
      <c r="U12" s="107"/>
      <c r="V12" s="107"/>
      <c r="W12" s="107"/>
      <c r="X12" s="107"/>
      <c r="Y12" s="107"/>
      <c r="Z12" s="107"/>
      <c r="AA12" s="107"/>
      <c r="AB12" s="107"/>
      <c r="AC12" s="107"/>
      <c r="AD12" s="107"/>
      <c r="AE12" s="107"/>
      <c r="AF12" s="107"/>
      <c r="AG12" s="107"/>
      <c r="AH12" s="107"/>
      <c r="AI12" s="107"/>
      <c r="AJ12" s="107"/>
      <c r="AK12" s="107"/>
      <c r="AL12" s="107"/>
      <c r="AM12" s="107"/>
      <c r="AN12" s="107"/>
      <c r="AO12" s="107"/>
      <c r="AP12" s="107"/>
      <c r="AQ12" s="107"/>
      <c r="AR12" s="107"/>
      <c r="AS12" s="107"/>
      <c r="AT12" s="107"/>
      <c r="AU12" s="115"/>
    </row>
    <row r="13" spans="1:47" ht="60" customHeight="1" x14ac:dyDescent="0.35">
      <c r="A13" s="113" t="s">
        <v>2308</v>
      </c>
      <c r="B13" s="103" t="s">
        <v>2309</v>
      </c>
      <c r="C13" s="104" t="s">
        <v>2310</v>
      </c>
      <c r="D13" s="104" t="s">
        <v>2311</v>
      </c>
      <c r="E13" s="104" t="s">
        <v>20</v>
      </c>
      <c r="F13" s="105" t="s">
        <v>2312</v>
      </c>
      <c r="G13" s="106" t="str">
        <f>IF(COUNTIF(H13:AU13,"&lt;&gt;")=0,"",SUMPRODUCT(((Recommendations[ImplStatus]="Implemented")+(Recommendations[ImplStatus]="Compensated"))*ISNUMBER(MATCH(Recommendations[Id],H13:AU13,0)))/COUNTIF(H13:AU13,"&lt;&gt;"))</f>
        <v/>
      </c>
      <c r="H13" s="107"/>
      <c r="I13" s="107"/>
      <c r="J13" s="107"/>
      <c r="K13" s="107"/>
      <c r="L13" s="107"/>
      <c r="M13" s="107"/>
      <c r="N13" s="107"/>
      <c r="O13" s="107"/>
      <c r="P13" s="107"/>
      <c r="Q13" s="107"/>
      <c r="R13" s="107"/>
      <c r="S13" s="107"/>
      <c r="T13" s="107"/>
      <c r="U13" s="107"/>
      <c r="V13" s="107"/>
      <c r="W13" s="107"/>
      <c r="X13" s="107"/>
      <c r="Y13" s="107"/>
      <c r="Z13" s="107"/>
      <c r="AA13" s="107"/>
      <c r="AB13" s="107"/>
      <c r="AC13" s="107"/>
      <c r="AD13" s="107"/>
      <c r="AE13" s="107"/>
      <c r="AF13" s="107"/>
      <c r="AG13" s="107"/>
      <c r="AH13" s="107"/>
      <c r="AI13" s="107"/>
      <c r="AJ13" s="107"/>
      <c r="AK13" s="107"/>
      <c r="AL13" s="107"/>
      <c r="AM13" s="107"/>
      <c r="AN13" s="107"/>
      <c r="AO13" s="107"/>
      <c r="AP13" s="107"/>
      <c r="AQ13" s="107"/>
      <c r="AR13" s="107"/>
      <c r="AS13" s="107"/>
      <c r="AT13" s="107"/>
      <c r="AU13" s="115"/>
    </row>
    <row r="14" spans="1:47" ht="60" customHeight="1" x14ac:dyDescent="0.35">
      <c r="A14" s="113" t="s">
        <v>2313</v>
      </c>
      <c r="B14" s="103" t="s">
        <v>2314</v>
      </c>
      <c r="C14" s="104" t="s">
        <v>2315</v>
      </c>
      <c r="D14" s="104" t="s">
        <v>2316</v>
      </c>
      <c r="E14" s="104" t="s">
        <v>20</v>
      </c>
      <c r="F14" s="105" t="s">
        <v>2317</v>
      </c>
      <c r="G14" s="106">
        <f>IF(COUNTIF(H14:AU14,"&lt;&gt;")=0,"",SUMPRODUCT(((Recommendations[ImplStatus]="Implemented")+(Recommendations[ImplStatus]="Compensated"))*ISNUMBER(MATCH(Recommendations[Id],H14:AU14,0)))/COUNTIF(H14:AU14,"&lt;&gt;"))</f>
        <v>0</v>
      </c>
      <c r="H14" s="107" t="s">
        <v>450</v>
      </c>
      <c r="I14" s="107" t="s">
        <v>456</v>
      </c>
      <c r="J14" s="107" t="s">
        <v>557</v>
      </c>
      <c r="K14" s="107" t="s">
        <v>562</v>
      </c>
      <c r="L14" s="107" t="s">
        <v>567</v>
      </c>
      <c r="M14" s="107"/>
      <c r="N14" s="107"/>
      <c r="O14" s="107"/>
      <c r="P14" s="107"/>
      <c r="Q14" s="107"/>
      <c r="R14" s="107"/>
      <c r="S14" s="107"/>
      <c r="T14" s="107"/>
      <c r="U14" s="107"/>
      <c r="V14" s="107"/>
      <c r="W14" s="107"/>
      <c r="X14" s="107"/>
      <c r="Y14" s="107"/>
      <c r="Z14" s="107"/>
      <c r="AA14" s="107"/>
      <c r="AB14" s="107"/>
      <c r="AC14" s="107"/>
      <c r="AD14" s="107"/>
      <c r="AE14" s="107"/>
      <c r="AF14" s="107"/>
      <c r="AG14" s="107"/>
      <c r="AH14" s="107"/>
      <c r="AI14" s="107"/>
      <c r="AJ14" s="107"/>
      <c r="AK14" s="107"/>
      <c r="AL14" s="107"/>
      <c r="AM14" s="107"/>
      <c r="AN14" s="107"/>
      <c r="AO14" s="107"/>
      <c r="AP14" s="107"/>
      <c r="AQ14" s="107"/>
      <c r="AR14" s="107"/>
      <c r="AS14" s="107"/>
      <c r="AT14" s="107"/>
      <c r="AU14" s="115"/>
    </row>
    <row r="15" spans="1:47" ht="60" customHeight="1" x14ac:dyDescent="0.35">
      <c r="A15" s="113" t="s">
        <v>2318</v>
      </c>
      <c r="B15" s="103" t="s">
        <v>2319</v>
      </c>
      <c r="C15" s="104" t="s">
        <v>2320</v>
      </c>
      <c r="D15" s="104" t="s">
        <v>2321</v>
      </c>
      <c r="E15" s="104" t="s">
        <v>20</v>
      </c>
      <c r="F15" s="105" t="s">
        <v>2322</v>
      </c>
      <c r="G15" s="106" t="str">
        <f>IF(COUNTIF(H15:AU15,"&lt;&gt;")=0,"",SUMPRODUCT(((Recommendations[ImplStatus]="Implemented")+(Recommendations[ImplStatus]="Compensated"))*ISNUMBER(MATCH(Recommendations[Id],H15:AU15,0)))/COUNTIF(H15:AU15,"&lt;&gt;"))</f>
        <v/>
      </c>
      <c r="H15" s="107"/>
      <c r="I15" s="107"/>
      <c r="J15" s="107"/>
      <c r="K15" s="107"/>
      <c r="L15" s="107"/>
      <c r="M15" s="107"/>
      <c r="N15" s="107"/>
      <c r="O15" s="107"/>
      <c r="P15" s="107"/>
      <c r="Q15" s="107"/>
      <c r="R15" s="107"/>
      <c r="S15" s="107"/>
      <c r="T15" s="107"/>
      <c r="U15" s="107"/>
      <c r="V15" s="107"/>
      <c r="W15" s="107"/>
      <c r="X15" s="107"/>
      <c r="Y15" s="107"/>
      <c r="Z15" s="107"/>
      <c r="AA15" s="107"/>
      <c r="AB15" s="107"/>
      <c r="AC15" s="107"/>
      <c r="AD15" s="107"/>
      <c r="AE15" s="107"/>
      <c r="AF15" s="107"/>
      <c r="AG15" s="107"/>
      <c r="AH15" s="107"/>
      <c r="AI15" s="107"/>
      <c r="AJ15" s="107"/>
      <c r="AK15" s="107"/>
      <c r="AL15" s="107"/>
      <c r="AM15" s="107"/>
      <c r="AN15" s="107"/>
      <c r="AO15" s="107"/>
      <c r="AP15" s="107"/>
      <c r="AQ15" s="107"/>
      <c r="AR15" s="107"/>
      <c r="AS15" s="107"/>
      <c r="AT15" s="107"/>
      <c r="AU15" s="115"/>
    </row>
    <row r="16" spans="1:47" ht="60" customHeight="1" x14ac:dyDescent="0.35">
      <c r="A16" s="113" t="s">
        <v>2323</v>
      </c>
      <c r="B16" s="103" t="s">
        <v>2324</v>
      </c>
      <c r="C16" s="104" t="s">
        <v>2325</v>
      </c>
      <c r="D16" s="104" t="s">
        <v>2326</v>
      </c>
      <c r="E16" s="104" t="s">
        <v>20</v>
      </c>
      <c r="F16" s="105" t="s">
        <v>2327</v>
      </c>
      <c r="G16" s="106" t="str">
        <f>IF(COUNTIF(H16:AU16,"&lt;&gt;")=0,"",SUMPRODUCT(((Recommendations[ImplStatus]="Implemented")+(Recommendations[ImplStatus]="Compensated"))*ISNUMBER(MATCH(Recommendations[Id],H16:AU16,0)))/COUNTIF(H16:AU16,"&lt;&gt;"))</f>
        <v/>
      </c>
      <c r="H16" s="107"/>
      <c r="I16" s="107"/>
      <c r="J16" s="107"/>
      <c r="K16" s="107"/>
      <c r="L16" s="107"/>
      <c r="M16" s="107"/>
      <c r="N16" s="107"/>
      <c r="O16" s="107"/>
      <c r="P16" s="107"/>
      <c r="Q16" s="107"/>
      <c r="R16" s="107"/>
      <c r="S16" s="107"/>
      <c r="T16" s="107"/>
      <c r="U16" s="107"/>
      <c r="V16" s="107"/>
      <c r="W16" s="107"/>
      <c r="X16" s="107"/>
      <c r="Y16" s="107"/>
      <c r="Z16" s="107"/>
      <c r="AA16" s="107"/>
      <c r="AB16" s="107"/>
      <c r="AC16" s="107"/>
      <c r="AD16" s="107"/>
      <c r="AE16" s="107"/>
      <c r="AF16" s="107"/>
      <c r="AG16" s="107"/>
      <c r="AH16" s="107"/>
      <c r="AI16" s="107"/>
      <c r="AJ16" s="107"/>
      <c r="AK16" s="107"/>
      <c r="AL16" s="107"/>
      <c r="AM16" s="107"/>
      <c r="AN16" s="107"/>
      <c r="AO16" s="107"/>
      <c r="AP16" s="107"/>
      <c r="AQ16" s="107"/>
      <c r="AR16" s="107"/>
      <c r="AS16" s="107"/>
      <c r="AT16" s="107"/>
      <c r="AU16" s="115"/>
    </row>
    <row r="17" spans="1:47" ht="60" customHeight="1" x14ac:dyDescent="0.35">
      <c r="A17" s="113" t="s">
        <v>2328</v>
      </c>
      <c r="B17" s="103" t="s">
        <v>2329</v>
      </c>
      <c r="C17" s="104" t="s">
        <v>2330</v>
      </c>
      <c r="D17" s="104" t="s">
        <v>2331</v>
      </c>
      <c r="E17" s="104" t="s">
        <v>20</v>
      </c>
      <c r="F17" s="105" t="s">
        <v>2332</v>
      </c>
      <c r="G17" s="106" t="str">
        <f>IF(COUNTIF(H17:AU17,"&lt;&gt;")=0,"",SUMPRODUCT(((Recommendations[ImplStatus]="Implemented")+(Recommendations[ImplStatus]="Compensated"))*ISNUMBER(MATCH(Recommendations[Id],H17:AU17,0)))/COUNTIF(H17:AU17,"&lt;&gt;"))</f>
        <v/>
      </c>
      <c r="H17" s="107"/>
      <c r="I17" s="107"/>
      <c r="J17" s="107"/>
      <c r="K17" s="107"/>
      <c r="L17" s="107"/>
      <c r="M17" s="107"/>
      <c r="N17" s="107"/>
      <c r="O17" s="107"/>
      <c r="P17" s="107"/>
      <c r="Q17" s="107"/>
      <c r="R17" s="107"/>
      <c r="S17" s="107"/>
      <c r="T17" s="107"/>
      <c r="U17" s="107"/>
      <c r="V17" s="107"/>
      <c r="W17" s="107"/>
      <c r="X17" s="107"/>
      <c r="Y17" s="107"/>
      <c r="Z17" s="107"/>
      <c r="AA17" s="107"/>
      <c r="AB17" s="107"/>
      <c r="AC17" s="107"/>
      <c r="AD17" s="107"/>
      <c r="AE17" s="107"/>
      <c r="AF17" s="107"/>
      <c r="AG17" s="107"/>
      <c r="AH17" s="107"/>
      <c r="AI17" s="107"/>
      <c r="AJ17" s="107"/>
      <c r="AK17" s="107"/>
      <c r="AL17" s="107"/>
      <c r="AM17" s="107"/>
      <c r="AN17" s="107"/>
      <c r="AO17" s="107"/>
      <c r="AP17" s="107"/>
      <c r="AQ17" s="107"/>
      <c r="AR17" s="107"/>
      <c r="AS17" s="107"/>
      <c r="AT17" s="107"/>
      <c r="AU17" s="115"/>
    </row>
    <row r="18" spans="1:47" ht="60" customHeight="1" x14ac:dyDescent="0.35">
      <c r="A18" s="113" t="s">
        <v>2333</v>
      </c>
      <c r="B18" s="103" t="s">
        <v>2334</v>
      </c>
      <c r="C18" s="104" t="s">
        <v>2335</v>
      </c>
      <c r="D18" s="104" t="s">
        <v>2336</v>
      </c>
      <c r="E18" s="104" t="s">
        <v>20</v>
      </c>
      <c r="F18" s="105" t="s">
        <v>2337</v>
      </c>
      <c r="G18" s="106" t="str">
        <f>IF(COUNTIF(H18:AU18,"&lt;&gt;")=0,"",SUMPRODUCT(((Recommendations[ImplStatus]="Implemented")+(Recommendations[ImplStatus]="Compensated"))*ISNUMBER(MATCH(Recommendations[Id],H18:AU18,0)))/COUNTIF(H18:AU18,"&lt;&gt;"))</f>
        <v/>
      </c>
      <c r="H18" s="107"/>
      <c r="I18" s="107"/>
      <c r="J18" s="107"/>
      <c r="K18" s="107"/>
      <c r="L18" s="107"/>
      <c r="M18" s="107"/>
      <c r="N18" s="107"/>
      <c r="O18" s="107"/>
      <c r="P18" s="107"/>
      <c r="Q18" s="107"/>
      <c r="R18" s="107"/>
      <c r="S18" s="107"/>
      <c r="T18" s="107"/>
      <c r="U18" s="107"/>
      <c r="V18" s="107"/>
      <c r="W18" s="107"/>
      <c r="X18" s="107"/>
      <c r="Y18" s="107"/>
      <c r="Z18" s="107"/>
      <c r="AA18" s="107"/>
      <c r="AB18" s="107"/>
      <c r="AC18" s="107"/>
      <c r="AD18" s="107"/>
      <c r="AE18" s="107"/>
      <c r="AF18" s="107"/>
      <c r="AG18" s="107"/>
      <c r="AH18" s="107"/>
      <c r="AI18" s="107"/>
      <c r="AJ18" s="107"/>
      <c r="AK18" s="107"/>
      <c r="AL18" s="107"/>
      <c r="AM18" s="107"/>
      <c r="AN18" s="107"/>
      <c r="AO18" s="107"/>
      <c r="AP18" s="107"/>
      <c r="AQ18" s="107"/>
      <c r="AR18" s="107"/>
      <c r="AS18" s="107"/>
      <c r="AT18" s="107"/>
      <c r="AU18" s="115"/>
    </row>
    <row r="19" spans="1:47" ht="60" customHeight="1" x14ac:dyDescent="0.35">
      <c r="A19" s="113" t="s">
        <v>2338</v>
      </c>
      <c r="B19" s="103" t="s">
        <v>2339</v>
      </c>
      <c r="C19" s="104" t="s">
        <v>2340</v>
      </c>
      <c r="D19" s="104" t="s">
        <v>2341</v>
      </c>
      <c r="E19" s="104" t="s">
        <v>20</v>
      </c>
      <c r="F19" s="105" t="s">
        <v>2342</v>
      </c>
      <c r="G19" s="106">
        <f>IF(COUNTIF(H19:AU19,"&lt;&gt;")=0,"",SUMPRODUCT(((Recommendations[ImplStatus]="Implemented")+(Recommendations[ImplStatus]="Compensated"))*ISNUMBER(MATCH(Recommendations[Id],H19:AU19,0)))/COUNTIF(H19:AU19,"&lt;&gt;"))</f>
        <v>0</v>
      </c>
      <c r="H19" s="107" t="s">
        <v>461</v>
      </c>
      <c r="I19" s="107" t="s">
        <v>601</v>
      </c>
      <c r="J19" s="107" t="s">
        <v>606</v>
      </c>
      <c r="K19" s="107"/>
      <c r="L19" s="107"/>
      <c r="M19" s="107"/>
      <c r="N19" s="107"/>
      <c r="O19" s="107"/>
      <c r="P19" s="107"/>
      <c r="Q19" s="107"/>
      <c r="R19" s="107"/>
      <c r="S19" s="107"/>
      <c r="T19" s="107"/>
      <c r="U19" s="107"/>
      <c r="V19" s="107"/>
      <c r="W19" s="107"/>
      <c r="X19" s="107"/>
      <c r="Y19" s="107"/>
      <c r="Z19" s="107"/>
      <c r="AA19" s="107"/>
      <c r="AB19" s="107"/>
      <c r="AC19" s="107"/>
      <c r="AD19" s="107"/>
      <c r="AE19" s="107"/>
      <c r="AF19" s="107"/>
      <c r="AG19" s="107"/>
      <c r="AH19" s="107"/>
      <c r="AI19" s="107"/>
      <c r="AJ19" s="107"/>
      <c r="AK19" s="107"/>
      <c r="AL19" s="107"/>
      <c r="AM19" s="107"/>
      <c r="AN19" s="107"/>
      <c r="AO19" s="107"/>
      <c r="AP19" s="107"/>
      <c r="AQ19" s="107"/>
      <c r="AR19" s="107"/>
      <c r="AS19" s="107"/>
      <c r="AT19" s="107"/>
      <c r="AU19" s="115"/>
    </row>
    <row r="20" spans="1:47" ht="60" customHeight="1" x14ac:dyDescent="0.35">
      <c r="A20" s="113" t="s">
        <v>2343</v>
      </c>
      <c r="B20" s="103" t="s">
        <v>2344</v>
      </c>
      <c r="C20" s="104" t="s">
        <v>2345</v>
      </c>
      <c r="D20" s="104" t="s">
        <v>2346</v>
      </c>
      <c r="E20" s="104" t="s">
        <v>20</v>
      </c>
      <c r="F20" s="105" t="s">
        <v>2347</v>
      </c>
      <c r="G20" s="106">
        <f>IF(COUNTIF(H20:AU20,"&lt;&gt;")=0,"",SUMPRODUCT(((Recommendations[ImplStatus]="Implemented")+(Recommendations[ImplStatus]="Compensated"))*ISNUMBER(MATCH(Recommendations[Id],H20:AU20,0)))/COUNTIF(H20:AU20,"&lt;&gt;"))</f>
        <v>0</v>
      </c>
      <c r="H20" s="107" t="s">
        <v>74</v>
      </c>
      <c r="I20" s="107" t="s">
        <v>79</v>
      </c>
      <c r="J20" s="107" t="s">
        <v>84</v>
      </c>
      <c r="K20" s="107" t="s">
        <v>114</v>
      </c>
      <c r="L20" s="107" t="s">
        <v>124</v>
      </c>
      <c r="M20" s="107" t="s">
        <v>168</v>
      </c>
      <c r="N20" s="107" t="s">
        <v>173</v>
      </c>
      <c r="O20" s="107" t="s">
        <v>178</v>
      </c>
      <c r="P20" s="107" t="s">
        <v>472</v>
      </c>
      <c r="Q20" s="107" t="s">
        <v>477</v>
      </c>
      <c r="R20" s="107" t="s">
        <v>482</v>
      </c>
      <c r="S20" s="107" t="s">
        <v>487</v>
      </c>
      <c r="T20" s="107" t="s">
        <v>500</v>
      </c>
      <c r="U20" s="107" t="s">
        <v>506</v>
      </c>
      <c r="V20" s="107" t="s">
        <v>1164</v>
      </c>
      <c r="W20" s="107" t="s">
        <v>1170</v>
      </c>
      <c r="X20" s="107" t="s">
        <v>1276</v>
      </c>
      <c r="Y20" s="107" t="s">
        <v>1291</v>
      </c>
      <c r="Z20" s="107"/>
      <c r="AA20" s="107"/>
      <c r="AB20" s="107"/>
      <c r="AC20" s="107"/>
      <c r="AD20" s="107"/>
      <c r="AE20" s="107"/>
      <c r="AF20" s="107"/>
      <c r="AG20" s="107"/>
      <c r="AH20" s="107"/>
      <c r="AI20" s="107"/>
      <c r="AJ20" s="107"/>
      <c r="AK20" s="107"/>
      <c r="AL20" s="107"/>
      <c r="AM20" s="107"/>
      <c r="AN20" s="107"/>
      <c r="AO20" s="107"/>
      <c r="AP20" s="107"/>
      <c r="AQ20" s="107"/>
      <c r="AR20" s="107"/>
      <c r="AS20" s="107"/>
      <c r="AT20" s="107"/>
      <c r="AU20" s="115"/>
    </row>
    <row r="21" spans="1:47" ht="60" customHeight="1" x14ac:dyDescent="0.35">
      <c r="A21" s="113" t="s">
        <v>2348</v>
      </c>
      <c r="B21" s="103" t="s">
        <v>2349</v>
      </c>
      <c r="C21" s="104" t="s">
        <v>2350</v>
      </c>
      <c r="D21" s="104" t="s">
        <v>2351</v>
      </c>
      <c r="E21" s="104" t="s">
        <v>2352</v>
      </c>
      <c r="F21" s="105" t="s">
        <v>2353</v>
      </c>
      <c r="G21" s="106" t="str">
        <f>IF(COUNTIF(H21:AU21,"&lt;&gt;")=0,"",SUMPRODUCT(((Recommendations[ImplStatus]="Implemented")+(Recommendations[ImplStatus]="Compensated"))*ISNUMBER(MATCH(Recommendations[Id],H21:AU21,0)))/COUNTIF(H21:AU21,"&lt;&gt;"))</f>
        <v/>
      </c>
      <c r="H21" s="107"/>
      <c r="I21" s="107"/>
      <c r="J21" s="107"/>
      <c r="K21" s="107"/>
      <c r="L21" s="107"/>
      <c r="M21" s="107"/>
      <c r="N21" s="107"/>
      <c r="O21" s="107"/>
      <c r="P21" s="107"/>
      <c r="Q21" s="107"/>
      <c r="R21" s="107"/>
      <c r="S21" s="107"/>
      <c r="T21" s="107"/>
      <c r="U21" s="107"/>
      <c r="V21" s="107"/>
      <c r="W21" s="107"/>
      <c r="X21" s="107"/>
      <c r="Y21" s="107"/>
      <c r="Z21" s="107"/>
      <c r="AA21" s="107"/>
      <c r="AB21" s="107"/>
      <c r="AC21" s="107"/>
      <c r="AD21" s="107"/>
      <c r="AE21" s="107"/>
      <c r="AF21" s="107"/>
      <c r="AG21" s="107"/>
      <c r="AH21" s="107"/>
      <c r="AI21" s="107"/>
      <c r="AJ21" s="107"/>
      <c r="AK21" s="107"/>
      <c r="AL21" s="107"/>
      <c r="AM21" s="107"/>
      <c r="AN21" s="107"/>
      <c r="AO21" s="107"/>
      <c r="AP21" s="107"/>
      <c r="AQ21" s="107"/>
      <c r="AR21" s="107"/>
      <c r="AS21" s="107"/>
      <c r="AT21" s="107"/>
      <c r="AU21" s="115"/>
    </row>
    <row r="22" spans="1:47" ht="60" customHeight="1" x14ac:dyDescent="0.35">
      <c r="A22" s="113" t="s">
        <v>2354</v>
      </c>
      <c r="B22" s="103" t="s">
        <v>2355</v>
      </c>
      <c r="C22" s="104" t="s">
        <v>2356</v>
      </c>
      <c r="D22" s="104" t="s">
        <v>2357</v>
      </c>
      <c r="E22" s="104" t="s">
        <v>2358</v>
      </c>
      <c r="F22" s="105" t="s">
        <v>2359</v>
      </c>
      <c r="G22" s="106" t="str">
        <f>IF(COUNTIF(H22:AU22,"&lt;&gt;")=0,"",SUMPRODUCT(((Recommendations[ImplStatus]="Implemented")+(Recommendations[ImplStatus]="Compensated"))*ISNUMBER(MATCH(Recommendations[Id],H22:AU22,0)))/COUNTIF(H22:AU22,"&lt;&gt;"))</f>
        <v/>
      </c>
      <c r="H22" s="107"/>
      <c r="I22" s="107"/>
      <c r="J22" s="107"/>
      <c r="K22" s="107"/>
      <c r="L22" s="107"/>
      <c r="M22" s="107"/>
      <c r="N22" s="107"/>
      <c r="O22" s="107"/>
      <c r="P22" s="107"/>
      <c r="Q22" s="107"/>
      <c r="R22" s="107"/>
      <c r="S22" s="107"/>
      <c r="T22" s="107"/>
      <c r="U22" s="107"/>
      <c r="V22" s="107"/>
      <c r="W22" s="107"/>
      <c r="X22" s="107"/>
      <c r="Y22" s="107"/>
      <c r="Z22" s="107"/>
      <c r="AA22" s="107"/>
      <c r="AB22" s="107"/>
      <c r="AC22" s="107"/>
      <c r="AD22" s="107"/>
      <c r="AE22" s="107"/>
      <c r="AF22" s="107"/>
      <c r="AG22" s="107"/>
      <c r="AH22" s="107"/>
      <c r="AI22" s="107"/>
      <c r="AJ22" s="107"/>
      <c r="AK22" s="107"/>
      <c r="AL22" s="107"/>
      <c r="AM22" s="107"/>
      <c r="AN22" s="107"/>
      <c r="AO22" s="107"/>
      <c r="AP22" s="107"/>
      <c r="AQ22" s="107"/>
      <c r="AR22" s="107"/>
      <c r="AS22" s="107"/>
      <c r="AT22" s="107"/>
      <c r="AU22" s="115"/>
    </row>
    <row r="23" spans="1:47" ht="60" customHeight="1" x14ac:dyDescent="0.35">
      <c r="A23" s="113" t="s">
        <v>2360</v>
      </c>
      <c r="B23" s="103" t="s">
        <v>2361</v>
      </c>
      <c r="C23" s="104" t="s">
        <v>2362</v>
      </c>
      <c r="D23" s="104" t="s">
        <v>2363</v>
      </c>
      <c r="E23" s="104" t="s">
        <v>2364</v>
      </c>
      <c r="F23" s="105" t="s">
        <v>2365</v>
      </c>
      <c r="G23" s="106" t="str">
        <f>IF(COUNTIF(H23:AU23,"&lt;&gt;")=0,"",SUMPRODUCT(((Recommendations[ImplStatus]="Implemented")+(Recommendations[ImplStatus]="Compensated"))*ISNUMBER(MATCH(Recommendations[Id],H23:AU23,0)))/COUNTIF(H23:AU23,"&lt;&gt;"))</f>
        <v/>
      </c>
      <c r="H23" s="107"/>
      <c r="I23" s="107"/>
      <c r="J23" s="107"/>
      <c r="K23" s="107"/>
      <c r="L23" s="107"/>
      <c r="M23" s="107"/>
      <c r="N23" s="107"/>
      <c r="O23" s="107"/>
      <c r="P23" s="107"/>
      <c r="Q23" s="107"/>
      <c r="R23" s="107"/>
      <c r="S23" s="107"/>
      <c r="T23" s="107"/>
      <c r="U23" s="107"/>
      <c r="V23" s="107"/>
      <c r="W23" s="107"/>
      <c r="X23" s="107"/>
      <c r="Y23" s="107"/>
      <c r="Z23" s="107"/>
      <c r="AA23" s="107"/>
      <c r="AB23" s="107"/>
      <c r="AC23" s="107"/>
      <c r="AD23" s="107"/>
      <c r="AE23" s="107"/>
      <c r="AF23" s="107"/>
      <c r="AG23" s="107"/>
      <c r="AH23" s="107"/>
      <c r="AI23" s="107"/>
      <c r="AJ23" s="107"/>
      <c r="AK23" s="107"/>
      <c r="AL23" s="107"/>
      <c r="AM23" s="107"/>
      <c r="AN23" s="107"/>
      <c r="AO23" s="107"/>
      <c r="AP23" s="107"/>
      <c r="AQ23" s="107"/>
      <c r="AR23" s="107"/>
      <c r="AS23" s="107"/>
      <c r="AT23" s="107"/>
      <c r="AU23" s="115"/>
    </row>
    <row r="24" spans="1:47" ht="60" customHeight="1" x14ac:dyDescent="0.35">
      <c r="A24" s="113" t="s">
        <v>2366</v>
      </c>
      <c r="B24" s="103" t="s">
        <v>2367</v>
      </c>
      <c r="C24" s="104" t="s">
        <v>2368</v>
      </c>
      <c r="D24" s="104" t="s">
        <v>2369</v>
      </c>
      <c r="E24" s="104" t="s">
        <v>20</v>
      </c>
      <c r="F24" s="105" t="s">
        <v>2370</v>
      </c>
      <c r="G24" s="106">
        <f>IF(COUNTIF(H24:AU24,"&lt;&gt;")=0,"",SUMPRODUCT(((Recommendations[ImplStatus]="Implemented")+(Recommendations[ImplStatus]="Compensated"))*ISNUMBER(MATCH(Recommendations[Id],H24:AU24,0)))/COUNTIF(H24:AU24,"&lt;&gt;"))</f>
        <v>0</v>
      </c>
      <c r="H24" s="107" t="s">
        <v>573</v>
      </c>
      <c r="I24" s="107"/>
      <c r="J24" s="107"/>
      <c r="K24" s="107"/>
      <c r="L24" s="107"/>
      <c r="M24" s="107"/>
      <c r="N24" s="107"/>
      <c r="O24" s="107"/>
      <c r="P24" s="107"/>
      <c r="Q24" s="107"/>
      <c r="R24" s="107"/>
      <c r="S24" s="107"/>
      <c r="T24" s="107"/>
      <c r="U24" s="107"/>
      <c r="V24" s="107"/>
      <c r="W24" s="107"/>
      <c r="X24" s="107"/>
      <c r="Y24" s="107"/>
      <c r="Z24" s="107"/>
      <c r="AA24" s="107"/>
      <c r="AB24" s="107"/>
      <c r="AC24" s="107"/>
      <c r="AD24" s="107"/>
      <c r="AE24" s="107"/>
      <c r="AF24" s="107"/>
      <c r="AG24" s="107"/>
      <c r="AH24" s="107"/>
      <c r="AI24" s="107"/>
      <c r="AJ24" s="107"/>
      <c r="AK24" s="107"/>
      <c r="AL24" s="107"/>
      <c r="AM24" s="107"/>
      <c r="AN24" s="107"/>
      <c r="AO24" s="107"/>
      <c r="AP24" s="107"/>
      <c r="AQ24" s="107"/>
      <c r="AR24" s="107"/>
      <c r="AS24" s="107"/>
      <c r="AT24" s="107"/>
      <c r="AU24" s="115"/>
    </row>
    <row r="25" spans="1:47" ht="60" customHeight="1" x14ac:dyDescent="0.35">
      <c r="A25" s="113" t="s">
        <v>2371</v>
      </c>
      <c r="B25" s="103" t="s">
        <v>2372</v>
      </c>
      <c r="C25" s="104" t="s">
        <v>2373</v>
      </c>
      <c r="D25" s="104" t="s">
        <v>20</v>
      </c>
      <c r="E25" s="104" t="s">
        <v>20</v>
      </c>
      <c r="F25" s="105" t="s">
        <v>2374</v>
      </c>
      <c r="G25" s="106" t="str">
        <f>IF(COUNTIF(H25:AU25,"&lt;&gt;")=0,"",SUMPRODUCT(((Recommendations[ImplStatus]="Implemented")+(Recommendations[ImplStatus]="Compensated"))*ISNUMBER(MATCH(Recommendations[Id],H25:AU25,0)))/COUNTIF(H25:AU25,"&lt;&gt;"))</f>
        <v/>
      </c>
      <c r="H25" s="107"/>
      <c r="I25" s="107"/>
      <c r="J25" s="107"/>
      <c r="K25" s="107"/>
      <c r="L25" s="107"/>
      <c r="M25" s="107"/>
      <c r="N25" s="107"/>
      <c r="O25" s="107"/>
      <c r="P25" s="107"/>
      <c r="Q25" s="107"/>
      <c r="R25" s="107"/>
      <c r="S25" s="107"/>
      <c r="T25" s="107"/>
      <c r="U25" s="107"/>
      <c r="V25" s="107"/>
      <c r="W25" s="107"/>
      <c r="X25" s="107"/>
      <c r="Y25" s="107"/>
      <c r="Z25" s="107"/>
      <c r="AA25" s="107"/>
      <c r="AB25" s="107"/>
      <c r="AC25" s="107"/>
      <c r="AD25" s="107"/>
      <c r="AE25" s="107"/>
      <c r="AF25" s="107"/>
      <c r="AG25" s="107"/>
      <c r="AH25" s="107"/>
      <c r="AI25" s="107"/>
      <c r="AJ25" s="107"/>
      <c r="AK25" s="107"/>
      <c r="AL25" s="107"/>
      <c r="AM25" s="107"/>
      <c r="AN25" s="107"/>
      <c r="AO25" s="107"/>
      <c r="AP25" s="107"/>
      <c r="AQ25" s="107"/>
      <c r="AR25" s="107"/>
      <c r="AS25" s="107"/>
      <c r="AT25" s="107"/>
      <c r="AU25" s="115"/>
    </row>
    <row r="26" spans="1:47" ht="60" customHeight="1" x14ac:dyDescent="0.35">
      <c r="A26" s="113" t="s">
        <v>2375</v>
      </c>
      <c r="B26" s="103" t="s">
        <v>2376</v>
      </c>
      <c r="C26" s="104" t="s">
        <v>2377</v>
      </c>
      <c r="D26" s="104" t="s">
        <v>2378</v>
      </c>
      <c r="E26" s="104" t="s">
        <v>20</v>
      </c>
      <c r="F26" s="105" t="s">
        <v>2379</v>
      </c>
      <c r="G26" s="106">
        <f>IF(COUNTIF(H26:AU26,"&lt;&gt;")=0,"",SUMPRODUCT(((Recommendations[ImplStatus]="Implemented")+(Recommendations[ImplStatus]="Compensated"))*ISNUMBER(MATCH(Recommendations[Id],H26:AU26,0)))/COUNTIF(H26:AU26,"&lt;&gt;"))</f>
        <v>0</v>
      </c>
      <c r="H26" s="107" t="s">
        <v>395</v>
      </c>
      <c r="I26" s="107" t="s">
        <v>398</v>
      </c>
      <c r="J26" s="107" t="s">
        <v>401</v>
      </c>
      <c r="K26" s="107" t="s">
        <v>405</v>
      </c>
      <c r="L26" s="107" t="s">
        <v>408</v>
      </c>
      <c r="M26" s="107" t="s">
        <v>411</v>
      </c>
      <c r="N26" s="107" t="s">
        <v>415</v>
      </c>
      <c r="O26" s="107" t="s">
        <v>418</v>
      </c>
      <c r="P26" s="107" t="s">
        <v>421</v>
      </c>
      <c r="Q26" s="107" t="s">
        <v>538</v>
      </c>
      <c r="R26" s="107"/>
      <c r="S26" s="107"/>
      <c r="T26" s="107"/>
      <c r="U26" s="107"/>
      <c r="V26" s="107"/>
      <c r="W26" s="107"/>
      <c r="X26" s="107"/>
      <c r="Y26" s="107"/>
      <c r="Z26" s="107"/>
      <c r="AA26" s="107"/>
      <c r="AB26" s="107"/>
      <c r="AC26" s="107"/>
      <c r="AD26" s="107"/>
      <c r="AE26" s="107"/>
      <c r="AF26" s="107"/>
      <c r="AG26" s="107"/>
      <c r="AH26" s="107"/>
      <c r="AI26" s="107"/>
      <c r="AJ26" s="107"/>
      <c r="AK26" s="107"/>
      <c r="AL26" s="107"/>
      <c r="AM26" s="107"/>
      <c r="AN26" s="107"/>
      <c r="AO26" s="107"/>
      <c r="AP26" s="107"/>
      <c r="AQ26" s="107"/>
      <c r="AR26" s="107"/>
      <c r="AS26" s="107"/>
      <c r="AT26" s="107"/>
      <c r="AU26" s="115"/>
    </row>
    <row r="27" spans="1:47" ht="60" customHeight="1" x14ac:dyDescent="0.35">
      <c r="A27" s="113" t="s">
        <v>2380</v>
      </c>
      <c r="B27" s="103" t="s">
        <v>2381</v>
      </c>
      <c r="C27" s="104" t="s">
        <v>2382</v>
      </c>
      <c r="D27" s="104" t="s">
        <v>2383</v>
      </c>
      <c r="E27" s="104" t="s">
        <v>2384</v>
      </c>
      <c r="F27" s="105" t="s">
        <v>2385</v>
      </c>
      <c r="G27" s="106">
        <f>IF(COUNTIF(H27:AU27,"&lt;&gt;")=0,"",SUMPRODUCT(((Recommendations[ImplStatus]="Implemented")+(Recommendations[ImplStatus]="Compensated"))*ISNUMBER(MATCH(Recommendations[Id],H27:AU27,0)))/COUNTIF(H27:AU27,"&lt;&gt;"))</f>
        <v>0</v>
      </c>
      <c r="H27" s="107" t="s">
        <v>129</v>
      </c>
      <c r="I27" s="107" t="s">
        <v>133</v>
      </c>
      <c r="J27" s="107" t="s">
        <v>138</v>
      </c>
      <c r="K27" s="107" t="s">
        <v>143</v>
      </c>
      <c r="L27" s="107" t="s">
        <v>148</v>
      </c>
      <c r="M27" s="107" t="s">
        <v>153</v>
      </c>
      <c r="N27" s="107" t="s">
        <v>163</v>
      </c>
      <c r="O27" s="107" t="s">
        <v>183</v>
      </c>
      <c r="P27" s="107" t="s">
        <v>229</v>
      </c>
      <c r="Q27" s="107" t="s">
        <v>493</v>
      </c>
      <c r="R27" s="107" t="s">
        <v>544</v>
      </c>
      <c r="S27" s="107" t="s">
        <v>550</v>
      </c>
      <c r="T27" s="107" t="s">
        <v>1271</v>
      </c>
      <c r="U27" s="107" t="s">
        <v>1281</v>
      </c>
      <c r="V27" s="107" t="s">
        <v>1287</v>
      </c>
      <c r="W27" s="107"/>
      <c r="X27" s="107"/>
      <c r="Y27" s="107"/>
      <c r="Z27" s="107"/>
      <c r="AA27" s="107"/>
      <c r="AB27" s="107"/>
      <c r="AC27" s="107"/>
      <c r="AD27" s="107"/>
      <c r="AE27" s="107"/>
      <c r="AF27" s="107"/>
      <c r="AG27" s="107"/>
      <c r="AH27" s="107"/>
      <c r="AI27" s="107"/>
      <c r="AJ27" s="107"/>
      <c r="AK27" s="107"/>
      <c r="AL27" s="107"/>
      <c r="AM27" s="107"/>
      <c r="AN27" s="107"/>
      <c r="AO27" s="107"/>
      <c r="AP27" s="107"/>
      <c r="AQ27" s="107"/>
      <c r="AR27" s="107"/>
      <c r="AS27" s="107"/>
      <c r="AT27" s="107"/>
      <c r="AU27" s="115"/>
    </row>
    <row r="28" spans="1:47" ht="60" customHeight="1" x14ac:dyDescent="0.35">
      <c r="A28" s="113" t="s">
        <v>2386</v>
      </c>
      <c r="B28" s="103" t="s">
        <v>2387</v>
      </c>
      <c r="C28" s="104" t="s">
        <v>2388</v>
      </c>
      <c r="D28" s="104" t="s">
        <v>20</v>
      </c>
      <c r="E28" s="104" t="s">
        <v>20</v>
      </c>
      <c r="F28" s="105" t="s">
        <v>2389</v>
      </c>
      <c r="G28" s="106" t="str">
        <f>IF(COUNTIF(H28:AU28,"&lt;&gt;")=0,"",SUMPRODUCT(((Recommendations[ImplStatus]="Implemented")+(Recommendations[ImplStatus]="Compensated"))*ISNUMBER(MATCH(Recommendations[Id],H28:AU28,0)))/COUNTIF(H28:AU28,"&lt;&gt;"))</f>
        <v/>
      </c>
      <c r="H28" s="107"/>
      <c r="I28" s="107"/>
      <c r="J28" s="107"/>
      <c r="K28" s="107"/>
      <c r="L28" s="107"/>
      <c r="M28" s="107"/>
      <c r="N28" s="107"/>
      <c r="O28" s="107"/>
      <c r="P28" s="107"/>
      <c r="Q28" s="107"/>
      <c r="R28" s="107"/>
      <c r="S28" s="107"/>
      <c r="T28" s="107"/>
      <c r="U28" s="107"/>
      <c r="V28" s="107"/>
      <c r="W28" s="107"/>
      <c r="X28" s="107"/>
      <c r="Y28" s="107"/>
      <c r="Z28" s="107"/>
      <c r="AA28" s="107"/>
      <c r="AB28" s="107"/>
      <c r="AC28" s="107"/>
      <c r="AD28" s="107"/>
      <c r="AE28" s="107"/>
      <c r="AF28" s="107"/>
      <c r="AG28" s="107"/>
      <c r="AH28" s="107"/>
      <c r="AI28" s="107"/>
      <c r="AJ28" s="107"/>
      <c r="AK28" s="107"/>
      <c r="AL28" s="107"/>
      <c r="AM28" s="107"/>
      <c r="AN28" s="107"/>
      <c r="AO28" s="107"/>
      <c r="AP28" s="107"/>
      <c r="AQ28" s="107"/>
      <c r="AR28" s="107"/>
      <c r="AS28" s="107"/>
      <c r="AT28" s="107"/>
      <c r="AU28" s="115"/>
    </row>
    <row r="29" spans="1:47" ht="60" customHeight="1" x14ac:dyDescent="0.35">
      <c r="A29" s="113" t="s">
        <v>2390</v>
      </c>
      <c r="B29" s="103" t="s">
        <v>2391</v>
      </c>
      <c r="C29" s="104" t="s">
        <v>2392</v>
      </c>
      <c r="D29" s="104" t="s">
        <v>2393</v>
      </c>
      <c r="E29" s="104" t="s">
        <v>2394</v>
      </c>
      <c r="F29" s="105" t="s">
        <v>2395</v>
      </c>
      <c r="G29" s="106">
        <f>IF(COUNTIF(H29:AU29,"&lt;&gt;")=0,"",SUMPRODUCT(((Recommendations[ImplStatus]="Implemented")+(Recommendations[ImplStatus]="Compensated"))*ISNUMBER(MATCH(Recommendations[Id],H29:AU29,0)))/COUNTIF(H29:AU29,"&lt;&gt;"))</f>
        <v>0</v>
      </c>
      <c r="H29" s="107" t="s">
        <v>33</v>
      </c>
      <c r="I29" s="107" t="s">
        <v>38</v>
      </c>
      <c r="J29" s="107" t="s">
        <v>42</v>
      </c>
      <c r="K29" s="107" t="s">
        <v>46</v>
      </c>
      <c r="L29" s="107" t="s">
        <v>50</v>
      </c>
      <c r="M29" s="107" t="s">
        <v>54</v>
      </c>
      <c r="N29" s="107" t="s">
        <v>64</v>
      </c>
      <c r="O29" s="107" t="s">
        <v>89</v>
      </c>
      <c r="P29" s="107" t="s">
        <v>94</v>
      </c>
      <c r="Q29" s="107" t="s">
        <v>119</v>
      </c>
      <c r="R29" s="107" t="s">
        <v>158</v>
      </c>
      <c r="S29" s="107" t="s">
        <v>437</v>
      </c>
      <c r="T29" s="107" t="s">
        <v>1145</v>
      </c>
      <c r="U29" s="107" t="s">
        <v>1300</v>
      </c>
      <c r="V29" s="107"/>
      <c r="W29" s="107"/>
      <c r="X29" s="107"/>
      <c r="Y29" s="107"/>
      <c r="Z29" s="107"/>
      <c r="AA29" s="107"/>
      <c r="AB29" s="107"/>
      <c r="AC29" s="107"/>
      <c r="AD29" s="107"/>
      <c r="AE29" s="107"/>
      <c r="AF29" s="107"/>
      <c r="AG29" s="107"/>
      <c r="AH29" s="107"/>
      <c r="AI29" s="107"/>
      <c r="AJ29" s="107"/>
      <c r="AK29" s="107"/>
      <c r="AL29" s="107"/>
      <c r="AM29" s="107"/>
      <c r="AN29" s="107"/>
      <c r="AO29" s="107"/>
      <c r="AP29" s="107"/>
      <c r="AQ29" s="107"/>
      <c r="AR29" s="107"/>
      <c r="AS29" s="107"/>
      <c r="AT29" s="107"/>
      <c r="AU29" s="115"/>
    </row>
    <row r="30" spans="1:47" ht="60" customHeight="1" x14ac:dyDescent="0.35">
      <c r="A30" s="113" t="s">
        <v>2396</v>
      </c>
      <c r="B30" s="103" t="s">
        <v>2397</v>
      </c>
      <c r="C30" s="104" t="s">
        <v>2398</v>
      </c>
      <c r="D30" s="104" t="s">
        <v>2399</v>
      </c>
      <c r="E30" s="104" t="s">
        <v>20</v>
      </c>
      <c r="F30" s="105" t="s">
        <v>2400</v>
      </c>
      <c r="G30" s="106" t="str">
        <f>IF(COUNTIF(H30:AU30,"&lt;&gt;")=0,"",SUMPRODUCT(((Recommendations[ImplStatus]="Implemented")+(Recommendations[ImplStatus]="Compensated"))*ISNUMBER(MATCH(Recommendations[Id],H30:AU30,0)))/COUNTIF(H30:AU30,"&lt;&gt;"))</f>
        <v/>
      </c>
      <c r="H30" s="107"/>
      <c r="I30" s="107"/>
      <c r="J30" s="107"/>
      <c r="K30" s="107"/>
      <c r="L30" s="107"/>
      <c r="M30" s="107"/>
      <c r="N30" s="107"/>
      <c r="O30" s="107"/>
      <c r="P30" s="107"/>
      <c r="Q30" s="107"/>
      <c r="R30" s="107"/>
      <c r="S30" s="107"/>
      <c r="T30" s="107"/>
      <c r="U30" s="107"/>
      <c r="V30" s="107"/>
      <c r="W30" s="107"/>
      <c r="X30" s="107"/>
      <c r="Y30" s="107"/>
      <c r="Z30" s="107"/>
      <c r="AA30" s="107"/>
      <c r="AB30" s="107"/>
      <c r="AC30" s="107"/>
      <c r="AD30" s="107"/>
      <c r="AE30" s="107"/>
      <c r="AF30" s="107"/>
      <c r="AG30" s="107"/>
      <c r="AH30" s="107"/>
      <c r="AI30" s="107"/>
      <c r="AJ30" s="107"/>
      <c r="AK30" s="107"/>
      <c r="AL30" s="107"/>
      <c r="AM30" s="107"/>
      <c r="AN30" s="107"/>
      <c r="AO30" s="107"/>
      <c r="AP30" s="107"/>
      <c r="AQ30" s="107"/>
      <c r="AR30" s="107"/>
      <c r="AS30" s="107"/>
      <c r="AT30" s="107"/>
      <c r="AU30" s="115"/>
    </row>
    <row r="31" spans="1:47" ht="60" customHeight="1" x14ac:dyDescent="0.35">
      <c r="A31" s="113" t="s">
        <v>2401</v>
      </c>
      <c r="B31" s="103" t="s">
        <v>2402</v>
      </c>
      <c r="C31" s="104" t="s">
        <v>2403</v>
      </c>
      <c r="D31" s="104" t="s">
        <v>2404</v>
      </c>
      <c r="E31" s="104" t="s">
        <v>2405</v>
      </c>
      <c r="F31" s="105" t="s">
        <v>2406</v>
      </c>
      <c r="G31" s="106">
        <f>IF(COUNTIF(H31:AU31,"&lt;&gt;")=0,"",SUMPRODUCT(((Recommendations[ImplStatus]="Implemented")+(Recommendations[ImplStatus]="Compensated"))*ISNUMBER(MATCH(Recommendations[Id],H31:AU31,0)))/COUNTIF(H31:AU31,"&lt;&gt;"))</f>
        <v>0</v>
      </c>
      <c r="H31" s="107" t="s">
        <v>59</v>
      </c>
      <c r="I31" s="107" t="s">
        <v>188</v>
      </c>
      <c r="J31" s="107" t="s">
        <v>193</v>
      </c>
      <c r="K31" s="107" t="s">
        <v>198</v>
      </c>
      <c r="L31" s="107" t="s">
        <v>203</v>
      </c>
      <c r="M31" s="107" t="s">
        <v>208</v>
      </c>
      <c r="N31" s="107" t="s">
        <v>213</v>
      </c>
      <c r="O31" s="107" t="s">
        <v>218</v>
      </c>
      <c r="P31" s="107" t="s">
        <v>224</v>
      </c>
      <c r="Q31" s="107" t="s">
        <v>233</v>
      </c>
      <c r="R31" s="107" t="s">
        <v>237</v>
      </c>
      <c r="S31" s="107" t="s">
        <v>241</v>
      </c>
      <c r="T31" s="107" t="s">
        <v>245</v>
      </c>
      <c r="U31" s="107" t="s">
        <v>249</v>
      </c>
      <c r="V31" s="107" t="s">
        <v>253</v>
      </c>
      <c r="W31" s="107" t="s">
        <v>257</v>
      </c>
      <c r="X31" s="107" t="s">
        <v>261</v>
      </c>
      <c r="Y31" s="107" t="s">
        <v>265</v>
      </c>
      <c r="Z31" s="107" t="s">
        <v>269</v>
      </c>
      <c r="AA31" s="107" t="s">
        <v>273</v>
      </c>
      <c r="AB31" s="107" t="s">
        <v>277</v>
      </c>
      <c r="AC31" s="107" t="s">
        <v>281</v>
      </c>
      <c r="AD31" s="107" t="s">
        <v>285</v>
      </c>
      <c r="AE31" s="107" t="s">
        <v>289</v>
      </c>
      <c r="AF31" s="107" t="s">
        <v>293</v>
      </c>
      <c r="AG31" s="107" t="s">
        <v>297</v>
      </c>
      <c r="AH31" s="107" t="s">
        <v>301</v>
      </c>
      <c r="AI31" s="107" t="s">
        <v>305</v>
      </c>
      <c r="AJ31" s="107" t="s">
        <v>309</v>
      </c>
      <c r="AK31" s="107" t="s">
        <v>313</v>
      </c>
      <c r="AL31" s="107" t="s">
        <v>444</v>
      </c>
      <c r="AM31" s="107" t="s">
        <v>1247</v>
      </c>
      <c r="AN31" s="107" t="s">
        <v>1252</v>
      </c>
      <c r="AO31" s="107" t="s">
        <v>1295</v>
      </c>
      <c r="AP31" s="107"/>
      <c r="AQ31" s="107"/>
      <c r="AR31" s="107"/>
      <c r="AS31" s="107"/>
      <c r="AT31" s="107"/>
      <c r="AU31" s="115"/>
    </row>
    <row r="32" spans="1:47" ht="60" customHeight="1" x14ac:dyDescent="0.35">
      <c r="A32" s="113" t="s">
        <v>2407</v>
      </c>
      <c r="B32" s="103" t="s">
        <v>2408</v>
      </c>
      <c r="C32" s="104" t="s">
        <v>2409</v>
      </c>
      <c r="D32" s="104" t="s">
        <v>2410</v>
      </c>
      <c r="E32" s="104" t="s">
        <v>2411</v>
      </c>
      <c r="F32" s="105" t="s">
        <v>2412</v>
      </c>
      <c r="G32" s="106" t="str">
        <f>IF(COUNTIF(H32:AU32,"&lt;&gt;")=0,"",SUMPRODUCT(((Recommendations[ImplStatus]="Implemented")+(Recommendations[ImplStatus]="Compensated"))*ISNUMBER(MATCH(Recommendations[Id],H32:AU32,0)))/COUNTIF(H32:AU32,"&lt;&gt;"))</f>
        <v/>
      </c>
      <c r="H32" s="107"/>
      <c r="I32" s="107"/>
      <c r="J32" s="107"/>
      <c r="K32" s="107"/>
      <c r="L32" s="107"/>
      <c r="M32" s="107"/>
      <c r="N32" s="107"/>
      <c r="O32" s="107"/>
      <c r="P32" s="107"/>
      <c r="Q32" s="107"/>
      <c r="R32" s="107"/>
      <c r="S32" s="107"/>
      <c r="T32" s="107"/>
      <c r="U32" s="107"/>
      <c r="V32" s="107"/>
      <c r="W32" s="107"/>
      <c r="X32" s="107"/>
      <c r="Y32" s="107"/>
      <c r="Z32" s="107"/>
      <c r="AA32" s="107"/>
      <c r="AB32" s="107"/>
      <c r="AC32" s="107"/>
      <c r="AD32" s="107"/>
      <c r="AE32" s="107"/>
      <c r="AF32" s="107"/>
      <c r="AG32" s="107"/>
      <c r="AH32" s="107"/>
      <c r="AI32" s="107"/>
      <c r="AJ32" s="107"/>
      <c r="AK32" s="107"/>
      <c r="AL32" s="107"/>
      <c r="AM32" s="107"/>
      <c r="AN32" s="107"/>
      <c r="AO32" s="107"/>
      <c r="AP32" s="107"/>
      <c r="AQ32" s="107"/>
      <c r="AR32" s="107"/>
      <c r="AS32" s="107"/>
      <c r="AT32" s="107"/>
      <c r="AU32" s="115"/>
    </row>
    <row r="33" spans="1:47" ht="60" customHeight="1" x14ac:dyDescent="0.35">
      <c r="A33" s="113" t="s">
        <v>2413</v>
      </c>
      <c r="B33" s="103" t="s">
        <v>2414</v>
      </c>
      <c r="C33" s="104" t="s">
        <v>2415</v>
      </c>
      <c r="D33" s="104" t="s">
        <v>2416</v>
      </c>
      <c r="E33" s="104" t="s">
        <v>20</v>
      </c>
      <c r="F33" s="105" t="s">
        <v>2417</v>
      </c>
      <c r="G33" s="106" t="str">
        <f>IF(COUNTIF(H33:AU33,"&lt;&gt;")=0,"",SUMPRODUCT(((Recommendations[ImplStatus]="Implemented")+(Recommendations[ImplStatus]="Compensated"))*ISNUMBER(MATCH(Recommendations[Id],H33:AU33,0)))/COUNTIF(H33:AU33,"&lt;&gt;"))</f>
        <v/>
      </c>
      <c r="H33" s="107"/>
      <c r="I33" s="107"/>
      <c r="J33" s="107"/>
      <c r="K33" s="107"/>
      <c r="L33" s="107"/>
      <c r="M33" s="107"/>
      <c r="N33" s="107"/>
      <c r="O33" s="107"/>
      <c r="P33" s="107"/>
      <c r="Q33" s="107"/>
      <c r="R33" s="107"/>
      <c r="S33" s="107"/>
      <c r="T33" s="107"/>
      <c r="U33" s="107"/>
      <c r="V33" s="107"/>
      <c r="W33" s="107"/>
      <c r="X33" s="107"/>
      <c r="Y33" s="107"/>
      <c r="Z33" s="107"/>
      <c r="AA33" s="107"/>
      <c r="AB33" s="107"/>
      <c r="AC33" s="107"/>
      <c r="AD33" s="107"/>
      <c r="AE33" s="107"/>
      <c r="AF33" s="107"/>
      <c r="AG33" s="107"/>
      <c r="AH33" s="107"/>
      <c r="AI33" s="107"/>
      <c r="AJ33" s="107"/>
      <c r="AK33" s="107"/>
      <c r="AL33" s="107"/>
      <c r="AM33" s="107"/>
      <c r="AN33" s="107"/>
      <c r="AO33" s="107"/>
      <c r="AP33" s="107"/>
      <c r="AQ33" s="107"/>
      <c r="AR33" s="107"/>
      <c r="AS33" s="107"/>
      <c r="AT33" s="107"/>
      <c r="AU33" s="115"/>
    </row>
    <row r="34" spans="1:47" ht="60" customHeight="1" x14ac:dyDescent="0.35">
      <c r="A34" s="113" t="s">
        <v>2418</v>
      </c>
      <c r="B34" s="103" t="s">
        <v>2419</v>
      </c>
      <c r="C34" s="104" t="s">
        <v>2420</v>
      </c>
      <c r="D34" s="104" t="s">
        <v>2421</v>
      </c>
      <c r="E34" s="104" t="s">
        <v>20</v>
      </c>
      <c r="F34" s="105" t="s">
        <v>2422</v>
      </c>
      <c r="G34" s="106" t="str">
        <f>IF(COUNTIF(H34:AU34,"&lt;&gt;")=0,"",SUMPRODUCT(((Recommendations[ImplStatus]="Implemented")+(Recommendations[ImplStatus]="Compensated"))*ISNUMBER(MATCH(Recommendations[Id],H34:AU34,0)))/COUNTIF(H34:AU34,"&lt;&gt;"))</f>
        <v/>
      </c>
      <c r="H34" s="107"/>
      <c r="I34" s="107"/>
      <c r="J34" s="107"/>
      <c r="K34" s="107"/>
      <c r="L34" s="107"/>
      <c r="M34" s="107"/>
      <c r="N34" s="107"/>
      <c r="O34" s="107"/>
      <c r="P34" s="107"/>
      <c r="Q34" s="107"/>
      <c r="R34" s="107"/>
      <c r="S34" s="107"/>
      <c r="T34" s="107"/>
      <c r="U34" s="107"/>
      <c r="V34" s="107"/>
      <c r="W34" s="107"/>
      <c r="X34" s="107"/>
      <c r="Y34" s="107"/>
      <c r="Z34" s="107"/>
      <c r="AA34" s="107"/>
      <c r="AB34" s="107"/>
      <c r="AC34" s="107"/>
      <c r="AD34" s="107"/>
      <c r="AE34" s="107"/>
      <c r="AF34" s="107"/>
      <c r="AG34" s="107"/>
      <c r="AH34" s="107"/>
      <c r="AI34" s="107"/>
      <c r="AJ34" s="107"/>
      <c r="AK34" s="107"/>
      <c r="AL34" s="107"/>
      <c r="AM34" s="107"/>
      <c r="AN34" s="107"/>
      <c r="AO34" s="107"/>
      <c r="AP34" s="107"/>
      <c r="AQ34" s="107"/>
      <c r="AR34" s="107"/>
      <c r="AS34" s="107"/>
      <c r="AT34" s="107"/>
      <c r="AU34" s="115"/>
    </row>
    <row r="35" spans="1:47" ht="60" customHeight="1" x14ac:dyDescent="0.35">
      <c r="A35" s="113" t="s">
        <v>2423</v>
      </c>
      <c r="B35" s="103" t="s">
        <v>2424</v>
      </c>
      <c r="C35" s="104" t="s">
        <v>2425</v>
      </c>
      <c r="D35" s="104" t="s">
        <v>2426</v>
      </c>
      <c r="E35" s="104" t="s">
        <v>2427</v>
      </c>
      <c r="F35" s="105" t="s">
        <v>2428</v>
      </c>
      <c r="G35" s="106" t="str">
        <f>IF(COUNTIF(H35:AU35,"&lt;&gt;")=0,"",SUMPRODUCT(((Recommendations[ImplStatus]="Implemented")+(Recommendations[ImplStatus]="Compensated"))*ISNUMBER(MATCH(Recommendations[Id],H35:AU35,0)))/COUNTIF(H35:AU35,"&lt;&gt;"))</f>
        <v/>
      </c>
      <c r="H35" s="107"/>
      <c r="I35" s="107"/>
      <c r="J35" s="107"/>
      <c r="K35" s="107"/>
      <c r="L35" s="107"/>
      <c r="M35" s="107"/>
      <c r="N35" s="107"/>
      <c r="O35" s="107"/>
      <c r="P35" s="107"/>
      <c r="Q35" s="107"/>
      <c r="R35" s="107"/>
      <c r="S35" s="107"/>
      <c r="T35" s="107"/>
      <c r="U35" s="107"/>
      <c r="V35" s="107"/>
      <c r="W35" s="107"/>
      <c r="X35" s="107"/>
      <c r="Y35" s="107"/>
      <c r="Z35" s="107"/>
      <c r="AA35" s="107"/>
      <c r="AB35" s="107"/>
      <c r="AC35" s="107"/>
      <c r="AD35" s="107"/>
      <c r="AE35" s="107"/>
      <c r="AF35" s="107"/>
      <c r="AG35" s="107"/>
      <c r="AH35" s="107"/>
      <c r="AI35" s="107"/>
      <c r="AJ35" s="107"/>
      <c r="AK35" s="107"/>
      <c r="AL35" s="107"/>
      <c r="AM35" s="107"/>
      <c r="AN35" s="107"/>
      <c r="AO35" s="107"/>
      <c r="AP35" s="107"/>
      <c r="AQ35" s="107"/>
      <c r="AR35" s="107"/>
      <c r="AS35" s="107"/>
      <c r="AT35" s="107"/>
      <c r="AU35" s="115"/>
    </row>
    <row r="36" spans="1:47" ht="60" customHeight="1" x14ac:dyDescent="0.35">
      <c r="A36" s="113" t="s">
        <v>2429</v>
      </c>
      <c r="B36" s="103" t="s">
        <v>2430</v>
      </c>
      <c r="C36" s="104" t="s">
        <v>2431</v>
      </c>
      <c r="D36" s="104" t="s">
        <v>2432</v>
      </c>
      <c r="E36" s="104" t="s">
        <v>2433</v>
      </c>
      <c r="F36" s="105" t="s">
        <v>2434</v>
      </c>
      <c r="G36" s="106" t="str">
        <f>IF(COUNTIF(H36:AU36,"&lt;&gt;")=0,"",SUMPRODUCT(((Recommendations[ImplStatus]="Implemented")+(Recommendations[ImplStatus]="Compensated"))*ISNUMBER(MATCH(Recommendations[Id],H36:AU36,0)))/COUNTIF(H36:AU36,"&lt;&gt;"))</f>
        <v/>
      </c>
      <c r="H36" s="107"/>
      <c r="I36" s="107"/>
      <c r="J36" s="107"/>
      <c r="K36" s="107"/>
      <c r="L36" s="107"/>
      <c r="M36" s="107"/>
      <c r="N36" s="107"/>
      <c r="O36" s="107"/>
      <c r="P36" s="107"/>
      <c r="Q36" s="107"/>
      <c r="R36" s="107"/>
      <c r="S36" s="107"/>
      <c r="T36" s="107"/>
      <c r="U36" s="107"/>
      <c r="V36" s="107"/>
      <c r="W36" s="107"/>
      <c r="X36" s="107"/>
      <c r="Y36" s="107"/>
      <c r="Z36" s="107"/>
      <c r="AA36" s="107"/>
      <c r="AB36" s="107"/>
      <c r="AC36" s="107"/>
      <c r="AD36" s="107"/>
      <c r="AE36" s="107"/>
      <c r="AF36" s="107"/>
      <c r="AG36" s="107"/>
      <c r="AH36" s="107"/>
      <c r="AI36" s="107"/>
      <c r="AJ36" s="107"/>
      <c r="AK36" s="107"/>
      <c r="AL36" s="107"/>
      <c r="AM36" s="107"/>
      <c r="AN36" s="107"/>
      <c r="AO36" s="107"/>
      <c r="AP36" s="107"/>
      <c r="AQ36" s="107"/>
      <c r="AR36" s="107"/>
      <c r="AS36" s="107"/>
      <c r="AT36" s="107"/>
      <c r="AU36" s="115"/>
    </row>
    <row r="37" spans="1:47" ht="60" customHeight="1" x14ac:dyDescent="0.35">
      <c r="A37" s="113" t="s">
        <v>2435</v>
      </c>
      <c r="B37" s="103" t="s">
        <v>2436</v>
      </c>
      <c r="C37" s="104" t="s">
        <v>2437</v>
      </c>
      <c r="D37" s="104" t="s">
        <v>2438</v>
      </c>
      <c r="E37" s="104" t="s">
        <v>20</v>
      </c>
      <c r="F37" s="105" t="s">
        <v>2439</v>
      </c>
      <c r="G37" s="106" t="str">
        <f>IF(COUNTIF(H37:AU37,"&lt;&gt;")=0,"",SUMPRODUCT(((Recommendations[ImplStatus]="Implemented")+(Recommendations[ImplStatus]="Compensated"))*ISNUMBER(MATCH(Recommendations[Id],H37:AU37,0)))/COUNTIF(H37:AU37,"&lt;&gt;"))</f>
        <v/>
      </c>
      <c r="H37" s="107"/>
      <c r="I37" s="107"/>
      <c r="J37" s="107"/>
      <c r="K37" s="107"/>
      <c r="L37" s="107"/>
      <c r="M37" s="107"/>
      <c r="N37" s="107"/>
      <c r="O37" s="107"/>
      <c r="P37" s="107"/>
      <c r="Q37" s="107"/>
      <c r="R37" s="107"/>
      <c r="S37" s="107"/>
      <c r="T37" s="107"/>
      <c r="U37" s="107"/>
      <c r="V37" s="107"/>
      <c r="W37" s="107"/>
      <c r="X37" s="107"/>
      <c r="Y37" s="107"/>
      <c r="Z37" s="107"/>
      <c r="AA37" s="107"/>
      <c r="AB37" s="107"/>
      <c r="AC37" s="107"/>
      <c r="AD37" s="107"/>
      <c r="AE37" s="107"/>
      <c r="AF37" s="107"/>
      <c r="AG37" s="107"/>
      <c r="AH37" s="107"/>
      <c r="AI37" s="107"/>
      <c r="AJ37" s="107"/>
      <c r="AK37" s="107"/>
      <c r="AL37" s="107"/>
      <c r="AM37" s="107"/>
      <c r="AN37" s="107"/>
      <c r="AO37" s="107"/>
      <c r="AP37" s="107"/>
      <c r="AQ37" s="107"/>
      <c r="AR37" s="107"/>
      <c r="AS37" s="107"/>
      <c r="AT37" s="107"/>
      <c r="AU37" s="115"/>
    </row>
    <row r="38" spans="1:47" ht="60" customHeight="1" x14ac:dyDescent="0.35">
      <c r="A38" s="113" t="s">
        <v>2440</v>
      </c>
      <c r="B38" s="103" t="s">
        <v>2441</v>
      </c>
      <c r="C38" s="104" t="s">
        <v>2442</v>
      </c>
      <c r="D38" s="104" t="s">
        <v>2443</v>
      </c>
      <c r="E38" s="104" t="s">
        <v>2444</v>
      </c>
      <c r="F38" s="105" t="s">
        <v>2445</v>
      </c>
      <c r="G38" s="106" t="str">
        <f>IF(COUNTIF(H38:AU38,"&lt;&gt;")=0,"",SUMPRODUCT(((Recommendations[ImplStatus]="Implemented")+(Recommendations[ImplStatus]="Compensated"))*ISNUMBER(MATCH(Recommendations[Id],H38:AU38,0)))/COUNTIF(H38:AU38,"&lt;&gt;"))</f>
        <v/>
      </c>
      <c r="H38" s="107"/>
      <c r="I38" s="107"/>
      <c r="J38" s="107"/>
      <c r="K38" s="107"/>
      <c r="L38" s="107"/>
      <c r="M38" s="107"/>
      <c r="N38" s="107"/>
      <c r="O38" s="107"/>
      <c r="P38" s="107"/>
      <c r="Q38" s="107"/>
      <c r="R38" s="107"/>
      <c r="S38" s="107"/>
      <c r="T38" s="107"/>
      <c r="U38" s="107"/>
      <c r="V38" s="107"/>
      <c r="W38" s="107"/>
      <c r="X38" s="107"/>
      <c r="Y38" s="107"/>
      <c r="Z38" s="107"/>
      <c r="AA38" s="107"/>
      <c r="AB38" s="107"/>
      <c r="AC38" s="107"/>
      <c r="AD38" s="107"/>
      <c r="AE38" s="107"/>
      <c r="AF38" s="107"/>
      <c r="AG38" s="107"/>
      <c r="AH38" s="107"/>
      <c r="AI38" s="107"/>
      <c r="AJ38" s="107"/>
      <c r="AK38" s="107"/>
      <c r="AL38" s="107"/>
      <c r="AM38" s="107"/>
      <c r="AN38" s="107"/>
      <c r="AO38" s="107"/>
      <c r="AP38" s="107"/>
      <c r="AQ38" s="107"/>
      <c r="AR38" s="107"/>
      <c r="AS38" s="107"/>
      <c r="AT38" s="107"/>
      <c r="AU38" s="115"/>
    </row>
    <row r="39" spans="1:47" ht="60" customHeight="1" x14ac:dyDescent="0.35">
      <c r="A39" s="113" t="s">
        <v>2446</v>
      </c>
      <c r="B39" s="103" t="s">
        <v>2447</v>
      </c>
      <c r="C39" s="104" t="s">
        <v>2448</v>
      </c>
      <c r="D39" s="104" t="s">
        <v>2449</v>
      </c>
      <c r="E39" s="104" t="s">
        <v>20</v>
      </c>
      <c r="F39" s="105" t="s">
        <v>2450</v>
      </c>
      <c r="G39" s="106" t="str">
        <f>IF(COUNTIF(H39:AU39,"&lt;&gt;")=0,"",SUMPRODUCT(((Recommendations[ImplStatus]="Implemented")+(Recommendations[ImplStatus]="Compensated"))*ISNUMBER(MATCH(Recommendations[Id],H39:AU39,0)))/COUNTIF(H39:AU39,"&lt;&gt;"))</f>
        <v/>
      </c>
      <c r="H39" s="107"/>
      <c r="I39" s="107"/>
      <c r="J39" s="107"/>
      <c r="K39" s="107"/>
      <c r="L39" s="107"/>
      <c r="M39" s="107"/>
      <c r="N39" s="107"/>
      <c r="O39" s="107"/>
      <c r="P39" s="107"/>
      <c r="Q39" s="107"/>
      <c r="R39" s="107"/>
      <c r="S39" s="107"/>
      <c r="T39" s="107"/>
      <c r="U39" s="107"/>
      <c r="V39" s="107"/>
      <c r="W39" s="107"/>
      <c r="X39" s="107"/>
      <c r="Y39" s="107"/>
      <c r="Z39" s="107"/>
      <c r="AA39" s="107"/>
      <c r="AB39" s="107"/>
      <c r="AC39" s="107"/>
      <c r="AD39" s="107"/>
      <c r="AE39" s="107"/>
      <c r="AF39" s="107"/>
      <c r="AG39" s="107"/>
      <c r="AH39" s="107"/>
      <c r="AI39" s="107"/>
      <c r="AJ39" s="107"/>
      <c r="AK39" s="107"/>
      <c r="AL39" s="107"/>
      <c r="AM39" s="107"/>
      <c r="AN39" s="107"/>
      <c r="AO39" s="107"/>
      <c r="AP39" s="107"/>
      <c r="AQ39" s="107"/>
      <c r="AR39" s="107"/>
      <c r="AS39" s="107"/>
      <c r="AT39" s="107"/>
      <c r="AU39" s="115"/>
    </row>
    <row r="40" spans="1:47" ht="60" customHeight="1" x14ac:dyDescent="0.35">
      <c r="A40" s="113" t="s">
        <v>2451</v>
      </c>
      <c r="B40" s="103" t="s">
        <v>2452</v>
      </c>
      <c r="C40" s="104" t="s">
        <v>2453</v>
      </c>
      <c r="D40" s="104" t="s">
        <v>2454</v>
      </c>
      <c r="E40" s="104" t="s">
        <v>2455</v>
      </c>
      <c r="F40" s="105" t="s">
        <v>2456</v>
      </c>
      <c r="G40" s="106" t="str">
        <f>IF(COUNTIF(H40:AU40,"&lt;&gt;")=0,"",SUMPRODUCT(((Recommendations[ImplStatus]="Implemented")+(Recommendations[ImplStatus]="Compensated"))*ISNUMBER(MATCH(Recommendations[Id],H40:AU40,0)))/COUNTIF(H40:AU40,"&lt;&gt;"))</f>
        <v/>
      </c>
      <c r="H40" s="107"/>
      <c r="I40" s="107"/>
      <c r="J40" s="107"/>
      <c r="K40" s="107"/>
      <c r="L40" s="107"/>
      <c r="M40" s="107"/>
      <c r="N40" s="107"/>
      <c r="O40" s="107"/>
      <c r="P40" s="107"/>
      <c r="Q40" s="107"/>
      <c r="R40" s="107"/>
      <c r="S40" s="107"/>
      <c r="T40" s="107"/>
      <c r="U40" s="107"/>
      <c r="V40" s="107"/>
      <c r="W40" s="107"/>
      <c r="X40" s="107"/>
      <c r="Y40" s="107"/>
      <c r="Z40" s="107"/>
      <c r="AA40" s="107"/>
      <c r="AB40" s="107"/>
      <c r="AC40" s="107"/>
      <c r="AD40" s="107"/>
      <c r="AE40" s="107"/>
      <c r="AF40" s="107"/>
      <c r="AG40" s="107"/>
      <c r="AH40" s="107"/>
      <c r="AI40" s="107"/>
      <c r="AJ40" s="107"/>
      <c r="AK40" s="107"/>
      <c r="AL40" s="107"/>
      <c r="AM40" s="107"/>
      <c r="AN40" s="107"/>
      <c r="AO40" s="107"/>
      <c r="AP40" s="107"/>
      <c r="AQ40" s="107"/>
      <c r="AR40" s="107"/>
      <c r="AS40" s="107"/>
      <c r="AT40" s="107"/>
      <c r="AU40" s="115"/>
    </row>
    <row r="41" spans="1:47" ht="60" customHeight="1" x14ac:dyDescent="0.35">
      <c r="A41" s="113" t="s">
        <v>2457</v>
      </c>
      <c r="B41" s="103" t="s">
        <v>2458</v>
      </c>
      <c r="C41" s="104" t="s">
        <v>2459</v>
      </c>
      <c r="D41" s="104" t="s">
        <v>2460</v>
      </c>
      <c r="E41" s="104" t="s">
        <v>2461</v>
      </c>
      <c r="F41" s="105" t="s">
        <v>2462</v>
      </c>
      <c r="G41" s="106" t="str">
        <f>IF(COUNTIF(H41:AU41,"&lt;&gt;")=0,"",SUMPRODUCT(((Recommendations[ImplStatus]="Implemented")+(Recommendations[ImplStatus]="Compensated"))*ISNUMBER(MATCH(Recommendations[Id],H41:AU41,0)))/COUNTIF(H41:AU41,"&lt;&gt;"))</f>
        <v/>
      </c>
      <c r="H41" s="107"/>
      <c r="I41" s="107"/>
      <c r="J41" s="107"/>
      <c r="K41" s="107"/>
      <c r="L41" s="107"/>
      <c r="M41" s="107"/>
      <c r="N41" s="107"/>
      <c r="O41" s="107"/>
      <c r="P41" s="107"/>
      <c r="Q41" s="107"/>
      <c r="R41" s="107"/>
      <c r="S41" s="107"/>
      <c r="T41" s="107"/>
      <c r="U41" s="107"/>
      <c r="V41" s="107"/>
      <c r="W41" s="107"/>
      <c r="X41" s="107"/>
      <c r="Y41" s="107"/>
      <c r="Z41" s="107"/>
      <c r="AA41" s="107"/>
      <c r="AB41" s="107"/>
      <c r="AC41" s="107"/>
      <c r="AD41" s="107"/>
      <c r="AE41" s="107"/>
      <c r="AF41" s="107"/>
      <c r="AG41" s="107"/>
      <c r="AH41" s="107"/>
      <c r="AI41" s="107"/>
      <c r="AJ41" s="107"/>
      <c r="AK41" s="107"/>
      <c r="AL41" s="107"/>
      <c r="AM41" s="107"/>
      <c r="AN41" s="107"/>
      <c r="AO41" s="107"/>
      <c r="AP41" s="107"/>
      <c r="AQ41" s="107"/>
      <c r="AR41" s="107"/>
      <c r="AS41" s="107"/>
      <c r="AT41" s="107"/>
      <c r="AU41" s="115"/>
    </row>
    <row r="42" spans="1:47" ht="60" customHeight="1" x14ac:dyDescent="0.35">
      <c r="A42" s="113" t="s">
        <v>2463</v>
      </c>
      <c r="B42" s="103" t="s">
        <v>2464</v>
      </c>
      <c r="C42" s="104" t="s">
        <v>2465</v>
      </c>
      <c r="D42" s="104" t="s">
        <v>2466</v>
      </c>
      <c r="E42" s="104" t="s">
        <v>2467</v>
      </c>
      <c r="F42" s="105" t="s">
        <v>2468</v>
      </c>
      <c r="G42" s="106" t="str">
        <f>IF(COUNTIF(H42:AU42,"&lt;&gt;")=0,"",SUMPRODUCT(((Recommendations[ImplStatus]="Implemented")+(Recommendations[ImplStatus]="Compensated"))*ISNUMBER(MATCH(Recommendations[Id],H42:AU42,0)))/COUNTIF(H42:AU42,"&lt;&gt;"))</f>
        <v/>
      </c>
      <c r="H42" s="107"/>
      <c r="I42" s="107"/>
      <c r="J42" s="107"/>
      <c r="K42" s="107"/>
      <c r="L42" s="107"/>
      <c r="M42" s="107"/>
      <c r="N42" s="107"/>
      <c r="O42" s="107"/>
      <c r="P42" s="107"/>
      <c r="Q42" s="107"/>
      <c r="R42" s="107"/>
      <c r="S42" s="107"/>
      <c r="T42" s="107"/>
      <c r="U42" s="107"/>
      <c r="V42" s="107"/>
      <c r="W42" s="107"/>
      <c r="X42" s="107"/>
      <c r="Y42" s="107"/>
      <c r="Z42" s="107"/>
      <c r="AA42" s="107"/>
      <c r="AB42" s="107"/>
      <c r="AC42" s="107"/>
      <c r="AD42" s="107"/>
      <c r="AE42" s="107"/>
      <c r="AF42" s="107"/>
      <c r="AG42" s="107"/>
      <c r="AH42" s="107"/>
      <c r="AI42" s="107"/>
      <c r="AJ42" s="107"/>
      <c r="AK42" s="107"/>
      <c r="AL42" s="107"/>
      <c r="AM42" s="107"/>
      <c r="AN42" s="107"/>
      <c r="AO42" s="107"/>
      <c r="AP42" s="107"/>
      <c r="AQ42" s="107"/>
      <c r="AR42" s="107"/>
      <c r="AS42" s="107"/>
      <c r="AT42" s="107"/>
      <c r="AU42" s="115"/>
    </row>
    <row r="43" spans="1:47" ht="60" customHeight="1" x14ac:dyDescent="0.35">
      <c r="A43" s="113" t="s">
        <v>2469</v>
      </c>
      <c r="B43" s="103" t="s">
        <v>2470</v>
      </c>
      <c r="C43" s="104" t="s">
        <v>2471</v>
      </c>
      <c r="D43" s="104" t="s">
        <v>2472</v>
      </c>
      <c r="E43" s="104" t="s">
        <v>2473</v>
      </c>
      <c r="F43" s="105" t="s">
        <v>2474</v>
      </c>
      <c r="G43" s="106" t="str">
        <f>IF(COUNTIF(H43:AU43,"&lt;&gt;")=0,"",SUMPRODUCT(((Recommendations[ImplStatus]="Implemented")+(Recommendations[ImplStatus]="Compensated"))*ISNUMBER(MATCH(Recommendations[Id],H43:AU43,0)))/COUNTIF(H43:AU43,"&lt;&gt;"))</f>
        <v/>
      </c>
      <c r="H43" s="107"/>
      <c r="I43" s="107"/>
      <c r="J43" s="107"/>
      <c r="K43" s="107"/>
      <c r="L43" s="107"/>
      <c r="M43" s="107"/>
      <c r="N43" s="107"/>
      <c r="O43" s="107"/>
      <c r="P43" s="107"/>
      <c r="Q43" s="107"/>
      <c r="R43" s="107"/>
      <c r="S43" s="107"/>
      <c r="T43" s="107"/>
      <c r="U43" s="107"/>
      <c r="V43" s="107"/>
      <c r="W43" s="107"/>
      <c r="X43" s="107"/>
      <c r="Y43" s="107"/>
      <c r="Z43" s="107"/>
      <c r="AA43" s="107"/>
      <c r="AB43" s="107"/>
      <c r="AC43" s="107"/>
      <c r="AD43" s="107"/>
      <c r="AE43" s="107"/>
      <c r="AF43" s="107"/>
      <c r="AG43" s="107"/>
      <c r="AH43" s="107"/>
      <c r="AI43" s="107"/>
      <c r="AJ43" s="107"/>
      <c r="AK43" s="107"/>
      <c r="AL43" s="107"/>
      <c r="AM43" s="107"/>
      <c r="AN43" s="107"/>
      <c r="AO43" s="107"/>
      <c r="AP43" s="107"/>
      <c r="AQ43" s="107"/>
      <c r="AR43" s="107"/>
      <c r="AS43" s="107"/>
      <c r="AT43" s="107"/>
      <c r="AU43" s="115"/>
    </row>
    <row r="44" spans="1:47" ht="60" customHeight="1" x14ac:dyDescent="0.35">
      <c r="A44" s="113" t="s">
        <v>2475</v>
      </c>
      <c r="B44" s="103" t="s">
        <v>2476</v>
      </c>
      <c r="C44" s="104" t="s">
        <v>2477</v>
      </c>
      <c r="D44" s="104" t="s">
        <v>2478</v>
      </c>
      <c r="E44" s="104" t="s">
        <v>20</v>
      </c>
      <c r="F44" s="105" t="s">
        <v>2479</v>
      </c>
      <c r="G44" s="106" t="str">
        <f>IF(COUNTIF(H44:AU44,"&lt;&gt;")=0,"",SUMPRODUCT(((Recommendations[ImplStatus]="Implemented")+(Recommendations[ImplStatus]="Compensated"))*ISNUMBER(MATCH(Recommendations[Id],H44:AU44,0)))/COUNTIF(H44:AU44,"&lt;&gt;"))</f>
        <v/>
      </c>
      <c r="H44" s="107"/>
      <c r="I44" s="107"/>
      <c r="J44" s="107"/>
      <c r="K44" s="107"/>
      <c r="L44" s="107"/>
      <c r="M44" s="107"/>
      <c r="N44" s="107"/>
      <c r="O44" s="107"/>
      <c r="P44" s="107"/>
      <c r="Q44" s="107"/>
      <c r="R44" s="107"/>
      <c r="S44" s="107"/>
      <c r="T44" s="107"/>
      <c r="U44" s="107"/>
      <c r="V44" s="107"/>
      <c r="W44" s="107"/>
      <c r="X44" s="107"/>
      <c r="Y44" s="107"/>
      <c r="Z44" s="107"/>
      <c r="AA44" s="107"/>
      <c r="AB44" s="107"/>
      <c r="AC44" s="107"/>
      <c r="AD44" s="107"/>
      <c r="AE44" s="107"/>
      <c r="AF44" s="107"/>
      <c r="AG44" s="107"/>
      <c r="AH44" s="107"/>
      <c r="AI44" s="107"/>
      <c r="AJ44" s="107"/>
      <c r="AK44" s="107"/>
      <c r="AL44" s="107"/>
      <c r="AM44" s="107"/>
      <c r="AN44" s="107"/>
      <c r="AO44" s="107"/>
      <c r="AP44" s="107"/>
      <c r="AQ44" s="107"/>
      <c r="AR44" s="107"/>
      <c r="AS44" s="107"/>
      <c r="AT44" s="107"/>
      <c r="AU44" s="115"/>
    </row>
    <row r="45" spans="1:47" ht="60" customHeight="1" x14ac:dyDescent="0.35">
      <c r="A45" s="114" t="s">
        <v>2480</v>
      </c>
      <c r="B45" s="108" t="s">
        <v>2481</v>
      </c>
      <c r="C45" s="109" t="s">
        <v>2482</v>
      </c>
      <c r="D45" s="109" t="s">
        <v>2483</v>
      </c>
      <c r="E45" s="109" t="s">
        <v>2484</v>
      </c>
      <c r="F45" s="110" t="s">
        <v>2485</v>
      </c>
      <c r="G45" s="111" t="str">
        <f>IF(COUNTIF(H45:AU45,"&lt;&gt;")=0,"",SUMPRODUCT(((Recommendations[ImplStatus]="Implemented")+(Recommendations[ImplStatus]="Compensated"))*ISNUMBER(MATCH(Recommendations[Id],H45:AU45,0)))/COUNTIF(H45:AU45,"&lt;&gt;"))</f>
        <v/>
      </c>
      <c r="H45" s="112"/>
      <c r="I45" s="112"/>
      <c r="J45" s="112"/>
      <c r="K45" s="112"/>
      <c r="L45" s="112"/>
      <c r="M45" s="112"/>
      <c r="N45" s="112"/>
      <c r="O45" s="112"/>
      <c r="P45" s="112"/>
      <c r="Q45" s="112"/>
      <c r="R45" s="112"/>
      <c r="S45" s="112"/>
      <c r="T45" s="112"/>
      <c r="U45" s="112"/>
      <c r="V45" s="112"/>
      <c r="W45" s="112"/>
      <c r="X45" s="112"/>
      <c r="Y45" s="112"/>
      <c r="Z45" s="112"/>
      <c r="AA45" s="112"/>
      <c r="AB45" s="112"/>
      <c r="AC45" s="112"/>
      <c r="AD45" s="112"/>
      <c r="AE45" s="112"/>
      <c r="AF45" s="112"/>
      <c r="AG45" s="112"/>
      <c r="AH45" s="112"/>
      <c r="AI45" s="112"/>
      <c r="AJ45" s="112"/>
      <c r="AK45" s="112"/>
      <c r="AL45" s="112"/>
      <c r="AM45" s="112"/>
      <c r="AN45" s="112"/>
      <c r="AO45" s="112"/>
      <c r="AP45" s="112"/>
      <c r="AQ45" s="112"/>
      <c r="AR45" s="112"/>
      <c r="AS45" s="112"/>
      <c r="AT45" s="112"/>
      <c r="AU45" s="116"/>
    </row>
    <row r="49" spans="1:4" ht="32" customHeight="1" x14ac:dyDescent="0.35">
      <c r="A49" s="285" t="s">
        <v>1305</v>
      </c>
      <c r="B49" s="285"/>
      <c r="C49" s="285"/>
      <c r="D49" s="285"/>
    </row>
  </sheetData>
  <mergeCells count="1">
    <mergeCell ref="A49:D49"/>
  </mergeCells>
  <hyperlinks>
    <hyperlink ref="F2" r:id="rId1" xr:uid="{00000000-0004-0000-0500-000000000000}"/>
    <hyperlink ref="F3" r:id="rId2" xr:uid="{00000000-0004-0000-0500-000001000000}"/>
    <hyperlink ref="F4" r:id="rId3" xr:uid="{00000000-0004-0000-0500-000002000000}"/>
    <hyperlink ref="F5" r:id="rId4" xr:uid="{00000000-0004-0000-0500-000003000000}"/>
    <hyperlink ref="F6" r:id="rId5" xr:uid="{00000000-0004-0000-0500-000004000000}"/>
    <hyperlink ref="F7" r:id="rId6" xr:uid="{00000000-0004-0000-0500-000005000000}"/>
    <hyperlink ref="F8" r:id="rId7" xr:uid="{00000000-0004-0000-0500-000006000000}"/>
    <hyperlink ref="F9" r:id="rId8" xr:uid="{00000000-0004-0000-0500-000007000000}"/>
    <hyperlink ref="F10" r:id="rId9" xr:uid="{00000000-0004-0000-0500-000008000000}"/>
    <hyperlink ref="F11" r:id="rId10" xr:uid="{00000000-0004-0000-0500-000009000000}"/>
    <hyperlink ref="F12" r:id="rId11" xr:uid="{00000000-0004-0000-0500-00000A000000}"/>
    <hyperlink ref="F13" r:id="rId12" xr:uid="{00000000-0004-0000-0500-00000B000000}"/>
    <hyperlink ref="F14" r:id="rId13" xr:uid="{00000000-0004-0000-0500-00000C000000}"/>
    <hyperlink ref="F15" r:id="rId14" xr:uid="{00000000-0004-0000-0500-00000D000000}"/>
    <hyperlink ref="F16" r:id="rId15" xr:uid="{00000000-0004-0000-0500-00000E000000}"/>
    <hyperlink ref="F17" r:id="rId16" xr:uid="{00000000-0004-0000-0500-00000F000000}"/>
    <hyperlink ref="F18" r:id="rId17" xr:uid="{00000000-0004-0000-0500-000010000000}"/>
    <hyperlink ref="F19" r:id="rId18" xr:uid="{00000000-0004-0000-0500-000011000000}"/>
    <hyperlink ref="F20" r:id="rId19" xr:uid="{00000000-0004-0000-0500-000012000000}"/>
    <hyperlink ref="F21" r:id="rId20" xr:uid="{00000000-0004-0000-0500-000013000000}"/>
    <hyperlink ref="F22" r:id="rId21" xr:uid="{00000000-0004-0000-0500-000014000000}"/>
    <hyperlink ref="F23" r:id="rId22" xr:uid="{00000000-0004-0000-0500-000015000000}"/>
    <hyperlink ref="F24" r:id="rId23" xr:uid="{00000000-0004-0000-0500-000016000000}"/>
    <hyperlink ref="F25" r:id="rId24" xr:uid="{00000000-0004-0000-0500-000017000000}"/>
    <hyperlink ref="F26" r:id="rId25" xr:uid="{00000000-0004-0000-0500-000018000000}"/>
    <hyperlink ref="F27" r:id="rId26" xr:uid="{00000000-0004-0000-0500-000019000000}"/>
    <hyperlink ref="F28" r:id="rId27" xr:uid="{00000000-0004-0000-0500-00001A000000}"/>
    <hyperlink ref="F29" r:id="rId28" xr:uid="{00000000-0004-0000-0500-00001B000000}"/>
    <hyperlink ref="F30" r:id="rId29" xr:uid="{00000000-0004-0000-0500-00001C000000}"/>
    <hyperlink ref="F31" r:id="rId30" xr:uid="{00000000-0004-0000-0500-00001D000000}"/>
    <hyperlink ref="F32" r:id="rId31" xr:uid="{00000000-0004-0000-0500-00001E000000}"/>
    <hyperlink ref="F33" r:id="rId32" xr:uid="{00000000-0004-0000-0500-00001F000000}"/>
    <hyperlink ref="F34" r:id="rId33" xr:uid="{00000000-0004-0000-0500-000020000000}"/>
    <hyperlink ref="F35" r:id="rId34" xr:uid="{00000000-0004-0000-0500-000021000000}"/>
    <hyperlink ref="F36" r:id="rId35" xr:uid="{00000000-0004-0000-0500-000022000000}"/>
    <hyperlink ref="F37" r:id="rId36" xr:uid="{00000000-0004-0000-0500-000023000000}"/>
    <hyperlink ref="F38" r:id="rId37" xr:uid="{00000000-0004-0000-0500-000024000000}"/>
    <hyperlink ref="F39" r:id="rId38" xr:uid="{00000000-0004-0000-0500-000025000000}"/>
    <hyperlink ref="F40" r:id="rId39" xr:uid="{00000000-0004-0000-0500-000026000000}"/>
    <hyperlink ref="F41" r:id="rId40" xr:uid="{00000000-0004-0000-0500-000027000000}"/>
    <hyperlink ref="F42" r:id="rId41" xr:uid="{00000000-0004-0000-0500-000028000000}"/>
    <hyperlink ref="F43" r:id="rId42" xr:uid="{00000000-0004-0000-0500-000029000000}"/>
    <hyperlink ref="F44" r:id="rId43" xr:uid="{00000000-0004-0000-0500-00002A000000}"/>
    <hyperlink ref="F45" r:id="rId44" xr:uid="{00000000-0004-0000-0500-00002B000000}"/>
    <hyperlink ref="A49" r:id="rId45" xr:uid="{00000000-0004-0000-0500-00002C000000}"/>
  </hyperlinks>
  <pageMargins left="0.7" right="0.7" top="0.75" bottom="0.75" header="0.3" footer="0.3"/>
  <legacyDrawing r:id="rId46"/>
  <tableParts count="1">
    <tablePart r:id="rId47"/>
  </tableParts>
  <extLst>
    <ext xmlns:x14="http://schemas.microsoft.com/office/spreadsheetml/2009/9/main" uri="{78C0D931-6437-407d-A8EE-F0AAD7539E65}">
      <x14:conditionalFormattings>
        <x14:conditionalFormatting xmlns:xm="http://schemas.microsoft.com/office/excel/2006/main">
          <x14:cfRule type="expression" priority="1" id="{00000000-000E-0000-0500-000001000000}">
            <xm:f>AND(H2&lt;&gt;"", IFERROR(INDEX('Recommendations'!$G$2:$G$274, MATCH(H2,'Recommendations'!$B$2:$B$274,0))="Implemented", FALSE))</xm:f>
            <x14:dxf>
              <font>
                <color rgb="FF000000"/>
              </font>
              <fill>
                <patternFill>
                  <bgColor rgb="FF3C7D22"/>
                </patternFill>
              </fill>
            </x14:dxf>
          </x14:cfRule>
          <x14:cfRule type="expression" priority="2" id="{00000000-000E-0000-0500-000002000000}">
            <xm:f>AND(H2&lt;&gt;"", IFERROR(INDEX('Recommendations'!$G$2:$G$274, MATCH(H2,'Recommendations'!$B$2:$B$274,0))="Compensated", FALSE))</xm:f>
            <x14:dxf>
              <font>
                <color rgb="FF000000"/>
              </font>
              <fill>
                <patternFill>
                  <bgColor rgb="FFC6E0B4"/>
                </patternFill>
              </fill>
            </x14:dxf>
          </x14:cfRule>
          <x14:cfRule type="expression" priority="3" id="{00000000-000E-0000-0500-000003000000}">
            <xm:f>AND(H2&lt;&gt;"", IFERROR(INDEX('Recommendations'!$G$2:$G$274, MATCH(H2,'Recommendations'!$B$2:$B$274,0))="Testing", FALSE))</xm:f>
            <x14:dxf>
              <font>
                <color rgb="FF000000"/>
              </font>
              <fill>
                <patternFill>
                  <bgColor rgb="FFFFC000"/>
                </patternFill>
              </fill>
            </x14:dxf>
          </x14:cfRule>
          <x14:cfRule type="expression" priority="4" id="{00000000-000E-0000-0500-000004000000}">
            <xm:f>AND(H2&lt;&gt;"", IFERROR(INDEX('Recommendations'!$G$2:$G$274, MATCH(H2,'Recommendations'!$B$2:$B$274,0))="Failed", FALSE))</xm:f>
            <x14:dxf>
              <font>
                <color rgb="FF000000"/>
              </font>
              <fill>
                <patternFill>
                  <bgColor rgb="FFD82891"/>
                </patternFill>
              </fill>
            </x14:dxf>
          </x14:cfRule>
          <x14:cfRule type="expression" priority="5" id="{00000000-000E-0000-0500-000005000000}">
            <xm:f>AND(H2&lt;&gt;"", IFERROR(INDEX('Recommendations'!$G$2:$G$274, MATCH(H2,'Recommendations'!$B$2:$B$274,0))="Risk Accepted", FALSE))</xm:f>
            <x14:dxf>
              <font>
                <color rgb="FF000000"/>
              </font>
              <fill>
                <patternFill>
                  <bgColor rgb="FFD9D9D9"/>
                </patternFill>
              </fill>
            </x14:dxf>
          </x14:cfRule>
          <x14:cfRule type="expression" priority="6" id="{00000000-000E-0000-0500-000006000000}">
            <xm:f>AND(H2&lt;&gt;"", IFERROR(INDEX('Recommendations'!$G$2:$G$274, MATCH(H2,'Recommendations'!$B$2:$B$274,0))="N/A", FALSE))</xm:f>
            <x14:dxf>
              <font>
                <color rgb="FF000000"/>
              </font>
              <fill>
                <patternFill>
                  <bgColor rgb="FFF2F2F2"/>
                </patternFill>
              </fill>
            </x14:dxf>
          </x14:cfRule>
          <xm:sqref>H2:AU45</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W119"/>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22" customWidth="1" outlineLevel="1"/>
    <col min="2" max="2" width="28" customWidth="1" outlineLevel="1"/>
    <col min="3" max="3" width="12" customWidth="1"/>
    <col min="4" max="4" width="60" customWidth="1"/>
    <col min="5" max="5" width="65" hidden="1" customWidth="1" outlineLevel="1" collapsed="1"/>
    <col min="6" max="6" width="50" hidden="1" customWidth="1" outlineLevel="1" collapsed="1"/>
    <col min="7" max="8" width="42" hidden="1" customWidth="1" outlineLevel="1" collapsed="1"/>
    <col min="9" max="10" width="10" customWidth="1"/>
    <col min="11" max="49" width="10" customWidth="1" outlineLevel="1"/>
  </cols>
  <sheetData>
    <row r="1" spans="1:49" ht="25" customHeight="1" x14ac:dyDescent="0.35">
      <c r="A1" s="141" t="s">
        <v>2486</v>
      </c>
      <c r="B1" s="142" t="s">
        <v>1540</v>
      </c>
      <c r="C1" s="142" t="s">
        <v>1</v>
      </c>
      <c r="D1" s="142" t="s">
        <v>1541</v>
      </c>
      <c r="E1" s="142" t="s">
        <v>2487</v>
      </c>
      <c r="F1" s="142" t="s">
        <v>2488</v>
      </c>
      <c r="G1" s="142" t="s">
        <v>2489</v>
      </c>
      <c r="H1" s="142" t="s">
        <v>2490</v>
      </c>
      <c r="I1" s="142" t="s">
        <v>1546</v>
      </c>
      <c r="J1" s="142" t="s">
        <v>1547</v>
      </c>
      <c r="K1" s="142" t="s">
        <v>1548</v>
      </c>
      <c r="L1" s="142" t="s">
        <v>1549</v>
      </c>
      <c r="M1" s="142" t="s">
        <v>1550</v>
      </c>
      <c r="N1" s="142" t="s">
        <v>1551</v>
      </c>
      <c r="O1" s="142" t="s">
        <v>1552</v>
      </c>
      <c r="P1" s="142" t="s">
        <v>1553</v>
      </c>
      <c r="Q1" s="142" t="s">
        <v>1554</v>
      </c>
      <c r="R1" s="142" t="s">
        <v>1555</v>
      </c>
      <c r="S1" s="142" t="s">
        <v>1556</v>
      </c>
      <c r="T1" s="142" t="s">
        <v>1557</v>
      </c>
      <c r="U1" s="142" t="s">
        <v>1558</v>
      </c>
      <c r="V1" s="142" t="s">
        <v>1559</v>
      </c>
      <c r="W1" s="142" t="s">
        <v>1560</v>
      </c>
      <c r="X1" s="142" t="s">
        <v>1561</v>
      </c>
      <c r="Y1" s="142" t="s">
        <v>1562</v>
      </c>
      <c r="Z1" s="142" t="s">
        <v>1563</v>
      </c>
      <c r="AA1" s="142" t="s">
        <v>1564</v>
      </c>
      <c r="AB1" s="142" t="s">
        <v>1565</v>
      </c>
      <c r="AC1" s="142" t="s">
        <v>1566</v>
      </c>
      <c r="AD1" s="142" t="s">
        <v>1567</v>
      </c>
      <c r="AE1" s="142" t="s">
        <v>1568</v>
      </c>
      <c r="AF1" s="142" t="s">
        <v>1569</v>
      </c>
      <c r="AG1" s="142" t="s">
        <v>1570</v>
      </c>
      <c r="AH1" s="142" t="s">
        <v>1571</v>
      </c>
      <c r="AI1" s="142" t="s">
        <v>1572</v>
      </c>
      <c r="AJ1" s="142" t="s">
        <v>1573</v>
      </c>
      <c r="AK1" s="142" t="s">
        <v>1574</v>
      </c>
      <c r="AL1" s="142" t="s">
        <v>1575</v>
      </c>
      <c r="AM1" s="142" t="s">
        <v>1576</v>
      </c>
      <c r="AN1" s="142" t="s">
        <v>1577</v>
      </c>
      <c r="AO1" s="142" t="s">
        <v>1578</v>
      </c>
      <c r="AP1" s="142" t="s">
        <v>1579</v>
      </c>
      <c r="AQ1" s="142" t="s">
        <v>1580</v>
      </c>
      <c r="AR1" s="142" t="s">
        <v>1581</v>
      </c>
      <c r="AS1" s="142" t="s">
        <v>1582</v>
      </c>
      <c r="AT1" s="142" t="s">
        <v>1583</v>
      </c>
      <c r="AU1" s="142" t="s">
        <v>1584</v>
      </c>
      <c r="AV1" s="142" t="s">
        <v>1585</v>
      </c>
      <c r="AW1" s="143" t="s">
        <v>1586</v>
      </c>
    </row>
    <row r="2" spans="1:49" ht="60" customHeight="1" outlineLevel="1" x14ac:dyDescent="0.35">
      <c r="A2" s="135" t="s">
        <v>2491</v>
      </c>
      <c r="B2" s="121"/>
      <c r="C2" s="120" t="s">
        <v>2492</v>
      </c>
      <c r="D2" s="124"/>
      <c r="E2" s="124"/>
      <c r="F2" s="124"/>
      <c r="G2" s="124"/>
      <c r="H2" s="124"/>
      <c r="I2" s="126" t="str">
        <f>IF(COUNTIF(J2:AW2,"&lt;&gt;")=0,"",SUMPRODUCT(((Recommendations[ImplStatus]="Implemented")+(Recommendations[ImplStatus]="Compensated"))*ISNUMBER(MATCH(Recommendations[Id],J2:AW2,0)))/COUNTIF(J2:AW2,"&lt;&gt;"))</f>
        <v/>
      </c>
      <c r="J2" s="128"/>
      <c r="K2" s="128"/>
      <c r="L2" s="128"/>
      <c r="M2" s="128"/>
      <c r="N2" s="128"/>
      <c r="O2" s="128"/>
      <c r="P2" s="128"/>
      <c r="Q2" s="128"/>
      <c r="R2" s="128"/>
      <c r="S2" s="128"/>
      <c r="T2" s="128"/>
      <c r="U2" s="128"/>
      <c r="V2" s="128"/>
      <c r="W2" s="128"/>
      <c r="X2" s="128"/>
      <c r="Y2" s="128"/>
      <c r="Z2" s="128"/>
      <c r="AA2" s="128"/>
      <c r="AB2" s="128"/>
      <c r="AC2" s="128"/>
      <c r="AD2" s="128"/>
      <c r="AE2" s="128"/>
      <c r="AF2" s="128"/>
      <c r="AG2" s="128"/>
      <c r="AH2" s="128"/>
      <c r="AI2" s="128"/>
      <c r="AJ2" s="128"/>
      <c r="AK2" s="128"/>
      <c r="AL2" s="128"/>
      <c r="AM2" s="128"/>
      <c r="AN2" s="128"/>
      <c r="AO2" s="128"/>
      <c r="AP2" s="128"/>
      <c r="AQ2" s="128"/>
      <c r="AR2" s="128"/>
      <c r="AS2" s="128"/>
      <c r="AT2" s="128"/>
      <c r="AU2" s="128"/>
      <c r="AV2" s="128"/>
      <c r="AW2" s="138"/>
    </row>
    <row r="3" spans="1:49" ht="60" customHeight="1" x14ac:dyDescent="0.35">
      <c r="A3" s="136" t="s">
        <v>2491</v>
      </c>
      <c r="B3" s="122" t="s">
        <v>321</v>
      </c>
      <c r="C3" s="123" t="s">
        <v>2493</v>
      </c>
      <c r="D3" s="125" t="s">
        <v>2494</v>
      </c>
      <c r="E3" s="125" t="s">
        <v>2495</v>
      </c>
      <c r="F3" s="125" t="s">
        <v>2496</v>
      </c>
      <c r="G3" s="125" t="s">
        <v>2497</v>
      </c>
      <c r="H3" s="125" t="s">
        <v>2498</v>
      </c>
      <c r="I3" s="127">
        <f>IF(COUNTIF(J3:AW3,"&lt;&gt;")=0,"",SUMPRODUCT(((Recommendations[ImplStatus]="Implemented")+(Recommendations[ImplStatus]="Compensated"))*ISNUMBER(MATCH(Recommendations[Id],J3:AW3,0)))/COUNTIF(J3:AW3,"&lt;&gt;"))</f>
        <v>0</v>
      </c>
      <c r="J3" s="129" t="s">
        <v>129</v>
      </c>
      <c r="K3" s="129" t="s">
        <v>133</v>
      </c>
      <c r="L3" s="129" t="s">
        <v>138</v>
      </c>
      <c r="M3" s="129" t="s">
        <v>143</v>
      </c>
      <c r="N3" s="129" t="s">
        <v>148</v>
      </c>
      <c r="O3" s="129" t="s">
        <v>183</v>
      </c>
      <c r="P3" s="129" t="s">
        <v>229</v>
      </c>
      <c r="Q3" s="129" t="s">
        <v>265</v>
      </c>
      <c r="R3" s="129" t="s">
        <v>269</v>
      </c>
      <c r="S3" s="129" t="s">
        <v>544</v>
      </c>
      <c r="T3" s="129"/>
      <c r="U3" s="129"/>
      <c r="V3" s="129"/>
      <c r="W3" s="129"/>
      <c r="X3" s="129"/>
      <c r="Y3" s="129"/>
      <c r="Z3" s="129"/>
      <c r="AA3" s="129"/>
      <c r="AB3" s="129"/>
      <c r="AC3" s="129"/>
      <c r="AD3" s="129"/>
      <c r="AE3" s="129"/>
      <c r="AF3" s="129"/>
      <c r="AG3" s="129"/>
      <c r="AH3" s="129"/>
      <c r="AI3" s="129"/>
      <c r="AJ3" s="129"/>
      <c r="AK3" s="129"/>
      <c r="AL3" s="129"/>
      <c r="AM3" s="129"/>
      <c r="AN3" s="129"/>
      <c r="AO3" s="129"/>
      <c r="AP3" s="129"/>
      <c r="AQ3" s="129"/>
      <c r="AR3" s="129"/>
      <c r="AS3" s="129"/>
      <c r="AT3" s="129"/>
      <c r="AU3" s="129"/>
      <c r="AV3" s="129"/>
      <c r="AW3" s="139"/>
    </row>
    <row r="4" spans="1:49" ht="60" customHeight="1" x14ac:dyDescent="0.35">
      <c r="A4" s="136" t="s">
        <v>2491</v>
      </c>
      <c r="B4" s="122" t="s">
        <v>2499</v>
      </c>
      <c r="C4" s="123" t="s">
        <v>2500</v>
      </c>
      <c r="D4" s="125" t="s">
        <v>2501</v>
      </c>
      <c r="E4" s="125" t="s">
        <v>2502</v>
      </c>
      <c r="F4" s="125" t="s">
        <v>2503</v>
      </c>
      <c r="G4" s="125" t="s">
        <v>2504</v>
      </c>
      <c r="H4" s="125" t="s">
        <v>2505</v>
      </c>
      <c r="I4" s="127" t="str">
        <f>IF(COUNTIF(J4:AW4,"&lt;&gt;")=0,"",SUMPRODUCT(((Recommendations[ImplStatus]="Implemented")+(Recommendations[ImplStatus]="Compensated"))*ISNUMBER(MATCH(Recommendations[Id],J4:AW4,0)))/COUNTIF(J4:AW4,"&lt;&gt;"))</f>
        <v/>
      </c>
      <c r="J4" s="129"/>
      <c r="K4" s="129"/>
      <c r="L4" s="129"/>
      <c r="M4" s="129"/>
      <c r="N4" s="129"/>
      <c r="O4" s="129"/>
      <c r="P4" s="129"/>
      <c r="Q4" s="129"/>
      <c r="R4" s="129"/>
      <c r="S4" s="129"/>
      <c r="T4" s="129"/>
      <c r="U4" s="129"/>
      <c r="V4" s="129"/>
      <c r="W4" s="129"/>
      <c r="X4" s="129"/>
      <c r="Y4" s="129"/>
      <c r="Z4" s="129"/>
      <c r="AA4" s="129"/>
      <c r="AB4" s="129"/>
      <c r="AC4" s="129"/>
      <c r="AD4" s="129"/>
      <c r="AE4" s="129"/>
      <c r="AF4" s="129"/>
      <c r="AG4" s="129"/>
      <c r="AH4" s="129"/>
      <c r="AI4" s="129"/>
      <c r="AJ4" s="129"/>
      <c r="AK4" s="129"/>
      <c r="AL4" s="129"/>
      <c r="AM4" s="129"/>
      <c r="AN4" s="129"/>
      <c r="AO4" s="129"/>
      <c r="AP4" s="129"/>
      <c r="AQ4" s="129"/>
      <c r="AR4" s="129"/>
      <c r="AS4" s="129"/>
      <c r="AT4" s="129"/>
      <c r="AU4" s="129"/>
      <c r="AV4" s="129"/>
      <c r="AW4" s="139"/>
    </row>
    <row r="5" spans="1:49" ht="60" customHeight="1" x14ac:dyDescent="0.35">
      <c r="A5" s="136" t="s">
        <v>2491</v>
      </c>
      <c r="B5" s="122" t="s">
        <v>2506</v>
      </c>
      <c r="C5" s="123" t="s">
        <v>2507</v>
      </c>
      <c r="D5" s="125" t="s">
        <v>2508</v>
      </c>
      <c r="E5" s="125" t="s">
        <v>2509</v>
      </c>
      <c r="F5" s="125" t="s">
        <v>2510</v>
      </c>
      <c r="G5" s="125" t="s">
        <v>2511</v>
      </c>
      <c r="H5" s="125" t="s">
        <v>2512</v>
      </c>
      <c r="I5" s="127" t="str">
        <f>IF(COUNTIF(J5:AW5,"&lt;&gt;")=0,"",SUMPRODUCT(((Recommendations[ImplStatus]="Implemented")+(Recommendations[ImplStatus]="Compensated"))*ISNUMBER(MATCH(Recommendations[Id],J5:AW5,0)))/COUNTIF(J5:AW5,"&lt;&gt;"))</f>
        <v/>
      </c>
      <c r="J5" s="129"/>
      <c r="K5" s="129"/>
      <c r="L5" s="129"/>
      <c r="M5" s="129"/>
      <c r="N5" s="129"/>
      <c r="O5" s="129"/>
      <c r="P5" s="129"/>
      <c r="Q5" s="129"/>
      <c r="R5" s="129"/>
      <c r="S5" s="129"/>
      <c r="T5" s="129"/>
      <c r="U5" s="129"/>
      <c r="V5" s="129"/>
      <c r="W5" s="129"/>
      <c r="X5" s="129"/>
      <c r="Y5" s="129"/>
      <c r="Z5" s="129"/>
      <c r="AA5" s="129"/>
      <c r="AB5" s="129"/>
      <c r="AC5" s="129"/>
      <c r="AD5" s="129"/>
      <c r="AE5" s="129"/>
      <c r="AF5" s="129"/>
      <c r="AG5" s="129"/>
      <c r="AH5" s="129"/>
      <c r="AI5" s="129"/>
      <c r="AJ5" s="129"/>
      <c r="AK5" s="129"/>
      <c r="AL5" s="129"/>
      <c r="AM5" s="129"/>
      <c r="AN5" s="129"/>
      <c r="AO5" s="129"/>
      <c r="AP5" s="129"/>
      <c r="AQ5" s="129"/>
      <c r="AR5" s="129"/>
      <c r="AS5" s="129"/>
      <c r="AT5" s="129"/>
      <c r="AU5" s="129"/>
      <c r="AV5" s="129"/>
      <c r="AW5" s="139"/>
    </row>
    <row r="6" spans="1:49" ht="60" customHeight="1" x14ac:dyDescent="0.35">
      <c r="A6" s="136" t="s">
        <v>2491</v>
      </c>
      <c r="B6" s="122" t="s">
        <v>2513</v>
      </c>
      <c r="C6" s="123" t="s">
        <v>2514</v>
      </c>
      <c r="D6" s="125" t="s">
        <v>2515</v>
      </c>
      <c r="E6" s="125" t="s">
        <v>2516</v>
      </c>
      <c r="F6" s="125" t="s">
        <v>2517</v>
      </c>
      <c r="G6" s="125" t="s">
        <v>2518</v>
      </c>
      <c r="H6" s="125" t="s">
        <v>2519</v>
      </c>
      <c r="I6" s="127" t="str">
        <f>IF(COUNTIF(J6:AW6,"&lt;&gt;")=0,"",SUMPRODUCT(((Recommendations[ImplStatus]="Implemented")+(Recommendations[ImplStatus]="Compensated"))*ISNUMBER(MATCH(Recommendations[Id],J6:AW6,0)))/COUNTIF(J6:AW6,"&lt;&gt;"))</f>
        <v/>
      </c>
      <c r="J6" s="129"/>
      <c r="K6" s="129"/>
      <c r="L6" s="129"/>
      <c r="M6" s="129"/>
      <c r="N6" s="129"/>
      <c r="O6" s="129"/>
      <c r="P6" s="129"/>
      <c r="Q6" s="129"/>
      <c r="R6" s="129"/>
      <c r="S6" s="129"/>
      <c r="T6" s="129"/>
      <c r="U6" s="129"/>
      <c r="V6" s="129"/>
      <c r="W6" s="129"/>
      <c r="X6" s="129"/>
      <c r="Y6" s="129"/>
      <c r="Z6" s="129"/>
      <c r="AA6" s="129"/>
      <c r="AB6" s="129"/>
      <c r="AC6" s="129"/>
      <c r="AD6" s="129"/>
      <c r="AE6" s="129"/>
      <c r="AF6" s="129"/>
      <c r="AG6" s="129"/>
      <c r="AH6" s="129"/>
      <c r="AI6" s="129"/>
      <c r="AJ6" s="129"/>
      <c r="AK6" s="129"/>
      <c r="AL6" s="129"/>
      <c r="AM6" s="129"/>
      <c r="AN6" s="129"/>
      <c r="AO6" s="129"/>
      <c r="AP6" s="129"/>
      <c r="AQ6" s="129"/>
      <c r="AR6" s="129"/>
      <c r="AS6" s="129"/>
      <c r="AT6" s="129"/>
      <c r="AU6" s="129"/>
      <c r="AV6" s="129"/>
      <c r="AW6" s="139"/>
    </row>
    <row r="7" spans="1:49" ht="60" customHeight="1" x14ac:dyDescent="0.35">
      <c r="A7" s="136" t="s">
        <v>2491</v>
      </c>
      <c r="B7" s="122" t="s">
        <v>2520</v>
      </c>
      <c r="C7" s="123" t="s">
        <v>2521</v>
      </c>
      <c r="D7" s="125" t="s">
        <v>2522</v>
      </c>
      <c r="E7" s="125" t="s">
        <v>2523</v>
      </c>
      <c r="F7" s="125" t="s">
        <v>2524</v>
      </c>
      <c r="G7" s="125" t="s">
        <v>2525</v>
      </c>
      <c r="H7" s="125" t="s">
        <v>2526</v>
      </c>
      <c r="I7" s="127">
        <f>IF(COUNTIF(J7:AW7,"&lt;&gt;")=0,"",SUMPRODUCT(((Recommendations[ImplStatus]="Implemented")+(Recommendations[ImplStatus]="Compensated"))*ISNUMBER(MATCH(Recommendations[Id],J7:AW7,0)))/COUNTIF(J7:AW7,"&lt;&gt;"))</f>
        <v>0</v>
      </c>
      <c r="J7" s="129" t="s">
        <v>188</v>
      </c>
      <c r="K7" s="129" t="s">
        <v>193</v>
      </c>
      <c r="L7" s="129" t="s">
        <v>198</v>
      </c>
      <c r="M7" s="129" t="s">
        <v>203</v>
      </c>
      <c r="N7" s="129" t="s">
        <v>208</v>
      </c>
      <c r="O7" s="129" t="s">
        <v>213</v>
      </c>
      <c r="P7" s="129" t="s">
        <v>218</v>
      </c>
      <c r="Q7" s="129" t="s">
        <v>224</v>
      </c>
      <c r="R7" s="129" t="s">
        <v>233</v>
      </c>
      <c r="S7" s="129" t="s">
        <v>237</v>
      </c>
      <c r="T7" s="129" t="s">
        <v>241</v>
      </c>
      <c r="U7" s="129" t="s">
        <v>245</v>
      </c>
      <c r="V7" s="129" t="s">
        <v>249</v>
      </c>
      <c r="W7" s="129" t="s">
        <v>253</v>
      </c>
      <c r="X7" s="129" t="s">
        <v>257</v>
      </c>
      <c r="Y7" s="129" t="s">
        <v>261</v>
      </c>
      <c r="Z7" s="129" t="s">
        <v>273</v>
      </c>
      <c r="AA7" s="129" t="s">
        <v>277</v>
      </c>
      <c r="AB7" s="129" t="s">
        <v>281</v>
      </c>
      <c r="AC7" s="129" t="s">
        <v>285</v>
      </c>
      <c r="AD7" s="129" t="s">
        <v>289</v>
      </c>
      <c r="AE7" s="129" t="s">
        <v>297</v>
      </c>
      <c r="AF7" s="129" t="s">
        <v>301</v>
      </c>
      <c r="AG7" s="129" t="s">
        <v>305</v>
      </c>
      <c r="AH7" s="129" t="s">
        <v>309</v>
      </c>
      <c r="AI7" s="129" t="s">
        <v>313</v>
      </c>
      <c r="AJ7" s="129" t="s">
        <v>444</v>
      </c>
      <c r="AK7" s="129" t="s">
        <v>1252</v>
      </c>
      <c r="AL7" s="129"/>
      <c r="AM7" s="129"/>
      <c r="AN7" s="129"/>
      <c r="AO7" s="129"/>
      <c r="AP7" s="129"/>
      <c r="AQ7" s="129"/>
      <c r="AR7" s="129"/>
      <c r="AS7" s="129"/>
      <c r="AT7" s="129"/>
      <c r="AU7" s="129"/>
      <c r="AV7" s="129"/>
      <c r="AW7" s="139"/>
    </row>
    <row r="8" spans="1:49" ht="60" customHeight="1" x14ac:dyDescent="0.35">
      <c r="A8" s="136" t="s">
        <v>2491</v>
      </c>
      <c r="B8" s="122" t="s">
        <v>2527</v>
      </c>
      <c r="C8" s="123" t="s">
        <v>2528</v>
      </c>
      <c r="D8" s="125" t="s">
        <v>2529</v>
      </c>
      <c r="E8" s="125" t="s">
        <v>2530</v>
      </c>
      <c r="F8" s="125" t="s">
        <v>2531</v>
      </c>
      <c r="G8" s="125" t="s">
        <v>2525</v>
      </c>
      <c r="H8" s="125" t="s">
        <v>2532</v>
      </c>
      <c r="I8" s="127" t="str">
        <f>IF(COUNTIF(J8:AW8,"&lt;&gt;")=0,"",SUMPRODUCT(((Recommendations[ImplStatus]="Implemented")+(Recommendations[ImplStatus]="Compensated"))*ISNUMBER(MATCH(Recommendations[Id],J8:AW8,0)))/COUNTIF(J8:AW8,"&lt;&gt;"))</f>
        <v/>
      </c>
      <c r="J8" s="129"/>
      <c r="K8" s="129"/>
      <c r="L8" s="129"/>
      <c r="M8" s="129"/>
      <c r="N8" s="129"/>
      <c r="O8" s="129"/>
      <c r="P8" s="129"/>
      <c r="Q8" s="129"/>
      <c r="R8" s="129"/>
      <c r="S8" s="129"/>
      <c r="T8" s="129"/>
      <c r="U8" s="129"/>
      <c r="V8" s="129"/>
      <c r="W8" s="129"/>
      <c r="X8" s="129"/>
      <c r="Y8" s="129"/>
      <c r="Z8" s="129"/>
      <c r="AA8" s="129"/>
      <c r="AB8" s="129"/>
      <c r="AC8" s="129"/>
      <c r="AD8" s="129"/>
      <c r="AE8" s="129"/>
      <c r="AF8" s="129"/>
      <c r="AG8" s="129"/>
      <c r="AH8" s="129"/>
      <c r="AI8" s="129"/>
      <c r="AJ8" s="129"/>
      <c r="AK8" s="129"/>
      <c r="AL8" s="129"/>
      <c r="AM8" s="129"/>
      <c r="AN8" s="129"/>
      <c r="AO8" s="129"/>
      <c r="AP8" s="129"/>
      <c r="AQ8" s="129"/>
      <c r="AR8" s="129"/>
      <c r="AS8" s="129"/>
      <c r="AT8" s="129"/>
      <c r="AU8" s="129"/>
      <c r="AV8" s="129"/>
      <c r="AW8" s="139"/>
    </row>
    <row r="9" spans="1:49" ht="60" customHeight="1" x14ac:dyDescent="0.35">
      <c r="A9" s="136" t="s">
        <v>2491</v>
      </c>
      <c r="B9" s="122" t="s">
        <v>2533</v>
      </c>
      <c r="C9" s="123" t="s">
        <v>2534</v>
      </c>
      <c r="D9" s="125" t="s">
        <v>2535</v>
      </c>
      <c r="E9" s="125" t="s">
        <v>2536</v>
      </c>
      <c r="F9" s="125" t="s">
        <v>2537</v>
      </c>
      <c r="G9" s="125" t="s">
        <v>2538</v>
      </c>
      <c r="H9" s="125" t="s">
        <v>2539</v>
      </c>
      <c r="I9" s="127" t="str">
        <f>IF(COUNTIF(J9:AW9,"&lt;&gt;")=0,"",SUMPRODUCT(((Recommendations[ImplStatus]="Implemented")+(Recommendations[ImplStatus]="Compensated"))*ISNUMBER(MATCH(Recommendations[Id],J9:AW9,0)))/COUNTIF(J9:AW9,"&lt;&gt;"))</f>
        <v/>
      </c>
      <c r="J9" s="129"/>
      <c r="K9" s="129"/>
      <c r="L9" s="129"/>
      <c r="M9" s="129"/>
      <c r="N9" s="129"/>
      <c r="O9" s="129"/>
      <c r="P9" s="129"/>
      <c r="Q9" s="129"/>
      <c r="R9" s="129"/>
      <c r="S9" s="129"/>
      <c r="T9" s="129"/>
      <c r="U9" s="129"/>
      <c r="V9" s="129"/>
      <c r="W9" s="129"/>
      <c r="X9" s="129"/>
      <c r="Y9" s="129"/>
      <c r="Z9" s="129"/>
      <c r="AA9" s="129"/>
      <c r="AB9" s="129"/>
      <c r="AC9" s="129"/>
      <c r="AD9" s="129"/>
      <c r="AE9" s="129"/>
      <c r="AF9" s="129"/>
      <c r="AG9" s="129"/>
      <c r="AH9" s="129"/>
      <c r="AI9" s="129"/>
      <c r="AJ9" s="129"/>
      <c r="AK9" s="129"/>
      <c r="AL9" s="129"/>
      <c r="AM9" s="129"/>
      <c r="AN9" s="129"/>
      <c r="AO9" s="129"/>
      <c r="AP9" s="129"/>
      <c r="AQ9" s="129"/>
      <c r="AR9" s="129"/>
      <c r="AS9" s="129"/>
      <c r="AT9" s="129"/>
      <c r="AU9" s="129"/>
      <c r="AV9" s="129"/>
      <c r="AW9" s="139"/>
    </row>
    <row r="10" spans="1:49" ht="60" customHeight="1" x14ac:dyDescent="0.35">
      <c r="A10" s="136" t="s">
        <v>2491</v>
      </c>
      <c r="B10" s="122" t="s">
        <v>2540</v>
      </c>
      <c r="C10" s="123" t="s">
        <v>2541</v>
      </c>
      <c r="D10" s="125" t="s">
        <v>2542</v>
      </c>
      <c r="E10" s="125" t="s">
        <v>2543</v>
      </c>
      <c r="F10" s="125" t="s">
        <v>2544</v>
      </c>
      <c r="G10" s="125" t="s">
        <v>2545</v>
      </c>
      <c r="H10" s="125" t="s">
        <v>2546</v>
      </c>
      <c r="I10" s="127">
        <f>IF(COUNTIF(J10:AW10,"&lt;&gt;")=0,"",SUMPRODUCT(((Recommendations[ImplStatus]="Implemented")+(Recommendations[ImplStatus]="Compensated"))*ISNUMBER(MATCH(Recommendations[Id],J10:AW10,0)))/COUNTIF(J10:AW10,"&lt;&gt;"))</f>
        <v>0</v>
      </c>
      <c r="J10" s="129" t="s">
        <v>15</v>
      </c>
      <c r="K10" s="129" t="s">
        <v>24</v>
      </c>
      <c r="L10" s="129" t="s">
        <v>28</v>
      </c>
      <c r="M10" s="129"/>
      <c r="N10" s="129"/>
      <c r="O10" s="129"/>
      <c r="P10" s="129"/>
      <c r="Q10" s="129"/>
      <c r="R10" s="129"/>
      <c r="S10" s="129"/>
      <c r="T10" s="129"/>
      <c r="U10" s="129"/>
      <c r="V10" s="129"/>
      <c r="W10" s="129"/>
      <c r="X10" s="129"/>
      <c r="Y10" s="129"/>
      <c r="Z10" s="129"/>
      <c r="AA10" s="129"/>
      <c r="AB10" s="129"/>
      <c r="AC10" s="129"/>
      <c r="AD10" s="129"/>
      <c r="AE10" s="129"/>
      <c r="AF10" s="129"/>
      <c r="AG10" s="129"/>
      <c r="AH10" s="129"/>
      <c r="AI10" s="129"/>
      <c r="AJ10" s="129"/>
      <c r="AK10" s="129"/>
      <c r="AL10" s="129"/>
      <c r="AM10" s="129"/>
      <c r="AN10" s="129"/>
      <c r="AO10" s="129"/>
      <c r="AP10" s="129"/>
      <c r="AQ10" s="129"/>
      <c r="AR10" s="129"/>
      <c r="AS10" s="129"/>
      <c r="AT10" s="129"/>
      <c r="AU10" s="129"/>
      <c r="AV10" s="129"/>
      <c r="AW10" s="139"/>
    </row>
    <row r="11" spans="1:49" ht="60" customHeight="1" x14ac:dyDescent="0.35">
      <c r="A11" s="136" t="s">
        <v>2491</v>
      </c>
      <c r="B11" s="122" t="s">
        <v>2547</v>
      </c>
      <c r="C11" s="123" t="s">
        <v>2548</v>
      </c>
      <c r="D11" s="125" t="s">
        <v>2549</v>
      </c>
      <c r="E11" s="125" t="s">
        <v>2550</v>
      </c>
      <c r="F11" s="125" t="s">
        <v>2551</v>
      </c>
      <c r="G11" s="125" t="s">
        <v>2552</v>
      </c>
      <c r="H11" s="125" t="s">
        <v>2553</v>
      </c>
      <c r="I11" s="127" t="str">
        <f>IF(COUNTIF(J11:AW11,"&lt;&gt;")=0,"",SUMPRODUCT(((Recommendations[ImplStatus]="Implemented")+(Recommendations[ImplStatus]="Compensated"))*ISNUMBER(MATCH(Recommendations[Id],J11:AW11,0)))/COUNTIF(J11:AW11,"&lt;&gt;"))</f>
        <v/>
      </c>
      <c r="J11" s="129"/>
      <c r="K11" s="129"/>
      <c r="L11" s="129"/>
      <c r="M11" s="129"/>
      <c r="N11" s="129"/>
      <c r="O11" s="129"/>
      <c r="P11" s="129"/>
      <c r="Q11" s="129"/>
      <c r="R11" s="129"/>
      <c r="S11" s="129"/>
      <c r="T11" s="129"/>
      <c r="U11" s="129"/>
      <c r="V11" s="129"/>
      <c r="W11" s="129"/>
      <c r="X11" s="129"/>
      <c r="Y11" s="129"/>
      <c r="Z11" s="129"/>
      <c r="AA11" s="129"/>
      <c r="AB11" s="129"/>
      <c r="AC11" s="129"/>
      <c r="AD11" s="129"/>
      <c r="AE11" s="129"/>
      <c r="AF11" s="129"/>
      <c r="AG11" s="129"/>
      <c r="AH11" s="129"/>
      <c r="AI11" s="129"/>
      <c r="AJ11" s="129"/>
      <c r="AK11" s="129"/>
      <c r="AL11" s="129"/>
      <c r="AM11" s="129"/>
      <c r="AN11" s="129"/>
      <c r="AO11" s="129"/>
      <c r="AP11" s="129"/>
      <c r="AQ11" s="129"/>
      <c r="AR11" s="129"/>
      <c r="AS11" s="129"/>
      <c r="AT11" s="129"/>
      <c r="AU11" s="129"/>
      <c r="AV11" s="129"/>
      <c r="AW11" s="139"/>
    </row>
    <row r="12" spans="1:49" ht="60" customHeight="1" x14ac:dyDescent="0.35">
      <c r="A12" s="136" t="s">
        <v>2491</v>
      </c>
      <c r="B12" s="122" t="s">
        <v>2554</v>
      </c>
      <c r="C12" s="123" t="s">
        <v>2555</v>
      </c>
      <c r="D12" s="125" t="s">
        <v>2556</v>
      </c>
      <c r="E12" s="125" t="s">
        <v>2557</v>
      </c>
      <c r="F12" s="125" t="s">
        <v>2558</v>
      </c>
      <c r="G12" s="125" t="s">
        <v>2545</v>
      </c>
      <c r="H12" s="125" t="s">
        <v>2559</v>
      </c>
      <c r="I12" s="127">
        <f>IF(COUNTIF(J12:AW12,"&lt;&gt;")=0,"",SUMPRODUCT(((Recommendations[ImplStatus]="Implemented")+(Recommendations[ImplStatus]="Compensated"))*ISNUMBER(MATCH(Recommendations[Id],J12:AW12,0)))/COUNTIF(J12:AW12,"&lt;&gt;"))</f>
        <v>0</v>
      </c>
      <c r="J12" s="129" t="s">
        <v>104</v>
      </c>
      <c r="K12" s="129" t="s">
        <v>109</v>
      </c>
      <c r="L12" s="129" t="s">
        <v>425</v>
      </c>
      <c r="M12" s="129" t="s">
        <v>431</v>
      </c>
      <c r="N12" s="129" t="s">
        <v>1240</v>
      </c>
      <c r="O12" s="129" t="s">
        <v>1258</v>
      </c>
      <c r="P12" s="129"/>
      <c r="Q12" s="129"/>
      <c r="R12" s="129"/>
      <c r="S12" s="129"/>
      <c r="T12" s="129"/>
      <c r="U12" s="129"/>
      <c r="V12" s="129"/>
      <c r="W12" s="129"/>
      <c r="X12" s="129"/>
      <c r="Y12" s="129"/>
      <c r="Z12" s="129"/>
      <c r="AA12" s="129"/>
      <c r="AB12" s="129"/>
      <c r="AC12" s="129"/>
      <c r="AD12" s="129"/>
      <c r="AE12" s="129"/>
      <c r="AF12" s="129"/>
      <c r="AG12" s="129"/>
      <c r="AH12" s="129"/>
      <c r="AI12" s="129"/>
      <c r="AJ12" s="129"/>
      <c r="AK12" s="129"/>
      <c r="AL12" s="129"/>
      <c r="AM12" s="129"/>
      <c r="AN12" s="129"/>
      <c r="AO12" s="129"/>
      <c r="AP12" s="129"/>
      <c r="AQ12" s="129"/>
      <c r="AR12" s="129"/>
      <c r="AS12" s="129"/>
      <c r="AT12" s="129"/>
      <c r="AU12" s="129"/>
      <c r="AV12" s="129"/>
      <c r="AW12" s="139"/>
    </row>
    <row r="13" spans="1:49" ht="60" customHeight="1" x14ac:dyDescent="0.35">
      <c r="A13" s="136" t="s">
        <v>2491</v>
      </c>
      <c r="B13" s="122" t="s">
        <v>2560</v>
      </c>
      <c r="C13" s="123" t="s">
        <v>2561</v>
      </c>
      <c r="D13" s="125" t="s">
        <v>2562</v>
      </c>
      <c r="E13" s="125" t="s">
        <v>2563</v>
      </c>
      <c r="F13" s="125" t="s">
        <v>2564</v>
      </c>
      <c r="G13" s="125" t="s">
        <v>2545</v>
      </c>
      <c r="H13" s="125" t="s">
        <v>2565</v>
      </c>
      <c r="I13" s="127" t="str">
        <f>IF(COUNTIF(J13:AW13,"&lt;&gt;")=0,"",SUMPRODUCT(((Recommendations[ImplStatus]="Implemented")+(Recommendations[ImplStatus]="Compensated"))*ISNUMBER(MATCH(Recommendations[Id],J13:AW13,0)))/COUNTIF(J13:AW13,"&lt;&gt;"))</f>
        <v/>
      </c>
      <c r="J13" s="129"/>
      <c r="K13" s="129"/>
      <c r="L13" s="129"/>
      <c r="M13" s="129"/>
      <c r="N13" s="129"/>
      <c r="O13" s="129"/>
      <c r="P13" s="129"/>
      <c r="Q13" s="129"/>
      <c r="R13" s="129"/>
      <c r="S13" s="129"/>
      <c r="T13" s="129"/>
      <c r="U13" s="129"/>
      <c r="V13" s="129"/>
      <c r="W13" s="129"/>
      <c r="X13" s="129"/>
      <c r="Y13" s="129"/>
      <c r="Z13" s="129"/>
      <c r="AA13" s="129"/>
      <c r="AB13" s="129"/>
      <c r="AC13" s="129"/>
      <c r="AD13" s="129"/>
      <c r="AE13" s="129"/>
      <c r="AF13" s="129"/>
      <c r="AG13" s="129"/>
      <c r="AH13" s="129"/>
      <c r="AI13" s="129"/>
      <c r="AJ13" s="129"/>
      <c r="AK13" s="129"/>
      <c r="AL13" s="129"/>
      <c r="AM13" s="129"/>
      <c r="AN13" s="129"/>
      <c r="AO13" s="129"/>
      <c r="AP13" s="129"/>
      <c r="AQ13" s="129"/>
      <c r="AR13" s="129"/>
      <c r="AS13" s="129"/>
      <c r="AT13" s="129"/>
      <c r="AU13" s="129"/>
      <c r="AV13" s="129"/>
      <c r="AW13" s="139"/>
    </row>
    <row r="14" spans="1:49" ht="60" customHeight="1" x14ac:dyDescent="0.35">
      <c r="A14" s="136" t="s">
        <v>2491</v>
      </c>
      <c r="B14" s="122" t="s">
        <v>2566</v>
      </c>
      <c r="C14" s="123" t="s">
        <v>2567</v>
      </c>
      <c r="D14" s="125" t="s">
        <v>2568</v>
      </c>
      <c r="E14" s="125" t="s">
        <v>2569</v>
      </c>
      <c r="F14" s="125" t="s">
        <v>2570</v>
      </c>
      <c r="G14" s="125" t="s">
        <v>2571</v>
      </c>
      <c r="H14" s="125" t="s">
        <v>2572</v>
      </c>
      <c r="I14" s="127" t="str">
        <f>IF(COUNTIF(J14:AW14,"&lt;&gt;")=0,"",SUMPRODUCT(((Recommendations[ImplStatus]="Implemented")+(Recommendations[ImplStatus]="Compensated"))*ISNUMBER(MATCH(Recommendations[Id],J14:AW14,0)))/COUNTIF(J14:AW14,"&lt;&gt;"))</f>
        <v/>
      </c>
      <c r="J14" s="129"/>
      <c r="K14" s="129"/>
      <c r="L14" s="129"/>
      <c r="M14" s="129"/>
      <c r="N14" s="129"/>
      <c r="O14" s="129"/>
      <c r="P14" s="129"/>
      <c r="Q14" s="129"/>
      <c r="R14" s="129"/>
      <c r="S14" s="129"/>
      <c r="T14" s="129"/>
      <c r="U14" s="129"/>
      <c r="V14" s="129"/>
      <c r="W14" s="129"/>
      <c r="X14" s="129"/>
      <c r="Y14" s="129"/>
      <c r="Z14" s="129"/>
      <c r="AA14" s="129"/>
      <c r="AB14" s="129"/>
      <c r="AC14" s="129"/>
      <c r="AD14" s="129"/>
      <c r="AE14" s="129"/>
      <c r="AF14" s="129"/>
      <c r="AG14" s="129"/>
      <c r="AH14" s="129"/>
      <c r="AI14" s="129"/>
      <c r="AJ14" s="129"/>
      <c r="AK14" s="129"/>
      <c r="AL14" s="129"/>
      <c r="AM14" s="129"/>
      <c r="AN14" s="129"/>
      <c r="AO14" s="129"/>
      <c r="AP14" s="129"/>
      <c r="AQ14" s="129"/>
      <c r="AR14" s="129"/>
      <c r="AS14" s="129"/>
      <c r="AT14" s="129"/>
      <c r="AU14" s="129"/>
      <c r="AV14" s="129"/>
      <c r="AW14" s="139"/>
    </row>
    <row r="15" spans="1:49" ht="60" customHeight="1" x14ac:dyDescent="0.35">
      <c r="A15" s="136" t="s">
        <v>2491</v>
      </c>
      <c r="B15" s="122" t="s">
        <v>2573</v>
      </c>
      <c r="C15" s="123" t="s">
        <v>2574</v>
      </c>
      <c r="D15" s="125" t="s">
        <v>2575</v>
      </c>
      <c r="E15" s="125" t="s">
        <v>2576</v>
      </c>
      <c r="F15" s="125" t="s">
        <v>2577</v>
      </c>
      <c r="G15" s="125" t="s">
        <v>2578</v>
      </c>
      <c r="H15" s="125" t="s">
        <v>2579</v>
      </c>
      <c r="I15" s="127" t="str">
        <f>IF(COUNTIF(J15:AW15,"&lt;&gt;")=0,"",SUMPRODUCT(((Recommendations[ImplStatus]="Implemented")+(Recommendations[ImplStatus]="Compensated"))*ISNUMBER(MATCH(Recommendations[Id],J15:AW15,0)))/COUNTIF(J15:AW15,"&lt;&gt;"))</f>
        <v/>
      </c>
      <c r="J15" s="129"/>
      <c r="K15" s="129"/>
      <c r="L15" s="129"/>
      <c r="M15" s="129"/>
      <c r="N15" s="129"/>
      <c r="O15" s="129"/>
      <c r="P15" s="129"/>
      <c r="Q15" s="129"/>
      <c r="R15" s="129"/>
      <c r="S15" s="129"/>
      <c r="T15" s="129"/>
      <c r="U15" s="129"/>
      <c r="V15" s="129"/>
      <c r="W15" s="129"/>
      <c r="X15" s="129"/>
      <c r="Y15" s="129"/>
      <c r="Z15" s="129"/>
      <c r="AA15" s="129"/>
      <c r="AB15" s="129"/>
      <c r="AC15" s="129"/>
      <c r="AD15" s="129"/>
      <c r="AE15" s="129"/>
      <c r="AF15" s="129"/>
      <c r="AG15" s="129"/>
      <c r="AH15" s="129"/>
      <c r="AI15" s="129"/>
      <c r="AJ15" s="129"/>
      <c r="AK15" s="129"/>
      <c r="AL15" s="129"/>
      <c r="AM15" s="129"/>
      <c r="AN15" s="129"/>
      <c r="AO15" s="129"/>
      <c r="AP15" s="129"/>
      <c r="AQ15" s="129"/>
      <c r="AR15" s="129"/>
      <c r="AS15" s="129"/>
      <c r="AT15" s="129"/>
      <c r="AU15" s="129"/>
      <c r="AV15" s="129"/>
      <c r="AW15" s="139"/>
    </row>
    <row r="16" spans="1:49" ht="60" customHeight="1" x14ac:dyDescent="0.35">
      <c r="A16" s="136" t="s">
        <v>2491</v>
      </c>
      <c r="B16" s="122" t="s">
        <v>2580</v>
      </c>
      <c r="C16" s="123" t="s">
        <v>2581</v>
      </c>
      <c r="D16" s="125" t="s">
        <v>2582</v>
      </c>
      <c r="E16" s="125" t="s">
        <v>2583</v>
      </c>
      <c r="F16" s="125" t="s">
        <v>2584</v>
      </c>
      <c r="G16" s="125" t="s">
        <v>2585</v>
      </c>
      <c r="H16" s="125" t="s">
        <v>2586</v>
      </c>
      <c r="I16" s="127" t="str">
        <f>IF(COUNTIF(J16:AW16,"&lt;&gt;")=0,"",SUMPRODUCT(((Recommendations[ImplStatus]="Implemented")+(Recommendations[ImplStatus]="Compensated"))*ISNUMBER(MATCH(Recommendations[Id],J16:AW16,0)))/COUNTIF(J16:AW16,"&lt;&gt;"))</f>
        <v/>
      </c>
      <c r="J16" s="129"/>
      <c r="K16" s="129"/>
      <c r="L16" s="129"/>
      <c r="M16" s="129"/>
      <c r="N16" s="129"/>
      <c r="O16" s="129"/>
      <c r="P16" s="129"/>
      <c r="Q16" s="129"/>
      <c r="R16" s="129"/>
      <c r="S16" s="129"/>
      <c r="T16" s="129"/>
      <c r="U16" s="129"/>
      <c r="V16" s="129"/>
      <c r="W16" s="129"/>
      <c r="X16" s="129"/>
      <c r="Y16" s="129"/>
      <c r="Z16" s="129"/>
      <c r="AA16" s="129"/>
      <c r="AB16" s="129"/>
      <c r="AC16" s="129"/>
      <c r="AD16" s="129"/>
      <c r="AE16" s="129"/>
      <c r="AF16" s="129"/>
      <c r="AG16" s="129"/>
      <c r="AH16" s="129"/>
      <c r="AI16" s="129"/>
      <c r="AJ16" s="129"/>
      <c r="AK16" s="129"/>
      <c r="AL16" s="129"/>
      <c r="AM16" s="129"/>
      <c r="AN16" s="129"/>
      <c r="AO16" s="129"/>
      <c r="AP16" s="129"/>
      <c r="AQ16" s="129"/>
      <c r="AR16" s="129"/>
      <c r="AS16" s="129"/>
      <c r="AT16" s="129"/>
      <c r="AU16" s="129"/>
      <c r="AV16" s="129"/>
      <c r="AW16" s="139"/>
    </row>
    <row r="17" spans="1:49" ht="60" customHeight="1" x14ac:dyDescent="0.35">
      <c r="A17" s="136" t="s">
        <v>2491</v>
      </c>
      <c r="B17" s="122" t="s">
        <v>2587</v>
      </c>
      <c r="C17" s="123" t="s">
        <v>2588</v>
      </c>
      <c r="D17" s="125" t="s">
        <v>2589</v>
      </c>
      <c r="E17" s="125" t="s">
        <v>2590</v>
      </c>
      <c r="F17" s="125" t="s">
        <v>2591</v>
      </c>
      <c r="G17" s="125" t="s">
        <v>2592</v>
      </c>
      <c r="H17" s="125" t="s">
        <v>2593</v>
      </c>
      <c r="I17" s="127" t="str">
        <f>IF(COUNTIF(J17:AW17,"&lt;&gt;")=0,"",SUMPRODUCT(((Recommendations[ImplStatus]="Implemented")+(Recommendations[ImplStatus]="Compensated"))*ISNUMBER(MATCH(Recommendations[Id],J17:AW17,0)))/COUNTIF(J17:AW17,"&lt;&gt;"))</f>
        <v/>
      </c>
      <c r="J17" s="129"/>
      <c r="K17" s="129"/>
      <c r="L17" s="129"/>
      <c r="M17" s="129"/>
      <c r="N17" s="129"/>
      <c r="O17" s="129"/>
      <c r="P17" s="129"/>
      <c r="Q17" s="129"/>
      <c r="R17" s="129"/>
      <c r="S17" s="129"/>
      <c r="T17" s="129"/>
      <c r="U17" s="129"/>
      <c r="V17" s="129"/>
      <c r="W17" s="129"/>
      <c r="X17" s="129"/>
      <c r="Y17" s="129"/>
      <c r="Z17" s="129"/>
      <c r="AA17" s="129"/>
      <c r="AB17" s="129"/>
      <c r="AC17" s="129"/>
      <c r="AD17" s="129"/>
      <c r="AE17" s="129"/>
      <c r="AF17" s="129"/>
      <c r="AG17" s="129"/>
      <c r="AH17" s="129"/>
      <c r="AI17" s="129"/>
      <c r="AJ17" s="129"/>
      <c r="AK17" s="129"/>
      <c r="AL17" s="129"/>
      <c r="AM17" s="129"/>
      <c r="AN17" s="129"/>
      <c r="AO17" s="129"/>
      <c r="AP17" s="129"/>
      <c r="AQ17" s="129"/>
      <c r="AR17" s="129"/>
      <c r="AS17" s="129"/>
      <c r="AT17" s="129"/>
      <c r="AU17" s="129"/>
      <c r="AV17" s="129"/>
      <c r="AW17" s="139"/>
    </row>
    <row r="18" spans="1:49" ht="60" customHeight="1" x14ac:dyDescent="0.35">
      <c r="A18" s="136" t="s">
        <v>2491</v>
      </c>
      <c r="B18" s="122" t="s">
        <v>2594</v>
      </c>
      <c r="C18" s="123" t="s">
        <v>2595</v>
      </c>
      <c r="D18" s="125" t="s">
        <v>2596</v>
      </c>
      <c r="E18" s="125" t="s">
        <v>2597</v>
      </c>
      <c r="F18" s="125" t="s">
        <v>20</v>
      </c>
      <c r="G18" s="125" t="s">
        <v>20</v>
      </c>
      <c r="H18" s="125" t="s">
        <v>20</v>
      </c>
      <c r="I18" s="127" t="str">
        <f>IF(COUNTIF(J18:AW18,"&lt;&gt;")=0,"",SUMPRODUCT(((Recommendations[ImplStatus]="Implemented")+(Recommendations[ImplStatus]="Compensated"))*ISNUMBER(MATCH(Recommendations[Id],J18:AW18,0)))/COUNTIF(J18:AW18,"&lt;&gt;"))</f>
        <v/>
      </c>
      <c r="J18" s="129"/>
      <c r="K18" s="129"/>
      <c r="L18" s="129"/>
      <c r="M18" s="129"/>
      <c r="N18" s="129"/>
      <c r="O18" s="129"/>
      <c r="P18" s="129"/>
      <c r="Q18" s="129"/>
      <c r="R18" s="129"/>
      <c r="S18" s="129"/>
      <c r="T18" s="129"/>
      <c r="U18" s="129"/>
      <c r="V18" s="129"/>
      <c r="W18" s="129"/>
      <c r="X18" s="129"/>
      <c r="Y18" s="129"/>
      <c r="Z18" s="129"/>
      <c r="AA18" s="129"/>
      <c r="AB18" s="129"/>
      <c r="AC18" s="129"/>
      <c r="AD18" s="129"/>
      <c r="AE18" s="129"/>
      <c r="AF18" s="129"/>
      <c r="AG18" s="129"/>
      <c r="AH18" s="129"/>
      <c r="AI18" s="129"/>
      <c r="AJ18" s="129"/>
      <c r="AK18" s="129"/>
      <c r="AL18" s="129"/>
      <c r="AM18" s="129"/>
      <c r="AN18" s="129"/>
      <c r="AO18" s="129"/>
      <c r="AP18" s="129"/>
      <c r="AQ18" s="129"/>
      <c r="AR18" s="129"/>
      <c r="AS18" s="129"/>
      <c r="AT18" s="129"/>
      <c r="AU18" s="129"/>
      <c r="AV18" s="129"/>
      <c r="AW18" s="139"/>
    </row>
    <row r="19" spans="1:49" ht="60" customHeight="1" outlineLevel="1" x14ac:dyDescent="0.35">
      <c r="A19" s="135" t="s">
        <v>2598</v>
      </c>
      <c r="B19" s="121"/>
      <c r="C19" s="120" t="s">
        <v>2599</v>
      </c>
      <c r="D19" s="124"/>
      <c r="E19" s="124"/>
      <c r="F19" s="124"/>
      <c r="G19" s="124"/>
      <c r="H19" s="124"/>
      <c r="I19" s="126" t="str">
        <f>IF(COUNTIF(J19:AW19,"&lt;&gt;")=0,"",SUMPRODUCT(((Recommendations[ImplStatus]="Implemented")+(Recommendations[ImplStatus]="Compensated"))*ISNUMBER(MATCH(Recommendations[Id],J19:AW19,0)))/COUNTIF(J19:AW19,"&lt;&gt;"))</f>
        <v/>
      </c>
      <c r="J19" s="128"/>
      <c r="K19" s="128"/>
      <c r="L19" s="128"/>
      <c r="M19" s="128"/>
      <c r="N19" s="128"/>
      <c r="O19" s="128"/>
      <c r="P19" s="128"/>
      <c r="Q19" s="128"/>
      <c r="R19" s="128"/>
      <c r="S19" s="128"/>
      <c r="T19" s="128"/>
      <c r="U19" s="128"/>
      <c r="V19" s="128"/>
      <c r="W19" s="128"/>
      <c r="X19" s="128"/>
      <c r="Y19" s="128"/>
      <c r="Z19" s="128"/>
      <c r="AA19" s="128"/>
      <c r="AB19" s="128"/>
      <c r="AC19" s="128"/>
      <c r="AD19" s="128"/>
      <c r="AE19" s="128"/>
      <c r="AF19" s="128"/>
      <c r="AG19" s="128"/>
      <c r="AH19" s="128"/>
      <c r="AI19" s="128"/>
      <c r="AJ19" s="128"/>
      <c r="AK19" s="128"/>
      <c r="AL19" s="128"/>
      <c r="AM19" s="128"/>
      <c r="AN19" s="128"/>
      <c r="AO19" s="128"/>
      <c r="AP19" s="128"/>
      <c r="AQ19" s="128"/>
      <c r="AR19" s="128"/>
      <c r="AS19" s="128"/>
      <c r="AT19" s="128"/>
      <c r="AU19" s="128"/>
      <c r="AV19" s="128"/>
      <c r="AW19" s="138"/>
    </row>
    <row r="20" spans="1:49" ht="60" customHeight="1" x14ac:dyDescent="0.35">
      <c r="A20" s="136" t="s">
        <v>2598</v>
      </c>
      <c r="B20" s="122" t="s">
        <v>2600</v>
      </c>
      <c r="C20" s="123" t="s">
        <v>2601</v>
      </c>
      <c r="D20" s="125" t="s">
        <v>2602</v>
      </c>
      <c r="E20" s="125" t="s">
        <v>2603</v>
      </c>
      <c r="F20" s="125" t="s">
        <v>2604</v>
      </c>
      <c r="G20" s="125" t="s">
        <v>2605</v>
      </c>
      <c r="H20" s="125" t="s">
        <v>2606</v>
      </c>
      <c r="I20" s="127" t="str">
        <f>IF(COUNTIF(J20:AW20,"&lt;&gt;")=0,"",SUMPRODUCT(((Recommendations[ImplStatus]="Implemented")+(Recommendations[ImplStatus]="Compensated"))*ISNUMBER(MATCH(Recommendations[Id],J20:AW20,0)))/COUNTIF(J20:AW20,"&lt;&gt;"))</f>
        <v/>
      </c>
      <c r="J20" s="129"/>
      <c r="K20" s="129"/>
      <c r="L20" s="129"/>
      <c r="M20" s="129"/>
      <c r="N20" s="129"/>
      <c r="O20" s="129"/>
      <c r="P20" s="129"/>
      <c r="Q20" s="129"/>
      <c r="R20" s="129"/>
      <c r="S20" s="129"/>
      <c r="T20" s="129"/>
      <c r="U20" s="129"/>
      <c r="V20" s="129"/>
      <c r="W20" s="129"/>
      <c r="X20" s="129"/>
      <c r="Y20" s="129"/>
      <c r="Z20" s="129"/>
      <c r="AA20" s="129"/>
      <c r="AB20" s="129"/>
      <c r="AC20" s="129"/>
      <c r="AD20" s="129"/>
      <c r="AE20" s="129"/>
      <c r="AF20" s="129"/>
      <c r="AG20" s="129"/>
      <c r="AH20" s="129"/>
      <c r="AI20" s="129"/>
      <c r="AJ20" s="129"/>
      <c r="AK20" s="129"/>
      <c r="AL20" s="129"/>
      <c r="AM20" s="129"/>
      <c r="AN20" s="129"/>
      <c r="AO20" s="129"/>
      <c r="AP20" s="129"/>
      <c r="AQ20" s="129"/>
      <c r="AR20" s="129"/>
      <c r="AS20" s="129"/>
      <c r="AT20" s="129"/>
      <c r="AU20" s="129"/>
      <c r="AV20" s="129"/>
      <c r="AW20" s="139"/>
    </row>
    <row r="21" spans="1:49" ht="60" customHeight="1" x14ac:dyDescent="0.35">
      <c r="A21" s="136" t="s">
        <v>2598</v>
      </c>
      <c r="B21" s="122" t="s">
        <v>2607</v>
      </c>
      <c r="C21" s="123" t="s">
        <v>2608</v>
      </c>
      <c r="D21" s="125" t="s">
        <v>2609</v>
      </c>
      <c r="E21" s="125" t="s">
        <v>2610</v>
      </c>
      <c r="F21" s="125" t="s">
        <v>2611</v>
      </c>
      <c r="G21" s="125" t="s">
        <v>2612</v>
      </c>
      <c r="H21" s="125" t="s">
        <v>2613</v>
      </c>
      <c r="I21" s="127" t="str">
        <f>IF(COUNTIF(J21:AW21,"&lt;&gt;")=0,"",SUMPRODUCT(((Recommendations[ImplStatus]="Implemented")+(Recommendations[ImplStatus]="Compensated"))*ISNUMBER(MATCH(Recommendations[Id],J21:AW21,0)))/COUNTIF(J21:AW21,"&lt;&gt;"))</f>
        <v/>
      </c>
      <c r="J21" s="129"/>
      <c r="K21" s="129"/>
      <c r="L21" s="129"/>
      <c r="M21" s="129"/>
      <c r="N21" s="129"/>
      <c r="O21" s="129"/>
      <c r="P21" s="129"/>
      <c r="Q21" s="129"/>
      <c r="R21" s="129"/>
      <c r="S21" s="129"/>
      <c r="T21" s="129"/>
      <c r="U21" s="129"/>
      <c r="V21" s="129"/>
      <c r="W21" s="129"/>
      <c r="X21" s="129"/>
      <c r="Y21" s="129"/>
      <c r="Z21" s="129"/>
      <c r="AA21" s="129"/>
      <c r="AB21" s="129"/>
      <c r="AC21" s="129"/>
      <c r="AD21" s="129"/>
      <c r="AE21" s="129"/>
      <c r="AF21" s="129"/>
      <c r="AG21" s="129"/>
      <c r="AH21" s="129"/>
      <c r="AI21" s="129"/>
      <c r="AJ21" s="129"/>
      <c r="AK21" s="129"/>
      <c r="AL21" s="129"/>
      <c r="AM21" s="129"/>
      <c r="AN21" s="129"/>
      <c r="AO21" s="129"/>
      <c r="AP21" s="129"/>
      <c r="AQ21" s="129"/>
      <c r="AR21" s="129"/>
      <c r="AS21" s="129"/>
      <c r="AT21" s="129"/>
      <c r="AU21" s="129"/>
      <c r="AV21" s="129"/>
      <c r="AW21" s="139"/>
    </row>
    <row r="22" spans="1:49" ht="60" customHeight="1" outlineLevel="1" x14ac:dyDescent="0.35">
      <c r="A22" s="135" t="s">
        <v>2614</v>
      </c>
      <c r="B22" s="121"/>
      <c r="C22" s="120" t="s">
        <v>2615</v>
      </c>
      <c r="D22" s="124"/>
      <c r="E22" s="124"/>
      <c r="F22" s="124"/>
      <c r="G22" s="124"/>
      <c r="H22" s="124"/>
      <c r="I22" s="126" t="str">
        <f>IF(COUNTIF(J22:AW22,"&lt;&gt;")=0,"",SUMPRODUCT(((Recommendations[ImplStatus]="Implemented")+(Recommendations[ImplStatus]="Compensated"))*ISNUMBER(MATCH(Recommendations[Id],J22:AW22,0)))/COUNTIF(J22:AW22,"&lt;&gt;"))</f>
        <v/>
      </c>
      <c r="J22" s="128"/>
      <c r="K22" s="128"/>
      <c r="L22" s="128"/>
      <c r="M22" s="128"/>
      <c r="N22" s="128"/>
      <c r="O22" s="128"/>
      <c r="P22" s="128"/>
      <c r="Q22" s="128"/>
      <c r="R22" s="128"/>
      <c r="S22" s="128"/>
      <c r="T22" s="128"/>
      <c r="U22" s="128"/>
      <c r="V22" s="128"/>
      <c r="W22" s="128"/>
      <c r="X22" s="128"/>
      <c r="Y22" s="128"/>
      <c r="Z22" s="128"/>
      <c r="AA22" s="128"/>
      <c r="AB22" s="128"/>
      <c r="AC22" s="128"/>
      <c r="AD22" s="128"/>
      <c r="AE22" s="128"/>
      <c r="AF22" s="128"/>
      <c r="AG22" s="128"/>
      <c r="AH22" s="128"/>
      <c r="AI22" s="128"/>
      <c r="AJ22" s="128"/>
      <c r="AK22" s="128"/>
      <c r="AL22" s="128"/>
      <c r="AM22" s="128"/>
      <c r="AN22" s="128"/>
      <c r="AO22" s="128"/>
      <c r="AP22" s="128"/>
      <c r="AQ22" s="128"/>
      <c r="AR22" s="128"/>
      <c r="AS22" s="128"/>
      <c r="AT22" s="128"/>
      <c r="AU22" s="128"/>
      <c r="AV22" s="128"/>
      <c r="AW22" s="138"/>
    </row>
    <row r="23" spans="1:49" ht="60" customHeight="1" x14ac:dyDescent="0.35">
      <c r="A23" s="136" t="s">
        <v>2614</v>
      </c>
      <c r="B23" s="122" t="s">
        <v>2616</v>
      </c>
      <c r="C23" s="123" t="s">
        <v>2617</v>
      </c>
      <c r="D23" s="125" t="s">
        <v>2618</v>
      </c>
      <c r="E23" s="125" t="s">
        <v>2619</v>
      </c>
      <c r="F23" s="125" t="s">
        <v>2620</v>
      </c>
      <c r="G23" s="125" t="s">
        <v>2621</v>
      </c>
      <c r="H23" s="125" t="s">
        <v>2622</v>
      </c>
      <c r="I23" s="127">
        <f>IF(COUNTIF(J23:AW23,"&lt;&gt;")=0,"",SUMPRODUCT(((Recommendations[ImplStatus]="Implemented")+(Recommendations[ImplStatus]="Compensated"))*ISNUMBER(MATCH(Recommendations[Id],J23:AW23,0)))/COUNTIF(J23:AW23,"&lt;&gt;"))</f>
        <v>0</v>
      </c>
      <c r="J23" s="129" t="s">
        <v>69</v>
      </c>
      <c r="K23" s="129" t="s">
        <v>293</v>
      </c>
      <c r="L23" s="129" t="s">
        <v>318</v>
      </c>
      <c r="M23" s="129" t="s">
        <v>322</v>
      </c>
      <c r="N23" s="129" t="s">
        <v>325</v>
      </c>
      <c r="O23" s="129" t="s">
        <v>329</v>
      </c>
      <c r="P23" s="129" t="s">
        <v>332</v>
      </c>
      <c r="Q23" s="129" t="s">
        <v>336</v>
      </c>
      <c r="R23" s="129" t="s">
        <v>339</v>
      </c>
      <c r="S23" s="129" t="s">
        <v>342</v>
      </c>
      <c r="T23" s="129" t="s">
        <v>345</v>
      </c>
      <c r="U23" s="129" t="s">
        <v>348</v>
      </c>
      <c r="V23" s="129" t="s">
        <v>352</v>
      </c>
      <c r="W23" s="129" t="s">
        <v>355</v>
      </c>
      <c r="X23" s="129" t="s">
        <v>358</v>
      </c>
      <c r="Y23" s="129" t="s">
        <v>361</v>
      </c>
      <c r="Z23" s="129" t="s">
        <v>365</v>
      </c>
      <c r="AA23" s="129" t="s">
        <v>368</v>
      </c>
      <c r="AB23" s="129" t="s">
        <v>371</v>
      </c>
      <c r="AC23" s="129" t="s">
        <v>374</v>
      </c>
      <c r="AD23" s="129" t="s">
        <v>378</v>
      </c>
      <c r="AE23" s="129" t="s">
        <v>382</v>
      </c>
      <c r="AF23" s="129" t="s">
        <v>385</v>
      </c>
      <c r="AG23" s="129" t="s">
        <v>388</v>
      </c>
      <c r="AH23" s="129" t="s">
        <v>391</v>
      </c>
      <c r="AI23" s="129" t="s">
        <v>1264</v>
      </c>
      <c r="AJ23" s="129"/>
      <c r="AK23" s="129"/>
      <c r="AL23" s="129"/>
      <c r="AM23" s="129"/>
      <c r="AN23" s="129"/>
      <c r="AO23" s="129"/>
      <c r="AP23" s="129"/>
      <c r="AQ23" s="129"/>
      <c r="AR23" s="129"/>
      <c r="AS23" s="129"/>
      <c r="AT23" s="129"/>
      <c r="AU23" s="129"/>
      <c r="AV23" s="129"/>
      <c r="AW23" s="139"/>
    </row>
    <row r="24" spans="1:49" ht="60" customHeight="1" x14ac:dyDescent="0.35">
      <c r="A24" s="136" t="s">
        <v>2614</v>
      </c>
      <c r="B24" s="122" t="s">
        <v>2623</v>
      </c>
      <c r="C24" s="123" t="s">
        <v>2624</v>
      </c>
      <c r="D24" s="125" t="s">
        <v>2625</v>
      </c>
      <c r="E24" s="125" t="s">
        <v>2626</v>
      </c>
      <c r="F24" s="125" t="s">
        <v>2627</v>
      </c>
      <c r="G24" s="125" t="s">
        <v>2628</v>
      </c>
      <c r="H24" s="125" t="s">
        <v>2629</v>
      </c>
      <c r="I24" s="127" t="str">
        <f>IF(COUNTIF(J24:AW24,"&lt;&gt;")=0,"",SUMPRODUCT(((Recommendations[ImplStatus]="Implemented")+(Recommendations[ImplStatus]="Compensated"))*ISNUMBER(MATCH(Recommendations[Id],J24:AW24,0)))/COUNTIF(J24:AW24,"&lt;&gt;"))</f>
        <v/>
      </c>
      <c r="J24" s="129"/>
      <c r="K24" s="129"/>
      <c r="L24" s="129"/>
      <c r="M24" s="129"/>
      <c r="N24" s="129"/>
      <c r="O24" s="129"/>
      <c r="P24" s="129"/>
      <c r="Q24" s="129"/>
      <c r="R24" s="129"/>
      <c r="S24" s="129"/>
      <c r="T24" s="129"/>
      <c r="U24" s="129"/>
      <c r="V24" s="129"/>
      <c r="W24" s="129"/>
      <c r="X24" s="129"/>
      <c r="Y24" s="129"/>
      <c r="Z24" s="129"/>
      <c r="AA24" s="129"/>
      <c r="AB24" s="129"/>
      <c r="AC24" s="129"/>
      <c r="AD24" s="129"/>
      <c r="AE24" s="129"/>
      <c r="AF24" s="129"/>
      <c r="AG24" s="129"/>
      <c r="AH24" s="129"/>
      <c r="AI24" s="129"/>
      <c r="AJ24" s="129"/>
      <c r="AK24" s="129"/>
      <c r="AL24" s="129"/>
      <c r="AM24" s="129"/>
      <c r="AN24" s="129"/>
      <c r="AO24" s="129"/>
      <c r="AP24" s="129"/>
      <c r="AQ24" s="129"/>
      <c r="AR24" s="129"/>
      <c r="AS24" s="129"/>
      <c r="AT24" s="129"/>
      <c r="AU24" s="129"/>
      <c r="AV24" s="129"/>
      <c r="AW24" s="139"/>
    </row>
    <row r="25" spans="1:49" ht="60" customHeight="1" x14ac:dyDescent="0.35">
      <c r="A25" s="136" t="s">
        <v>2614</v>
      </c>
      <c r="B25" s="122" t="s">
        <v>2630</v>
      </c>
      <c r="C25" s="123" t="s">
        <v>2631</v>
      </c>
      <c r="D25" s="125" t="s">
        <v>2632</v>
      </c>
      <c r="E25" s="125" t="s">
        <v>2633</v>
      </c>
      <c r="F25" s="125" t="s">
        <v>2634</v>
      </c>
      <c r="G25" s="125" t="s">
        <v>2635</v>
      </c>
      <c r="H25" s="125" t="s">
        <v>2636</v>
      </c>
      <c r="I25" s="127">
        <f>IF(COUNTIF(J25:AW25,"&lt;&gt;")=0,"",SUMPRODUCT(((Recommendations[ImplStatus]="Implemented")+(Recommendations[ImplStatus]="Compensated"))*ISNUMBER(MATCH(Recommendations[Id],J25:AW25,0)))/COUNTIF(J25:AW25,"&lt;&gt;"))</f>
        <v>0</v>
      </c>
      <c r="J25" s="129" t="s">
        <v>580</v>
      </c>
      <c r="K25" s="129" t="s">
        <v>586</v>
      </c>
      <c r="L25" s="129" t="s">
        <v>592</v>
      </c>
      <c r="M25" s="129"/>
      <c r="N25" s="129"/>
      <c r="O25" s="129"/>
      <c r="P25" s="129"/>
      <c r="Q25" s="129"/>
      <c r="R25" s="129"/>
      <c r="S25" s="129"/>
      <c r="T25" s="129"/>
      <c r="U25" s="129"/>
      <c r="V25" s="129"/>
      <c r="W25" s="129"/>
      <c r="X25" s="129"/>
      <c r="Y25" s="129"/>
      <c r="Z25" s="129"/>
      <c r="AA25" s="129"/>
      <c r="AB25" s="129"/>
      <c r="AC25" s="129"/>
      <c r="AD25" s="129"/>
      <c r="AE25" s="129"/>
      <c r="AF25" s="129"/>
      <c r="AG25" s="129"/>
      <c r="AH25" s="129"/>
      <c r="AI25" s="129"/>
      <c r="AJ25" s="129"/>
      <c r="AK25" s="129"/>
      <c r="AL25" s="129"/>
      <c r="AM25" s="129"/>
      <c r="AN25" s="129"/>
      <c r="AO25" s="129"/>
      <c r="AP25" s="129"/>
      <c r="AQ25" s="129"/>
      <c r="AR25" s="129"/>
      <c r="AS25" s="129"/>
      <c r="AT25" s="129"/>
      <c r="AU25" s="129"/>
      <c r="AV25" s="129"/>
      <c r="AW25" s="139"/>
    </row>
    <row r="26" spans="1:49" ht="60" customHeight="1" x14ac:dyDescent="0.35">
      <c r="A26" s="136" t="s">
        <v>2614</v>
      </c>
      <c r="B26" s="122" t="s">
        <v>2637</v>
      </c>
      <c r="C26" s="123" t="s">
        <v>2638</v>
      </c>
      <c r="D26" s="125" t="s">
        <v>2639</v>
      </c>
      <c r="E26" s="125" t="s">
        <v>2640</v>
      </c>
      <c r="F26" s="125" t="s">
        <v>2641</v>
      </c>
      <c r="G26" s="125" t="s">
        <v>2628</v>
      </c>
      <c r="H26" s="125" t="s">
        <v>2642</v>
      </c>
      <c r="I26" s="127" t="str">
        <f>IF(COUNTIF(J26:AW26,"&lt;&gt;")=0,"",SUMPRODUCT(((Recommendations[ImplStatus]="Implemented")+(Recommendations[ImplStatus]="Compensated"))*ISNUMBER(MATCH(Recommendations[Id],J26:AW26,0)))/COUNTIF(J26:AW26,"&lt;&gt;"))</f>
        <v/>
      </c>
      <c r="J26" s="129"/>
      <c r="K26" s="129"/>
      <c r="L26" s="129"/>
      <c r="M26" s="129"/>
      <c r="N26" s="129"/>
      <c r="O26" s="129"/>
      <c r="P26" s="129"/>
      <c r="Q26" s="129"/>
      <c r="R26" s="129"/>
      <c r="S26" s="129"/>
      <c r="T26" s="129"/>
      <c r="U26" s="129"/>
      <c r="V26" s="129"/>
      <c r="W26" s="129"/>
      <c r="X26" s="129"/>
      <c r="Y26" s="129"/>
      <c r="Z26" s="129"/>
      <c r="AA26" s="129"/>
      <c r="AB26" s="129"/>
      <c r="AC26" s="129"/>
      <c r="AD26" s="129"/>
      <c r="AE26" s="129"/>
      <c r="AF26" s="129"/>
      <c r="AG26" s="129"/>
      <c r="AH26" s="129"/>
      <c r="AI26" s="129"/>
      <c r="AJ26" s="129"/>
      <c r="AK26" s="129"/>
      <c r="AL26" s="129"/>
      <c r="AM26" s="129"/>
      <c r="AN26" s="129"/>
      <c r="AO26" s="129"/>
      <c r="AP26" s="129"/>
      <c r="AQ26" s="129"/>
      <c r="AR26" s="129"/>
      <c r="AS26" s="129"/>
      <c r="AT26" s="129"/>
      <c r="AU26" s="129"/>
      <c r="AV26" s="129"/>
      <c r="AW26" s="139"/>
    </row>
    <row r="27" spans="1:49" ht="60" customHeight="1" x14ac:dyDescent="0.35">
      <c r="A27" s="136" t="s">
        <v>2614</v>
      </c>
      <c r="B27" s="122" t="s">
        <v>2643</v>
      </c>
      <c r="C27" s="123" t="s">
        <v>2644</v>
      </c>
      <c r="D27" s="125" t="s">
        <v>2645</v>
      </c>
      <c r="E27" s="125" t="s">
        <v>2646</v>
      </c>
      <c r="F27" s="125" t="s">
        <v>2647</v>
      </c>
      <c r="G27" s="125" t="s">
        <v>2648</v>
      </c>
      <c r="H27" s="125" t="s">
        <v>2649</v>
      </c>
      <c r="I27" s="127" t="str">
        <f>IF(COUNTIF(J27:AW27,"&lt;&gt;")=0,"",SUMPRODUCT(((Recommendations[ImplStatus]="Implemented")+(Recommendations[ImplStatus]="Compensated"))*ISNUMBER(MATCH(Recommendations[Id],J27:AW27,0)))/COUNTIF(J27:AW27,"&lt;&gt;"))</f>
        <v/>
      </c>
      <c r="J27" s="129"/>
      <c r="K27" s="129"/>
      <c r="L27" s="129"/>
      <c r="M27" s="129"/>
      <c r="N27" s="129"/>
      <c r="O27" s="129"/>
      <c r="P27" s="129"/>
      <c r="Q27" s="129"/>
      <c r="R27" s="129"/>
      <c r="S27" s="129"/>
      <c r="T27" s="129"/>
      <c r="U27" s="129"/>
      <c r="V27" s="129"/>
      <c r="W27" s="129"/>
      <c r="X27" s="129"/>
      <c r="Y27" s="129"/>
      <c r="Z27" s="129"/>
      <c r="AA27" s="129"/>
      <c r="AB27" s="129"/>
      <c r="AC27" s="129"/>
      <c r="AD27" s="129"/>
      <c r="AE27" s="129"/>
      <c r="AF27" s="129"/>
      <c r="AG27" s="129"/>
      <c r="AH27" s="129"/>
      <c r="AI27" s="129"/>
      <c r="AJ27" s="129"/>
      <c r="AK27" s="129"/>
      <c r="AL27" s="129"/>
      <c r="AM27" s="129"/>
      <c r="AN27" s="129"/>
      <c r="AO27" s="129"/>
      <c r="AP27" s="129"/>
      <c r="AQ27" s="129"/>
      <c r="AR27" s="129"/>
      <c r="AS27" s="129"/>
      <c r="AT27" s="129"/>
      <c r="AU27" s="129"/>
      <c r="AV27" s="129"/>
      <c r="AW27" s="139"/>
    </row>
    <row r="28" spans="1:49" ht="60" customHeight="1" x14ac:dyDescent="0.35">
      <c r="A28" s="136" t="s">
        <v>2614</v>
      </c>
      <c r="B28" s="122" t="s">
        <v>2650</v>
      </c>
      <c r="C28" s="123" t="s">
        <v>2651</v>
      </c>
      <c r="D28" s="125" t="s">
        <v>2652</v>
      </c>
      <c r="E28" s="125" t="s">
        <v>2653</v>
      </c>
      <c r="F28" s="125" t="s">
        <v>2654</v>
      </c>
      <c r="G28" s="125" t="s">
        <v>2655</v>
      </c>
      <c r="H28" s="125" t="s">
        <v>2656</v>
      </c>
      <c r="I28" s="127" t="str">
        <f>IF(COUNTIF(J28:AW28,"&lt;&gt;")=0,"",SUMPRODUCT(((Recommendations[ImplStatus]="Implemented")+(Recommendations[ImplStatus]="Compensated"))*ISNUMBER(MATCH(Recommendations[Id],J28:AW28,0)))/COUNTIF(J28:AW28,"&lt;&gt;"))</f>
        <v/>
      </c>
      <c r="J28" s="129"/>
      <c r="K28" s="129"/>
      <c r="L28" s="129"/>
      <c r="M28" s="129"/>
      <c r="N28" s="129"/>
      <c r="O28" s="129"/>
      <c r="P28" s="129"/>
      <c r="Q28" s="129"/>
      <c r="R28" s="129"/>
      <c r="S28" s="129"/>
      <c r="T28" s="129"/>
      <c r="U28" s="129"/>
      <c r="V28" s="129"/>
      <c r="W28" s="129"/>
      <c r="X28" s="129"/>
      <c r="Y28" s="129"/>
      <c r="Z28" s="129"/>
      <c r="AA28" s="129"/>
      <c r="AB28" s="129"/>
      <c r="AC28" s="129"/>
      <c r="AD28" s="129"/>
      <c r="AE28" s="129"/>
      <c r="AF28" s="129"/>
      <c r="AG28" s="129"/>
      <c r="AH28" s="129"/>
      <c r="AI28" s="129"/>
      <c r="AJ28" s="129"/>
      <c r="AK28" s="129"/>
      <c r="AL28" s="129"/>
      <c r="AM28" s="129"/>
      <c r="AN28" s="129"/>
      <c r="AO28" s="129"/>
      <c r="AP28" s="129"/>
      <c r="AQ28" s="129"/>
      <c r="AR28" s="129"/>
      <c r="AS28" s="129"/>
      <c r="AT28" s="129"/>
      <c r="AU28" s="129"/>
      <c r="AV28" s="129"/>
      <c r="AW28" s="139"/>
    </row>
    <row r="29" spans="1:49" ht="60" customHeight="1" x14ac:dyDescent="0.35">
      <c r="A29" s="136" t="s">
        <v>2614</v>
      </c>
      <c r="B29" s="122" t="s">
        <v>2657</v>
      </c>
      <c r="C29" s="123" t="s">
        <v>2658</v>
      </c>
      <c r="D29" s="125" t="s">
        <v>2659</v>
      </c>
      <c r="E29" s="125" t="s">
        <v>2660</v>
      </c>
      <c r="F29" s="125" t="s">
        <v>2661</v>
      </c>
      <c r="G29" s="125" t="s">
        <v>2545</v>
      </c>
      <c r="H29" s="125" t="s">
        <v>2662</v>
      </c>
      <c r="I29" s="127" t="str">
        <f>IF(COUNTIF(J29:AW29,"&lt;&gt;")=0,"",SUMPRODUCT(((Recommendations[ImplStatus]="Implemented")+(Recommendations[ImplStatus]="Compensated"))*ISNUMBER(MATCH(Recommendations[Id],J29:AW29,0)))/COUNTIF(J29:AW29,"&lt;&gt;"))</f>
        <v/>
      </c>
      <c r="J29" s="129"/>
      <c r="K29" s="129"/>
      <c r="L29" s="129"/>
      <c r="M29" s="129"/>
      <c r="N29" s="129"/>
      <c r="O29" s="129"/>
      <c r="P29" s="129"/>
      <c r="Q29" s="129"/>
      <c r="R29" s="129"/>
      <c r="S29" s="129"/>
      <c r="T29" s="129"/>
      <c r="U29" s="129"/>
      <c r="V29" s="129"/>
      <c r="W29" s="129"/>
      <c r="X29" s="129"/>
      <c r="Y29" s="129"/>
      <c r="Z29" s="129"/>
      <c r="AA29" s="129"/>
      <c r="AB29" s="129"/>
      <c r="AC29" s="129"/>
      <c r="AD29" s="129"/>
      <c r="AE29" s="129"/>
      <c r="AF29" s="129"/>
      <c r="AG29" s="129"/>
      <c r="AH29" s="129"/>
      <c r="AI29" s="129"/>
      <c r="AJ29" s="129"/>
      <c r="AK29" s="129"/>
      <c r="AL29" s="129"/>
      <c r="AM29" s="129"/>
      <c r="AN29" s="129"/>
      <c r="AO29" s="129"/>
      <c r="AP29" s="129"/>
      <c r="AQ29" s="129"/>
      <c r="AR29" s="129"/>
      <c r="AS29" s="129"/>
      <c r="AT29" s="129"/>
      <c r="AU29" s="129"/>
      <c r="AV29" s="129"/>
      <c r="AW29" s="139"/>
    </row>
    <row r="30" spans="1:49" ht="60" customHeight="1" x14ac:dyDescent="0.35">
      <c r="A30" s="136" t="s">
        <v>2614</v>
      </c>
      <c r="B30" s="122" t="s">
        <v>2663</v>
      </c>
      <c r="C30" s="123" t="s">
        <v>2664</v>
      </c>
      <c r="D30" s="125" t="s">
        <v>2665</v>
      </c>
      <c r="E30" s="125" t="s">
        <v>2666</v>
      </c>
      <c r="F30" s="125" t="s">
        <v>2667</v>
      </c>
      <c r="G30" s="125" t="s">
        <v>2628</v>
      </c>
      <c r="H30" s="125" t="s">
        <v>2668</v>
      </c>
      <c r="I30" s="127" t="str">
        <f>IF(COUNTIF(J30:AW30,"&lt;&gt;")=0,"",SUMPRODUCT(((Recommendations[ImplStatus]="Implemented")+(Recommendations[ImplStatus]="Compensated"))*ISNUMBER(MATCH(Recommendations[Id],J30:AW30,0)))/COUNTIF(J30:AW30,"&lt;&gt;"))</f>
        <v/>
      </c>
      <c r="J30" s="129"/>
      <c r="K30" s="129"/>
      <c r="L30" s="129"/>
      <c r="M30" s="129"/>
      <c r="N30" s="129"/>
      <c r="O30" s="129"/>
      <c r="P30" s="129"/>
      <c r="Q30" s="129"/>
      <c r="R30" s="129"/>
      <c r="S30" s="129"/>
      <c r="T30" s="129"/>
      <c r="U30" s="129"/>
      <c r="V30" s="129"/>
      <c r="W30" s="129"/>
      <c r="X30" s="129"/>
      <c r="Y30" s="129"/>
      <c r="Z30" s="129"/>
      <c r="AA30" s="129"/>
      <c r="AB30" s="129"/>
      <c r="AC30" s="129"/>
      <c r="AD30" s="129"/>
      <c r="AE30" s="129"/>
      <c r="AF30" s="129"/>
      <c r="AG30" s="129"/>
      <c r="AH30" s="129"/>
      <c r="AI30" s="129"/>
      <c r="AJ30" s="129"/>
      <c r="AK30" s="129"/>
      <c r="AL30" s="129"/>
      <c r="AM30" s="129"/>
      <c r="AN30" s="129"/>
      <c r="AO30" s="129"/>
      <c r="AP30" s="129"/>
      <c r="AQ30" s="129"/>
      <c r="AR30" s="129"/>
      <c r="AS30" s="129"/>
      <c r="AT30" s="129"/>
      <c r="AU30" s="129"/>
      <c r="AV30" s="129"/>
      <c r="AW30" s="139"/>
    </row>
    <row r="31" spans="1:49" ht="60" customHeight="1" outlineLevel="1" x14ac:dyDescent="0.35">
      <c r="A31" s="135" t="s">
        <v>2669</v>
      </c>
      <c r="B31" s="121"/>
      <c r="C31" s="120" t="s">
        <v>2670</v>
      </c>
      <c r="D31" s="124"/>
      <c r="E31" s="124"/>
      <c r="F31" s="124"/>
      <c r="G31" s="124"/>
      <c r="H31" s="124"/>
      <c r="I31" s="126" t="str">
        <f>IF(COUNTIF(J31:AW31,"&lt;&gt;")=0,"",SUMPRODUCT(((Recommendations[ImplStatus]="Implemented")+(Recommendations[ImplStatus]="Compensated"))*ISNUMBER(MATCH(Recommendations[Id],J31:AW31,0)))/COUNTIF(J31:AW31,"&lt;&gt;"))</f>
        <v/>
      </c>
      <c r="J31" s="128"/>
      <c r="K31" s="128"/>
      <c r="L31" s="128"/>
      <c r="M31" s="128"/>
      <c r="N31" s="128"/>
      <c r="O31" s="128"/>
      <c r="P31" s="128"/>
      <c r="Q31" s="128"/>
      <c r="R31" s="128"/>
      <c r="S31" s="128"/>
      <c r="T31" s="128"/>
      <c r="U31" s="128"/>
      <c r="V31" s="128"/>
      <c r="W31" s="128"/>
      <c r="X31" s="128"/>
      <c r="Y31" s="128"/>
      <c r="Z31" s="128"/>
      <c r="AA31" s="128"/>
      <c r="AB31" s="128"/>
      <c r="AC31" s="128"/>
      <c r="AD31" s="128"/>
      <c r="AE31" s="128"/>
      <c r="AF31" s="128"/>
      <c r="AG31" s="128"/>
      <c r="AH31" s="128"/>
      <c r="AI31" s="128"/>
      <c r="AJ31" s="128"/>
      <c r="AK31" s="128"/>
      <c r="AL31" s="128"/>
      <c r="AM31" s="128"/>
      <c r="AN31" s="128"/>
      <c r="AO31" s="128"/>
      <c r="AP31" s="128"/>
      <c r="AQ31" s="128"/>
      <c r="AR31" s="128"/>
      <c r="AS31" s="128"/>
      <c r="AT31" s="128"/>
      <c r="AU31" s="128"/>
      <c r="AV31" s="128"/>
      <c r="AW31" s="138"/>
    </row>
    <row r="32" spans="1:49" ht="60" customHeight="1" x14ac:dyDescent="0.35">
      <c r="A32" s="136" t="s">
        <v>2669</v>
      </c>
      <c r="B32" s="122" t="s">
        <v>2671</v>
      </c>
      <c r="C32" s="123" t="s">
        <v>2672</v>
      </c>
      <c r="D32" s="125" t="s">
        <v>2673</v>
      </c>
      <c r="E32" s="125" t="s">
        <v>2674</v>
      </c>
      <c r="F32" s="125" t="s">
        <v>2675</v>
      </c>
      <c r="G32" s="125" t="s">
        <v>2676</v>
      </c>
      <c r="H32" s="125" t="s">
        <v>2677</v>
      </c>
      <c r="I32" s="127">
        <f>IF(COUNTIF(J32:AW32,"&lt;&gt;")=0,"",SUMPRODUCT(((Recommendations[ImplStatus]="Implemented")+(Recommendations[ImplStatus]="Compensated"))*ISNUMBER(MATCH(Recommendations[Id],J32:AW32,0)))/COUNTIF(J32:AW32,"&lt;&gt;"))</f>
        <v>0</v>
      </c>
      <c r="J32" s="129" t="s">
        <v>531</v>
      </c>
      <c r="K32" s="129" t="s">
        <v>634</v>
      </c>
      <c r="L32" s="129" t="s">
        <v>640</v>
      </c>
      <c r="M32" s="129" t="s">
        <v>645</v>
      </c>
      <c r="N32" s="129"/>
      <c r="O32" s="129"/>
      <c r="P32" s="129"/>
      <c r="Q32" s="129"/>
      <c r="R32" s="129"/>
      <c r="S32" s="129"/>
      <c r="T32" s="129"/>
      <c r="U32" s="129"/>
      <c r="V32" s="129"/>
      <c r="W32" s="129"/>
      <c r="X32" s="129"/>
      <c r="Y32" s="129"/>
      <c r="Z32" s="129"/>
      <c r="AA32" s="129"/>
      <c r="AB32" s="129"/>
      <c r="AC32" s="129"/>
      <c r="AD32" s="129"/>
      <c r="AE32" s="129"/>
      <c r="AF32" s="129"/>
      <c r="AG32" s="129"/>
      <c r="AH32" s="129"/>
      <c r="AI32" s="129"/>
      <c r="AJ32" s="129"/>
      <c r="AK32" s="129"/>
      <c r="AL32" s="129"/>
      <c r="AM32" s="129"/>
      <c r="AN32" s="129"/>
      <c r="AO32" s="129"/>
      <c r="AP32" s="129"/>
      <c r="AQ32" s="129"/>
      <c r="AR32" s="129"/>
      <c r="AS32" s="129"/>
      <c r="AT32" s="129"/>
      <c r="AU32" s="129"/>
      <c r="AV32" s="129"/>
      <c r="AW32" s="139"/>
    </row>
    <row r="33" spans="1:49" ht="60" customHeight="1" x14ac:dyDescent="0.35">
      <c r="A33" s="136" t="s">
        <v>2669</v>
      </c>
      <c r="B33" s="122" t="s">
        <v>2678</v>
      </c>
      <c r="C33" s="123" t="s">
        <v>2679</v>
      </c>
      <c r="D33" s="125" t="s">
        <v>2680</v>
      </c>
      <c r="E33" s="125" t="s">
        <v>2681</v>
      </c>
      <c r="F33" s="125" t="s">
        <v>2682</v>
      </c>
      <c r="G33" s="125" t="s">
        <v>2683</v>
      </c>
      <c r="H33" s="125" t="s">
        <v>2684</v>
      </c>
      <c r="I33" s="127" t="str">
        <f>IF(COUNTIF(J33:AW33,"&lt;&gt;")=0,"",SUMPRODUCT(((Recommendations[ImplStatus]="Implemented")+(Recommendations[ImplStatus]="Compensated"))*ISNUMBER(MATCH(Recommendations[Id],J33:AW33,0)))/COUNTIF(J33:AW33,"&lt;&gt;"))</f>
        <v/>
      </c>
      <c r="J33" s="129"/>
      <c r="K33" s="129"/>
      <c r="L33" s="129"/>
      <c r="M33" s="129"/>
      <c r="N33" s="129"/>
      <c r="O33" s="129"/>
      <c r="P33" s="129"/>
      <c r="Q33" s="129"/>
      <c r="R33" s="129"/>
      <c r="S33" s="129"/>
      <c r="T33" s="129"/>
      <c r="U33" s="129"/>
      <c r="V33" s="129"/>
      <c r="W33" s="129"/>
      <c r="X33" s="129"/>
      <c r="Y33" s="129"/>
      <c r="Z33" s="129"/>
      <c r="AA33" s="129"/>
      <c r="AB33" s="129"/>
      <c r="AC33" s="129"/>
      <c r="AD33" s="129"/>
      <c r="AE33" s="129"/>
      <c r="AF33" s="129"/>
      <c r="AG33" s="129"/>
      <c r="AH33" s="129"/>
      <c r="AI33" s="129"/>
      <c r="AJ33" s="129"/>
      <c r="AK33" s="129"/>
      <c r="AL33" s="129"/>
      <c r="AM33" s="129"/>
      <c r="AN33" s="129"/>
      <c r="AO33" s="129"/>
      <c r="AP33" s="129"/>
      <c r="AQ33" s="129"/>
      <c r="AR33" s="129"/>
      <c r="AS33" s="129"/>
      <c r="AT33" s="129"/>
      <c r="AU33" s="129"/>
      <c r="AV33" s="129"/>
      <c r="AW33" s="139"/>
    </row>
    <row r="34" spans="1:49" ht="60" customHeight="1" x14ac:dyDescent="0.35">
      <c r="A34" s="136" t="s">
        <v>2669</v>
      </c>
      <c r="B34" s="122" t="s">
        <v>2685</v>
      </c>
      <c r="C34" s="123" t="s">
        <v>2686</v>
      </c>
      <c r="D34" s="125" t="s">
        <v>2687</v>
      </c>
      <c r="E34" s="125" t="s">
        <v>2688</v>
      </c>
      <c r="F34" s="125" t="s">
        <v>2689</v>
      </c>
      <c r="G34" s="125" t="s">
        <v>2690</v>
      </c>
      <c r="H34" s="125" t="s">
        <v>2691</v>
      </c>
      <c r="I34" s="127" t="str">
        <f>IF(COUNTIF(J34:AW34,"&lt;&gt;")=0,"",SUMPRODUCT(((Recommendations[ImplStatus]="Implemented")+(Recommendations[ImplStatus]="Compensated"))*ISNUMBER(MATCH(Recommendations[Id],J34:AW34,0)))/COUNTIF(J34:AW34,"&lt;&gt;"))</f>
        <v/>
      </c>
      <c r="J34" s="129"/>
      <c r="K34" s="129"/>
      <c r="L34" s="129"/>
      <c r="M34" s="129"/>
      <c r="N34" s="129"/>
      <c r="O34" s="129"/>
      <c r="P34" s="129"/>
      <c r="Q34" s="129"/>
      <c r="R34" s="129"/>
      <c r="S34" s="129"/>
      <c r="T34" s="129"/>
      <c r="U34" s="129"/>
      <c r="V34" s="129"/>
      <c r="W34" s="129"/>
      <c r="X34" s="129"/>
      <c r="Y34" s="129"/>
      <c r="Z34" s="129"/>
      <c r="AA34" s="129"/>
      <c r="AB34" s="129"/>
      <c r="AC34" s="129"/>
      <c r="AD34" s="129"/>
      <c r="AE34" s="129"/>
      <c r="AF34" s="129"/>
      <c r="AG34" s="129"/>
      <c r="AH34" s="129"/>
      <c r="AI34" s="129"/>
      <c r="AJ34" s="129"/>
      <c r="AK34" s="129"/>
      <c r="AL34" s="129"/>
      <c r="AM34" s="129"/>
      <c r="AN34" s="129"/>
      <c r="AO34" s="129"/>
      <c r="AP34" s="129"/>
      <c r="AQ34" s="129"/>
      <c r="AR34" s="129"/>
      <c r="AS34" s="129"/>
      <c r="AT34" s="129"/>
      <c r="AU34" s="129"/>
      <c r="AV34" s="129"/>
      <c r="AW34" s="139"/>
    </row>
    <row r="35" spans="1:49" ht="60" customHeight="1" x14ac:dyDescent="0.35">
      <c r="A35" s="136" t="s">
        <v>2669</v>
      </c>
      <c r="B35" s="122" t="s">
        <v>2692</v>
      </c>
      <c r="C35" s="123" t="s">
        <v>2693</v>
      </c>
      <c r="D35" s="125" t="s">
        <v>2694</v>
      </c>
      <c r="E35" s="125" t="s">
        <v>2695</v>
      </c>
      <c r="F35" s="125" t="s">
        <v>2696</v>
      </c>
      <c r="G35" s="125" t="s">
        <v>2697</v>
      </c>
      <c r="H35" s="125" t="s">
        <v>2698</v>
      </c>
      <c r="I35" s="127" t="str">
        <f>IF(COUNTIF(J35:AW35,"&lt;&gt;")=0,"",SUMPRODUCT(((Recommendations[ImplStatus]="Implemented")+(Recommendations[ImplStatus]="Compensated"))*ISNUMBER(MATCH(Recommendations[Id],J35:AW35,0)))/COUNTIF(J35:AW35,"&lt;&gt;"))</f>
        <v/>
      </c>
      <c r="J35" s="129"/>
      <c r="K35" s="129"/>
      <c r="L35" s="129"/>
      <c r="M35" s="129"/>
      <c r="N35" s="129"/>
      <c r="O35" s="129"/>
      <c r="P35" s="129"/>
      <c r="Q35" s="129"/>
      <c r="R35" s="129"/>
      <c r="S35" s="129"/>
      <c r="T35" s="129"/>
      <c r="U35" s="129"/>
      <c r="V35" s="129"/>
      <c r="W35" s="129"/>
      <c r="X35" s="129"/>
      <c r="Y35" s="129"/>
      <c r="Z35" s="129"/>
      <c r="AA35" s="129"/>
      <c r="AB35" s="129"/>
      <c r="AC35" s="129"/>
      <c r="AD35" s="129"/>
      <c r="AE35" s="129"/>
      <c r="AF35" s="129"/>
      <c r="AG35" s="129"/>
      <c r="AH35" s="129"/>
      <c r="AI35" s="129"/>
      <c r="AJ35" s="129"/>
      <c r="AK35" s="129"/>
      <c r="AL35" s="129"/>
      <c r="AM35" s="129"/>
      <c r="AN35" s="129"/>
      <c r="AO35" s="129"/>
      <c r="AP35" s="129"/>
      <c r="AQ35" s="129"/>
      <c r="AR35" s="129"/>
      <c r="AS35" s="129"/>
      <c r="AT35" s="129"/>
      <c r="AU35" s="129"/>
      <c r="AV35" s="129"/>
      <c r="AW35" s="139"/>
    </row>
    <row r="36" spans="1:49" ht="60" customHeight="1" x14ac:dyDescent="0.35">
      <c r="A36" s="136" t="s">
        <v>2669</v>
      </c>
      <c r="B36" s="122" t="s">
        <v>2699</v>
      </c>
      <c r="C36" s="123" t="s">
        <v>2700</v>
      </c>
      <c r="D36" s="125" t="s">
        <v>2701</v>
      </c>
      <c r="E36" s="125" t="s">
        <v>2702</v>
      </c>
      <c r="F36" s="125" t="s">
        <v>2703</v>
      </c>
      <c r="G36" s="125" t="s">
        <v>2704</v>
      </c>
      <c r="H36" s="125" t="s">
        <v>2705</v>
      </c>
      <c r="I36" s="127" t="str">
        <f>IF(COUNTIF(J36:AW36,"&lt;&gt;")=0,"",SUMPRODUCT(((Recommendations[ImplStatus]="Implemented")+(Recommendations[ImplStatus]="Compensated"))*ISNUMBER(MATCH(Recommendations[Id],J36:AW36,0)))/COUNTIF(J36:AW36,"&lt;&gt;"))</f>
        <v/>
      </c>
      <c r="J36" s="129"/>
      <c r="K36" s="129"/>
      <c r="L36" s="129"/>
      <c r="M36" s="129"/>
      <c r="N36" s="129"/>
      <c r="O36" s="129"/>
      <c r="P36" s="129"/>
      <c r="Q36" s="129"/>
      <c r="R36" s="129"/>
      <c r="S36" s="129"/>
      <c r="T36" s="129"/>
      <c r="U36" s="129"/>
      <c r="V36" s="129"/>
      <c r="W36" s="129"/>
      <c r="X36" s="129"/>
      <c r="Y36" s="129"/>
      <c r="Z36" s="129"/>
      <c r="AA36" s="129"/>
      <c r="AB36" s="129"/>
      <c r="AC36" s="129"/>
      <c r="AD36" s="129"/>
      <c r="AE36" s="129"/>
      <c r="AF36" s="129"/>
      <c r="AG36" s="129"/>
      <c r="AH36" s="129"/>
      <c r="AI36" s="129"/>
      <c r="AJ36" s="129"/>
      <c r="AK36" s="129"/>
      <c r="AL36" s="129"/>
      <c r="AM36" s="129"/>
      <c r="AN36" s="129"/>
      <c r="AO36" s="129"/>
      <c r="AP36" s="129"/>
      <c r="AQ36" s="129"/>
      <c r="AR36" s="129"/>
      <c r="AS36" s="129"/>
      <c r="AT36" s="129"/>
      <c r="AU36" s="129"/>
      <c r="AV36" s="129"/>
      <c r="AW36" s="139"/>
    </row>
    <row r="37" spans="1:49" ht="60" customHeight="1" x14ac:dyDescent="0.35">
      <c r="A37" s="136" t="s">
        <v>2669</v>
      </c>
      <c r="B37" s="122" t="s">
        <v>2706</v>
      </c>
      <c r="C37" s="123" t="s">
        <v>2707</v>
      </c>
      <c r="D37" s="125" t="s">
        <v>2708</v>
      </c>
      <c r="E37" s="125" t="s">
        <v>2709</v>
      </c>
      <c r="F37" s="125" t="s">
        <v>2710</v>
      </c>
      <c r="G37" s="125" t="s">
        <v>2711</v>
      </c>
      <c r="H37" s="125" t="s">
        <v>2712</v>
      </c>
      <c r="I37" s="127">
        <f>IF(COUNTIF(J37:AW37,"&lt;&gt;")=0,"",SUMPRODUCT(((Recommendations[ImplStatus]="Implemented")+(Recommendations[ImplStatus]="Compensated"))*ISNUMBER(MATCH(Recommendations[Id],J37:AW37,0)))/COUNTIF(J37:AW37,"&lt;&gt;"))</f>
        <v>0</v>
      </c>
      <c r="J37" s="129" t="s">
        <v>450</v>
      </c>
      <c r="K37" s="129" t="s">
        <v>456</v>
      </c>
      <c r="L37" s="129"/>
      <c r="M37" s="129"/>
      <c r="N37" s="129"/>
      <c r="O37" s="129"/>
      <c r="P37" s="129"/>
      <c r="Q37" s="129"/>
      <c r="R37" s="129"/>
      <c r="S37" s="129"/>
      <c r="T37" s="129"/>
      <c r="U37" s="129"/>
      <c r="V37" s="129"/>
      <c r="W37" s="129"/>
      <c r="X37" s="129"/>
      <c r="Y37" s="129"/>
      <c r="Z37" s="129"/>
      <c r="AA37" s="129"/>
      <c r="AB37" s="129"/>
      <c r="AC37" s="129"/>
      <c r="AD37" s="129"/>
      <c r="AE37" s="129"/>
      <c r="AF37" s="129"/>
      <c r="AG37" s="129"/>
      <c r="AH37" s="129"/>
      <c r="AI37" s="129"/>
      <c r="AJ37" s="129"/>
      <c r="AK37" s="129"/>
      <c r="AL37" s="129"/>
      <c r="AM37" s="129"/>
      <c r="AN37" s="129"/>
      <c r="AO37" s="129"/>
      <c r="AP37" s="129"/>
      <c r="AQ37" s="129"/>
      <c r="AR37" s="129"/>
      <c r="AS37" s="129"/>
      <c r="AT37" s="129"/>
      <c r="AU37" s="129"/>
      <c r="AV37" s="129"/>
      <c r="AW37" s="139"/>
    </row>
    <row r="38" spans="1:49" ht="60" customHeight="1" x14ac:dyDescent="0.35">
      <c r="A38" s="136" t="s">
        <v>2669</v>
      </c>
      <c r="B38" s="122" t="s">
        <v>2713</v>
      </c>
      <c r="C38" s="123" t="s">
        <v>2714</v>
      </c>
      <c r="D38" s="125" t="s">
        <v>2715</v>
      </c>
      <c r="E38" s="125" t="s">
        <v>2716</v>
      </c>
      <c r="F38" s="125" t="s">
        <v>2717</v>
      </c>
      <c r="G38" s="125" t="s">
        <v>2718</v>
      </c>
      <c r="H38" s="125" t="s">
        <v>2719</v>
      </c>
      <c r="I38" s="127">
        <f>IF(COUNTIF(J38:AW38,"&lt;&gt;")=0,"",SUMPRODUCT(((Recommendations[ImplStatus]="Implemented")+(Recommendations[ImplStatus]="Compensated"))*ISNUMBER(MATCH(Recommendations[Id],J38:AW38,0)))/COUNTIF(J38:AW38,"&lt;&gt;"))</f>
        <v>0</v>
      </c>
      <c r="J38" s="129" t="s">
        <v>629</v>
      </c>
      <c r="K38" s="129" t="s">
        <v>650</v>
      </c>
      <c r="L38" s="129" t="s">
        <v>674</v>
      </c>
      <c r="M38" s="129" t="s">
        <v>685</v>
      </c>
      <c r="N38" s="129" t="s">
        <v>1093</v>
      </c>
      <c r="O38" s="129" t="s">
        <v>1098</v>
      </c>
      <c r="P38" s="129" t="s">
        <v>1247</v>
      </c>
      <c r="Q38" s="129"/>
      <c r="R38" s="129"/>
      <c r="S38" s="129"/>
      <c r="T38" s="129"/>
      <c r="U38" s="129"/>
      <c r="V38" s="129"/>
      <c r="W38" s="129"/>
      <c r="X38" s="129"/>
      <c r="Y38" s="129"/>
      <c r="Z38" s="129"/>
      <c r="AA38" s="129"/>
      <c r="AB38" s="129"/>
      <c r="AC38" s="129"/>
      <c r="AD38" s="129"/>
      <c r="AE38" s="129"/>
      <c r="AF38" s="129"/>
      <c r="AG38" s="129"/>
      <c r="AH38" s="129"/>
      <c r="AI38" s="129"/>
      <c r="AJ38" s="129"/>
      <c r="AK38" s="129"/>
      <c r="AL38" s="129"/>
      <c r="AM38" s="129"/>
      <c r="AN38" s="129"/>
      <c r="AO38" s="129"/>
      <c r="AP38" s="129"/>
      <c r="AQ38" s="129"/>
      <c r="AR38" s="129"/>
      <c r="AS38" s="129"/>
      <c r="AT38" s="129"/>
      <c r="AU38" s="129"/>
      <c r="AV38" s="129"/>
      <c r="AW38" s="139"/>
    </row>
    <row r="39" spans="1:49" ht="60" customHeight="1" x14ac:dyDescent="0.35">
      <c r="A39" s="136" t="s">
        <v>2669</v>
      </c>
      <c r="B39" s="122" t="s">
        <v>2720</v>
      </c>
      <c r="C39" s="123" t="s">
        <v>2721</v>
      </c>
      <c r="D39" s="125" t="s">
        <v>2722</v>
      </c>
      <c r="E39" s="125" t="s">
        <v>2723</v>
      </c>
      <c r="F39" s="125" t="s">
        <v>2724</v>
      </c>
      <c r="G39" s="125" t="s">
        <v>2725</v>
      </c>
      <c r="H39" s="125" t="s">
        <v>2726</v>
      </c>
      <c r="I39" s="127" t="str">
        <f>IF(COUNTIF(J39:AW39,"&lt;&gt;")=0,"",SUMPRODUCT(((Recommendations[ImplStatus]="Implemented")+(Recommendations[ImplStatus]="Compensated"))*ISNUMBER(MATCH(Recommendations[Id],J39:AW39,0)))/COUNTIF(J39:AW39,"&lt;&gt;"))</f>
        <v/>
      </c>
      <c r="J39" s="129"/>
      <c r="K39" s="129"/>
      <c r="L39" s="129"/>
      <c r="M39" s="129"/>
      <c r="N39" s="129"/>
      <c r="O39" s="129"/>
      <c r="P39" s="129"/>
      <c r="Q39" s="129"/>
      <c r="R39" s="129"/>
      <c r="S39" s="129"/>
      <c r="T39" s="129"/>
      <c r="U39" s="129"/>
      <c r="V39" s="129"/>
      <c r="W39" s="129"/>
      <c r="X39" s="129"/>
      <c r="Y39" s="129"/>
      <c r="Z39" s="129"/>
      <c r="AA39" s="129"/>
      <c r="AB39" s="129"/>
      <c r="AC39" s="129"/>
      <c r="AD39" s="129"/>
      <c r="AE39" s="129"/>
      <c r="AF39" s="129"/>
      <c r="AG39" s="129"/>
      <c r="AH39" s="129"/>
      <c r="AI39" s="129"/>
      <c r="AJ39" s="129"/>
      <c r="AK39" s="129"/>
      <c r="AL39" s="129"/>
      <c r="AM39" s="129"/>
      <c r="AN39" s="129"/>
      <c r="AO39" s="129"/>
      <c r="AP39" s="129"/>
      <c r="AQ39" s="129"/>
      <c r="AR39" s="129"/>
      <c r="AS39" s="129"/>
      <c r="AT39" s="129"/>
      <c r="AU39" s="129"/>
      <c r="AV39" s="129"/>
      <c r="AW39" s="139"/>
    </row>
    <row r="40" spans="1:49" ht="60" customHeight="1" x14ac:dyDescent="0.35">
      <c r="A40" s="136" t="s">
        <v>2669</v>
      </c>
      <c r="B40" s="122" t="s">
        <v>2727</v>
      </c>
      <c r="C40" s="123" t="s">
        <v>2728</v>
      </c>
      <c r="D40" s="125" t="s">
        <v>2729</v>
      </c>
      <c r="E40" s="125" t="s">
        <v>2730</v>
      </c>
      <c r="F40" s="125" t="s">
        <v>2731</v>
      </c>
      <c r="G40" s="125" t="s">
        <v>2732</v>
      </c>
      <c r="H40" s="125" t="s">
        <v>2733</v>
      </c>
      <c r="I40" s="127" t="str">
        <f>IF(COUNTIF(J40:AW40,"&lt;&gt;")=0,"",SUMPRODUCT(((Recommendations[ImplStatus]="Implemented")+(Recommendations[ImplStatus]="Compensated"))*ISNUMBER(MATCH(Recommendations[Id],J40:AW40,0)))/COUNTIF(J40:AW40,"&lt;&gt;"))</f>
        <v/>
      </c>
      <c r="J40" s="129"/>
      <c r="K40" s="129"/>
      <c r="L40" s="129"/>
      <c r="M40" s="129"/>
      <c r="N40" s="129"/>
      <c r="O40" s="129"/>
      <c r="P40" s="129"/>
      <c r="Q40" s="129"/>
      <c r="R40" s="129"/>
      <c r="S40" s="129"/>
      <c r="T40" s="129"/>
      <c r="U40" s="129"/>
      <c r="V40" s="129"/>
      <c r="W40" s="129"/>
      <c r="X40" s="129"/>
      <c r="Y40" s="129"/>
      <c r="Z40" s="129"/>
      <c r="AA40" s="129"/>
      <c r="AB40" s="129"/>
      <c r="AC40" s="129"/>
      <c r="AD40" s="129"/>
      <c r="AE40" s="129"/>
      <c r="AF40" s="129"/>
      <c r="AG40" s="129"/>
      <c r="AH40" s="129"/>
      <c r="AI40" s="129"/>
      <c r="AJ40" s="129"/>
      <c r="AK40" s="129"/>
      <c r="AL40" s="129"/>
      <c r="AM40" s="129"/>
      <c r="AN40" s="129"/>
      <c r="AO40" s="129"/>
      <c r="AP40" s="129"/>
      <c r="AQ40" s="129"/>
      <c r="AR40" s="129"/>
      <c r="AS40" s="129"/>
      <c r="AT40" s="129"/>
      <c r="AU40" s="129"/>
      <c r="AV40" s="129"/>
      <c r="AW40" s="139"/>
    </row>
    <row r="41" spans="1:49" ht="60" customHeight="1" x14ac:dyDescent="0.35">
      <c r="A41" s="136" t="s">
        <v>2669</v>
      </c>
      <c r="B41" s="122" t="s">
        <v>2734</v>
      </c>
      <c r="C41" s="123" t="s">
        <v>2735</v>
      </c>
      <c r="D41" s="125" t="s">
        <v>2736</v>
      </c>
      <c r="E41" s="125" t="s">
        <v>2737</v>
      </c>
      <c r="F41" s="125" t="s">
        <v>2738</v>
      </c>
      <c r="G41" s="125" t="s">
        <v>2676</v>
      </c>
      <c r="H41" s="125" t="s">
        <v>2739</v>
      </c>
      <c r="I41" s="127" t="str">
        <f>IF(COUNTIF(J41:AW41,"&lt;&gt;")=0,"",SUMPRODUCT(((Recommendations[ImplStatus]="Implemented")+(Recommendations[ImplStatus]="Compensated"))*ISNUMBER(MATCH(Recommendations[Id],J41:AW41,0)))/COUNTIF(J41:AW41,"&lt;&gt;"))</f>
        <v/>
      </c>
      <c r="J41" s="129"/>
      <c r="K41" s="129"/>
      <c r="L41" s="129"/>
      <c r="M41" s="129"/>
      <c r="N41" s="129"/>
      <c r="O41" s="129"/>
      <c r="P41" s="129"/>
      <c r="Q41" s="129"/>
      <c r="R41" s="129"/>
      <c r="S41" s="129"/>
      <c r="T41" s="129"/>
      <c r="U41" s="129"/>
      <c r="V41" s="129"/>
      <c r="W41" s="129"/>
      <c r="X41" s="129"/>
      <c r="Y41" s="129"/>
      <c r="Z41" s="129"/>
      <c r="AA41" s="129"/>
      <c r="AB41" s="129"/>
      <c r="AC41" s="129"/>
      <c r="AD41" s="129"/>
      <c r="AE41" s="129"/>
      <c r="AF41" s="129"/>
      <c r="AG41" s="129"/>
      <c r="AH41" s="129"/>
      <c r="AI41" s="129"/>
      <c r="AJ41" s="129"/>
      <c r="AK41" s="129"/>
      <c r="AL41" s="129"/>
      <c r="AM41" s="129"/>
      <c r="AN41" s="129"/>
      <c r="AO41" s="129"/>
      <c r="AP41" s="129"/>
      <c r="AQ41" s="129"/>
      <c r="AR41" s="129"/>
      <c r="AS41" s="129"/>
      <c r="AT41" s="129"/>
      <c r="AU41" s="129"/>
      <c r="AV41" s="129"/>
      <c r="AW41" s="139"/>
    </row>
    <row r="42" spans="1:49" ht="60" customHeight="1" outlineLevel="1" x14ac:dyDescent="0.35">
      <c r="A42" s="135" t="s">
        <v>2740</v>
      </c>
      <c r="B42" s="121"/>
      <c r="C42" s="120" t="s">
        <v>2741</v>
      </c>
      <c r="D42" s="124"/>
      <c r="E42" s="124"/>
      <c r="F42" s="124"/>
      <c r="G42" s="124"/>
      <c r="H42" s="124"/>
      <c r="I42" s="126" t="str">
        <f>IF(COUNTIF(J42:AW42,"&lt;&gt;")=0,"",SUMPRODUCT(((Recommendations[ImplStatus]="Implemented")+(Recommendations[ImplStatus]="Compensated"))*ISNUMBER(MATCH(Recommendations[Id],J42:AW42,0)))/COUNTIF(J42:AW42,"&lt;&gt;"))</f>
        <v/>
      </c>
      <c r="J42" s="128"/>
      <c r="K42" s="128"/>
      <c r="L42" s="128"/>
      <c r="M42" s="128"/>
      <c r="N42" s="128"/>
      <c r="O42" s="128"/>
      <c r="P42" s="128"/>
      <c r="Q42" s="128"/>
      <c r="R42" s="128"/>
      <c r="S42" s="128"/>
      <c r="T42" s="128"/>
      <c r="U42" s="128"/>
      <c r="V42" s="128"/>
      <c r="W42" s="128"/>
      <c r="X42" s="128"/>
      <c r="Y42" s="128"/>
      <c r="Z42" s="128"/>
      <c r="AA42" s="128"/>
      <c r="AB42" s="128"/>
      <c r="AC42" s="128"/>
      <c r="AD42" s="128"/>
      <c r="AE42" s="128"/>
      <c r="AF42" s="128"/>
      <c r="AG42" s="128"/>
      <c r="AH42" s="128"/>
      <c r="AI42" s="128"/>
      <c r="AJ42" s="128"/>
      <c r="AK42" s="128"/>
      <c r="AL42" s="128"/>
      <c r="AM42" s="128"/>
      <c r="AN42" s="128"/>
      <c r="AO42" s="128"/>
      <c r="AP42" s="128"/>
      <c r="AQ42" s="128"/>
      <c r="AR42" s="128"/>
      <c r="AS42" s="128"/>
      <c r="AT42" s="128"/>
      <c r="AU42" s="128"/>
      <c r="AV42" s="128"/>
      <c r="AW42" s="138"/>
    </row>
    <row r="43" spans="1:49" ht="60" customHeight="1" x14ac:dyDescent="0.35">
      <c r="A43" s="136" t="s">
        <v>2740</v>
      </c>
      <c r="B43" s="122" t="s">
        <v>2742</v>
      </c>
      <c r="C43" s="123" t="s">
        <v>2743</v>
      </c>
      <c r="D43" s="125" t="s">
        <v>2744</v>
      </c>
      <c r="E43" s="125" t="s">
        <v>2745</v>
      </c>
      <c r="F43" s="125" t="s">
        <v>2746</v>
      </c>
      <c r="G43" s="125" t="s">
        <v>2747</v>
      </c>
      <c r="H43" s="125" t="s">
        <v>2748</v>
      </c>
      <c r="I43" s="127">
        <f>IF(COUNTIF(J43:AW43,"&lt;&gt;")=0,"",SUMPRODUCT(((Recommendations[ImplStatus]="Implemented")+(Recommendations[ImplStatus]="Compensated"))*ISNUMBER(MATCH(Recommendations[Id],J43:AW43,0)))/COUNTIF(J43:AW43,"&lt;&gt;"))</f>
        <v>0</v>
      </c>
      <c r="J43" s="129" t="s">
        <v>153</v>
      </c>
      <c r="K43" s="129" t="s">
        <v>163</v>
      </c>
      <c r="L43" s="129" t="s">
        <v>493</v>
      </c>
      <c r="M43" s="129" t="s">
        <v>550</v>
      </c>
      <c r="N43" s="129" t="s">
        <v>1159</v>
      </c>
      <c r="O43" s="129" t="s">
        <v>1271</v>
      </c>
      <c r="P43" s="129" t="s">
        <v>1281</v>
      </c>
      <c r="Q43" s="129" t="s">
        <v>1287</v>
      </c>
      <c r="R43" s="129"/>
      <c r="S43" s="129"/>
      <c r="T43" s="129"/>
      <c r="U43" s="129"/>
      <c r="V43" s="129"/>
      <c r="W43" s="129"/>
      <c r="X43" s="129"/>
      <c r="Y43" s="129"/>
      <c r="Z43" s="129"/>
      <c r="AA43" s="129"/>
      <c r="AB43" s="129"/>
      <c r="AC43" s="129"/>
      <c r="AD43" s="129"/>
      <c r="AE43" s="129"/>
      <c r="AF43" s="129"/>
      <c r="AG43" s="129"/>
      <c r="AH43" s="129"/>
      <c r="AI43" s="129"/>
      <c r="AJ43" s="129"/>
      <c r="AK43" s="129"/>
      <c r="AL43" s="129"/>
      <c r="AM43" s="129"/>
      <c r="AN43" s="129"/>
      <c r="AO43" s="129"/>
      <c r="AP43" s="129"/>
      <c r="AQ43" s="129"/>
      <c r="AR43" s="129"/>
      <c r="AS43" s="129"/>
      <c r="AT43" s="129"/>
      <c r="AU43" s="129"/>
      <c r="AV43" s="129"/>
      <c r="AW43" s="139"/>
    </row>
    <row r="44" spans="1:49" ht="60" customHeight="1" x14ac:dyDescent="0.35">
      <c r="A44" s="136" t="s">
        <v>2740</v>
      </c>
      <c r="B44" s="122" t="s">
        <v>2749</v>
      </c>
      <c r="C44" s="123" t="s">
        <v>2750</v>
      </c>
      <c r="D44" s="125" t="s">
        <v>2751</v>
      </c>
      <c r="E44" s="125" t="s">
        <v>2752</v>
      </c>
      <c r="F44" s="125" t="s">
        <v>2753</v>
      </c>
      <c r="G44" s="125" t="s">
        <v>2754</v>
      </c>
      <c r="H44" s="125" t="s">
        <v>2755</v>
      </c>
      <c r="I44" s="127" t="str">
        <f>IF(COUNTIF(J44:AW44,"&lt;&gt;")=0,"",SUMPRODUCT(((Recommendations[ImplStatus]="Implemented")+(Recommendations[ImplStatus]="Compensated"))*ISNUMBER(MATCH(Recommendations[Id],J44:AW44,0)))/COUNTIF(J44:AW44,"&lt;&gt;"))</f>
        <v/>
      </c>
      <c r="J44" s="129"/>
      <c r="K44" s="129"/>
      <c r="L44" s="129"/>
      <c r="M44" s="129"/>
      <c r="N44" s="129"/>
      <c r="O44" s="129"/>
      <c r="P44" s="129"/>
      <c r="Q44" s="129"/>
      <c r="R44" s="129"/>
      <c r="S44" s="129"/>
      <c r="T44" s="129"/>
      <c r="U44" s="129"/>
      <c r="V44" s="129"/>
      <c r="W44" s="129"/>
      <c r="X44" s="129"/>
      <c r="Y44" s="129"/>
      <c r="Z44" s="129"/>
      <c r="AA44" s="129"/>
      <c r="AB44" s="129"/>
      <c r="AC44" s="129"/>
      <c r="AD44" s="129"/>
      <c r="AE44" s="129"/>
      <c r="AF44" s="129"/>
      <c r="AG44" s="129"/>
      <c r="AH44" s="129"/>
      <c r="AI44" s="129"/>
      <c r="AJ44" s="129"/>
      <c r="AK44" s="129"/>
      <c r="AL44" s="129"/>
      <c r="AM44" s="129"/>
      <c r="AN44" s="129"/>
      <c r="AO44" s="129"/>
      <c r="AP44" s="129"/>
      <c r="AQ44" s="129"/>
      <c r="AR44" s="129"/>
      <c r="AS44" s="129"/>
      <c r="AT44" s="129"/>
      <c r="AU44" s="129"/>
      <c r="AV44" s="129"/>
      <c r="AW44" s="139"/>
    </row>
    <row r="45" spans="1:49" ht="60" customHeight="1" x14ac:dyDescent="0.35">
      <c r="A45" s="136" t="s">
        <v>2740</v>
      </c>
      <c r="B45" s="122" t="s">
        <v>2756</v>
      </c>
      <c r="C45" s="123" t="s">
        <v>2757</v>
      </c>
      <c r="D45" s="125" t="s">
        <v>2758</v>
      </c>
      <c r="E45" s="125" t="s">
        <v>2759</v>
      </c>
      <c r="F45" s="125" t="s">
        <v>2760</v>
      </c>
      <c r="G45" s="125" t="s">
        <v>2761</v>
      </c>
      <c r="H45" s="125" t="s">
        <v>2762</v>
      </c>
      <c r="I45" s="127">
        <f>IF(COUNTIF(J45:AW45,"&lt;&gt;")=0,"",SUMPRODUCT(((Recommendations[ImplStatus]="Implemented")+(Recommendations[ImplStatus]="Compensated"))*ISNUMBER(MATCH(Recommendations[Id],J45:AW45,0)))/COUNTIF(J45:AW45,"&lt;&gt;"))</f>
        <v>0</v>
      </c>
      <c r="J45" s="129" t="s">
        <v>573</v>
      </c>
      <c r="K45" s="129"/>
      <c r="L45" s="129"/>
      <c r="M45" s="129"/>
      <c r="N45" s="129"/>
      <c r="O45" s="129"/>
      <c r="P45" s="129"/>
      <c r="Q45" s="129"/>
      <c r="R45" s="129"/>
      <c r="S45" s="129"/>
      <c r="T45" s="129"/>
      <c r="U45" s="129"/>
      <c r="V45" s="129"/>
      <c r="W45" s="129"/>
      <c r="X45" s="129"/>
      <c r="Y45" s="129"/>
      <c r="Z45" s="129"/>
      <c r="AA45" s="129"/>
      <c r="AB45" s="129"/>
      <c r="AC45" s="129"/>
      <c r="AD45" s="129"/>
      <c r="AE45" s="129"/>
      <c r="AF45" s="129"/>
      <c r="AG45" s="129"/>
      <c r="AH45" s="129"/>
      <c r="AI45" s="129"/>
      <c r="AJ45" s="129"/>
      <c r="AK45" s="129"/>
      <c r="AL45" s="129"/>
      <c r="AM45" s="129"/>
      <c r="AN45" s="129"/>
      <c r="AO45" s="129"/>
      <c r="AP45" s="129"/>
      <c r="AQ45" s="129"/>
      <c r="AR45" s="129"/>
      <c r="AS45" s="129"/>
      <c r="AT45" s="129"/>
      <c r="AU45" s="129"/>
      <c r="AV45" s="129"/>
      <c r="AW45" s="139"/>
    </row>
    <row r="46" spans="1:49" ht="60" customHeight="1" x14ac:dyDescent="0.35">
      <c r="A46" s="136" t="s">
        <v>2740</v>
      </c>
      <c r="B46" s="122" t="s">
        <v>2763</v>
      </c>
      <c r="C46" s="123" t="s">
        <v>2764</v>
      </c>
      <c r="D46" s="125" t="s">
        <v>2765</v>
      </c>
      <c r="E46" s="125" t="s">
        <v>2766</v>
      </c>
      <c r="F46" s="125" t="s">
        <v>2767</v>
      </c>
      <c r="G46" s="125" t="s">
        <v>2761</v>
      </c>
      <c r="H46" s="125" t="s">
        <v>2768</v>
      </c>
      <c r="I46" s="127" t="str">
        <f>IF(COUNTIF(J46:AW46,"&lt;&gt;")=0,"",SUMPRODUCT(((Recommendations[ImplStatus]="Implemented")+(Recommendations[ImplStatus]="Compensated"))*ISNUMBER(MATCH(Recommendations[Id],J46:AW46,0)))/COUNTIF(J46:AW46,"&lt;&gt;"))</f>
        <v/>
      </c>
      <c r="J46" s="129"/>
      <c r="K46" s="129"/>
      <c r="L46" s="129"/>
      <c r="M46" s="129"/>
      <c r="N46" s="129"/>
      <c r="O46" s="129"/>
      <c r="P46" s="129"/>
      <c r="Q46" s="129"/>
      <c r="R46" s="129"/>
      <c r="S46" s="129"/>
      <c r="T46" s="129"/>
      <c r="U46" s="129"/>
      <c r="V46" s="129"/>
      <c r="W46" s="129"/>
      <c r="X46" s="129"/>
      <c r="Y46" s="129"/>
      <c r="Z46" s="129"/>
      <c r="AA46" s="129"/>
      <c r="AB46" s="129"/>
      <c r="AC46" s="129"/>
      <c r="AD46" s="129"/>
      <c r="AE46" s="129"/>
      <c r="AF46" s="129"/>
      <c r="AG46" s="129"/>
      <c r="AH46" s="129"/>
      <c r="AI46" s="129"/>
      <c r="AJ46" s="129"/>
      <c r="AK46" s="129"/>
      <c r="AL46" s="129"/>
      <c r="AM46" s="129"/>
      <c r="AN46" s="129"/>
      <c r="AO46" s="129"/>
      <c r="AP46" s="129"/>
      <c r="AQ46" s="129"/>
      <c r="AR46" s="129"/>
      <c r="AS46" s="129"/>
      <c r="AT46" s="129"/>
      <c r="AU46" s="129"/>
      <c r="AV46" s="129"/>
      <c r="AW46" s="139"/>
    </row>
    <row r="47" spans="1:49" ht="60" customHeight="1" x14ac:dyDescent="0.35">
      <c r="A47" s="136" t="s">
        <v>2740</v>
      </c>
      <c r="B47" s="122" t="s">
        <v>2769</v>
      </c>
      <c r="C47" s="123" t="s">
        <v>2770</v>
      </c>
      <c r="D47" s="125" t="s">
        <v>2771</v>
      </c>
      <c r="E47" s="125" t="s">
        <v>2772</v>
      </c>
      <c r="F47" s="125" t="s">
        <v>2773</v>
      </c>
      <c r="G47" s="125" t="s">
        <v>2774</v>
      </c>
      <c r="H47" s="125" t="s">
        <v>2775</v>
      </c>
      <c r="I47" s="127">
        <f>IF(COUNTIF(J47:AW47,"&lt;&gt;")=0,"",SUMPRODUCT(((Recommendations[ImplStatus]="Implemented")+(Recommendations[ImplStatus]="Compensated"))*ISNUMBER(MATCH(Recommendations[Id],J47:AW47,0)))/COUNTIF(J47:AW47,"&lt;&gt;"))</f>
        <v>0</v>
      </c>
      <c r="J47" s="129" t="s">
        <v>59</v>
      </c>
      <c r="K47" s="129"/>
      <c r="L47" s="129"/>
      <c r="M47" s="129"/>
      <c r="N47" s="129"/>
      <c r="O47" s="129"/>
      <c r="P47" s="129"/>
      <c r="Q47" s="129"/>
      <c r="R47" s="129"/>
      <c r="S47" s="129"/>
      <c r="T47" s="129"/>
      <c r="U47" s="129"/>
      <c r="V47" s="129"/>
      <c r="W47" s="129"/>
      <c r="X47" s="129"/>
      <c r="Y47" s="129"/>
      <c r="Z47" s="129"/>
      <c r="AA47" s="129"/>
      <c r="AB47" s="129"/>
      <c r="AC47" s="129"/>
      <c r="AD47" s="129"/>
      <c r="AE47" s="129"/>
      <c r="AF47" s="129"/>
      <c r="AG47" s="129"/>
      <c r="AH47" s="129"/>
      <c r="AI47" s="129"/>
      <c r="AJ47" s="129"/>
      <c r="AK47" s="129"/>
      <c r="AL47" s="129"/>
      <c r="AM47" s="129"/>
      <c r="AN47" s="129"/>
      <c r="AO47" s="129"/>
      <c r="AP47" s="129"/>
      <c r="AQ47" s="129"/>
      <c r="AR47" s="129"/>
      <c r="AS47" s="129"/>
      <c r="AT47" s="129"/>
      <c r="AU47" s="129"/>
      <c r="AV47" s="129"/>
      <c r="AW47" s="139"/>
    </row>
    <row r="48" spans="1:49" ht="60" customHeight="1" x14ac:dyDescent="0.35">
      <c r="A48" s="136" t="s">
        <v>2740</v>
      </c>
      <c r="B48" s="122" t="s">
        <v>2776</v>
      </c>
      <c r="C48" s="123" t="s">
        <v>2777</v>
      </c>
      <c r="D48" s="125" t="s">
        <v>2778</v>
      </c>
      <c r="E48" s="125" t="s">
        <v>2779</v>
      </c>
      <c r="F48" s="125" t="s">
        <v>2780</v>
      </c>
      <c r="G48" s="125" t="s">
        <v>2781</v>
      </c>
      <c r="H48" s="125" t="s">
        <v>2782</v>
      </c>
      <c r="I48" s="127">
        <f>IF(COUNTIF(J48:AW48,"&lt;&gt;")=0,"",SUMPRODUCT(((Recommendations[ImplStatus]="Implemented")+(Recommendations[ImplStatus]="Compensated"))*ISNUMBER(MATCH(Recommendations[Id],J48:AW48,0)))/COUNTIF(J48:AW48,"&lt;&gt;"))</f>
        <v>0</v>
      </c>
      <c r="J48" s="129" t="s">
        <v>33</v>
      </c>
      <c r="K48" s="129" t="s">
        <v>38</v>
      </c>
      <c r="L48" s="129" t="s">
        <v>42</v>
      </c>
      <c r="M48" s="129" t="s">
        <v>46</v>
      </c>
      <c r="N48" s="129" t="s">
        <v>50</v>
      </c>
      <c r="O48" s="129" t="s">
        <v>64</v>
      </c>
      <c r="P48" s="129"/>
      <c r="Q48" s="129"/>
      <c r="R48" s="129"/>
      <c r="S48" s="129"/>
      <c r="T48" s="129"/>
      <c r="U48" s="129"/>
      <c r="V48" s="129"/>
      <c r="W48" s="129"/>
      <c r="X48" s="129"/>
      <c r="Y48" s="129"/>
      <c r="Z48" s="129"/>
      <c r="AA48" s="129"/>
      <c r="AB48" s="129"/>
      <c r="AC48" s="129"/>
      <c r="AD48" s="129"/>
      <c r="AE48" s="129"/>
      <c r="AF48" s="129"/>
      <c r="AG48" s="129"/>
      <c r="AH48" s="129"/>
      <c r="AI48" s="129"/>
      <c r="AJ48" s="129"/>
      <c r="AK48" s="129"/>
      <c r="AL48" s="129"/>
      <c r="AM48" s="129"/>
      <c r="AN48" s="129"/>
      <c r="AO48" s="129"/>
      <c r="AP48" s="129"/>
      <c r="AQ48" s="129"/>
      <c r="AR48" s="129"/>
      <c r="AS48" s="129"/>
      <c r="AT48" s="129"/>
      <c r="AU48" s="129"/>
      <c r="AV48" s="129"/>
      <c r="AW48" s="139"/>
    </row>
    <row r="49" spans="1:49" ht="60" customHeight="1" x14ac:dyDescent="0.35">
      <c r="A49" s="136" t="s">
        <v>2740</v>
      </c>
      <c r="B49" s="122" t="s">
        <v>2783</v>
      </c>
      <c r="C49" s="123" t="s">
        <v>2784</v>
      </c>
      <c r="D49" s="125" t="s">
        <v>2785</v>
      </c>
      <c r="E49" s="125" t="s">
        <v>2786</v>
      </c>
      <c r="F49" s="125" t="s">
        <v>2787</v>
      </c>
      <c r="G49" s="125" t="s">
        <v>2545</v>
      </c>
      <c r="H49" s="125" t="s">
        <v>2788</v>
      </c>
      <c r="I49" s="127" t="str">
        <f>IF(COUNTIF(J49:AW49,"&lt;&gt;")=0,"",SUMPRODUCT(((Recommendations[ImplStatus]="Implemented")+(Recommendations[ImplStatus]="Compensated"))*ISNUMBER(MATCH(Recommendations[Id],J49:AW49,0)))/COUNTIF(J49:AW49,"&lt;&gt;"))</f>
        <v/>
      </c>
      <c r="J49" s="129"/>
      <c r="K49" s="129"/>
      <c r="L49" s="129"/>
      <c r="M49" s="129"/>
      <c r="N49" s="129"/>
      <c r="O49" s="129"/>
      <c r="P49" s="129"/>
      <c r="Q49" s="129"/>
      <c r="R49" s="129"/>
      <c r="S49" s="129"/>
      <c r="T49" s="129"/>
      <c r="U49" s="129"/>
      <c r="V49" s="129"/>
      <c r="W49" s="129"/>
      <c r="X49" s="129"/>
      <c r="Y49" s="129"/>
      <c r="Z49" s="129"/>
      <c r="AA49" s="129"/>
      <c r="AB49" s="129"/>
      <c r="AC49" s="129"/>
      <c r="AD49" s="129"/>
      <c r="AE49" s="129"/>
      <c r="AF49" s="129"/>
      <c r="AG49" s="129"/>
      <c r="AH49" s="129"/>
      <c r="AI49" s="129"/>
      <c r="AJ49" s="129"/>
      <c r="AK49" s="129"/>
      <c r="AL49" s="129"/>
      <c r="AM49" s="129"/>
      <c r="AN49" s="129"/>
      <c r="AO49" s="129"/>
      <c r="AP49" s="129"/>
      <c r="AQ49" s="129"/>
      <c r="AR49" s="129"/>
      <c r="AS49" s="129"/>
      <c r="AT49" s="129"/>
      <c r="AU49" s="129"/>
      <c r="AV49" s="129"/>
      <c r="AW49" s="139"/>
    </row>
    <row r="50" spans="1:49" ht="60" customHeight="1" x14ac:dyDescent="0.35">
      <c r="A50" s="136" t="s">
        <v>2740</v>
      </c>
      <c r="B50" s="122" t="s">
        <v>2789</v>
      </c>
      <c r="C50" s="123" t="s">
        <v>2790</v>
      </c>
      <c r="D50" s="125" t="s">
        <v>2791</v>
      </c>
      <c r="E50" s="125" t="s">
        <v>2792</v>
      </c>
      <c r="F50" s="125" t="s">
        <v>2793</v>
      </c>
      <c r="G50" s="125" t="s">
        <v>2794</v>
      </c>
      <c r="H50" s="125" t="s">
        <v>2795</v>
      </c>
      <c r="I50" s="127">
        <f>IF(COUNTIF(J50:AW50,"&lt;&gt;")=0,"",SUMPRODUCT(((Recommendations[ImplStatus]="Implemented")+(Recommendations[ImplStatus]="Compensated"))*ISNUMBER(MATCH(Recommendations[Id],J50:AW50,0)))/COUNTIF(J50:AW50,"&lt;&gt;"))</f>
        <v>0</v>
      </c>
      <c r="J50" s="129" t="s">
        <v>54</v>
      </c>
      <c r="K50" s="129" t="s">
        <v>89</v>
      </c>
      <c r="L50" s="129" t="s">
        <v>94</v>
      </c>
      <c r="M50" s="129" t="s">
        <v>158</v>
      </c>
      <c r="N50" s="129" t="s">
        <v>437</v>
      </c>
      <c r="O50" s="129" t="s">
        <v>466</v>
      </c>
      <c r="P50" s="129" t="s">
        <v>511</v>
      </c>
      <c r="Q50" s="129" t="s">
        <v>518</v>
      </c>
      <c r="R50" s="129" t="s">
        <v>1145</v>
      </c>
      <c r="S50" s="129" t="s">
        <v>1295</v>
      </c>
      <c r="T50" s="129" t="s">
        <v>1300</v>
      </c>
      <c r="U50" s="129"/>
      <c r="V50" s="129"/>
      <c r="W50" s="129"/>
      <c r="X50" s="129"/>
      <c r="Y50" s="129"/>
      <c r="Z50" s="129"/>
      <c r="AA50" s="129"/>
      <c r="AB50" s="129"/>
      <c r="AC50" s="129"/>
      <c r="AD50" s="129"/>
      <c r="AE50" s="129"/>
      <c r="AF50" s="129"/>
      <c r="AG50" s="129"/>
      <c r="AH50" s="129"/>
      <c r="AI50" s="129"/>
      <c r="AJ50" s="129"/>
      <c r="AK50" s="129"/>
      <c r="AL50" s="129"/>
      <c r="AM50" s="129"/>
      <c r="AN50" s="129"/>
      <c r="AO50" s="129"/>
      <c r="AP50" s="129"/>
      <c r="AQ50" s="129"/>
      <c r="AR50" s="129"/>
      <c r="AS50" s="129"/>
      <c r="AT50" s="129"/>
      <c r="AU50" s="129"/>
      <c r="AV50" s="129"/>
      <c r="AW50" s="139"/>
    </row>
    <row r="51" spans="1:49" ht="60" customHeight="1" outlineLevel="1" x14ac:dyDescent="0.35">
      <c r="A51" s="135" t="s">
        <v>2796</v>
      </c>
      <c r="B51" s="121"/>
      <c r="C51" s="120" t="s">
        <v>2797</v>
      </c>
      <c r="D51" s="124"/>
      <c r="E51" s="124"/>
      <c r="F51" s="124"/>
      <c r="G51" s="124"/>
      <c r="H51" s="124"/>
      <c r="I51" s="126" t="str">
        <f>IF(COUNTIF(J51:AW51,"&lt;&gt;")=0,"",SUMPRODUCT(((Recommendations[ImplStatus]="Implemented")+(Recommendations[ImplStatus]="Compensated"))*ISNUMBER(MATCH(Recommendations[Id],J51:AW51,0)))/COUNTIF(J51:AW51,"&lt;&gt;"))</f>
        <v/>
      </c>
      <c r="J51" s="128"/>
      <c r="K51" s="128"/>
      <c r="L51" s="128"/>
      <c r="M51" s="128"/>
      <c r="N51" s="128"/>
      <c r="O51" s="128"/>
      <c r="P51" s="128"/>
      <c r="Q51" s="128"/>
      <c r="R51" s="128"/>
      <c r="S51" s="128"/>
      <c r="T51" s="128"/>
      <c r="U51" s="128"/>
      <c r="V51" s="128"/>
      <c r="W51" s="128"/>
      <c r="X51" s="128"/>
      <c r="Y51" s="128"/>
      <c r="Z51" s="128"/>
      <c r="AA51" s="128"/>
      <c r="AB51" s="128"/>
      <c r="AC51" s="128"/>
      <c r="AD51" s="128"/>
      <c r="AE51" s="128"/>
      <c r="AF51" s="128"/>
      <c r="AG51" s="128"/>
      <c r="AH51" s="128"/>
      <c r="AI51" s="128"/>
      <c r="AJ51" s="128"/>
      <c r="AK51" s="128"/>
      <c r="AL51" s="128"/>
      <c r="AM51" s="128"/>
      <c r="AN51" s="128"/>
      <c r="AO51" s="128"/>
      <c r="AP51" s="128"/>
      <c r="AQ51" s="128"/>
      <c r="AR51" s="128"/>
      <c r="AS51" s="128"/>
      <c r="AT51" s="128"/>
      <c r="AU51" s="128"/>
      <c r="AV51" s="128"/>
      <c r="AW51" s="138"/>
    </row>
    <row r="52" spans="1:49" ht="60" customHeight="1" x14ac:dyDescent="0.35">
      <c r="A52" s="136" t="s">
        <v>2796</v>
      </c>
      <c r="B52" s="122" t="s">
        <v>2798</v>
      </c>
      <c r="C52" s="123" t="s">
        <v>2799</v>
      </c>
      <c r="D52" s="125" t="s">
        <v>2800</v>
      </c>
      <c r="E52" s="125" t="s">
        <v>2801</v>
      </c>
      <c r="F52" s="125" t="s">
        <v>2802</v>
      </c>
      <c r="G52" s="125" t="s">
        <v>2803</v>
      </c>
      <c r="H52" s="125" t="s">
        <v>2804</v>
      </c>
      <c r="I52" s="127" t="str">
        <f>IF(COUNTIF(J52:AW52,"&lt;&gt;")=0,"",SUMPRODUCT(((Recommendations[ImplStatus]="Implemented")+(Recommendations[ImplStatus]="Compensated"))*ISNUMBER(MATCH(Recommendations[Id],J52:AW52,0)))/COUNTIF(J52:AW52,"&lt;&gt;"))</f>
        <v/>
      </c>
      <c r="J52" s="129"/>
      <c r="K52" s="129"/>
      <c r="L52" s="129"/>
      <c r="M52" s="129"/>
      <c r="N52" s="129"/>
      <c r="O52" s="129"/>
      <c r="P52" s="129"/>
      <c r="Q52" s="129"/>
      <c r="R52" s="129"/>
      <c r="S52" s="129"/>
      <c r="T52" s="129"/>
      <c r="U52" s="129"/>
      <c r="V52" s="129"/>
      <c r="W52" s="129"/>
      <c r="X52" s="129"/>
      <c r="Y52" s="129"/>
      <c r="Z52" s="129"/>
      <c r="AA52" s="129"/>
      <c r="AB52" s="129"/>
      <c r="AC52" s="129"/>
      <c r="AD52" s="129"/>
      <c r="AE52" s="129"/>
      <c r="AF52" s="129"/>
      <c r="AG52" s="129"/>
      <c r="AH52" s="129"/>
      <c r="AI52" s="129"/>
      <c r="AJ52" s="129"/>
      <c r="AK52" s="129"/>
      <c r="AL52" s="129"/>
      <c r="AM52" s="129"/>
      <c r="AN52" s="129"/>
      <c r="AO52" s="129"/>
      <c r="AP52" s="129"/>
      <c r="AQ52" s="129"/>
      <c r="AR52" s="129"/>
      <c r="AS52" s="129"/>
      <c r="AT52" s="129"/>
      <c r="AU52" s="129"/>
      <c r="AV52" s="129"/>
      <c r="AW52" s="139"/>
    </row>
    <row r="53" spans="1:49" ht="60" customHeight="1" x14ac:dyDescent="0.35">
      <c r="A53" s="136" t="s">
        <v>2796</v>
      </c>
      <c r="B53" s="122" t="s">
        <v>2805</v>
      </c>
      <c r="C53" s="123" t="s">
        <v>2806</v>
      </c>
      <c r="D53" s="125" t="s">
        <v>2807</v>
      </c>
      <c r="E53" s="125" t="s">
        <v>2808</v>
      </c>
      <c r="F53" s="125" t="s">
        <v>2809</v>
      </c>
      <c r="G53" s="125" t="s">
        <v>2810</v>
      </c>
      <c r="H53" s="125" t="s">
        <v>2811</v>
      </c>
      <c r="I53" s="127" t="str">
        <f>IF(COUNTIF(J53:AW53,"&lt;&gt;")=0,"",SUMPRODUCT(((Recommendations[ImplStatus]="Implemented")+(Recommendations[ImplStatus]="Compensated"))*ISNUMBER(MATCH(Recommendations[Id],J53:AW53,0)))/COUNTIF(J53:AW53,"&lt;&gt;"))</f>
        <v/>
      </c>
      <c r="J53" s="129"/>
      <c r="K53" s="129"/>
      <c r="L53" s="129"/>
      <c r="M53" s="129"/>
      <c r="N53" s="129"/>
      <c r="O53" s="129"/>
      <c r="P53" s="129"/>
      <c r="Q53" s="129"/>
      <c r="R53" s="129"/>
      <c r="S53" s="129"/>
      <c r="T53" s="129"/>
      <c r="U53" s="129"/>
      <c r="V53" s="129"/>
      <c r="W53" s="129"/>
      <c r="X53" s="129"/>
      <c r="Y53" s="129"/>
      <c r="Z53" s="129"/>
      <c r="AA53" s="129"/>
      <c r="AB53" s="129"/>
      <c r="AC53" s="129"/>
      <c r="AD53" s="129"/>
      <c r="AE53" s="129"/>
      <c r="AF53" s="129"/>
      <c r="AG53" s="129"/>
      <c r="AH53" s="129"/>
      <c r="AI53" s="129"/>
      <c r="AJ53" s="129"/>
      <c r="AK53" s="129"/>
      <c r="AL53" s="129"/>
      <c r="AM53" s="129"/>
      <c r="AN53" s="129"/>
      <c r="AO53" s="129"/>
      <c r="AP53" s="129"/>
      <c r="AQ53" s="129"/>
      <c r="AR53" s="129"/>
      <c r="AS53" s="129"/>
      <c r="AT53" s="129"/>
      <c r="AU53" s="129"/>
      <c r="AV53" s="129"/>
      <c r="AW53" s="139"/>
    </row>
    <row r="54" spans="1:49" ht="60" customHeight="1" x14ac:dyDescent="0.35">
      <c r="A54" s="136" t="s">
        <v>2796</v>
      </c>
      <c r="B54" s="122" t="s">
        <v>2812</v>
      </c>
      <c r="C54" s="123" t="s">
        <v>2813</v>
      </c>
      <c r="D54" s="125" t="s">
        <v>2814</v>
      </c>
      <c r="E54" s="125" t="s">
        <v>2815</v>
      </c>
      <c r="F54" s="125" t="s">
        <v>2816</v>
      </c>
      <c r="G54" s="125" t="s">
        <v>2817</v>
      </c>
      <c r="H54" s="125" t="s">
        <v>20</v>
      </c>
      <c r="I54" s="127" t="str">
        <f>IF(COUNTIF(J54:AW54,"&lt;&gt;")=0,"",SUMPRODUCT(((Recommendations[ImplStatus]="Implemented")+(Recommendations[ImplStatus]="Compensated"))*ISNUMBER(MATCH(Recommendations[Id],J54:AW54,0)))/COUNTIF(J54:AW54,"&lt;&gt;"))</f>
        <v/>
      </c>
      <c r="J54" s="129"/>
      <c r="K54" s="129"/>
      <c r="L54" s="129"/>
      <c r="M54" s="129"/>
      <c r="N54" s="129"/>
      <c r="O54" s="129"/>
      <c r="P54" s="129"/>
      <c r="Q54" s="129"/>
      <c r="R54" s="129"/>
      <c r="S54" s="129"/>
      <c r="T54" s="129"/>
      <c r="U54" s="129"/>
      <c r="V54" s="129"/>
      <c r="W54" s="129"/>
      <c r="X54" s="129"/>
      <c r="Y54" s="129"/>
      <c r="Z54" s="129"/>
      <c r="AA54" s="129"/>
      <c r="AB54" s="129"/>
      <c r="AC54" s="129"/>
      <c r="AD54" s="129"/>
      <c r="AE54" s="129"/>
      <c r="AF54" s="129"/>
      <c r="AG54" s="129"/>
      <c r="AH54" s="129"/>
      <c r="AI54" s="129"/>
      <c r="AJ54" s="129"/>
      <c r="AK54" s="129"/>
      <c r="AL54" s="129"/>
      <c r="AM54" s="129"/>
      <c r="AN54" s="129"/>
      <c r="AO54" s="129"/>
      <c r="AP54" s="129"/>
      <c r="AQ54" s="129"/>
      <c r="AR54" s="129"/>
      <c r="AS54" s="129"/>
      <c r="AT54" s="129"/>
      <c r="AU54" s="129"/>
      <c r="AV54" s="129"/>
      <c r="AW54" s="139"/>
    </row>
    <row r="55" spans="1:49" ht="60" customHeight="1" x14ac:dyDescent="0.35">
      <c r="A55" s="136" t="s">
        <v>2796</v>
      </c>
      <c r="B55" s="122" t="s">
        <v>2818</v>
      </c>
      <c r="C55" s="123" t="s">
        <v>2819</v>
      </c>
      <c r="D55" s="125" t="s">
        <v>2820</v>
      </c>
      <c r="E55" s="125" t="s">
        <v>2821</v>
      </c>
      <c r="F55" s="125" t="s">
        <v>2822</v>
      </c>
      <c r="G55" s="125" t="s">
        <v>2823</v>
      </c>
      <c r="H55" s="125" t="s">
        <v>20</v>
      </c>
      <c r="I55" s="127" t="str">
        <f>IF(COUNTIF(J55:AW55,"&lt;&gt;")=0,"",SUMPRODUCT(((Recommendations[ImplStatus]="Implemented")+(Recommendations[ImplStatus]="Compensated"))*ISNUMBER(MATCH(Recommendations[Id],J55:AW55,0)))/COUNTIF(J55:AW55,"&lt;&gt;"))</f>
        <v/>
      </c>
      <c r="J55" s="129"/>
      <c r="K55" s="129"/>
      <c r="L55" s="129"/>
      <c r="M55" s="129"/>
      <c r="N55" s="129"/>
      <c r="O55" s="129"/>
      <c r="P55" s="129"/>
      <c r="Q55" s="129"/>
      <c r="R55" s="129"/>
      <c r="S55" s="129"/>
      <c r="T55" s="129"/>
      <c r="U55" s="129"/>
      <c r="V55" s="129"/>
      <c r="W55" s="129"/>
      <c r="X55" s="129"/>
      <c r="Y55" s="129"/>
      <c r="Z55" s="129"/>
      <c r="AA55" s="129"/>
      <c r="AB55" s="129"/>
      <c r="AC55" s="129"/>
      <c r="AD55" s="129"/>
      <c r="AE55" s="129"/>
      <c r="AF55" s="129"/>
      <c r="AG55" s="129"/>
      <c r="AH55" s="129"/>
      <c r="AI55" s="129"/>
      <c r="AJ55" s="129"/>
      <c r="AK55" s="129"/>
      <c r="AL55" s="129"/>
      <c r="AM55" s="129"/>
      <c r="AN55" s="129"/>
      <c r="AO55" s="129"/>
      <c r="AP55" s="129"/>
      <c r="AQ55" s="129"/>
      <c r="AR55" s="129"/>
      <c r="AS55" s="129"/>
      <c r="AT55" s="129"/>
      <c r="AU55" s="129"/>
      <c r="AV55" s="129"/>
      <c r="AW55" s="139"/>
    </row>
    <row r="56" spans="1:49" ht="60" customHeight="1" x14ac:dyDescent="0.35">
      <c r="A56" s="136" t="s">
        <v>2796</v>
      </c>
      <c r="B56" s="122" t="s">
        <v>2824</v>
      </c>
      <c r="C56" s="123" t="s">
        <v>2825</v>
      </c>
      <c r="D56" s="125" t="s">
        <v>2826</v>
      </c>
      <c r="E56" s="125" t="s">
        <v>2827</v>
      </c>
      <c r="F56" s="125" t="s">
        <v>2828</v>
      </c>
      <c r="G56" s="125" t="s">
        <v>2829</v>
      </c>
      <c r="H56" s="125" t="s">
        <v>2830</v>
      </c>
      <c r="I56" s="127" t="str">
        <f>IF(COUNTIF(J56:AW56,"&lt;&gt;")=0,"",SUMPRODUCT(((Recommendations[ImplStatus]="Implemented")+(Recommendations[ImplStatus]="Compensated"))*ISNUMBER(MATCH(Recommendations[Id],J56:AW56,0)))/COUNTIF(J56:AW56,"&lt;&gt;"))</f>
        <v/>
      </c>
      <c r="J56" s="129"/>
      <c r="K56" s="129"/>
      <c r="L56" s="129"/>
      <c r="M56" s="129"/>
      <c r="N56" s="129"/>
      <c r="O56" s="129"/>
      <c r="P56" s="129"/>
      <c r="Q56" s="129"/>
      <c r="R56" s="129"/>
      <c r="S56" s="129"/>
      <c r="T56" s="129"/>
      <c r="U56" s="129"/>
      <c r="V56" s="129"/>
      <c r="W56" s="129"/>
      <c r="X56" s="129"/>
      <c r="Y56" s="129"/>
      <c r="Z56" s="129"/>
      <c r="AA56" s="129"/>
      <c r="AB56" s="129"/>
      <c r="AC56" s="129"/>
      <c r="AD56" s="129"/>
      <c r="AE56" s="129"/>
      <c r="AF56" s="129"/>
      <c r="AG56" s="129"/>
      <c r="AH56" s="129"/>
      <c r="AI56" s="129"/>
      <c r="AJ56" s="129"/>
      <c r="AK56" s="129"/>
      <c r="AL56" s="129"/>
      <c r="AM56" s="129"/>
      <c r="AN56" s="129"/>
      <c r="AO56" s="129"/>
      <c r="AP56" s="129"/>
      <c r="AQ56" s="129"/>
      <c r="AR56" s="129"/>
      <c r="AS56" s="129"/>
      <c r="AT56" s="129"/>
      <c r="AU56" s="129"/>
      <c r="AV56" s="129"/>
      <c r="AW56" s="139"/>
    </row>
    <row r="57" spans="1:49" ht="60" customHeight="1" outlineLevel="1" x14ac:dyDescent="0.35">
      <c r="A57" s="135" t="s">
        <v>2831</v>
      </c>
      <c r="B57" s="121"/>
      <c r="C57" s="120" t="s">
        <v>2832</v>
      </c>
      <c r="D57" s="124"/>
      <c r="E57" s="124"/>
      <c r="F57" s="124"/>
      <c r="G57" s="124"/>
      <c r="H57" s="124"/>
      <c r="I57" s="126" t="str">
        <f>IF(COUNTIF(J57:AW57,"&lt;&gt;")=0,"",SUMPRODUCT(((Recommendations[ImplStatus]="Implemented")+(Recommendations[ImplStatus]="Compensated"))*ISNUMBER(MATCH(Recommendations[Id],J57:AW57,0)))/COUNTIF(J57:AW57,"&lt;&gt;"))</f>
        <v/>
      </c>
      <c r="J57" s="128"/>
      <c r="K57" s="128"/>
      <c r="L57" s="128"/>
      <c r="M57" s="128"/>
      <c r="N57" s="128"/>
      <c r="O57" s="128"/>
      <c r="P57" s="128"/>
      <c r="Q57" s="128"/>
      <c r="R57" s="128"/>
      <c r="S57" s="128"/>
      <c r="T57" s="128"/>
      <c r="U57" s="128"/>
      <c r="V57" s="128"/>
      <c r="W57" s="128"/>
      <c r="X57" s="128"/>
      <c r="Y57" s="128"/>
      <c r="Z57" s="128"/>
      <c r="AA57" s="128"/>
      <c r="AB57" s="128"/>
      <c r="AC57" s="128"/>
      <c r="AD57" s="128"/>
      <c r="AE57" s="128"/>
      <c r="AF57" s="128"/>
      <c r="AG57" s="128"/>
      <c r="AH57" s="128"/>
      <c r="AI57" s="128"/>
      <c r="AJ57" s="128"/>
      <c r="AK57" s="128"/>
      <c r="AL57" s="128"/>
      <c r="AM57" s="128"/>
      <c r="AN57" s="128"/>
      <c r="AO57" s="128"/>
      <c r="AP57" s="128"/>
      <c r="AQ57" s="128"/>
      <c r="AR57" s="128"/>
      <c r="AS57" s="128"/>
      <c r="AT57" s="128"/>
      <c r="AU57" s="128"/>
      <c r="AV57" s="128"/>
      <c r="AW57" s="138"/>
    </row>
    <row r="58" spans="1:49" ht="60" customHeight="1" x14ac:dyDescent="0.35">
      <c r="A58" s="136" t="s">
        <v>2831</v>
      </c>
      <c r="B58" s="122" t="s">
        <v>2833</v>
      </c>
      <c r="C58" s="123" t="s">
        <v>2834</v>
      </c>
      <c r="D58" s="125" t="s">
        <v>2835</v>
      </c>
      <c r="E58" s="125" t="s">
        <v>2836</v>
      </c>
      <c r="F58" s="125" t="s">
        <v>2837</v>
      </c>
      <c r="G58" s="125" t="s">
        <v>2838</v>
      </c>
      <c r="H58" s="125" t="s">
        <v>2839</v>
      </c>
      <c r="I58" s="127" t="str">
        <f>IF(COUNTIF(J58:AW58,"&lt;&gt;")=0,"",SUMPRODUCT(((Recommendations[ImplStatus]="Implemented")+(Recommendations[ImplStatus]="Compensated"))*ISNUMBER(MATCH(Recommendations[Id],J58:AW58,0)))/COUNTIF(J58:AW58,"&lt;&gt;"))</f>
        <v/>
      </c>
      <c r="J58" s="129"/>
      <c r="K58" s="129"/>
      <c r="L58" s="129"/>
      <c r="M58" s="129"/>
      <c r="N58" s="129"/>
      <c r="O58" s="129"/>
      <c r="P58" s="129"/>
      <c r="Q58" s="129"/>
      <c r="R58" s="129"/>
      <c r="S58" s="129"/>
      <c r="T58" s="129"/>
      <c r="U58" s="129"/>
      <c r="V58" s="129"/>
      <c r="W58" s="129"/>
      <c r="X58" s="129"/>
      <c r="Y58" s="129"/>
      <c r="Z58" s="129"/>
      <c r="AA58" s="129"/>
      <c r="AB58" s="129"/>
      <c r="AC58" s="129"/>
      <c r="AD58" s="129"/>
      <c r="AE58" s="129"/>
      <c r="AF58" s="129"/>
      <c r="AG58" s="129"/>
      <c r="AH58" s="129"/>
      <c r="AI58" s="129"/>
      <c r="AJ58" s="129"/>
      <c r="AK58" s="129"/>
      <c r="AL58" s="129"/>
      <c r="AM58" s="129"/>
      <c r="AN58" s="129"/>
      <c r="AO58" s="129"/>
      <c r="AP58" s="129"/>
      <c r="AQ58" s="129"/>
      <c r="AR58" s="129"/>
      <c r="AS58" s="129"/>
      <c r="AT58" s="129"/>
      <c r="AU58" s="129"/>
      <c r="AV58" s="129"/>
      <c r="AW58" s="139"/>
    </row>
    <row r="59" spans="1:49" ht="60" customHeight="1" x14ac:dyDescent="0.35">
      <c r="A59" s="136" t="s">
        <v>2831</v>
      </c>
      <c r="B59" s="122" t="s">
        <v>2840</v>
      </c>
      <c r="C59" s="123" t="s">
        <v>2841</v>
      </c>
      <c r="D59" s="125" t="s">
        <v>2842</v>
      </c>
      <c r="E59" s="125" t="s">
        <v>2843</v>
      </c>
      <c r="F59" s="125" t="s">
        <v>2844</v>
      </c>
      <c r="G59" s="125" t="s">
        <v>2845</v>
      </c>
      <c r="H59" s="125" t="s">
        <v>2846</v>
      </c>
      <c r="I59" s="127" t="str">
        <f>IF(COUNTIF(J59:AW59,"&lt;&gt;")=0,"",SUMPRODUCT(((Recommendations[ImplStatus]="Implemented")+(Recommendations[ImplStatus]="Compensated"))*ISNUMBER(MATCH(Recommendations[Id],J59:AW59,0)))/COUNTIF(J59:AW59,"&lt;&gt;"))</f>
        <v/>
      </c>
      <c r="J59" s="129"/>
      <c r="K59" s="129"/>
      <c r="L59" s="129"/>
      <c r="M59" s="129"/>
      <c r="N59" s="129"/>
      <c r="O59" s="129"/>
      <c r="P59" s="129"/>
      <c r="Q59" s="129"/>
      <c r="R59" s="129"/>
      <c r="S59" s="129"/>
      <c r="T59" s="129"/>
      <c r="U59" s="129"/>
      <c r="V59" s="129"/>
      <c r="W59" s="129"/>
      <c r="X59" s="129"/>
      <c r="Y59" s="129"/>
      <c r="Z59" s="129"/>
      <c r="AA59" s="129"/>
      <c r="AB59" s="129"/>
      <c r="AC59" s="129"/>
      <c r="AD59" s="129"/>
      <c r="AE59" s="129"/>
      <c r="AF59" s="129"/>
      <c r="AG59" s="129"/>
      <c r="AH59" s="129"/>
      <c r="AI59" s="129"/>
      <c r="AJ59" s="129"/>
      <c r="AK59" s="129"/>
      <c r="AL59" s="129"/>
      <c r="AM59" s="129"/>
      <c r="AN59" s="129"/>
      <c r="AO59" s="129"/>
      <c r="AP59" s="129"/>
      <c r="AQ59" s="129"/>
      <c r="AR59" s="129"/>
      <c r="AS59" s="129"/>
      <c r="AT59" s="129"/>
      <c r="AU59" s="129"/>
      <c r="AV59" s="129"/>
      <c r="AW59" s="139"/>
    </row>
    <row r="60" spans="1:49" ht="60" customHeight="1" x14ac:dyDescent="0.35">
      <c r="A60" s="136" t="s">
        <v>2831</v>
      </c>
      <c r="B60" s="122" t="s">
        <v>2847</v>
      </c>
      <c r="C60" s="123" t="s">
        <v>2848</v>
      </c>
      <c r="D60" s="125" t="s">
        <v>2849</v>
      </c>
      <c r="E60" s="125" t="s">
        <v>2850</v>
      </c>
      <c r="F60" s="125" t="s">
        <v>2851</v>
      </c>
      <c r="G60" s="125" t="s">
        <v>2852</v>
      </c>
      <c r="H60" s="125" t="s">
        <v>2853</v>
      </c>
      <c r="I60" s="127" t="str">
        <f>IF(COUNTIF(J60:AW60,"&lt;&gt;")=0,"",SUMPRODUCT(((Recommendations[ImplStatus]="Implemented")+(Recommendations[ImplStatus]="Compensated"))*ISNUMBER(MATCH(Recommendations[Id],J60:AW60,0)))/COUNTIF(J60:AW60,"&lt;&gt;"))</f>
        <v/>
      </c>
      <c r="J60" s="129"/>
      <c r="K60" s="129"/>
      <c r="L60" s="129"/>
      <c r="M60" s="129"/>
      <c r="N60" s="129"/>
      <c r="O60" s="129"/>
      <c r="P60" s="129"/>
      <c r="Q60" s="129"/>
      <c r="R60" s="129"/>
      <c r="S60" s="129"/>
      <c r="T60" s="129"/>
      <c r="U60" s="129"/>
      <c r="V60" s="129"/>
      <c r="W60" s="129"/>
      <c r="X60" s="129"/>
      <c r="Y60" s="129"/>
      <c r="Z60" s="129"/>
      <c r="AA60" s="129"/>
      <c r="AB60" s="129"/>
      <c r="AC60" s="129"/>
      <c r="AD60" s="129"/>
      <c r="AE60" s="129"/>
      <c r="AF60" s="129"/>
      <c r="AG60" s="129"/>
      <c r="AH60" s="129"/>
      <c r="AI60" s="129"/>
      <c r="AJ60" s="129"/>
      <c r="AK60" s="129"/>
      <c r="AL60" s="129"/>
      <c r="AM60" s="129"/>
      <c r="AN60" s="129"/>
      <c r="AO60" s="129"/>
      <c r="AP60" s="129"/>
      <c r="AQ60" s="129"/>
      <c r="AR60" s="129"/>
      <c r="AS60" s="129"/>
      <c r="AT60" s="129"/>
      <c r="AU60" s="129"/>
      <c r="AV60" s="129"/>
      <c r="AW60" s="139"/>
    </row>
    <row r="61" spans="1:49" ht="60" customHeight="1" outlineLevel="1" x14ac:dyDescent="0.35">
      <c r="A61" s="135" t="s">
        <v>2854</v>
      </c>
      <c r="B61" s="121"/>
      <c r="C61" s="120" t="s">
        <v>2855</v>
      </c>
      <c r="D61" s="124"/>
      <c r="E61" s="124"/>
      <c r="F61" s="124"/>
      <c r="G61" s="124"/>
      <c r="H61" s="124"/>
      <c r="I61" s="126" t="str">
        <f>IF(COUNTIF(J61:AW61,"&lt;&gt;")=0,"",SUMPRODUCT(((Recommendations[ImplStatus]="Implemented")+(Recommendations[ImplStatus]="Compensated"))*ISNUMBER(MATCH(Recommendations[Id],J61:AW61,0)))/COUNTIF(J61:AW61,"&lt;&gt;"))</f>
        <v/>
      </c>
      <c r="J61" s="128"/>
      <c r="K61" s="128"/>
      <c r="L61" s="128"/>
      <c r="M61" s="128"/>
      <c r="N61" s="128"/>
      <c r="O61" s="128"/>
      <c r="P61" s="128"/>
      <c r="Q61" s="128"/>
      <c r="R61" s="128"/>
      <c r="S61" s="128"/>
      <c r="T61" s="128"/>
      <c r="U61" s="128"/>
      <c r="V61" s="128"/>
      <c r="W61" s="128"/>
      <c r="X61" s="128"/>
      <c r="Y61" s="128"/>
      <c r="Z61" s="128"/>
      <c r="AA61" s="128"/>
      <c r="AB61" s="128"/>
      <c r="AC61" s="128"/>
      <c r="AD61" s="128"/>
      <c r="AE61" s="128"/>
      <c r="AF61" s="128"/>
      <c r="AG61" s="128"/>
      <c r="AH61" s="128"/>
      <c r="AI61" s="128"/>
      <c r="AJ61" s="128"/>
      <c r="AK61" s="128"/>
      <c r="AL61" s="128"/>
      <c r="AM61" s="128"/>
      <c r="AN61" s="128"/>
      <c r="AO61" s="128"/>
      <c r="AP61" s="128"/>
      <c r="AQ61" s="128"/>
      <c r="AR61" s="128"/>
      <c r="AS61" s="128"/>
      <c r="AT61" s="128"/>
      <c r="AU61" s="128"/>
      <c r="AV61" s="128"/>
      <c r="AW61" s="138"/>
    </row>
    <row r="62" spans="1:49" ht="60" customHeight="1" x14ac:dyDescent="0.35">
      <c r="A62" s="136" t="s">
        <v>2854</v>
      </c>
      <c r="B62" s="122" t="s">
        <v>2856</v>
      </c>
      <c r="C62" s="123" t="s">
        <v>2857</v>
      </c>
      <c r="D62" s="125" t="s">
        <v>2858</v>
      </c>
      <c r="E62" s="125" t="s">
        <v>2859</v>
      </c>
      <c r="F62" s="125" t="s">
        <v>2860</v>
      </c>
      <c r="G62" s="125" t="s">
        <v>2861</v>
      </c>
      <c r="H62" s="125" t="s">
        <v>2862</v>
      </c>
      <c r="I62" s="127" t="str">
        <f>IF(COUNTIF(J62:AW62,"&lt;&gt;")=0,"",SUMPRODUCT(((Recommendations[ImplStatus]="Implemented")+(Recommendations[ImplStatus]="Compensated"))*ISNUMBER(MATCH(Recommendations[Id],J62:AW62,0)))/COUNTIF(J62:AW62,"&lt;&gt;"))</f>
        <v/>
      </c>
      <c r="J62" s="129"/>
      <c r="K62" s="129"/>
      <c r="L62" s="129"/>
      <c r="M62" s="129"/>
      <c r="N62" s="129"/>
      <c r="O62" s="129"/>
      <c r="P62" s="129"/>
      <c r="Q62" s="129"/>
      <c r="R62" s="129"/>
      <c r="S62" s="129"/>
      <c r="T62" s="129"/>
      <c r="U62" s="129"/>
      <c r="V62" s="129"/>
      <c r="W62" s="129"/>
      <c r="X62" s="129"/>
      <c r="Y62" s="129"/>
      <c r="Z62" s="129"/>
      <c r="AA62" s="129"/>
      <c r="AB62" s="129"/>
      <c r="AC62" s="129"/>
      <c r="AD62" s="129"/>
      <c r="AE62" s="129"/>
      <c r="AF62" s="129"/>
      <c r="AG62" s="129"/>
      <c r="AH62" s="129"/>
      <c r="AI62" s="129"/>
      <c r="AJ62" s="129"/>
      <c r="AK62" s="129"/>
      <c r="AL62" s="129"/>
      <c r="AM62" s="129"/>
      <c r="AN62" s="129"/>
      <c r="AO62" s="129"/>
      <c r="AP62" s="129"/>
      <c r="AQ62" s="129"/>
      <c r="AR62" s="129"/>
      <c r="AS62" s="129"/>
      <c r="AT62" s="129"/>
      <c r="AU62" s="129"/>
      <c r="AV62" s="129"/>
      <c r="AW62" s="139"/>
    </row>
    <row r="63" spans="1:49" ht="60" customHeight="1" x14ac:dyDescent="0.35">
      <c r="A63" s="136" t="s">
        <v>2854</v>
      </c>
      <c r="B63" s="122" t="s">
        <v>2863</v>
      </c>
      <c r="C63" s="123" t="s">
        <v>2864</v>
      </c>
      <c r="D63" s="125" t="s">
        <v>2865</v>
      </c>
      <c r="E63" s="125" t="s">
        <v>2866</v>
      </c>
      <c r="F63" s="125" t="s">
        <v>2867</v>
      </c>
      <c r="G63" s="125" t="s">
        <v>2868</v>
      </c>
      <c r="H63" s="125" t="s">
        <v>2869</v>
      </c>
      <c r="I63" s="127" t="str">
        <f>IF(COUNTIF(J63:AW63,"&lt;&gt;")=0,"",SUMPRODUCT(((Recommendations[ImplStatus]="Implemented")+(Recommendations[ImplStatus]="Compensated"))*ISNUMBER(MATCH(Recommendations[Id],J63:AW63,0)))/COUNTIF(J63:AW63,"&lt;&gt;"))</f>
        <v/>
      </c>
      <c r="J63" s="129"/>
      <c r="K63" s="129"/>
      <c r="L63" s="129"/>
      <c r="M63" s="129"/>
      <c r="N63" s="129"/>
      <c r="O63" s="129"/>
      <c r="P63" s="129"/>
      <c r="Q63" s="129"/>
      <c r="R63" s="129"/>
      <c r="S63" s="129"/>
      <c r="T63" s="129"/>
      <c r="U63" s="129"/>
      <c r="V63" s="129"/>
      <c r="W63" s="129"/>
      <c r="X63" s="129"/>
      <c r="Y63" s="129"/>
      <c r="Z63" s="129"/>
      <c r="AA63" s="129"/>
      <c r="AB63" s="129"/>
      <c r="AC63" s="129"/>
      <c r="AD63" s="129"/>
      <c r="AE63" s="129"/>
      <c r="AF63" s="129"/>
      <c r="AG63" s="129"/>
      <c r="AH63" s="129"/>
      <c r="AI63" s="129"/>
      <c r="AJ63" s="129"/>
      <c r="AK63" s="129"/>
      <c r="AL63" s="129"/>
      <c r="AM63" s="129"/>
      <c r="AN63" s="129"/>
      <c r="AO63" s="129"/>
      <c r="AP63" s="129"/>
      <c r="AQ63" s="129"/>
      <c r="AR63" s="129"/>
      <c r="AS63" s="129"/>
      <c r="AT63" s="129"/>
      <c r="AU63" s="129"/>
      <c r="AV63" s="129"/>
      <c r="AW63" s="139"/>
    </row>
    <row r="64" spans="1:49" ht="60" customHeight="1" x14ac:dyDescent="0.35">
      <c r="A64" s="136" t="s">
        <v>2854</v>
      </c>
      <c r="B64" s="122" t="s">
        <v>2870</v>
      </c>
      <c r="C64" s="123" t="s">
        <v>2871</v>
      </c>
      <c r="D64" s="125" t="s">
        <v>2872</v>
      </c>
      <c r="E64" s="125" t="s">
        <v>2873</v>
      </c>
      <c r="F64" s="125" t="s">
        <v>2874</v>
      </c>
      <c r="G64" s="125" t="s">
        <v>2875</v>
      </c>
      <c r="H64" s="125" t="s">
        <v>2876</v>
      </c>
      <c r="I64" s="127" t="str">
        <f>IF(COUNTIF(J64:AW64,"&lt;&gt;")=0,"",SUMPRODUCT(((Recommendations[ImplStatus]="Implemented")+(Recommendations[ImplStatus]="Compensated"))*ISNUMBER(MATCH(Recommendations[Id],J64:AW64,0)))/COUNTIF(J64:AW64,"&lt;&gt;"))</f>
        <v/>
      </c>
      <c r="J64" s="129"/>
      <c r="K64" s="129"/>
      <c r="L64" s="129"/>
      <c r="M64" s="129"/>
      <c r="N64" s="129"/>
      <c r="O64" s="129"/>
      <c r="P64" s="129"/>
      <c r="Q64" s="129"/>
      <c r="R64" s="129"/>
      <c r="S64" s="129"/>
      <c r="T64" s="129"/>
      <c r="U64" s="129"/>
      <c r="V64" s="129"/>
      <c r="W64" s="129"/>
      <c r="X64" s="129"/>
      <c r="Y64" s="129"/>
      <c r="Z64" s="129"/>
      <c r="AA64" s="129"/>
      <c r="AB64" s="129"/>
      <c r="AC64" s="129"/>
      <c r="AD64" s="129"/>
      <c r="AE64" s="129"/>
      <c r="AF64" s="129"/>
      <c r="AG64" s="129"/>
      <c r="AH64" s="129"/>
      <c r="AI64" s="129"/>
      <c r="AJ64" s="129"/>
      <c r="AK64" s="129"/>
      <c r="AL64" s="129"/>
      <c r="AM64" s="129"/>
      <c r="AN64" s="129"/>
      <c r="AO64" s="129"/>
      <c r="AP64" s="129"/>
      <c r="AQ64" s="129"/>
      <c r="AR64" s="129"/>
      <c r="AS64" s="129"/>
      <c r="AT64" s="129"/>
      <c r="AU64" s="129"/>
      <c r="AV64" s="129"/>
      <c r="AW64" s="139"/>
    </row>
    <row r="65" spans="1:49" ht="60" customHeight="1" x14ac:dyDescent="0.35">
      <c r="A65" s="136" t="s">
        <v>2854</v>
      </c>
      <c r="B65" s="122" t="s">
        <v>2877</v>
      </c>
      <c r="C65" s="123" t="s">
        <v>2878</v>
      </c>
      <c r="D65" s="125" t="s">
        <v>2879</v>
      </c>
      <c r="E65" s="125" t="s">
        <v>2880</v>
      </c>
      <c r="F65" s="125" t="s">
        <v>2881</v>
      </c>
      <c r="G65" s="125" t="s">
        <v>2882</v>
      </c>
      <c r="H65" s="125" t="s">
        <v>2883</v>
      </c>
      <c r="I65" s="127" t="str">
        <f>IF(COUNTIF(J65:AW65,"&lt;&gt;")=0,"",SUMPRODUCT(((Recommendations[ImplStatus]="Implemented")+(Recommendations[ImplStatus]="Compensated"))*ISNUMBER(MATCH(Recommendations[Id],J65:AW65,0)))/COUNTIF(J65:AW65,"&lt;&gt;"))</f>
        <v/>
      </c>
      <c r="J65" s="129"/>
      <c r="K65" s="129"/>
      <c r="L65" s="129"/>
      <c r="M65" s="129"/>
      <c r="N65" s="129"/>
      <c r="O65" s="129"/>
      <c r="P65" s="129"/>
      <c r="Q65" s="129"/>
      <c r="R65" s="129"/>
      <c r="S65" s="129"/>
      <c r="T65" s="129"/>
      <c r="U65" s="129"/>
      <c r="V65" s="129"/>
      <c r="W65" s="129"/>
      <c r="X65" s="129"/>
      <c r="Y65" s="129"/>
      <c r="Z65" s="129"/>
      <c r="AA65" s="129"/>
      <c r="AB65" s="129"/>
      <c r="AC65" s="129"/>
      <c r="AD65" s="129"/>
      <c r="AE65" s="129"/>
      <c r="AF65" s="129"/>
      <c r="AG65" s="129"/>
      <c r="AH65" s="129"/>
      <c r="AI65" s="129"/>
      <c r="AJ65" s="129"/>
      <c r="AK65" s="129"/>
      <c r="AL65" s="129"/>
      <c r="AM65" s="129"/>
      <c r="AN65" s="129"/>
      <c r="AO65" s="129"/>
      <c r="AP65" s="129"/>
      <c r="AQ65" s="129"/>
      <c r="AR65" s="129"/>
      <c r="AS65" s="129"/>
      <c r="AT65" s="129"/>
      <c r="AU65" s="129"/>
      <c r="AV65" s="129"/>
      <c r="AW65" s="139"/>
    </row>
    <row r="66" spans="1:49" ht="60" customHeight="1" x14ac:dyDescent="0.35">
      <c r="A66" s="136" t="s">
        <v>2854</v>
      </c>
      <c r="B66" s="122" t="s">
        <v>2884</v>
      </c>
      <c r="C66" s="123" t="s">
        <v>2885</v>
      </c>
      <c r="D66" s="125" t="s">
        <v>2886</v>
      </c>
      <c r="E66" s="125" t="s">
        <v>2887</v>
      </c>
      <c r="F66" s="125" t="s">
        <v>2888</v>
      </c>
      <c r="G66" s="125" t="s">
        <v>2889</v>
      </c>
      <c r="H66" s="125" t="s">
        <v>2890</v>
      </c>
      <c r="I66" s="127" t="str">
        <f>IF(COUNTIF(J66:AW66,"&lt;&gt;")=0,"",SUMPRODUCT(((Recommendations[ImplStatus]="Implemented")+(Recommendations[ImplStatus]="Compensated"))*ISNUMBER(MATCH(Recommendations[Id],J66:AW66,0)))/COUNTIF(J66:AW66,"&lt;&gt;"))</f>
        <v/>
      </c>
      <c r="J66" s="129"/>
      <c r="K66" s="129"/>
      <c r="L66" s="129"/>
      <c r="M66" s="129"/>
      <c r="N66" s="129"/>
      <c r="O66" s="129"/>
      <c r="P66" s="129"/>
      <c r="Q66" s="129"/>
      <c r="R66" s="129"/>
      <c r="S66" s="129"/>
      <c r="T66" s="129"/>
      <c r="U66" s="129"/>
      <c r="V66" s="129"/>
      <c r="W66" s="129"/>
      <c r="X66" s="129"/>
      <c r="Y66" s="129"/>
      <c r="Z66" s="129"/>
      <c r="AA66" s="129"/>
      <c r="AB66" s="129"/>
      <c r="AC66" s="129"/>
      <c r="AD66" s="129"/>
      <c r="AE66" s="129"/>
      <c r="AF66" s="129"/>
      <c r="AG66" s="129"/>
      <c r="AH66" s="129"/>
      <c r="AI66" s="129"/>
      <c r="AJ66" s="129"/>
      <c r="AK66" s="129"/>
      <c r="AL66" s="129"/>
      <c r="AM66" s="129"/>
      <c r="AN66" s="129"/>
      <c r="AO66" s="129"/>
      <c r="AP66" s="129"/>
      <c r="AQ66" s="129"/>
      <c r="AR66" s="129"/>
      <c r="AS66" s="129"/>
      <c r="AT66" s="129"/>
      <c r="AU66" s="129"/>
      <c r="AV66" s="129"/>
      <c r="AW66" s="139"/>
    </row>
    <row r="67" spans="1:49" ht="60" customHeight="1" x14ac:dyDescent="0.35">
      <c r="A67" s="136" t="s">
        <v>2854</v>
      </c>
      <c r="B67" s="122" t="s">
        <v>2891</v>
      </c>
      <c r="C67" s="123" t="s">
        <v>2892</v>
      </c>
      <c r="D67" s="125" t="s">
        <v>2893</v>
      </c>
      <c r="E67" s="125" t="s">
        <v>2894</v>
      </c>
      <c r="F67" s="125" t="s">
        <v>2895</v>
      </c>
      <c r="G67" s="125" t="s">
        <v>2896</v>
      </c>
      <c r="H67" s="125" t="s">
        <v>2897</v>
      </c>
      <c r="I67" s="127">
        <f>IF(COUNTIF(J67:AW67,"&lt;&gt;")=0,"",SUMPRODUCT(((Recommendations[ImplStatus]="Implemented")+(Recommendations[ImplStatus]="Compensated"))*ISNUMBER(MATCH(Recommendations[Id],J67:AW67,0)))/COUNTIF(J67:AW67,"&lt;&gt;"))</f>
        <v>0</v>
      </c>
      <c r="J67" s="129" t="s">
        <v>538</v>
      </c>
      <c r="K67" s="129" t="s">
        <v>1152</v>
      </c>
      <c r="L67" s="129"/>
      <c r="M67" s="129"/>
      <c r="N67" s="129"/>
      <c r="O67" s="129"/>
      <c r="P67" s="129"/>
      <c r="Q67" s="129"/>
      <c r="R67" s="129"/>
      <c r="S67" s="129"/>
      <c r="T67" s="129"/>
      <c r="U67" s="129"/>
      <c r="V67" s="129"/>
      <c r="W67" s="129"/>
      <c r="X67" s="129"/>
      <c r="Y67" s="129"/>
      <c r="Z67" s="129"/>
      <c r="AA67" s="129"/>
      <c r="AB67" s="129"/>
      <c r="AC67" s="129"/>
      <c r="AD67" s="129"/>
      <c r="AE67" s="129"/>
      <c r="AF67" s="129"/>
      <c r="AG67" s="129"/>
      <c r="AH67" s="129"/>
      <c r="AI67" s="129"/>
      <c r="AJ67" s="129"/>
      <c r="AK67" s="129"/>
      <c r="AL67" s="129"/>
      <c r="AM67" s="129"/>
      <c r="AN67" s="129"/>
      <c r="AO67" s="129"/>
      <c r="AP67" s="129"/>
      <c r="AQ67" s="129"/>
      <c r="AR67" s="129"/>
      <c r="AS67" s="129"/>
      <c r="AT67" s="129"/>
      <c r="AU67" s="129"/>
      <c r="AV67" s="129"/>
      <c r="AW67" s="139"/>
    </row>
    <row r="68" spans="1:49" ht="60" customHeight="1" x14ac:dyDescent="0.35">
      <c r="A68" s="136" t="s">
        <v>2854</v>
      </c>
      <c r="B68" s="122" t="s">
        <v>2898</v>
      </c>
      <c r="C68" s="123" t="s">
        <v>2899</v>
      </c>
      <c r="D68" s="125" t="s">
        <v>2900</v>
      </c>
      <c r="E68" s="125" t="s">
        <v>2901</v>
      </c>
      <c r="F68" s="125" t="s">
        <v>2902</v>
      </c>
      <c r="G68" s="125" t="s">
        <v>2903</v>
      </c>
      <c r="H68" s="125" t="s">
        <v>2904</v>
      </c>
      <c r="I68" s="127" t="str">
        <f>IF(COUNTIF(J68:AW68,"&lt;&gt;")=0,"",SUMPRODUCT(((Recommendations[ImplStatus]="Implemented")+(Recommendations[ImplStatus]="Compensated"))*ISNUMBER(MATCH(Recommendations[Id],J68:AW68,0)))/COUNTIF(J68:AW68,"&lt;&gt;"))</f>
        <v/>
      </c>
      <c r="J68" s="129"/>
      <c r="K68" s="129"/>
      <c r="L68" s="129"/>
      <c r="M68" s="129"/>
      <c r="N68" s="129"/>
      <c r="O68" s="129"/>
      <c r="P68" s="129"/>
      <c r="Q68" s="129"/>
      <c r="R68" s="129"/>
      <c r="S68" s="129"/>
      <c r="T68" s="129"/>
      <c r="U68" s="129"/>
      <c r="V68" s="129"/>
      <c r="W68" s="129"/>
      <c r="X68" s="129"/>
      <c r="Y68" s="129"/>
      <c r="Z68" s="129"/>
      <c r="AA68" s="129"/>
      <c r="AB68" s="129"/>
      <c r="AC68" s="129"/>
      <c r="AD68" s="129"/>
      <c r="AE68" s="129"/>
      <c r="AF68" s="129"/>
      <c r="AG68" s="129"/>
      <c r="AH68" s="129"/>
      <c r="AI68" s="129"/>
      <c r="AJ68" s="129"/>
      <c r="AK68" s="129"/>
      <c r="AL68" s="129"/>
      <c r="AM68" s="129"/>
      <c r="AN68" s="129"/>
      <c r="AO68" s="129"/>
      <c r="AP68" s="129"/>
      <c r="AQ68" s="129"/>
      <c r="AR68" s="129"/>
      <c r="AS68" s="129"/>
      <c r="AT68" s="129"/>
      <c r="AU68" s="129"/>
      <c r="AV68" s="129"/>
      <c r="AW68" s="139"/>
    </row>
    <row r="69" spans="1:49" ht="60" customHeight="1" outlineLevel="1" x14ac:dyDescent="0.35">
      <c r="A69" s="135" t="s">
        <v>2905</v>
      </c>
      <c r="B69" s="121"/>
      <c r="C69" s="120" t="s">
        <v>2906</v>
      </c>
      <c r="D69" s="124"/>
      <c r="E69" s="124"/>
      <c r="F69" s="124"/>
      <c r="G69" s="124"/>
      <c r="H69" s="124"/>
      <c r="I69" s="126" t="str">
        <f>IF(COUNTIF(J69:AW69,"&lt;&gt;")=0,"",SUMPRODUCT(((Recommendations[ImplStatus]="Implemented")+(Recommendations[ImplStatus]="Compensated"))*ISNUMBER(MATCH(Recommendations[Id],J69:AW69,0)))/COUNTIF(J69:AW69,"&lt;&gt;"))</f>
        <v/>
      </c>
      <c r="J69" s="128"/>
      <c r="K69" s="128"/>
      <c r="L69" s="128"/>
      <c r="M69" s="128"/>
      <c r="N69" s="128"/>
      <c r="O69" s="128"/>
      <c r="P69" s="128"/>
      <c r="Q69" s="128"/>
      <c r="R69" s="128"/>
      <c r="S69" s="128"/>
      <c r="T69" s="128"/>
      <c r="U69" s="128"/>
      <c r="V69" s="128"/>
      <c r="W69" s="128"/>
      <c r="X69" s="128"/>
      <c r="Y69" s="128"/>
      <c r="Z69" s="128"/>
      <c r="AA69" s="128"/>
      <c r="AB69" s="128"/>
      <c r="AC69" s="128"/>
      <c r="AD69" s="128"/>
      <c r="AE69" s="128"/>
      <c r="AF69" s="128"/>
      <c r="AG69" s="128"/>
      <c r="AH69" s="128"/>
      <c r="AI69" s="128"/>
      <c r="AJ69" s="128"/>
      <c r="AK69" s="128"/>
      <c r="AL69" s="128"/>
      <c r="AM69" s="128"/>
      <c r="AN69" s="128"/>
      <c r="AO69" s="128"/>
      <c r="AP69" s="128"/>
      <c r="AQ69" s="128"/>
      <c r="AR69" s="128"/>
      <c r="AS69" s="128"/>
      <c r="AT69" s="128"/>
      <c r="AU69" s="128"/>
      <c r="AV69" s="128"/>
      <c r="AW69" s="138"/>
    </row>
    <row r="70" spans="1:49" ht="60" customHeight="1" x14ac:dyDescent="0.35">
      <c r="A70" s="136" t="s">
        <v>2905</v>
      </c>
      <c r="B70" s="122" t="s">
        <v>2907</v>
      </c>
      <c r="C70" s="123" t="s">
        <v>2908</v>
      </c>
      <c r="D70" s="125" t="s">
        <v>2909</v>
      </c>
      <c r="E70" s="125" t="s">
        <v>2910</v>
      </c>
      <c r="F70" s="125" t="s">
        <v>2911</v>
      </c>
      <c r="G70" s="125" t="s">
        <v>2912</v>
      </c>
      <c r="H70" s="125" t="s">
        <v>2913</v>
      </c>
      <c r="I70" s="127" t="str">
        <f>IF(COUNTIF(J70:AW70,"&lt;&gt;")=0,"",SUMPRODUCT(((Recommendations[ImplStatus]="Implemented")+(Recommendations[ImplStatus]="Compensated"))*ISNUMBER(MATCH(Recommendations[Id],J70:AW70,0)))/COUNTIF(J70:AW70,"&lt;&gt;"))</f>
        <v/>
      </c>
      <c r="J70" s="129"/>
      <c r="K70" s="129"/>
      <c r="L70" s="129"/>
      <c r="M70" s="129"/>
      <c r="N70" s="129"/>
      <c r="O70" s="129"/>
      <c r="P70" s="129"/>
      <c r="Q70" s="129"/>
      <c r="R70" s="129"/>
      <c r="S70" s="129"/>
      <c r="T70" s="129"/>
      <c r="U70" s="129"/>
      <c r="V70" s="129"/>
      <c r="W70" s="129"/>
      <c r="X70" s="129"/>
      <c r="Y70" s="129"/>
      <c r="Z70" s="129"/>
      <c r="AA70" s="129"/>
      <c r="AB70" s="129"/>
      <c r="AC70" s="129"/>
      <c r="AD70" s="129"/>
      <c r="AE70" s="129"/>
      <c r="AF70" s="129"/>
      <c r="AG70" s="129"/>
      <c r="AH70" s="129"/>
      <c r="AI70" s="129"/>
      <c r="AJ70" s="129"/>
      <c r="AK70" s="129"/>
      <c r="AL70" s="129"/>
      <c r="AM70" s="129"/>
      <c r="AN70" s="129"/>
      <c r="AO70" s="129"/>
      <c r="AP70" s="129"/>
      <c r="AQ70" s="129"/>
      <c r="AR70" s="129"/>
      <c r="AS70" s="129"/>
      <c r="AT70" s="129"/>
      <c r="AU70" s="129"/>
      <c r="AV70" s="129"/>
      <c r="AW70" s="139"/>
    </row>
    <row r="71" spans="1:49" ht="60" customHeight="1" x14ac:dyDescent="0.35">
      <c r="A71" s="136" t="s">
        <v>2905</v>
      </c>
      <c r="B71" s="122" t="s">
        <v>2914</v>
      </c>
      <c r="C71" s="123" t="s">
        <v>2915</v>
      </c>
      <c r="D71" s="125" t="s">
        <v>2916</v>
      </c>
      <c r="E71" s="125" t="s">
        <v>2917</v>
      </c>
      <c r="F71" s="125" t="s">
        <v>2918</v>
      </c>
      <c r="G71" s="125" t="s">
        <v>2919</v>
      </c>
      <c r="H71" s="125" t="s">
        <v>2920</v>
      </c>
      <c r="I71" s="127" t="str">
        <f>IF(COUNTIF(J71:AW71,"&lt;&gt;")=0,"",SUMPRODUCT(((Recommendations[ImplStatus]="Implemented")+(Recommendations[ImplStatus]="Compensated"))*ISNUMBER(MATCH(Recommendations[Id],J71:AW71,0)))/COUNTIF(J71:AW71,"&lt;&gt;"))</f>
        <v/>
      </c>
      <c r="J71" s="129"/>
      <c r="K71" s="129"/>
      <c r="L71" s="129"/>
      <c r="M71" s="129"/>
      <c r="N71" s="129"/>
      <c r="O71" s="129"/>
      <c r="P71" s="129"/>
      <c r="Q71" s="129"/>
      <c r="R71" s="129"/>
      <c r="S71" s="129"/>
      <c r="T71" s="129"/>
      <c r="U71" s="129"/>
      <c r="V71" s="129"/>
      <c r="W71" s="129"/>
      <c r="X71" s="129"/>
      <c r="Y71" s="129"/>
      <c r="Z71" s="129"/>
      <c r="AA71" s="129"/>
      <c r="AB71" s="129"/>
      <c r="AC71" s="129"/>
      <c r="AD71" s="129"/>
      <c r="AE71" s="129"/>
      <c r="AF71" s="129"/>
      <c r="AG71" s="129"/>
      <c r="AH71" s="129"/>
      <c r="AI71" s="129"/>
      <c r="AJ71" s="129"/>
      <c r="AK71" s="129"/>
      <c r="AL71" s="129"/>
      <c r="AM71" s="129"/>
      <c r="AN71" s="129"/>
      <c r="AO71" s="129"/>
      <c r="AP71" s="129"/>
      <c r="AQ71" s="129"/>
      <c r="AR71" s="129"/>
      <c r="AS71" s="129"/>
      <c r="AT71" s="129"/>
      <c r="AU71" s="129"/>
      <c r="AV71" s="129"/>
      <c r="AW71" s="139"/>
    </row>
    <row r="72" spans="1:49" ht="60" customHeight="1" outlineLevel="1" x14ac:dyDescent="0.35">
      <c r="A72" s="135" t="s">
        <v>2921</v>
      </c>
      <c r="B72" s="121"/>
      <c r="C72" s="120" t="s">
        <v>2922</v>
      </c>
      <c r="D72" s="124"/>
      <c r="E72" s="124"/>
      <c r="F72" s="124"/>
      <c r="G72" s="124"/>
      <c r="H72" s="124"/>
      <c r="I72" s="126" t="str">
        <f>IF(COUNTIF(J72:AW72,"&lt;&gt;")=0,"",SUMPRODUCT(((Recommendations[ImplStatus]="Implemented")+(Recommendations[ImplStatus]="Compensated"))*ISNUMBER(MATCH(Recommendations[Id],J72:AW72,0)))/COUNTIF(J72:AW72,"&lt;&gt;"))</f>
        <v/>
      </c>
      <c r="J72" s="128"/>
      <c r="K72" s="128"/>
      <c r="L72" s="128"/>
      <c r="M72" s="128"/>
      <c r="N72" s="128"/>
      <c r="O72" s="128"/>
      <c r="P72" s="128"/>
      <c r="Q72" s="128"/>
      <c r="R72" s="128"/>
      <c r="S72" s="128"/>
      <c r="T72" s="128"/>
      <c r="U72" s="128"/>
      <c r="V72" s="128"/>
      <c r="W72" s="128"/>
      <c r="X72" s="128"/>
      <c r="Y72" s="128"/>
      <c r="Z72" s="128"/>
      <c r="AA72" s="128"/>
      <c r="AB72" s="128"/>
      <c r="AC72" s="128"/>
      <c r="AD72" s="128"/>
      <c r="AE72" s="128"/>
      <c r="AF72" s="128"/>
      <c r="AG72" s="128"/>
      <c r="AH72" s="128"/>
      <c r="AI72" s="128"/>
      <c r="AJ72" s="128"/>
      <c r="AK72" s="128"/>
      <c r="AL72" s="128"/>
      <c r="AM72" s="128"/>
      <c r="AN72" s="128"/>
      <c r="AO72" s="128"/>
      <c r="AP72" s="128"/>
      <c r="AQ72" s="128"/>
      <c r="AR72" s="128"/>
      <c r="AS72" s="128"/>
      <c r="AT72" s="128"/>
      <c r="AU72" s="128"/>
      <c r="AV72" s="128"/>
      <c r="AW72" s="138"/>
    </row>
    <row r="73" spans="1:49" ht="60" customHeight="1" x14ac:dyDescent="0.35">
      <c r="A73" s="136" t="s">
        <v>2921</v>
      </c>
      <c r="B73" s="122" t="s">
        <v>2923</v>
      </c>
      <c r="C73" s="123" t="s">
        <v>2924</v>
      </c>
      <c r="D73" s="125" t="s">
        <v>2925</v>
      </c>
      <c r="E73" s="125" t="s">
        <v>2926</v>
      </c>
      <c r="F73" s="125" t="s">
        <v>2927</v>
      </c>
      <c r="G73" s="125" t="s">
        <v>2928</v>
      </c>
      <c r="H73" s="125" t="s">
        <v>2929</v>
      </c>
      <c r="I73" s="127" t="str">
        <f>IF(COUNTIF(J73:AW73,"&lt;&gt;")=0,"",SUMPRODUCT(((Recommendations[ImplStatus]="Implemented")+(Recommendations[ImplStatus]="Compensated"))*ISNUMBER(MATCH(Recommendations[Id],J73:AW73,0)))/COUNTIF(J73:AW73,"&lt;&gt;"))</f>
        <v/>
      </c>
      <c r="J73" s="129"/>
      <c r="K73" s="129"/>
      <c r="L73" s="129"/>
      <c r="M73" s="129"/>
      <c r="N73" s="129"/>
      <c r="O73" s="129"/>
      <c r="P73" s="129"/>
      <c r="Q73" s="129"/>
      <c r="R73" s="129"/>
      <c r="S73" s="129"/>
      <c r="T73" s="129"/>
      <c r="U73" s="129"/>
      <c r="V73" s="129"/>
      <c r="W73" s="129"/>
      <c r="X73" s="129"/>
      <c r="Y73" s="129"/>
      <c r="Z73" s="129"/>
      <c r="AA73" s="129"/>
      <c r="AB73" s="129"/>
      <c r="AC73" s="129"/>
      <c r="AD73" s="129"/>
      <c r="AE73" s="129"/>
      <c r="AF73" s="129"/>
      <c r="AG73" s="129"/>
      <c r="AH73" s="129"/>
      <c r="AI73" s="129"/>
      <c r="AJ73" s="129"/>
      <c r="AK73" s="129"/>
      <c r="AL73" s="129"/>
      <c r="AM73" s="129"/>
      <c r="AN73" s="129"/>
      <c r="AO73" s="129"/>
      <c r="AP73" s="129"/>
      <c r="AQ73" s="129"/>
      <c r="AR73" s="129"/>
      <c r="AS73" s="129"/>
      <c r="AT73" s="129"/>
      <c r="AU73" s="129"/>
      <c r="AV73" s="129"/>
      <c r="AW73" s="139"/>
    </row>
    <row r="74" spans="1:49" ht="60" customHeight="1" x14ac:dyDescent="0.35">
      <c r="A74" s="136" t="s">
        <v>2921</v>
      </c>
      <c r="B74" s="122" t="s">
        <v>2930</v>
      </c>
      <c r="C74" s="123" t="s">
        <v>2931</v>
      </c>
      <c r="D74" s="125" t="s">
        <v>2932</v>
      </c>
      <c r="E74" s="125" t="s">
        <v>2933</v>
      </c>
      <c r="F74" s="125" t="s">
        <v>2934</v>
      </c>
      <c r="G74" s="125" t="s">
        <v>2935</v>
      </c>
      <c r="H74" s="125" t="s">
        <v>2936</v>
      </c>
      <c r="I74" s="127" t="str">
        <f>IF(COUNTIF(J74:AW74,"&lt;&gt;")=0,"",SUMPRODUCT(((Recommendations[ImplStatus]="Implemented")+(Recommendations[ImplStatus]="Compensated"))*ISNUMBER(MATCH(Recommendations[Id],J74:AW74,0)))/COUNTIF(J74:AW74,"&lt;&gt;"))</f>
        <v/>
      </c>
      <c r="J74" s="129"/>
      <c r="K74" s="129"/>
      <c r="L74" s="129"/>
      <c r="M74" s="129"/>
      <c r="N74" s="129"/>
      <c r="O74" s="129"/>
      <c r="P74" s="129"/>
      <c r="Q74" s="129"/>
      <c r="R74" s="129"/>
      <c r="S74" s="129"/>
      <c r="T74" s="129"/>
      <c r="U74" s="129"/>
      <c r="V74" s="129"/>
      <c r="W74" s="129"/>
      <c r="X74" s="129"/>
      <c r="Y74" s="129"/>
      <c r="Z74" s="129"/>
      <c r="AA74" s="129"/>
      <c r="AB74" s="129"/>
      <c r="AC74" s="129"/>
      <c r="AD74" s="129"/>
      <c r="AE74" s="129"/>
      <c r="AF74" s="129"/>
      <c r="AG74" s="129"/>
      <c r="AH74" s="129"/>
      <c r="AI74" s="129"/>
      <c r="AJ74" s="129"/>
      <c r="AK74" s="129"/>
      <c r="AL74" s="129"/>
      <c r="AM74" s="129"/>
      <c r="AN74" s="129"/>
      <c r="AO74" s="129"/>
      <c r="AP74" s="129"/>
      <c r="AQ74" s="129"/>
      <c r="AR74" s="129"/>
      <c r="AS74" s="129"/>
      <c r="AT74" s="129"/>
      <c r="AU74" s="129"/>
      <c r="AV74" s="129"/>
      <c r="AW74" s="139"/>
    </row>
    <row r="75" spans="1:49" ht="60" customHeight="1" x14ac:dyDescent="0.35">
      <c r="A75" s="136" t="s">
        <v>2921</v>
      </c>
      <c r="B75" s="122" t="s">
        <v>2937</v>
      </c>
      <c r="C75" s="123" t="s">
        <v>2938</v>
      </c>
      <c r="D75" s="125" t="s">
        <v>2939</v>
      </c>
      <c r="E75" s="125" t="s">
        <v>2940</v>
      </c>
      <c r="F75" s="125" t="s">
        <v>2941</v>
      </c>
      <c r="G75" s="125" t="s">
        <v>2942</v>
      </c>
      <c r="H75" s="125" t="s">
        <v>2943</v>
      </c>
      <c r="I75" s="127" t="str">
        <f>IF(COUNTIF(J75:AW75,"&lt;&gt;")=0,"",SUMPRODUCT(((Recommendations[ImplStatus]="Implemented")+(Recommendations[ImplStatus]="Compensated"))*ISNUMBER(MATCH(Recommendations[Id],J75:AW75,0)))/COUNTIF(J75:AW75,"&lt;&gt;"))</f>
        <v/>
      </c>
      <c r="J75" s="129"/>
      <c r="K75" s="129"/>
      <c r="L75" s="129"/>
      <c r="M75" s="129"/>
      <c r="N75" s="129"/>
      <c r="O75" s="129"/>
      <c r="P75" s="129"/>
      <c r="Q75" s="129"/>
      <c r="R75" s="129"/>
      <c r="S75" s="129"/>
      <c r="T75" s="129"/>
      <c r="U75" s="129"/>
      <c r="V75" s="129"/>
      <c r="W75" s="129"/>
      <c r="X75" s="129"/>
      <c r="Y75" s="129"/>
      <c r="Z75" s="129"/>
      <c r="AA75" s="129"/>
      <c r="AB75" s="129"/>
      <c r="AC75" s="129"/>
      <c r="AD75" s="129"/>
      <c r="AE75" s="129"/>
      <c r="AF75" s="129"/>
      <c r="AG75" s="129"/>
      <c r="AH75" s="129"/>
      <c r="AI75" s="129"/>
      <c r="AJ75" s="129"/>
      <c r="AK75" s="129"/>
      <c r="AL75" s="129"/>
      <c r="AM75" s="129"/>
      <c r="AN75" s="129"/>
      <c r="AO75" s="129"/>
      <c r="AP75" s="129"/>
      <c r="AQ75" s="129"/>
      <c r="AR75" s="129"/>
      <c r="AS75" s="129"/>
      <c r="AT75" s="129"/>
      <c r="AU75" s="129"/>
      <c r="AV75" s="129"/>
      <c r="AW75" s="139"/>
    </row>
    <row r="76" spans="1:49" ht="60" customHeight="1" x14ac:dyDescent="0.35">
      <c r="A76" s="136" t="s">
        <v>2921</v>
      </c>
      <c r="B76" s="122" t="s">
        <v>2944</v>
      </c>
      <c r="C76" s="123" t="s">
        <v>2945</v>
      </c>
      <c r="D76" s="125" t="s">
        <v>2946</v>
      </c>
      <c r="E76" s="125" t="s">
        <v>2947</v>
      </c>
      <c r="F76" s="125" t="s">
        <v>2948</v>
      </c>
      <c r="G76" s="125" t="s">
        <v>2949</v>
      </c>
      <c r="H76" s="125" t="s">
        <v>2950</v>
      </c>
      <c r="I76" s="127" t="str">
        <f>IF(COUNTIF(J76:AW76,"&lt;&gt;")=0,"",SUMPRODUCT(((Recommendations[ImplStatus]="Implemented")+(Recommendations[ImplStatus]="Compensated"))*ISNUMBER(MATCH(Recommendations[Id],J76:AW76,0)))/COUNTIF(J76:AW76,"&lt;&gt;"))</f>
        <v/>
      </c>
      <c r="J76" s="129"/>
      <c r="K76" s="129"/>
      <c r="L76" s="129"/>
      <c r="M76" s="129"/>
      <c r="N76" s="129"/>
      <c r="O76" s="129"/>
      <c r="P76" s="129"/>
      <c r="Q76" s="129"/>
      <c r="R76" s="129"/>
      <c r="S76" s="129"/>
      <c r="T76" s="129"/>
      <c r="U76" s="129"/>
      <c r="V76" s="129"/>
      <c r="W76" s="129"/>
      <c r="X76" s="129"/>
      <c r="Y76" s="129"/>
      <c r="Z76" s="129"/>
      <c r="AA76" s="129"/>
      <c r="AB76" s="129"/>
      <c r="AC76" s="129"/>
      <c r="AD76" s="129"/>
      <c r="AE76" s="129"/>
      <c r="AF76" s="129"/>
      <c r="AG76" s="129"/>
      <c r="AH76" s="129"/>
      <c r="AI76" s="129"/>
      <c r="AJ76" s="129"/>
      <c r="AK76" s="129"/>
      <c r="AL76" s="129"/>
      <c r="AM76" s="129"/>
      <c r="AN76" s="129"/>
      <c r="AO76" s="129"/>
      <c r="AP76" s="129"/>
      <c r="AQ76" s="129"/>
      <c r="AR76" s="129"/>
      <c r="AS76" s="129"/>
      <c r="AT76" s="129"/>
      <c r="AU76" s="129"/>
      <c r="AV76" s="129"/>
      <c r="AW76" s="139"/>
    </row>
    <row r="77" spans="1:49" ht="60" customHeight="1" x14ac:dyDescent="0.35">
      <c r="A77" s="136" t="s">
        <v>2921</v>
      </c>
      <c r="B77" s="122" t="s">
        <v>2951</v>
      </c>
      <c r="C77" s="123" t="s">
        <v>2952</v>
      </c>
      <c r="D77" s="125" t="s">
        <v>2953</v>
      </c>
      <c r="E77" s="125" t="s">
        <v>2954</v>
      </c>
      <c r="F77" s="125" t="s">
        <v>2955</v>
      </c>
      <c r="G77" s="125" t="s">
        <v>2949</v>
      </c>
      <c r="H77" s="125" t="s">
        <v>2956</v>
      </c>
      <c r="I77" s="127" t="str">
        <f>IF(COUNTIF(J77:AW77,"&lt;&gt;")=0,"",SUMPRODUCT(((Recommendations[ImplStatus]="Implemented")+(Recommendations[ImplStatus]="Compensated"))*ISNUMBER(MATCH(Recommendations[Id],J77:AW77,0)))/COUNTIF(J77:AW77,"&lt;&gt;"))</f>
        <v/>
      </c>
      <c r="J77" s="129"/>
      <c r="K77" s="129"/>
      <c r="L77" s="129"/>
      <c r="M77" s="129"/>
      <c r="N77" s="129"/>
      <c r="O77" s="129"/>
      <c r="P77" s="129"/>
      <c r="Q77" s="129"/>
      <c r="R77" s="129"/>
      <c r="S77" s="129"/>
      <c r="T77" s="129"/>
      <c r="U77" s="129"/>
      <c r="V77" s="129"/>
      <c r="W77" s="129"/>
      <c r="X77" s="129"/>
      <c r="Y77" s="129"/>
      <c r="Z77" s="129"/>
      <c r="AA77" s="129"/>
      <c r="AB77" s="129"/>
      <c r="AC77" s="129"/>
      <c r="AD77" s="129"/>
      <c r="AE77" s="129"/>
      <c r="AF77" s="129"/>
      <c r="AG77" s="129"/>
      <c r="AH77" s="129"/>
      <c r="AI77" s="129"/>
      <c r="AJ77" s="129"/>
      <c r="AK77" s="129"/>
      <c r="AL77" s="129"/>
      <c r="AM77" s="129"/>
      <c r="AN77" s="129"/>
      <c r="AO77" s="129"/>
      <c r="AP77" s="129"/>
      <c r="AQ77" s="129"/>
      <c r="AR77" s="129"/>
      <c r="AS77" s="129"/>
      <c r="AT77" s="129"/>
      <c r="AU77" s="129"/>
      <c r="AV77" s="129"/>
      <c r="AW77" s="139"/>
    </row>
    <row r="78" spans="1:49" ht="60" customHeight="1" outlineLevel="1" x14ac:dyDescent="0.35">
      <c r="A78" s="135" t="s">
        <v>2957</v>
      </c>
      <c r="B78" s="121"/>
      <c r="C78" s="120" t="s">
        <v>2958</v>
      </c>
      <c r="D78" s="124"/>
      <c r="E78" s="124"/>
      <c r="F78" s="124"/>
      <c r="G78" s="124"/>
      <c r="H78" s="124"/>
      <c r="I78" s="126" t="str">
        <f>IF(COUNTIF(J78:AW78,"&lt;&gt;")=0,"",SUMPRODUCT(((Recommendations[ImplStatus]="Implemented")+(Recommendations[ImplStatus]="Compensated"))*ISNUMBER(MATCH(Recommendations[Id],J78:AW78,0)))/COUNTIF(J78:AW78,"&lt;&gt;"))</f>
        <v/>
      </c>
      <c r="J78" s="128"/>
      <c r="K78" s="128"/>
      <c r="L78" s="128"/>
      <c r="M78" s="128"/>
      <c r="N78" s="128"/>
      <c r="O78" s="128"/>
      <c r="P78" s="128"/>
      <c r="Q78" s="128"/>
      <c r="R78" s="128"/>
      <c r="S78" s="128"/>
      <c r="T78" s="128"/>
      <c r="U78" s="128"/>
      <c r="V78" s="128"/>
      <c r="W78" s="128"/>
      <c r="X78" s="128"/>
      <c r="Y78" s="128"/>
      <c r="Z78" s="128"/>
      <c r="AA78" s="128"/>
      <c r="AB78" s="128"/>
      <c r="AC78" s="128"/>
      <c r="AD78" s="128"/>
      <c r="AE78" s="128"/>
      <c r="AF78" s="128"/>
      <c r="AG78" s="128"/>
      <c r="AH78" s="128"/>
      <c r="AI78" s="128"/>
      <c r="AJ78" s="128"/>
      <c r="AK78" s="128"/>
      <c r="AL78" s="128"/>
      <c r="AM78" s="128"/>
      <c r="AN78" s="128"/>
      <c r="AO78" s="128"/>
      <c r="AP78" s="128"/>
      <c r="AQ78" s="128"/>
      <c r="AR78" s="128"/>
      <c r="AS78" s="128"/>
      <c r="AT78" s="128"/>
      <c r="AU78" s="128"/>
      <c r="AV78" s="128"/>
      <c r="AW78" s="138"/>
    </row>
    <row r="79" spans="1:49" ht="60" customHeight="1" x14ac:dyDescent="0.35">
      <c r="A79" s="136" t="s">
        <v>2957</v>
      </c>
      <c r="B79" s="122" t="s">
        <v>2957</v>
      </c>
      <c r="C79" s="123" t="s">
        <v>2959</v>
      </c>
      <c r="D79" s="125" t="s">
        <v>2960</v>
      </c>
      <c r="E79" s="125" t="s">
        <v>2961</v>
      </c>
      <c r="F79" s="125" t="s">
        <v>2962</v>
      </c>
      <c r="G79" s="125" t="s">
        <v>2963</v>
      </c>
      <c r="H79" s="125" t="s">
        <v>2964</v>
      </c>
      <c r="I79" s="127" t="str">
        <f>IF(COUNTIF(J79:AW79,"&lt;&gt;")=0,"",SUMPRODUCT(((Recommendations[ImplStatus]="Implemented")+(Recommendations[ImplStatus]="Compensated"))*ISNUMBER(MATCH(Recommendations[Id],J79:AW79,0)))/COUNTIF(J79:AW79,"&lt;&gt;"))</f>
        <v/>
      </c>
      <c r="J79" s="129"/>
      <c r="K79" s="129"/>
      <c r="L79" s="129"/>
      <c r="M79" s="129"/>
      <c r="N79" s="129"/>
      <c r="O79" s="129"/>
      <c r="P79" s="129"/>
      <c r="Q79" s="129"/>
      <c r="R79" s="129"/>
      <c r="S79" s="129"/>
      <c r="T79" s="129"/>
      <c r="U79" s="129"/>
      <c r="V79" s="129"/>
      <c r="W79" s="129"/>
      <c r="X79" s="129"/>
      <c r="Y79" s="129"/>
      <c r="Z79" s="129"/>
      <c r="AA79" s="129"/>
      <c r="AB79" s="129"/>
      <c r="AC79" s="129"/>
      <c r="AD79" s="129"/>
      <c r="AE79" s="129"/>
      <c r="AF79" s="129"/>
      <c r="AG79" s="129"/>
      <c r="AH79" s="129"/>
      <c r="AI79" s="129"/>
      <c r="AJ79" s="129"/>
      <c r="AK79" s="129"/>
      <c r="AL79" s="129"/>
      <c r="AM79" s="129"/>
      <c r="AN79" s="129"/>
      <c r="AO79" s="129"/>
      <c r="AP79" s="129"/>
      <c r="AQ79" s="129"/>
      <c r="AR79" s="129"/>
      <c r="AS79" s="129"/>
      <c r="AT79" s="129"/>
      <c r="AU79" s="129"/>
      <c r="AV79" s="129"/>
      <c r="AW79" s="139"/>
    </row>
    <row r="80" spans="1:49" ht="60" customHeight="1" x14ac:dyDescent="0.35">
      <c r="A80" s="136" t="s">
        <v>2957</v>
      </c>
      <c r="B80" s="122" t="s">
        <v>2965</v>
      </c>
      <c r="C80" s="123" t="s">
        <v>2966</v>
      </c>
      <c r="D80" s="125" t="s">
        <v>2967</v>
      </c>
      <c r="E80" s="125" t="s">
        <v>2968</v>
      </c>
      <c r="F80" s="125" t="s">
        <v>2969</v>
      </c>
      <c r="G80" s="125" t="s">
        <v>2970</v>
      </c>
      <c r="H80" s="125" t="s">
        <v>2971</v>
      </c>
      <c r="I80" s="127" t="str">
        <f>IF(COUNTIF(J80:AW80,"&lt;&gt;")=0,"",SUMPRODUCT(((Recommendations[ImplStatus]="Implemented")+(Recommendations[ImplStatus]="Compensated"))*ISNUMBER(MATCH(Recommendations[Id],J80:AW80,0)))/COUNTIF(J80:AW80,"&lt;&gt;"))</f>
        <v/>
      </c>
      <c r="J80" s="129"/>
      <c r="K80" s="129"/>
      <c r="L80" s="129"/>
      <c r="M80" s="129"/>
      <c r="N80" s="129"/>
      <c r="O80" s="129"/>
      <c r="P80" s="129"/>
      <c r="Q80" s="129"/>
      <c r="R80" s="129"/>
      <c r="S80" s="129"/>
      <c r="T80" s="129"/>
      <c r="U80" s="129"/>
      <c r="V80" s="129"/>
      <c r="W80" s="129"/>
      <c r="X80" s="129"/>
      <c r="Y80" s="129"/>
      <c r="Z80" s="129"/>
      <c r="AA80" s="129"/>
      <c r="AB80" s="129"/>
      <c r="AC80" s="129"/>
      <c r="AD80" s="129"/>
      <c r="AE80" s="129"/>
      <c r="AF80" s="129"/>
      <c r="AG80" s="129"/>
      <c r="AH80" s="129"/>
      <c r="AI80" s="129"/>
      <c r="AJ80" s="129"/>
      <c r="AK80" s="129"/>
      <c r="AL80" s="129"/>
      <c r="AM80" s="129"/>
      <c r="AN80" s="129"/>
      <c r="AO80" s="129"/>
      <c r="AP80" s="129"/>
      <c r="AQ80" s="129"/>
      <c r="AR80" s="129"/>
      <c r="AS80" s="129"/>
      <c r="AT80" s="129"/>
      <c r="AU80" s="129"/>
      <c r="AV80" s="129"/>
      <c r="AW80" s="139"/>
    </row>
    <row r="81" spans="1:49" ht="60" customHeight="1" x14ac:dyDescent="0.35">
      <c r="A81" s="136" t="s">
        <v>2957</v>
      </c>
      <c r="B81" s="122" t="s">
        <v>2972</v>
      </c>
      <c r="C81" s="123" t="s">
        <v>2973</v>
      </c>
      <c r="D81" s="125" t="s">
        <v>2974</v>
      </c>
      <c r="E81" s="125" t="s">
        <v>2975</v>
      </c>
      <c r="F81" s="125" t="s">
        <v>2976</v>
      </c>
      <c r="G81" s="125" t="s">
        <v>2977</v>
      </c>
      <c r="H81" s="125" t="s">
        <v>2978</v>
      </c>
      <c r="I81" s="127" t="str">
        <f>IF(COUNTIF(J81:AW81,"&lt;&gt;")=0,"",SUMPRODUCT(((Recommendations[ImplStatus]="Implemented")+(Recommendations[ImplStatus]="Compensated"))*ISNUMBER(MATCH(Recommendations[Id],J81:AW81,0)))/COUNTIF(J81:AW81,"&lt;&gt;"))</f>
        <v/>
      </c>
      <c r="J81" s="129"/>
      <c r="K81" s="129"/>
      <c r="L81" s="129"/>
      <c r="M81" s="129"/>
      <c r="N81" s="129"/>
      <c r="O81" s="129"/>
      <c r="P81" s="129"/>
      <c r="Q81" s="129"/>
      <c r="R81" s="129"/>
      <c r="S81" s="129"/>
      <c r="T81" s="129"/>
      <c r="U81" s="129"/>
      <c r="V81" s="129"/>
      <c r="W81" s="129"/>
      <c r="X81" s="129"/>
      <c r="Y81" s="129"/>
      <c r="Z81" s="129"/>
      <c r="AA81" s="129"/>
      <c r="AB81" s="129"/>
      <c r="AC81" s="129"/>
      <c r="AD81" s="129"/>
      <c r="AE81" s="129"/>
      <c r="AF81" s="129"/>
      <c r="AG81" s="129"/>
      <c r="AH81" s="129"/>
      <c r="AI81" s="129"/>
      <c r="AJ81" s="129"/>
      <c r="AK81" s="129"/>
      <c r="AL81" s="129"/>
      <c r="AM81" s="129"/>
      <c r="AN81" s="129"/>
      <c r="AO81" s="129"/>
      <c r="AP81" s="129"/>
      <c r="AQ81" s="129"/>
      <c r="AR81" s="129"/>
      <c r="AS81" s="129"/>
      <c r="AT81" s="129"/>
      <c r="AU81" s="129"/>
      <c r="AV81" s="129"/>
      <c r="AW81" s="139"/>
    </row>
    <row r="82" spans="1:49" ht="60" customHeight="1" outlineLevel="1" x14ac:dyDescent="0.35">
      <c r="A82" s="135" t="s">
        <v>2979</v>
      </c>
      <c r="B82" s="121"/>
      <c r="C82" s="120" t="s">
        <v>2980</v>
      </c>
      <c r="D82" s="124"/>
      <c r="E82" s="124"/>
      <c r="F82" s="124"/>
      <c r="G82" s="124"/>
      <c r="H82" s="124"/>
      <c r="I82" s="126" t="str">
        <f>IF(COUNTIF(J82:AW82,"&lt;&gt;")=0,"",SUMPRODUCT(((Recommendations[ImplStatus]="Implemented")+(Recommendations[ImplStatus]="Compensated"))*ISNUMBER(MATCH(Recommendations[Id],J82:AW82,0)))/COUNTIF(J82:AW82,"&lt;&gt;"))</f>
        <v/>
      </c>
      <c r="J82" s="128"/>
      <c r="K82" s="128"/>
      <c r="L82" s="128"/>
      <c r="M82" s="128"/>
      <c r="N82" s="128"/>
      <c r="O82" s="128"/>
      <c r="P82" s="128"/>
      <c r="Q82" s="128"/>
      <c r="R82" s="128"/>
      <c r="S82" s="128"/>
      <c r="T82" s="128"/>
      <c r="U82" s="128"/>
      <c r="V82" s="128"/>
      <c r="W82" s="128"/>
      <c r="X82" s="128"/>
      <c r="Y82" s="128"/>
      <c r="Z82" s="128"/>
      <c r="AA82" s="128"/>
      <c r="AB82" s="128"/>
      <c r="AC82" s="128"/>
      <c r="AD82" s="128"/>
      <c r="AE82" s="128"/>
      <c r="AF82" s="128"/>
      <c r="AG82" s="128"/>
      <c r="AH82" s="128"/>
      <c r="AI82" s="128"/>
      <c r="AJ82" s="128"/>
      <c r="AK82" s="128"/>
      <c r="AL82" s="128"/>
      <c r="AM82" s="128"/>
      <c r="AN82" s="128"/>
      <c r="AO82" s="128"/>
      <c r="AP82" s="128"/>
      <c r="AQ82" s="128"/>
      <c r="AR82" s="128"/>
      <c r="AS82" s="128"/>
      <c r="AT82" s="128"/>
      <c r="AU82" s="128"/>
      <c r="AV82" s="128"/>
      <c r="AW82" s="138"/>
    </row>
    <row r="83" spans="1:49" ht="60" customHeight="1" x14ac:dyDescent="0.35">
      <c r="A83" s="136" t="s">
        <v>2979</v>
      </c>
      <c r="B83" s="122" t="s">
        <v>2981</v>
      </c>
      <c r="C83" s="123" t="s">
        <v>2982</v>
      </c>
      <c r="D83" s="125" t="s">
        <v>2983</v>
      </c>
      <c r="E83" s="125" t="s">
        <v>2984</v>
      </c>
      <c r="F83" s="125" t="s">
        <v>2985</v>
      </c>
      <c r="G83" s="125" t="s">
        <v>2986</v>
      </c>
      <c r="H83" s="125" t="s">
        <v>2987</v>
      </c>
      <c r="I83" s="127" t="str">
        <f>IF(COUNTIF(J83:AW83,"&lt;&gt;")=0,"",SUMPRODUCT(((Recommendations[ImplStatus]="Implemented")+(Recommendations[ImplStatus]="Compensated"))*ISNUMBER(MATCH(Recommendations[Id],J83:AW83,0)))/COUNTIF(J83:AW83,"&lt;&gt;"))</f>
        <v/>
      </c>
      <c r="J83" s="129"/>
      <c r="K83" s="129"/>
      <c r="L83" s="129"/>
      <c r="M83" s="129"/>
      <c r="N83" s="129"/>
      <c r="O83" s="129"/>
      <c r="P83" s="129"/>
      <c r="Q83" s="129"/>
      <c r="R83" s="129"/>
      <c r="S83" s="129"/>
      <c r="T83" s="129"/>
      <c r="U83" s="129"/>
      <c r="V83" s="129"/>
      <c r="W83" s="129"/>
      <c r="X83" s="129"/>
      <c r="Y83" s="129"/>
      <c r="Z83" s="129"/>
      <c r="AA83" s="129"/>
      <c r="AB83" s="129"/>
      <c r="AC83" s="129"/>
      <c r="AD83" s="129"/>
      <c r="AE83" s="129"/>
      <c r="AF83" s="129"/>
      <c r="AG83" s="129"/>
      <c r="AH83" s="129"/>
      <c r="AI83" s="129"/>
      <c r="AJ83" s="129"/>
      <c r="AK83" s="129"/>
      <c r="AL83" s="129"/>
      <c r="AM83" s="129"/>
      <c r="AN83" s="129"/>
      <c r="AO83" s="129"/>
      <c r="AP83" s="129"/>
      <c r="AQ83" s="129"/>
      <c r="AR83" s="129"/>
      <c r="AS83" s="129"/>
      <c r="AT83" s="129"/>
      <c r="AU83" s="129"/>
      <c r="AV83" s="129"/>
      <c r="AW83" s="139"/>
    </row>
    <row r="84" spans="1:49" ht="60" customHeight="1" x14ac:dyDescent="0.35">
      <c r="A84" s="136" t="s">
        <v>2979</v>
      </c>
      <c r="B84" s="122" t="s">
        <v>2988</v>
      </c>
      <c r="C84" s="123" t="s">
        <v>2989</v>
      </c>
      <c r="D84" s="125" t="s">
        <v>2990</v>
      </c>
      <c r="E84" s="125" t="s">
        <v>2991</v>
      </c>
      <c r="F84" s="125" t="s">
        <v>2992</v>
      </c>
      <c r="G84" s="125" t="s">
        <v>2993</v>
      </c>
      <c r="H84" s="125" t="s">
        <v>2994</v>
      </c>
      <c r="I84" s="127" t="str">
        <f>IF(COUNTIF(J84:AW84,"&lt;&gt;")=0,"",SUMPRODUCT(((Recommendations[ImplStatus]="Implemented")+(Recommendations[ImplStatus]="Compensated"))*ISNUMBER(MATCH(Recommendations[Id],J84:AW84,0)))/COUNTIF(J84:AW84,"&lt;&gt;"))</f>
        <v/>
      </c>
      <c r="J84" s="129"/>
      <c r="K84" s="129"/>
      <c r="L84" s="129"/>
      <c r="M84" s="129"/>
      <c r="N84" s="129"/>
      <c r="O84" s="129"/>
      <c r="P84" s="129"/>
      <c r="Q84" s="129"/>
      <c r="R84" s="129"/>
      <c r="S84" s="129"/>
      <c r="T84" s="129"/>
      <c r="U84" s="129"/>
      <c r="V84" s="129"/>
      <c r="W84" s="129"/>
      <c r="X84" s="129"/>
      <c r="Y84" s="129"/>
      <c r="Z84" s="129"/>
      <c r="AA84" s="129"/>
      <c r="AB84" s="129"/>
      <c r="AC84" s="129"/>
      <c r="AD84" s="129"/>
      <c r="AE84" s="129"/>
      <c r="AF84" s="129"/>
      <c r="AG84" s="129"/>
      <c r="AH84" s="129"/>
      <c r="AI84" s="129"/>
      <c r="AJ84" s="129"/>
      <c r="AK84" s="129"/>
      <c r="AL84" s="129"/>
      <c r="AM84" s="129"/>
      <c r="AN84" s="129"/>
      <c r="AO84" s="129"/>
      <c r="AP84" s="129"/>
      <c r="AQ84" s="129"/>
      <c r="AR84" s="129"/>
      <c r="AS84" s="129"/>
      <c r="AT84" s="129"/>
      <c r="AU84" s="129"/>
      <c r="AV84" s="129"/>
      <c r="AW84" s="139"/>
    </row>
    <row r="85" spans="1:49" ht="60" customHeight="1" x14ac:dyDescent="0.35">
      <c r="A85" s="136" t="s">
        <v>2979</v>
      </c>
      <c r="B85" s="122" t="s">
        <v>2995</v>
      </c>
      <c r="C85" s="123" t="s">
        <v>2996</v>
      </c>
      <c r="D85" s="125" t="s">
        <v>2997</v>
      </c>
      <c r="E85" s="125" t="s">
        <v>2998</v>
      </c>
      <c r="F85" s="125" t="s">
        <v>2999</v>
      </c>
      <c r="G85" s="125" t="s">
        <v>3000</v>
      </c>
      <c r="H85" s="125" t="s">
        <v>3001</v>
      </c>
      <c r="I85" s="127" t="str">
        <f>IF(COUNTIF(J85:AW85,"&lt;&gt;")=0,"",SUMPRODUCT(((Recommendations[ImplStatus]="Implemented")+(Recommendations[ImplStatus]="Compensated"))*ISNUMBER(MATCH(Recommendations[Id],J85:AW85,0)))/COUNTIF(J85:AW85,"&lt;&gt;"))</f>
        <v/>
      </c>
      <c r="J85" s="129"/>
      <c r="K85" s="129"/>
      <c r="L85" s="129"/>
      <c r="M85" s="129"/>
      <c r="N85" s="129"/>
      <c r="O85" s="129"/>
      <c r="P85" s="129"/>
      <c r="Q85" s="129"/>
      <c r="R85" s="129"/>
      <c r="S85" s="129"/>
      <c r="T85" s="129"/>
      <c r="U85" s="129"/>
      <c r="V85" s="129"/>
      <c r="W85" s="129"/>
      <c r="X85" s="129"/>
      <c r="Y85" s="129"/>
      <c r="Z85" s="129"/>
      <c r="AA85" s="129"/>
      <c r="AB85" s="129"/>
      <c r="AC85" s="129"/>
      <c r="AD85" s="129"/>
      <c r="AE85" s="129"/>
      <c r="AF85" s="129"/>
      <c r="AG85" s="129"/>
      <c r="AH85" s="129"/>
      <c r="AI85" s="129"/>
      <c r="AJ85" s="129"/>
      <c r="AK85" s="129"/>
      <c r="AL85" s="129"/>
      <c r="AM85" s="129"/>
      <c r="AN85" s="129"/>
      <c r="AO85" s="129"/>
      <c r="AP85" s="129"/>
      <c r="AQ85" s="129"/>
      <c r="AR85" s="129"/>
      <c r="AS85" s="129"/>
      <c r="AT85" s="129"/>
      <c r="AU85" s="129"/>
      <c r="AV85" s="129"/>
      <c r="AW85" s="139"/>
    </row>
    <row r="86" spans="1:49" ht="60" customHeight="1" x14ac:dyDescent="0.35">
      <c r="A86" s="136" t="s">
        <v>2979</v>
      </c>
      <c r="B86" s="122" t="s">
        <v>3002</v>
      </c>
      <c r="C86" s="123" t="s">
        <v>3003</v>
      </c>
      <c r="D86" s="125" t="s">
        <v>3004</v>
      </c>
      <c r="E86" s="125" t="s">
        <v>3005</v>
      </c>
      <c r="F86" s="125" t="s">
        <v>3006</v>
      </c>
      <c r="G86" s="125" t="s">
        <v>3007</v>
      </c>
      <c r="H86" s="125" t="s">
        <v>20</v>
      </c>
      <c r="I86" s="127" t="str">
        <f>IF(COUNTIF(J86:AW86,"&lt;&gt;")=0,"",SUMPRODUCT(((Recommendations[ImplStatus]="Implemented")+(Recommendations[ImplStatus]="Compensated"))*ISNUMBER(MATCH(Recommendations[Id],J86:AW86,0)))/COUNTIF(J86:AW86,"&lt;&gt;"))</f>
        <v/>
      </c>
      <c r="J86" s="129"/>
      <c r="K86" s="129"/>
      <c r="L86" s="129"/>
      <c r="M86" s="129"/>
      <c r="N86" s="129"/>
      <c r="O86" s="129"/>
      <c r="P86" s="129"/>
      <c r="Q86" s="129"/>
      <c r="R86" s="129"/>
      <c r="S86" s="129"/>
      <c r="T86" s="129"/>
      <c r="U86" s="129"/>
      <c r="V86" s="129"/>
      <c r="W86" s="129"/>
      <c r="X86" s="129"/>
      <c r="Y86" s="129"/>
      <c r="Z86" s="129"/>
      <c r="AA86" s="129"/>
      <c r="AB86" s="129"/>
      <c r="AC86" s="129"/>
      <c r="AD86" s="129"/>
      <c r="AE86" s="129"/>
      <c r="AF86" s="129"/>
      <c r="AG86" s="129"/>
      <c r="AH86" s="129"/>
      <c r="AI86" s="129"/>
      <c r="AJ86" s="129"/>
      <c r="AK86" s="129"/>
      <c r="AL86" s="129"/>
      <c r="AM86" s="129"/>
      <c r="AN86" s="129"/>
      <c r="AO86" s="129"/>
      <c r="AP86" s="129"/>
      <c r="AQ86" s="129"/>
      <c r="AR86" s="129"/>
      <c r="AS86" s="129"/>
      <c r="AT86" s="129"/>
      <c r="AU86" s="129"/>
      <c r="AV86" s="129"/>
      <c r="AW86" s="139"/>
    </row>
    <row r="87" spans="1:49" ht="60" customHeight="1" outlineLevel="1" x14ac:dyDescent="0.35">
      <c r="A87" s="135" t="s">
        <v>3008</v>
      </c>
      <c r="B87" s="121"/>
      <c r="C87" s="120" t="s">
        <v>3009</v>
      </c>
      <c r="D87" s="124"/>
      <c r="E87" s="124"/>
      <c r="F87" s="124"/>
      <c r="G87" s="124"/>
      <c r="H87" s="124"/>
      <c r="I87" s="126" t="str">
        <f>IF(COUNTIF(J87:AW87,"&lt;&gt;")=0,"",SUMPRODUCT(((Recommendations[ImplStatus]="Implemented")+(Recommendations[ImplStatus]="Compensated"))*ISNUMBER(MATCH(Recommendations[Id],J87:AW87,0)))/COUNTIF(J87:AW87,"&lt;&gt;"))</f>
        <v/>
      </c>
      <c r="J87" s="128"/>
      <c r="K87" s="128"/>
      <c r="L87" s="128"/>
      <c r="M87" s="128"/>
      <c r="N87" s="128"/>
      <c r="O87" s="128"/>
      <c r="P87" s="128"/>
      <c r="Q87" s="128"/>
      <c r="R87" s="128"/>
      <c r="S87" s="128"/>
      <c r="T87" s="128"/>
      <c r="U87" s="128"/>
      <c r="V87" s="128"/>
      <c r="W87" s="128"/>
      <c r="X87" s="128"/>
      <c r="Y87" s="128"/>
      <c r="Z87" s="128"/>
      <c r="AA87" s="128"/>
      <c r="AB87" s="128"/>
      <c r="AC87" s="128"/>
      <c r="AD87" s="128"/>
      <c r="AE87" s="128"/>
      <c r="AF87" s="128"/>
      <c r="AG87" s="128"/>
      <c r="AH87" s="128"/>
      <c r="AI87" s="128"/>
      <c r="AJ87" s="128"/>
      <c r="AK87" s="128"/>
      <c r="AL87" s="128"/>
      <c r="AM87" s="128"/>
      <c r="AN87" s="128"/>
      <c r="AO87" s="128"/>
      <c r="AP87" s="128"/>
      <c r="AQ87" s="128"/>
      <c r="AR87" s="128"/>
      <c r="AS87" s="128"/>
      <c r="AT87" s="128"/>
      <c r="AU87" s="128"/>
      <c r="AV87" s="128"/>
      <c r="AW87" s="138"/>
    </row>
    <row r="88" spans="1:49" ht="60" customHeight="1" x14ac:dyDescent="0.35">
      <c r="A88" s="136" t="s">
        <v>3008</v>
      </c>
      <c r="B88" s="122" t="s">
        <v>3010</v>
      </c>
      <c r="C88" s="123" t="s">
        <v>3011</v>
      </c>
      <c r="D88" s="125" t="s">
        <v>3012</v>
      </c>
      <c r="E88" s="125" t="s">
        <v>3013</v>
      </c>
      <c r="F88" s="125" t="s">
        <v>3014</v>
      </c>
      <c r="G88" s="125" t="s">
        <v>3015</v>
      </c>
      <c r="H88" s="125" t="s">
        <v>3016</v>
      </c>
      <c r="I88" s="127">
        <f>IF(COUNTIF(J88:AW88,"&lt;&gt;")=0,"",SUMPRODUCT(((Recommendations[ImplStatus]="Implemented")+(Recommendations[ImplStatus]="Compensated"))*ISNUMBER(MATCH(Recommendations[Id],J88:AW88,0)))/COUNTIF(J88:AW88,"&lt;&gt;"))</f>
        <v>0</v>
      </c>
      <c r="J88" s="129" t="s">
        <v>487</v>
      </c>
      <c r="K88" s="129"/>
      <c r="L88" s="129"/>
      <c r="M88" s="129"/>
      <c r="N88" s="129"/>
      <c r="O88" s="129"/>
      <c r="P88" s="129"/>
      <c r="Q88" s="129"/>
      <c r="R88" s="129"/>
      <c r="S88" s="129"/>
      <c r="T88" s="129"/>
      <c r="U88" s="129"/>
      <c r="V88" s="129"/>
      <c r="W88" s="129"/>
      <c r="X88" s="129"/>
      <c r="Y88" s="129"/>
      <c r="Z88" s="129"/>
      <c r="AA88" s="129"/>
      <c r="AB88" s="129"/>
      <c r="AC88" s="129"/>
      <c r="AD88" s="129"/>
      <c r="AE88" s="129"/>
      <c r="AF88" s="129"/>
      <c r="AG88" s="129"/>
      <c r="AH88" s="129"/>
      <c r="AI88" s="129"/>
      <c r="AJ88" s="129"/>
      <c r="AK88" s="129"/>
      <c r="AL88" s="129"/>
      <c r="AM88" s="129"/>
      <c r="AN88" s="129"/>
      <c r="AO88" s="129"/>
      <c r="AP88" s="129"/>
      <c r="AQ88" s="129"/>
      <c r="AR88" s="129"/>
      <c r="AS88" s="129"/>
      <c r="AT88" s="129"/>
      <c r="AU88" s="129"/>
      <c r="AV88" s="129"/>
      <c r="AW88" s="139"/>
    </row>
    <row r="89" spans="1:49" ht="60" customHeight="1" x14ac:dyDescent="0.35">
      <c r="A89" s="136" t="s">
        <v>3008</v>
      </c>
      <c r="B89" s="122" t="s">
        <v>3017</v>
      </c>
      <c r="C89" s="123" t="s">
        <v>3018</v>
      </c>
      <c r="D89" s="125" t="s">
        <v>3019</v>
      </c>
      <c r="E89" s="125" t="s">
        <v>3020</v>
      </c>
      <c r="F89" s="125" t="s">
        <v>3021</v>
      </c>
      <c r="G89" s="125" t="s">
        <v>2545</v>
      </c>
      <c r="H89" s="125" t="s">
        <v>3022</v>
      </c>
      <c r="I89" s="127" t="str">
        <f>IF(COUNTIF(J89:AW89,"&lt;&gt;")=0,"",SUMPRODUCT(((Recommendations[ImplStatus]="Implemented")+(Recommendations[ImplStatus]="Compensated"))*ISNUMBER(MATCH(Recommendations[Id],J89:AW89,0)))/COUNTIF(J89:AW89,"&lt;&gt;"))</f>
        <v/>
      </c>
      <c r="J89" s="129"/>
      <c r="K89" s="129"/>
      <c r="L89" s="129"/>
      <c r="M89" s="129"/>
      <c r="N89" s="129"/>
      <c r="O89" s="129"/>
      <c r="P89" s="129"/>
      <c r="Q89" s="129"/>
      <c r="R89" s="129"/>
      <c r="S89" s="129"/>
      <c r="T89" s="129"/>
      <c r="U89" s="129"/>
      <c r="V89" s="129"/>
      <c r="W89" s="129"/>
      <c r="X89" s="129"/>
      <c r="Y89" s="129"/>
      <c r="Z89" s="129"/>
      <c r="AA89" s="129"/>
      <c r="AB89" s="129"/>
      <c r="AC89" s="129"/>
      <c r="AD89" s="129"/>
      <c r="AE89" s="129"/>
      <c r="AF89" s="129"/>
      <c r="AG89" s="129"/>
      <c r="AH89" s="129"/>
      <c r="AI89" s="129"/>
      <c r="AJ89" s="129"/>
      <c r="AK89" s="129"/>
      <c r="AL89" s="129"/>
      <c r="AM89" s="129"/>
      <c r="AN89" s="129"/>
      <c r="AO89" s="129"/>
      <c r="AP89" s="129"/>
      <c r="AQ89" s="129"/>
      <c r="AR89" s="129"/>
      <c r="AS89" s="129"/>
      <c r="AT89" s="129"/>
      <c r="AU89" s="129"/>
      <c r="AV89" s="129"/>
      <c r="AW89" s="139"/>
    </row>
    <row r="90" spans="1:49" ht="60" customHeight="1" x14ac:dyDescent="0.35">
      <c r="A90" s="136" t="s">
        <v>3008</v>
      </c>
      <c r="B90" s="122" t="s">
        <v>3023</v>
      </c>
      <c r="C90" s="123" t="s">
        <v>3024</v>
      </c>
      <c r="D90" s="125" t="s">
        <v>3025</v>
      </c>
      <c r="E90" s="125" t="s">
        <v>3026</v>
      </c>
      <c r="F90" s="125" t="s">
        <v>3027</v>
      </c>
      <c r="G90" s="125" t="s">
        <v>3015</v>
      </c>
      <c r="H90" s="125" t="s">
        <v>3028</v>
      </c>
      <c r="I90" s="127">
        <f>IF(COUNTIF(J90:AW90,"&lt;&gt;")=0,"",SUMPRODUCT(((Recommendations[ImplStatus]="Implemented")+(Recommendations[ImplStatus]="Compensated"))*ISNUMBER(MATCH(Recommendations[Id],J90:AW90,0)))/COUNTIF(J90:AW90,"&lt;&gt;"))</f>
        <v>0</v>
      </c>
      <c r="J90" s="129" t="s">
        <v>395</v>
      </c>
      <c r="K90" s="129" t="s">
        <v>398</v>
      </c>
      <c r="L90" s="129" t="s">
        <v>401</v>
      </c>
      <c r="M90" s="129" t="s">
        <v>405</v>
      </c>
      <c r="N90" s="129" t="s">
        <v>408</v>
      </c>
      <c r="O90" s="129" t="s">
        <v>411</v>
      </c>
      <c r="P90" s="129" t="s">
        <v>415</v>
      </c>
      <c r="Q90" s="129" t="s">
        <v>418</v>
      </c>
      <c r="R90" s="129" t="s">
        <v>421</v>
      </c>
      <c r="S90" s="129" t="s">
        <v>472</v>
      </c>
      <c r="T90" s="129" t="s">
        <v>477</v>
      </c>
      <c r="U90" s="129" t="s">
        <v>482</v>
      </c>
      <c r="V90" s="129"/>
      <c r="W90" s="129"/>
      <c r="X90" s="129"/>
      <c r="Y90" s="129"/>
      <c r="Z90" s="129"/>
      <c r="AA90" s="129"/>
      <c r="AB90" s="129"/>
      <c r="AC90" s="129"/>
      <c r="AD90" s="129"/>
      <c r="AE90" s="129"/>
      <c r="AF90" s="129"/>
      <c r="AG90" s="129"/>
      <c r="AH90" s="129"/>
      <c r="AI90" s="129"/>
      <c r="AJ90" s="129"/>
      <c r="AK90" s="129"/>
      <c r="AL90" s="129"/>
      <c r="AM90" s="129"/>
      <c r="AN90" s="129"/>
      <c r="AO90" s="129"/>
      <c r="AP90" s="129"/>
      <c r="AQ90" s="129"/>
      <c r="AR90" s="129"/>
      <c r="AS90" s="129"/>
      <c r="AT90" s="129"/>
      <c r="AU90" s="129"/>
      <c r="AV90" s="129"/>
      <c r="AW90" s="139"/>
    </row>
    <row r="91" spans="1:49" ht="60" customHeight="1" x14ac:dyDescent="0.35">
      <c r="A91" s="136" t="s">
        <v>3008</v>
      </c>
      <c r="B91" s="122" t="s">
        <v>3029</v>
      </c>
      <c r="C91" s="123" t="s">
        <v>3030</v>
      </c>
      <c r="D91" s="125" t="s">
        <v>3031</v>
      </c>
      <c r="E91" s="125" t="s">
        <v>3032</v>
      </c>
      <c r="F91" s="125" t="s">
        <v>3033</v>
      </c>
      <c r="G91" s="125" t="s">
        <v>2545</v>
      </c>
      <c r="H91" s="125" t="s">
        <v>3034</v>
      </c>
      <c r="I91" s="127">
        <f>IF(COUNTIF(J91:AW91,"&lt;&gt;")=0,"",SUMPRODUCT(((Recommendations[ImplStatus]="Implemented")+(Recommendations[ImplStatus]="Compensated"))*ISNUMBER(MATCH(Recommendations[Id],J91:AW91,0)))/COUNTIF(J91:AW91,"&lt;&gt;"))</f>
        <v>0</v>
      </c>
      <c r="J91" s="129" t="s">
        <v>74</v>
      </c>
      <c r="K91" s="129" t="s">
        <v>79</v>
      </c>
      <c r="L91" s="129" t="s">
        <v>84</v>
      </c>
      <c r="M91" s="129" t="s">
        <v>99</v>
      </c>
      <c r="N91" s="129" t="s">
        <v>114</v>
      </c>
      <c r="O91" s="129" t="s">
        <v>119</v>
      </c>
      <c r="P91" s="129" t="s">
        <v>124</v>
      </c>
      <c r="Q91" s="129" t="s">
        <v>168</v>
      </c>
      <c r="R91" s="129" t="s">
        <v>173</v>
      </c>
      <c r="S91" s="129" t="s">
        <v>178</v>
      </c>
      <c r="T91" s="129" t="s">
        <v>500</v>
      </c>
      <c r="U91" s="129" t="s">
        <v>506</v>
      </c>
      <c r="V91" s="129" t="s">
        <v>668</v>
      </c>
      <c r="W91" s="129" t="s">
        <v>679</v>
      </c>
      <c r="X91" s="129" t="s">
        <v>696</v>
      </c>
      <c r="Y91" s="129" t="s">
        <v>718</v>
      </c>
      <c r="Z91" s="129" t="s">
        <v>1087</v>
      </c>
      <c r="AA91" s="129" t="s">
        <v>1164</v>
      </c>
      <c r="AB91" s="129" t="s">
        <v>1170</v>
      </c>
      <c r="AC91" s="129" t="s">
        <v>1276</v>
      </c>
      <c r="AD91" s="129" t="s">
        <v>1291</v>
      </c>
      <c r="AE91" s="129"/>
      <c r="AF91" s="129"/>
      <c r="AG91" s="129"/>
      <c r="AH91" s="129"/>
      <c r="AI91" s="129"/>
      <c r="AJ91" s="129"/>
      <c r="AK91" s="129"/>
      <c r="AL91" s="129"/>
      <c r="AM91" s="129"/>
      <c r="AN91" s="129"/>
      <c r="AO91" s="129"/>
      <c r="AP91" s="129"/>
      <c r="AQ91" s="129"/>
      <c r="AR91" s="129"/>
      <c r="AS91" s="129"/>
      <c r="AT91" s="129"/>
      <c r="AU91" s="129"/>
      <c r="AV91" s="129"/>
      <c r="AW91" s="139"/>
    </row>
    <row r="92" spans="1:49" ht="60" customHeight="1" x14ac:dyDescent="0.35">
      <c r="A92" s="136" t="s">
        <v>3008</v>
      </c>
      <c r="B92" s="122" t="s">
        <v>3035</v>
      </c>
      <c r="C92" s="123" t="s">
        <v>3036</v>
      </c>
      <c r="D92" s="125" t="s">
        <v>3037</v>
      </c>
      <c r="E92" s="125" t="s">
        <v>3038</v>
      </c>
      <c r="F92" s="125" t="s">
        <v>3039</v>
      </c>
      <c r="G92" s="125" t="s">
        <v>2545</v>
      </c>
      <c r="H92" s="125" t="s">
        <v>3040</v>
      </c>
      <c r="I92" s="127" t="str">
        <f>IF(COUNTIF(J92:AW92,"&lt;&gt;")=0,"",SUMPRODUCT(((Recommendations[ImplStatus]="Implemented")+(Recommendations[ImplStatus]="Compensated"))*ISNUMBER(MATCH(Recommendations[Id],J92:AW92,0)))/COUNTIF(J92:AW92,"&lt;&gt;"))</f>
        <v/>
      </c>
      <c r="J92" s="129"/>
      <c r="K92" s="129"/>
      <c r="L92" s="129"/>
      <c r="M92" s="129"/>
      <c r="N92" s="129"/>
      <c r="O92" s="129"/>
      <c r="P92" s="129"/>
      <c r="Q92" s="129"/>
      <c r="R92" s="129"/>
      <c r="S92" s="129"/>
      <c r="T92" s="129"/>
      <c r="U92" s="129"/>
      <c r="V92" s="129"/>
      <c r="W92" s="129"/>
      <c r="X92" s="129"/>
      <c r="Y92" s="129"/>
      <c r="Z92" s="129"/>
      <c r="AA92" s="129"/>
      <c r="AB92" s="129"/>
      <c r="AC92" s="129"/>
      <c r="AD92" s="129"/>
      <c r="AE92" s="129"/>
      <c r="AF92" s="129"/>
      <c r="AG92" s="129"/>
      <c r="AH92" s="129"/>
      <c r="AI92" s="129"/>
      <c r="AJ92" s="129"/>
      <c r="AK92" s="129"/>
      <c r="AL92" s="129"/>
      <c r="AM92" s="129"/>
      <c r="AN92" s="129"/>
      <c r="AO92" s="129"/>
      <c r="AP92" s="129"/>
      <c r="AQ92" s="129"/>
      <c r="AR92" s="129"/>
      <c r="AS92" s="129"/>
      <c r="AT92" s="129"/>
      <c r="AU92" s="129"/>
      <c r="AV92" s="129"/>
      <c r="AW92" s="139"/>
    </row>
    <row r="93" spans="1:49" ht="60" customHeight="1" x14ac:dyDescent="0.35">
      <c r="A93" s="136" t="s">
        <v>3008</v>
      </c>
      <c r="B93" s="122" t="s">
        <v>3041</v>
      </c>
      <c r="C93" s="123" t="s">
        <v>3042</v>
      </c>
      <c r="D93" s="125" t="s">
        <v>3043</v>
      </c>
      <c r="E93" s="125" t="s">
        <v>3044</v>
      </c>
      <c r="F93" s="125" t="s">
        <v>3045</v>
      </c>
      <c r="G93" s="125" t="s">
        <v>3046</v>
      </c>
      <c r="H93" s="125" t="s">
        <v>3047</v>
      </c>
      <c r="I93" s="127">
        <f>IF(COUNTIF(J93:AW93,"&lt;&gt;")=0,"",SUMPRODUCT(((Recommendations[ImplStatus]="Implemented")+(Recommendations[ImplStatus]="Compensated"))*ISNUMBER(MATCH(Recommendations[Id],J93:AW93,0)))/COUNTIF(J93:AW93,"&lt;&gt;"))</f>
        <v>0</v>
      </c>
      <c r="J93" s="129" t="s">
        <v>1182</v>
      </c>
      <c r="K93" s="129"/>
      <c r="L93" s="129"/>
      <c r="M93" s="129"/>
      <c r="N93" s="129"/>
      <c r="O93" s="129"/>
      <c r="P93" s="129"/>
      <c r="Q93" s="129"/>
      <c r="R93" s="129"/>
      <c r="S93" s="129"/>
      <c r="T93" s="129"/>
      <c r="U93" s="129"/>
      <c r="V93" s="129"/>
      <c r="W93" s="129"/>
      <c r="X93" s="129"/>
      <c r="Y93" s="129"/>
      <c r="Z93" s="129"/>
      <c r="AA93" s="129"/>
      <c r="AB93" s="129"/>
      <c r="AC93" s="129"/>
      <c r="AD93" s="129"/>
      <c r="AE93" s="129"/>
      <c r="AF93" s="129"/>
      <c r="AG93" s="129"/>
      <c r="AH93" s="129"/>
      <c r="AI93" s="129"/>
      <c r="AJ93" s="129"/>
      <c r="AK93" s="129"/>
      <c r="AL93" s="129"/>
      <c r="AM93" s="129"/>
      <c r="AN93" s="129"/>
      <c r="AO93" s="129"/>
      <c r="AP93" s="129"/>
      <c r="AQ93" s="129"/>
      <c r="AR93" s="129"/>
      <c r="AS93" s="129"/>
      <c r="AT93" s="129"/>
      <c r="AU93" s="129"/>
      <c r="AV93" s="129"/>
      <c r="AW93" s="139"/>
    </row>
    <row r="94" spans="1:49" ht="60" customHeight="1" x14ac:dyDescent="0.35">
      <c r="A94" s="136" t="s">
        <v>3008</v>
      </c>
      <c r="B94" s="122" t="s">
        <v>3048</v>
      </c>
      <c r="C94" s="123" t="s">
        <v>3049</v>
      </c>
      <c r="D94" s="125" t="s">
        <v>3050</v>
      </c>
      <c r="E94" s="125" t="s">
        <v>3051</v>
      </c>
      <c r="F94" s="125" t="s">
        <v>3052</v>
      </c>
      <c r="G94" s="125" t="s">
        <v>3053</v>
      </c>
      <c r="H94" s="125" t="s">
        <v>3054</v>
      </c>
      <c r="I94" s="127" t="str">
        <f>IF(COUNTIF(J94:AW94,"&lt;&gt;")=0,"",SUMPRODUCT(((Recommendations[ImplStatus]="Implemented")+(Recommendations[ImplStatus]="Compensated"))*ISNUMBER(MATCH(Recommendations[Id],J94:AW94,0)))/COUNTIF(J94:AW94,"&lt;&gt;"))</f>
        <v/>
      </c>
      <c r="J94" s="129"/>
      <c r="K94" s="129"/>
      <c r="L94" s="129"/>
      <c r="M94" s="129"/>
      <c r="N94" s="129"/>
      <c r="O94" s="129"/>
      <c r="P94" s="129"/>
      <c r="Q94" s="129"/>
      <c r="R94" s="129"/>
      <c r="S94" s="129"/>
      <c r="T94" s="129"/>
      <c r="U94" s="129"/>
      <c r="V94" s="129"/>
      <c r="W94" s="129"/>
      <c r="X94" s="129"/>
      <c r="Y94" s="129"/>
      <c r="Z94" s="129"/>
      <c r="AA94" s="129"/>
      <c r="AB94" s="129"/>
      <c r="AC94" s="129"/>
      <c r="AD94" s="129"/>
      <c r="AE94" s="129"/>
      <c r="AF94" s="129"/>
      <c r="AG94" s="129"/>
      <c r="AH94" s="129"/>
      <c r="AI94" s="129"/>
      <c r="AJ94" s="129"/>
      <c r="AK94" s="129"/>
      <c r="AL94" s="129"/>
      <c r="AM94" s="129"/>
      <c r="AN94" s="129"/>
      <c r="AO94" s="129"/>
      <c r="AP94" s="129"/>
      <c r="AQ94" s="129"/>
      <c r="AR94" s="129"/>
      <c r="AS94" s="129"/>
      <c r="AT94" s="129"/>
      <c r="AU94" s="129"/>
      <c r="AV94" s="129"/>
      <c r="AW94" s="139"/>
    </row>
    <row r="95" spans="1:49" ht="60" customHeight="1" x14ac:dyDescent="0.35">
      <c r="A95" s="136" t="s">
        <v>3008</v>
      </c>
      <c r="B95" s="122" t="s">
        <v>3055</v>
      </c>
      <c r="C95" s="123" t="s">
        <v>3056</v>
      </c>
      <c r="D95" s="125" t="s">
        <v>3057</v>
      </c>
      <c r="E95" s="125" t="s">
        <v>3058</v>
      </c>
      <c r="F95" s="125" t="s">
        <v>3059</v>
      </c>
      <c r="G95" s="125" t="s">
        <v>3060</v>
      </c>
      <c r="H95" s="125" t="s">
        <v>3061</v>
      </c>
      <c r="I95" s="127" t="str">
        <f>IF(COUNTIF(J95:AW95,"&lt;&gt;")=0,"",SUMPRODUCT(((Recommendations[ImplStatus]="Implemented")+(Recommendations[ImplStatus]="Compensated"))*ISNUMBER(MATCH(Recommendations[Id],J95:AW95,0)))/COUNTIF(J95:AW95,"&lt;&gt;"))</f>
        <v/>
      </c>
      <c r="J95" s="129"/>
      <c r="K95" s="129"/>
      <c r="L95" s="129"/>
      <c r="M95" s="129"/>
      <c r="N95" s="129"/>
      <c r="O95" s="129"/>
      <c r="P95" s="129"/>
      <c r="Q95" s="129"/>
      <c r="R95" s="129"/>
      <c r="S95" s="129"/>
      <c r="T95" s="129"/>
      <c r="U95" s="129"/>
      <c r="V95" s="129"/>
      <c r="W95" s="129"/>
      <c r="X95" s="129"/>
      <c r="Y95" s="129"/>
      <c r="Z95" s="129"/>
      <c r="AA95" s="129"/>
      <c r="AB95" s="129"/>
      <c r="AC95" s="129"/>
      <c r="AD95" s="129"/>
      <c r="AE95" s="129"/>
      <c r="AF95" s="129"/>
      <c r="AG95" s="129"/>
      <c r="AH95" s="129"/>
      <c r="AI95" s="129"/>
      <c r="AJ95" s="129"/>
      <c r="AK95" s="129"/>
      <c r="AL95" s="129"/>
      <c r="AM95" s="129"/>
      <c r="AN95" s="129"/>
      <c r="AO95" s="129"/>
      <c r="AP95" s="129"/>
      <c r="AQ95" s="129"/>
      <c r="AR95" s="129"/>
      <c r="AS95" s="129"/>
      <c r="AT95" s="129"/>
      <c r="AU95" s="129"/>
      <c r="AV95" s="129"/>
      <c r="AW95" s="139"/>
    </row>
    <row r="96" spans="1:49" ht="60" customHeight="1" x14ac:dyDescent="0.35">
      <c r="A96" s="136" t="s">
        <v>3008</v>
      </c>
      <c r="B96" s="122" t="s">
        <v>3062</v>
      </c>
      <c r="C96" s="123" t="s">
        <v>3063</v>
      </c>
      <c r="D96" s="125" t="s">
        <v>3064</v>
      </c>
      <c r="E96" s="125" t="s">
        <v>3065</v>
      </c>
      <c r="F96" s="125" t="s">
        <v>3066</v>
      </c>
      <c r="G96" s="125" t="s">
        <v>3067</v>
      </c>
      <c r="H96" s="125" t="s">
        <v>3068</v>
      </c>
      <c r="I96" s="127" t="str">
        <f>IF(COUNTIF(J96:AW96,"&lt;&gt;")=0,"",SUMPRODUCT(((Recommendations[ImplStatus]="Implemented")+(Recommendations[ImplStatus]="Compensated"))*ISNUMBER(MATCH(Recommendations[Id],J96:AW96,0)))/COUNTIF(J96:AW96,"&lt;&gt;"))</f>
        <v/>
      </c>
      <c r="J96" s="129"/>
      <c r="K96" s="129"/>
      <c r="L96" s="129"/>
      <c r="M96" s="129"/>
      <c r="N96" s="129"/>
      <c r="O96" s="129"/>
      <c r="P96" s="129"/>
      <c r="Q96" s="129"/>
      <c r="R96" s="129"/>
      <c r="S96" s="129"/>
      <c r="T96" s="129"/>
      <c r="U96" s="129"/>
      <c r="V96" s="129"/>
      <c r="W96" s="129"/>
      <c r="X96" s="129"/>
      <c r="Y96" s="129"/>
      <c r="Z96" s="129"/>
      <c r="AA96" s="129"/>
      <c r="AB96" s="129"/>
      <c r="AC96" s="129"/>
      <c r="AD96" s="129"/>
      <c r="AE96" s="129"/>
      <c r="AF96" s="129"/>
      <c r="AG96" s="129"/>
      <c r="AH96" s="129"/>
      <c r="AI96" s="129"/>
      <c r="AJ96" s="129"/>
      <c r="AK96" s="129"/>
      <c r="AL96" s="129"/>
      <c r="AM96" s="129"/>
      <c r="AN96" s="129"/>
      <c r="AO96" s="129"/>
      <c r="AP96" s="129"/>
      <c r="AQ96" s="129"/>
      <c r="AR96" s="129"/>
      <c r="AS96" s="129"/>
      <c r="AT96" s="129"/>
      <c r="AU96" s="129"/>
      <c r="AV96" s="129"/>
      <c r="AW96" s="139"/>
    </row>
    <row r="97" spans="1:49" ht="60" customHeight="1" x14ac:dyDescent="0.35">
      <c r="A97" s="136" t="s">
        <v>3008</v>
      </c>
      <c r="B97" s="122" t="s">
        <v>3069</v>
      </c>
      <c r="C97" s="123" t="s">
        <v>3070</v>
      </c>
      <c r="D97" s="125" t="s">
        <v>3071</v>
      </c>
      <c r="E97" s="125" t="s">
        <v>3072</v>
      </c>
      <c r="F97" s="125" t="s">
        <v>3073</v>
      </c>
      <c r="G97" s="125" t="s">
        <v>3074</v>
      </c>
      <c r="H97" s="125" t="s">
        <v>3075</v>
      </c>
      <c r="I97" s="127" t="str">
        <f>IF(COUNTIF(J97:AW97,"&lt;&gt;")=0,"",SUMPRODUCT(((Recommendations[ImplStatus]="Implemented")+(Recommendations[ImplStatus]="Compensated"))*ISNUMBER(MATCH(Recommendations[Id],J97:AW97,0)))/COUNTIF(J97:AW97,"&lt;&gt;"))</f>
        <v/>
      </c>
      <c r="J97" s="129"/>
      <c r="K97" s="129"/>
      <c r="L97" s="129"/>
      <c r="M97" s="129"/>
      <c r="N97" s="129"/>
      <c r="O97" s="129"/>
      <c r="P97" s="129"/>
      <c r="Q97" s="129"/>
      <c r="R97" s="129"/>
      <c r="S97" s="129"/>
      <c r="T97" s="129"/>
      <c r="U97" s="129"/>
      <c r="V97" s="129"/>
      <c r="W97" s="129"/>
      <c r="X97" s="129"/>
      <c r="Y97" s="129"/>
      <c r="Z97" s="129"/>
      <c r="AA97" s="129"/>
      <c r="AB97" s="129"/>
      <c r="AC97" s="129"/>
      <c r="AD97" s="129"/>
      <c r="AE97" s="129"/>
      <c r="AF97" s="129"/>
      <c r="AG97" s="129"/>
      <c r="AH97" s="129"/>
      <c r="AI97" s="129"/>
      <c r="AJ97" s="129"/>
      <c r="AK97" s="129"/>
      <c r="AL97" s="129"/>
      <c r="AM97" s="129"/>
      <c r="AN97" s="129"/>
      <c r="AO97" s="129"/>
      <c r="AP97" s="129"/>
      <c r="AQ97" s="129"/>
      <c r="AR97" s="129"/>
      <c r="AS97" s="129"/>
      <c r="AT97" s="129"/>
      <c r="AU97" s="129"/>
      <c r="AV97" s="129"/>
      <c r="AW97" s="139"/>
    </row>
    <row r="98" spans="1:49" ht="60" customHeight="1" outlineLevel="1" x14ac:dyDescent="0.35">
      <c r="A98" s="135" t="s">
        <v>3076</v>
      </c>
      <c r="B98" s="121"/>
      <c r="C98" s="120" t="s">
        <v>3077</v>
      </c>
      <c r="D98" s="124"/>
      <c r="E98" s="124"/>
      <c r="F98" s="124"/>
      <c r="G98" s="124"/>
      <c r="H98" s="124"/>
      <c r="I98" s="126" t="str">
        <f>IF(COUNTIF(J98:AW98,"&lt;&gt;")=0,"",SUMPRODUCT(((Recommendations[ImplStatus]="Implemented")+(Recommendations[ImplStatus]="Compensated"))*ISNUMBER(MATCH(Recommendations[Id],J98:AW98,0)))/COUNTIF(J98:AW98,"&lt;&gt;"))</f>
        <v/>
      </c>
      <c r="J98" s="128"/>
      <c r="K98" s="128"/>
      <c r="L98" s="128"/>
      <c r="M98" s="128"/>
      <c r="N98" s="128"/>
      <c r="O98" s="128"/>
      <c r="P98" s="128"/>
      <c r="Q98" s="128"/>
      <c r="R98" s="128"/>
      <c r="S98" s="128"/>
      <c r="T98" s="128"/>
      <c r="U98" s="128"/>
      <c r="V98" s="128"/>
      <c r="W98" s="128"/>
      <c r="X98" s="128"/>
      <c r="Y98" s="128"/>
      <c r="Z98" s="128"/>
      <c r="AA98" s="128"/>
      <c r="AB98" s="128"/>
      <c r="AC98" s="128"/>
      <c r="AD98" s="128"/>
      <c r="AE98" s="128"/>
      <c r="AF98" s="128"/>
      <c r="AG98" s="128"/>
      <c r="AH98" s="128"/>
      <c r="AI98" s="128"/>
      <c r="AJ98" s="128"/>
      <c r="AK98" s="128"/>
      <c r="AL98" s="128"/>
      <c r="AM98" s="128"/>
      <c r="AN98" s="128"/>
      <c r="AO98" s="128"/>
      <c r="AP98" s="128"/>
      <c r="AQ98" s="128"/>
      <c r="AR98" s="128"/>
      <c r="AS98" s="128"/>
      <c r="AT98" s="128"/>
      <c r="AU98" s="128"/>
      <c r="AV98" s="128"/>
      <c r="AW98" s="138"/>
    </row>
    <row r="99" spans="1:49" ht="60" customHeight="1" x14ac:dyDescent="0.35">
      <c r="A99" s="136" t="s">
        <v>3076</v>
      </c>
      <c r="B99" s="122" t="s">
        <v>3078</v>
      </c>
      <c r="C99" s="123" t="s">
        <v>3079</v>
      </c>
      <c r="D99" s="125" t="s">
        <v>3080</v>
      </c>
      <c r="E99" s="125" t="s">
        <v>3081</v>
      </c>
      <c r="F99" s="125" t="s">
        <v>3082</v>
      </c>
      <c r="G99" s="125" t="s">
        <v>3083</v>
      </c>
      <c r="H99" s="125" t="s">
        <v>3084</v>
      </c>
      <c r="I99" s="127">
        <f>IF(COUNTIF(J99:AW99,"&lt;&gt;")=0,"",SUMPRODUCT(((Recommendations[ImplStatus]="Implemented")+(Recommendations[ImplStatus]="Compensated"))*ISNUMBER(MATCH(Recommendations[Id],J99:AW99,0)))/COUNTIF(J99:AW99,"&lt;&gt;"))</f>
        <v>0</v>
      </c>
      <c r="J99" s="129" t="s">
        <v>461</v>
      </c>
      <c r="K99" s="129" t="s">
        <v>601</v>
      </c>
      <c r="L99" s="129" t="s">
        <v>606</v>
      </c>
      <c r="M99" s="129"/>
      <c r="N99" s="129"/>
      <c r="O99" s="129"/>
      <c r="P99" s="129"/>
      <c r="Q99" s="129"/>
      <c r="R99" s="129"/>
      <c r="S99" s="129"/>
      <c r="T99" s="129"/>
      <c r="U99" s="129"/>
      <c r="V99" s="129"/>
      <c r="W99" s="129"/>
      <c r="X99" s="129"/>
      <c r="Y99" s="129"/>
      <c r="Z99" s="129"/>
      <c r="AA99" s="129"/>
      <c r="AB99" s="129"/>
      <c r="AC99" s="129"/>
      <c r="AD99" s="129"/>
      <c r="AE99" s="129"/>
      <c r="AF99" s="129"/>
      <c r="AG99" s="129"/>
      <c r="AH99" s="129"/>
      <c r="AI99" s="129"/>
      <c r="AJ99" s="129"/>
      <c r="AK99" s="129"/>
      <c r="AL99" s="129"/>
      <c r="AM99" s="129"/>
      <c r="AN99" s="129"/>
      <c r="AO99" s="129"/>
      <c r="AP99" s="129"/>
      <c r="AQ99" s="129"/>
      <c r="AR99" s="129"/>
      <c r="AS99" s="129"/>
      <c r="AT99" s="129"/>
      <c r="AU99" s="129"/>
      <c r="AV99" s="129"/>
      <c r="AW99" s="139"/>
    </row>
    <row r="100" spans="1:49" ht="60" customHeight="1" x14ac:dyDescent="0.35">
      <c r="A100" s="136" t="s">
        <v>3076</v>
      </c>
      <c r="B100" s="122" t="s">
        <v>3085</v>
      </c>
      <c r="C100" s="123" t="s">
        <v>3086</v>
      </c>
      <c r="D100" s="125" t="s">
        <v>3087</v>
      </c>
      <c r="E100" s="125" t="s">
        <v>3088</v>
      </c>
      <c r="F100" s="125" t="s">
        <v>3089</v>
      </c>
      <c r="G100" s="125" t="s">
        <v>3090</v>
      </c>
      <c r="H100" s="125" t="s">
        <v>3091</v>
      </c>
      <c r="I100" s="127">
        <f>IF(COUNTIF(J100:AW100,"&lt;&gt;")=0,"",SUMPRODUCT(((Recommendations[ImplStatus]="Implemented")+(Recommendations[ImplStatus]="Compensated"))*ISNUMBER(MATCH(Recommendations[Id],J100:AW100,0)))/COUNTIF(J100:AW100,"&lt;&gt;"))</f>
        <v>0</v>
      </c>
      <c r="J100" s="129" t="s">
        <v>524</v>
      </c>
      <c r="K100" s="129" t="s">
        <v>557</v>
      </c>
      <c r="L100" s="129" t="s">
        <v>562</v>
      </c>
      <c r="M100" s="129" t="s">
        <v>567</v>
      </c>
      <c r="N100" s="129" t="s">
        <v>596</v>
      </c>
      <c r="O100" s="129" t="s">
        <v>612</v>
      </c>
      <c r="P100" s="129" t="s">
        <v>618</v>
      </c>
      <c r="Q100" s="129" t="s">
        <v>624</v>
      </c>
      <c r="R100" s="129" t="s">
        <v>655</v>
      </c>
      <c r="S100" s="129" t="s">
        <v>661</v>
      </c>
      <c r="T100" s="129" t="s">
        <v>690</v>
      </c>
      <c r="U100" s="129" t="s">
        <v>701</v>
      </c>
      <c r="V100" s="129" t="s">
        <v>707</v>
      </c>
      <c r="W100" s="129" t="s">
        <v>713</v>
      </c>
      <c r="X100" s="129" t="s">
        <v>724</v>
      </c>
      <c r="Y100" s="129" t="s">
        <v>729</v>
      </c>
      <c r="Z100" s="129" t="s">
        <v>734</v>
      </c>
      <c r="AA100" s="129" t="s">
        <v>739</v>
      </c>
      <c r="AB100" s="129" t="s">
        <v>744</v>
      </c>
      <c r="AC100" s="129" t="s">
        <v>749</v>
      </c>
      <c r="AD100" s="129" t="s">
        <v>755</v>
      </c>
      <c r="AE100" s="129" t="s">
        <v>760</v>
      </c>
      <c r="AF100" s="129" t="s">
        <v>765</v>
      </c>
      <c r="AG100" s="129" t="s">
        <v>770</v>
      </c>
      <c r="AH100" s="129" t="s">
        <v>775</v>
      </c>
      <c r="AI100" s="129" t="s">
        <v>780</v>
      </c>
      <c r="AJ100" s="129" t="s">
        <v>785</v>
      </c>
      <c r="AK100" s="129" t="s">
        <v>790</v>
      </c>
      <c r="AL100" s="129" t="s">
        <v>795</v>
      </c>
      <c r="AM100" s="129" t="s">
        <v>800</v>
      </c>
      <c r="AN100" s="129" t="s">
        <v>805</v>
      </c>
      <c r="AO100" s="129" t="s">
        <v>810</v>
      </c>
      <c r="AP100" s="129" t="s">
        <v>815</v>
      </c>
      <c r="AQ100" s="129" t="s">
        <v>820</v>
      </c>
      <c r="AR100" s="129" t="s">
        <v>825</v>
      </c>
      <c r="AS100" s="129" t="s">
        <v>830</v>
      </c>
      <c r="AT100" s="129" t="s">
        <v>835</v>
      </c>
      <c r="AU100" s="129" t="s">
        <v>840</v>
      </c>
      <c r="AV100" s="129" t="s">
        <v>845</v>
      </c>
      <c r="AW100" s="139" t="s">
        <v>850</v>
      </c>
    </row>
    <row r="101" spans="1:49" ht="60" customHeight="1" x14ac:dyDescent="0.35">
      <c r="A101" s="136" t="s">
        <v>3076</v>
      </c>
      <c r="B101" s="122" t="s">
        <v>3092</v>
      </c>
      <c r="C101" s="123" t="s">
        <v>3093</v>
      </c>
      <c r="D101" s="125" t="s">
        <v>3094</v>
      </c>
      <c r="E101" s="125" t="s">
        <v>3095</v>
      </c>
      <c r="F101" s="125" t="s">
        <v>20</v>
      </c>
      <c r="G101" s="125" t="s">
        <v>20</v>
      </c>
      <c r="H101" s="125" t="s">
        <v>20</v>
      </c>
      <c r="I101" s="127" t="str">
        <f>IF(COUNTIF(J101:AW101,"&lt;&gt;")=0,"",SUMPRODUCT(((Recommendations[ImplStatus]="Implemented")+(Recommendations[ImplStatus]="Compensated"))*ISNUMBER(MATCH(Recommendations[Id],J101:AW101,0)))/COUNTIF(J101:AW101,"&lt;&gt;"))</f>
        <v/>
      </c>
      <c r="J101" s="129"/>
      <c r="K101" s="129"/>
      <c r="L101" s="129"/>
      <c r="M101" s="129"/>
      <c r="N101" s="129"/>
      <c r="O101" s="129"/>
      <c r="P101" s="129"/>
      <c r="Q101" s="129"/>
      <c r="R101" s="129"/>
      <c r="S101" s="129"/>
      <c r="T101" s="129"/>
      <c r="U101" s="129"/>
      <c r="V101" s="129"/>
      <c r="W101" s="129"/>
      <c r="X101" s="129"/>
      <c r="Y101" s="129"/>
      <c r="Z101" s="129"/>
      <c r="AA101" s="129"/>
      <c r="AB101" s="129"/>
      <c r="AC101" s="129"/>
      <c r="AD101" s="129"/>
      <c r="AE101" s="129"/>
      <c r="AF101" s="129"/>
      <c r="AG101" s="129"/>
      <c r="AH101" s="129"/>
      <c r="AI101" s="129"/>
      <c r="AJ101" s="129"/>
      <c r="AK101" s="129"/>
      <c r="AL101" s="129"/>
      <c r="AM101" s="129"/>
      <c r="AN101" s="129"/>
      <c r="AO101" s="129"/>
      <c r="AP101" s="129"/>
      <c r="AQ101" s="129"/>
      <c r="AR101" s="129"/>
      <c r="AS101" s="129"/>
      <c r="AT101" s="129"/>
      <c r="AU101" s="129"/>
      <c r="AV101" s="129"/>
      <c r="AW101" s="139"/>
    </row>
    <row r="102" spans="1:49" ht="60" customHeight="1" x14ac:dyDescent="0.35">
      <c r="A102" s="136" t="s">
        <v>3076</v>
      </c>
      <c r="B102" s="122" t="s">
        <v>3096</v>
      </c>
      <c r="C102" s="123" t="s">
        <v>3097</v>
      </c>
      <c r="D102" s="125" t="s">
        <v>3098</v>
      </c>
      <c r="E102" s="125" t="s">
        <v>3099</v>
      </c>
      <c r="F102" s="125" t="s">
        <v>3100</v>
      </c>
      <c r="G102" s="125" t="s">
        <v>3101</v>
      </c>
      <c r="H102" s="125" t="s">
        <v>3102</v>
      </c>
      <c r="I102" s="127">
        <f>IF(COUNTIF(J102:AW102,"&lt;&gt;")=0,"",SUMPRODUCT(((Recommendations[ImplStatus]="Implemented")+(Recommendations[ImplStatus]="Compensated"))*ISNUMBER(MATCH(Recommendations[Id],J102:AW102,0)))/COUNTIF(J102:AW102,"&lt;&gt;"))</f>
        <v>0</v>
      </c>
      <c r="J102" s="129" t="s">
        <v>1231</v>
      </c>
      <c r="K102" s="129"/>
      <c r="L102" s="129"/>
      <c r="M102" s="129"/>
      <c r="N102" s="129"/>
      <c r="O102" s="129"/>
      <c r="P102" s="129"/>
      <c r="Q102" s="129"/>
      <c r="R102" s="129"/>
      <c r="S102" s="129"/>
      <c r="T102" s="129"/>
      <c r="U102" s="129"/>
      <c r="V102" s="129"/>
      <c r="W102" s="129"/>
      <c r="X102" s="129"/>
      <c r="Y102" s="129"/>
      <c r="Z102" s="129"/>
      <c r="AA102" s="129"/>
      <c r="AB102" s="129"/>
      <c r="AC102" s="129"/>
      <c r="AD102" s="129"/>
      <c r="AE102" s="129"/>
      <c r="AF102" s="129"/>
      <c r="AG102" s="129"/>
      <c r="AH102" s="129"/>
      <c r="AI102" s="129"/>
      <c r="AJ102" s="129"/>
      <c r="AK102" s="129"/>
      <c r="AL102" s="129"/>
      <c r="AM102" s="129"/>
      <c r="AN102" s="129"/>
      <c r="AO102" s="129"/>
      <c r="AP102" s="129"/>
      <c r="AQ102" s="129"/>
      <c r="AR102" s="129"/>
      <c r="AS102" s="129"/>
      <c r="AT102" s="129"/>
      <c r="AU102" s="129"/>
      <c r="AV102" s="129"/>
      <c r="AW102" s="139"/>
    </row>
    <row r="103" spans="1:49" ht="60" customHeight="1" x14ac:dyDescent="0.35">
      <c r="A103" s="136" t="s">
        <v>3076</v>
      </c>
      <c r="B103" s="122" t="s">
        <v>3103</v>
      </c>
      <c r="C103" s="123" t="s">
        <v>3104</v>
      </c>
      <c r="D103" s="125" t="s">
        <v>3105</v>
      </c>
      <c r="E103" s="125" t="s">
        <v>3106</v>
      </c>
      <c r="F103" s="125" t="s">
        <v>3107</v>
      </c>
      <c r="G103" s="125" t="s">
        <v>3108</v>
      </c>
      <c r="H103" s="125" t="s">
        <v>3109</v>
      </c>
      <c r="I103" s="127" t="str">
        <f>IF(COUNTIF(J103:AW103,"&lt;&gt;")=0,"",SUMPRODUCT(((Recommendations[ImplStatus]="Implemented")+(Recommendations[ImplStatus]="Compensated"))*ISNUMBER(MATCH(Recommendations[Id],J103:AW103,0)))/COUNTIF(J103:AW103,"&lt;&gt;"))</f>
        <v/>
      </c>
      <c r="J103" s="129"/>
      <c r="K103" s="129"/>
      <c r="L103" s="129"/>
      <c r="M103" s="129"/>
      <c r="N103" s="129"/>
      <c r="O103" s="129"/>
      <c r="P103" s="129"/>
      <c r="Q103" s="129"/>
      <c r="R103" s="129"/>
      <c r="S103" s="129"/>
      <c r="T103" s="129"/>
      <c r="U103" s="129"/>
      <c r="V103" s="129"/>
      <c r="W103" s="129"/>
      <c r="X103" s="129"/>
      <c r="Y103" s="129"/>
      <c r="Z103" s="129"/>
      <c r="AA103" s="129"/>
      <c r="AB103" s="129"/>
      <c r="AC103" s="129"/>
      <c r="AD103" s="129"/>
      <c r="AE103" s="129"/>
      <c r="AF103" s="129"/>
      <c r="AG103" s="129"/>
      <c r="AH103" s="129"/>
      <c r="AI103" s="129"/>
      <c r="AJ103" s="129"/>
      <c r="AK103" s="129"/>
      <c r="AL103" s="129"/>
      <c r="AM103" s="129"/>
      <c r="AN103" s="129"/>
      <c r="AO103" s="129"/>
      <c r="AP103" s="129"/>
      <c r="AQ103" s="129"/>
      <c r="AR103" s="129"/>
      <c r="AS103" s="129"/>
      <c r="AT103" s="129"/>
      <c r="AU103" s="129"/>
      <c r="AV103" s="129"/>
      <c r="AW103" s="139"/>
    </row>
    <row r="104" spans="1:49" ht="60" customHeight="1" outlineLevel="1" x14ac:dyDescent="0.35">
      <c r="A104" s="135" t="s">
        <v>3110</v>
      </c>
      <c r="B104" s="121"/>
      <c r="C104" s="120" t="s">
        <v>3111</v>
      </c>
      <c r="D104" s="124"/>
      <c r="E104" s="124"/>
      <c r="F104" s="124"/>
      <c r="G104" s="124"/>
      <c r="H104" s="124"/>
      <c r="I104" s="126" t="str">
        <f>IF(COUNTIF(J104:AW104,"&lt;&gt;")=0,"",SUMPRODUCT(((Recommendations[ImplStatus]="Implemented")+(Recommendations[ImplStatus]="Compensated"))*ISNUMBER(MATCH(Recommendations[Id],J104:AW104,0)))/COUNTIF(J104:AW104,"&lt;&gt;"))</f>
        <v/>
      </c>
      <c r="J104" s="128"/>
      <c r="K104" s="128"/>
      <c r="L104" s="128"/>
      <c r="M104" s="128"/>
      <c r="N104" s="128"/>
      <c r="O104" s="128"/>
      <c r="P104" s="128"/>
      <c r="Q104" s="128"/>
      <c r="R104" s="128"/>
      <c r="S104" s="128"/>
      <c r="T104" s="128"/>
      <c r="U104" s="128"/>
      <c r="V104" s="128"/>
      <c r="W104" s="128"/>
      <c r="X104" s="128"/>
      <c r="Y104" s="128"/>
      <c r="Z104" s="128"/>
      <c r="AA104" s="128"/>
      <c r="AB104" s="128"/>
      <c r="AC104" s="128"/>
      <c r="AD104" s="128"/>
      <c r="AE104" s="128"/>
      <c r="AF104" s="128"/>
      <c r="AG104" s="128"/>
      <c r="AH104" s="128"/>
      <c r="AI104" s="128"/>
      <c r="AJ104" s="128"/>
      <c r="AK104" s="128"/>
      <c r="AL104" s="128"/>
      <c r="AM104" s="128"/>
      <c r="AN104" s="128"/>
      <c r="AO104" s="128"/>
      <c r="AP104" s="128"/>
      <c r="AQ104" s="128"/>
      <c r="AR104" s="128"/>
      <c r="AS104" s="128"/>
      <c r="AT104" s="128"/>
      <c r="AU104" s="128"/>
      <c r="AV104" s="128"/>
      <c r="AW104" s="138"/>
    </row>
    <row r="105" spans="1:49" ht="60" customHeight="1" x14ac:dyDescent="0.35">
      <c r="A105" s="136" t="s">
        <v>3110</v>
      </c>
      <c r="B105" s="122" t="s">
        <v>3112</v>
      </c>
      <c r="C105" s="123" t="s">
        <v>3113</v>
      </c>
      <c r="D105" s="125" t="s">
        <v>3114</v>
      </c>
      <c r="E105" s="125" t="s">
        <v>3115</v>
      </c>
      <c r="F105" s="125" t="s">
        <v>3116</v>
      </c>
      <c r="G105" s="125" t="s">
        <v>3117</v>
      </c>
      <c r="H105" s="125" t="s">
        <v>20</v>
      </c>
      <c r="I105" s="127" t="str">
        <f>IF(COUNTIF(J105:AW105,"&lt;&gt;")=0,"",SUMPRODUCT(((Recommendations[ImplStatus]="Implemented")+(Recommendations[ImplStatus]="Compensated"))*ISNUMBER(MATCH(Recommendations[Id],J105:AW105,0)))/COUNTIF(J105:AW105,"&lt;&gt;"))</f>
        <v/>
      </c>
      <c r="J105" s="129"/>
      <c r="K105" s="129"/>
      <c r="L105" s="129"/>
      <c r="M105" s="129"/>
      <c r="N105" s="129"/>
      <c r="O105" s="129"/>
      <c r="P105" s="129"/>
      <c r="Q105" s="129"/>
      <c r="R105" s="129"/>
      <c r="S105" s="129"/>
      <c r="T105" s="129"/>
      <c r="U105" s="129"/>
      <c r="V105" s="129"/>
      <c r="W105" s="129"/>
      <c r="X105" s="129"/>
      <c r="Y105" s="129"/>
      <c r="Z105" s="129"/>
      <c r="AA105" s="129"/>
      <c r="AB105" s="129"/>
      <c r="AC105" s="129"/>
      <c r="AD105" s="129"/>
      <c r="AE105" s="129"/>
      <c r="AF105" s="129"/>
      <c r="AG105" s="129"/>
      <c r="AH105" s="129"/>
      <c r="AI105" s="129"/>
      <c r="AJ105" s="129"/>
      <c r="AK105" s="129"/>
      <c r="AL105" s="129"/>
      <c r="AM105" s="129"/>
      <c r="AN105" s="129"/>
      <c r="AO105" s="129"/>
      <c r="AP105" s="129"/>
      <c r="AQ105" s="129"/>
      <c r="AR105" s="129"/>
      <c r="AS105" s="129"/>
      <c r="AT105" s="129"/>
      <c r="AU105" s="129"/>
      <c r="AV105" s="129"/>
      <c r="AW105" s="139"/>
    </row>
    <row r="106" spans="1:49" ht="60" customHeight="1" x14ac:dyDescent="0.35">
      <c r="A106" s="136" t="s">
        <v>3110</v>
      </c>
      <c r="B106" s="122" t="s">
        <v>3118</v>
      </c>
      <c r="C106" s="123" t="s">
        <v>3119</v>
      </c>
      <c r="D106" s="125" t="s">
        <v>3120</v>
      </c>
      <c r="E106" s="125" t="s">
        <v>3121</v>
      </c>
      <c r="F106" s="125" t="s">
        <v>3122</v>
      </c>
      <c r="G106" s="125" t="s">
        <v>3123</v>
      </c>
      <c r="H106" s="125" t="s">
        <v>3124</v>
      </c>
      <c r="I106" s="127" t="str">
        <f>IF(COUNTIF(J106:AW106,"&lt;&gt;")=0,"",SUMPRODUCT(((Recommendations[ImplStatus]="Implemented")+(Recommendations[ImplStatus]="Compensated"))*ISNUMBER(MATCH(Recommendations[Id],J106:AW106,0)))/COUNTIF(J106:AW106,"&lt;&gt;"))</f>
        <v/>
      </c>
      <c r="J106" s="129"/>
      <c r="K106" s="129"/>
      <c r="L106" s="129"/>
      <c r="M106" s="129"/>
      <c r="N106" s="129"/>
      <c r="O106" s="129"/>
      <c r="P106" s="129"/>
      <c r="Q106" s="129"/>
      <c r="R106" s="129"/>
      <c r="S106" s="129"/>
      <c r="T106" s="129"/>
      <c r="U106" s="129"/>
      <c r="V106" s="129"/>
      <c r="W106" s="129"/>
      <c r="X106" s="129"/>
      <c r="Y106" s="129"/>
      <c r="Z106" s="129"/>
      <c r="AA106" s="129"/>
      <c r="AB106" s="129"/>
      <c r="AC106" s="129"/>
      <c r="AD106" s="129"/>
      <c r="AE106" s="129"/>
      <c r="AF106" s="129"/>
      <c r="AG106" s="129"/>
      <c r="AH106" s="129"/>
      <c r="AI106" s="129"/>
      <c r="AJ106" s="129"/>
      <c r="AK106" s="129"/>
      <c r="AL106" s="129"/>
      <c r="AM106" s="129"/>
      <c r="AN106" s="129"/>
      <c r="AO106" s="129"/>
      <c r="AP106" s="129"/>
      <c r="AQ106" s="129"/>
      <c r="AR106" s="129"/>
      <c r="AS106" s="129"/>
      <c r="AT106" s="129"/>
      <c r="AU106" s="129"/>
      <c r="AV106" s="129"/>
      <c r="AW106" s="139"/>
    </row>
    <row r="107" spans="1:49" ht="60" customHeight="1" x14ac:dyDescent="0.35">
      <c r="A107" s="136" t="s">
        <v>3110</v>
      </c>
      <c r="B107" s="122" t="s">
        <v>3125</v>
      </c>
      <c r="C107" s="123" t="s">
        <v>3126</v>
      </c>
      <c r="D107" s="125" t="s">
        <v>3127</v>
      </c>
      <c r="E107" s="125" t="s">
        <v>3128</v>
      </c>
      <c r="F107" s="125" t="s">
        <v>3129</v>
      </c>
      <c r="G107" s="125" t="s">
        <v>3130</v>
      </c>
      <c r="H107" s="125" t="s">
        <v>3131</v>
      </c>
      <c r="I107" s="127" t="str">
        <f>IF(COUNTIF(J107:AW107,"&lt;&gt;")=0,"",SUMPRODUCT(((Recommendations[ImplStatus]="Implemented")+(Recommendations[ImplStatus]="Compensated"))*ISNUMBER(MATCH(Recommendations[Id],J107:AW107,0)))/COUNTIF(J107:AW107,"&lt;&gt;"))</f>
        <v/>
      </c>
      <c r="J107" s="129"/>
      <c r="K107" s="129"/>
      <c r="L107" s="129"/>
      <c r="M107" s="129"/>
      <c r="N107" s="129"/>
      <c r="O107" s="129"/>
      <c r="P107" s="129"/>
      <c r="Q107" s="129"/>
      <c r="R107" s="129"/>
      <c r="S107" s="129"/>
      <c r="T107" s="129"/>
      <c r="U107" s="129"/>
      <c r="V107" s="129"/>
      <c r="W107" s="129"/>
      <c r="X107" s="129"/>
      <c r="Y107" s="129"/>
      <c r="Z107" s="129"/>
      <c r="AA107" s="129"/>
      <c r="AB107" s="129"/>
      <c r="AC107" s="129"/>
      <c r="AD107" s="129"/>
      <c r="AE107" s="129"/>
      <c r="AF107" s="129"/>
      <c r="AG107" s="129"/>
      <c r="AH107" s="129"/>
      <c r="AI107" s="129"/>
      <c r="AJ107" s="129"/>
      <c r="AK107" s="129"/>
      <c r="AL107" s="129"/>
      <c r="AM107" s="129"/>
      <c r="AN107" s="129"/>
      <c r="AO107" s="129"/>
      <c r="AP107" s="129"/>
      <c r="AQ107" s="129"/>
      <c r="AR107" s="129"/>
      <c r="AS107" s="129"/>
      <c r="AT107" s="129"/>
      <c r="AU107" s="129"/>
      <c r="AV107" s="129"/>
      <c r="AW107" s="139"/>
    </row>
    <row r="108" spans="1:49" ht="60" customHeight="1" outlineLevel="1" x14ac:dyDescent="0.35">
      <c r="A108" s="135" t="s">
        <v>3132</v>
      </c>
      <c r="B108" s="121"/>
      <c r="C108" s="120" t="s">
        <v>3133</v>
      </c>
      <c r="D108" s="124"/>
      <c r="E108" s="124"/>
      <c r="F108" s="124"/>
      <c r="G108" s="124"/>
      <c r="H108" s="124"/>
      <c r="I108" s="126" t="str">
        <f>IF(COUNTIF(J108:AW108,"&lt;&gt;")=0,"",SUMPRODUCT(((Recommendations[ImplStatus]="Implemented")+(Recommendations[ImplStatus]="Compensated"))*ISNUMBER(MATCH(Recommendations[Id],J108:AW108,0)))/COUNTIF(J108:AW108,"&lt;&gt;"))</f>
        <v/>
      </c>
      <c r="J108" s="128"/>
      <c r="K108" s="128"/>
      <c r="L108" s="128"/>
      <c r="M108" s="128"/>
      <c r="N108" s="128"/>
      <c r="O108" s="128"/>
      <c r="P108" s="128"/>
      <c r="Q108" s="128"/>
      <c r="R108" s="128"/>
      <c r="S108" s="128"/>
      <c r="T108" s="128"/>
      <c r="U108" s="128"/>
      <c r="V108" s="128"/>
      <c r="W108" s="128"/>
      <c r="X108" s="128"/>
      <c r="Y108" s="128"/>
      <c r="Z108" s="128"/>
      <c r="AA108" s="128"/>
      <c r="AB108" s="128"/>
      <c r="AC108" s="128"/>
      <c r="AD108" s="128"/>
      <c r="AE108" s="128"/>
      <c r="AF108" s="128"/>
      <c r="AG108" s="128"/>
      <c r="AH108" s="128"/>
      <c r="AI108" s="128"/>
      <c r="AJ108" s="128"/>
      <c r="AK108" s="128"/>
      <c r="AL108" s="128"/>
      <c r="AM108" s="128"/>
      <c r="AN108" s="128"/>
      <c r="AO108" s="128"/>
      <c r="AP108" s="128"/>
      <c r="AQ108" s="128"/>
      <c r="AR108" s="128"/>
      <c r="AS108" s="128"/>
      <c r="AT108" s="128"/>
      <c r="AU108" s="128"/>
      <c r="AV108" s="128"/>
      <c r="AW108" s="138"/>
    </row>
    <row r="109" spans="1:49" ht="60" customHeight="1" x14ac:dyDescent="0.35">
      <c r="A109" s="136" t="s">
        <v>3132</v>
      </c>
      <c r="B109" s="122" t="s">
        <v>3134</v>
      </c>
      <c r="C109" s="123" t="s">
        <v>3135</v>
      </c>
      <c r="D109" s="125" t="s">
        <v>3136</v>
      </c>
      <c r="E109" s="125" t="s">
        <v>3137</v>
      </c>
      <c r="F109" s="125" t="s">
        <v>3138</v>
      </c>
      <c r="G109" s="125" t="s">
        <v>3139</v>
      </c>
      <c r="H109" s="125" t="s">
        <v>3140</v>
      </c>
      <c r="I109" s="127" t="str">
        <f>IF(COUNTIF(J109:AW109,"&lt;&gt;")=0,"",SUMPRODUCT(((Recommendations[ImplStatus]="Implemented")+(Recommendations[ImplStatus]="Compensated"))*ISNUMBER(MATCH(Recommendations[Id],J109:AW109,0)))/COUNTIF(J109:AW109,"&lt;&gt;"))</f>
        <v/>
      </c>
      <c r="J109" s="129"/>
      <c r="K109" s="129"/>
      <c r="L109" s="129"/>
      <c r="M109" s="129"/>
      <c r="N109" s="129"/>
      <c r="O109" s="129"/>
      <c r="P109" s="129"/>
      <c r="Q109" s="129"/>
      <c r="R109" s="129"/>
      <c r="S109" s="129"/>
      <c r="T109" s="129"/>
      <c r="U109" s="129"/>
      <c r="V109" s="129"/>
      <c r="W109" s="129"/>
      <c r="X109" s="129"/>
      <c r="Y109" s="129"/>
      <c r="Z109" s="129"/>
      <c r="AA109" s="129"/>
      <c r="AB109" s="129"/>
      <c r="AC109" s="129"/>
      <c r="AD109" s="129"/>
      <c r="AE109" s="129"/>
      <c r="AF109" s="129"/>
      <c r="AG109" s="129"/>
      <c r="AH109" s="129"/>
      <c r="AI109" s="129"/>
      <c r="AJ109" s="129"/>
      <c r="AK109" s="129"/>
      <c r="AL109" s="129"/>
      <c r="AM109" s="129"/>
      <c r="AN109" s="129"/>
      <c r="AO109" s="129"/>
      <c r="AP109" s="129"/>
      <c r="AQ109" s="129"/>
      <c r="AR109" s="129"/>
      <c r="AS109" s="129"/>
      <c r="AT109" s="129"/>
      <c r="AU109" s="129"/>
      <c r="AV109" s="129"/>
      <c r="AW109" s="139"/>
    </row>
    <row r="110" spans="1:49" ht="60" customHeight="1" x14ac:dyDescent="0.35">
      <c r="A110" s="136" t="s">
        <v>3132</v>
      </c>
      <c r="B110" s="122" t="s">
        <v>3141</v>
      </c>
      <c r="C110" s="123" t="s">
        <v>3142</v>
      </c>
      <c r="D110" s="125" t="s">
        <v>3143</v>
      </c>
      <c r="E110" s="125" t="s">
        <v>3144</v>
      </c>
      <c r="F110" s="125" t="s">
        <v>3145</v>
      </c>
      <c r="G110" s="125" t="s">
        <v>3146</v>
      </c>
      <c r="H110" s="125" t="s">
        <v>3147</v>
      </c>
      <c r="I110" s="127" t="str">
        <f>IF(COUNTIF(J110:AW110,"&lt;&gt;")=0,"",SUMPRODUCT(((Recommendations[ImplStatus]="Implemented")+(Recommendations[ImplStatus]="Compensated"))*ISNUMBER(MATCH(Recommendations[Id],J110:AW110,0)))/COUNTIF(J110:AW110,"&lt;&gt;"))</f>
        <v/>
      </c>
      <c r="J110" s="129"/>
      <c r="K110" s="129"/>
      <c r="L110" s="129"/>
      <c r="M110" s="129"/>
      <c r="N110" s="129"/>
      <c r="O110" s="129"/>
      <c r="P110" s="129"/>
      <c r="Q110" s="129"/>
      <c r="R110" s="129"/>
      <c r="S110" s="129"/>
      <c r="T110" s="129"/>
      <c r="U110" s="129"/>
      <c r="V110" s="129"/>
      <c r="W110" s="129"/>
      <c r="X110" s="129"/>
      <c r="Y110" s="129"/>
      <c r="Z110" s="129"/>
      <c r="AA110" s="129"/>
      <c r="AB110" s="129"/>
      <c r="AC110" s="129"/>
      <c r="AD110" s="129"/>
      <c r="AE110" s="129"/>
      <c r="AF110" s="129"/>
      <c r="AG110" s="129"/>
      <c r="AH110" s="129"/>
      <c r="AI110" s="129"/>
      <c r="AJ110" s="129"/>
      <c r="AK110" s="129"/>
      <c r="AL110" s="129"/>
      <c r="AM110" s="129"/>
      <c r="AN110" s="129"/>
      <c r="AO110" s="129"/>
      <c r="AP110" s="129"/>
      <c r="AQ110" s="129"/>
      <c r="AR110" s="129"/>
      <c r="AS110" s="129"/>
      <c r="AT110" s="129"/>
      <c r="AU110" s="129"/>
      <c r="AV110" s="129"/>
      <c r="AW110" s="139"/>
    </row>
    <row r="111" spans="1:49" ht="60" customHeight="1" x14ac:dyDescent="0.35">
      <c r="A111" s="136" t="s">
        <v>3132</v>
      </c>
      <c r="B111" s="122" t="s">
        <v>3148</v>
      </c>
      <c r="C111" s="123" t="s">
        <v>3149</v>
      </c>
      <c r="D111" s="125" t="s">
        <v>3150</v>
      </c>
      <c r="E111" s="125" t="s">
        <v>3151</v>
      </c>
      <c r="F111" s="125" t="s">
        <v>3152</v>
      </c>
      <c r="G111" s="125" t="s">
        <v>3153</v>
      </c>
      <c r="H111" s="125" t="s">
        <v>3154</v>
      </c>
      <c r="I111" s="127" t="str">
        <f>IF(COUNTIF(J111:AW111,"&lt;&gt;")=0,"",SUMPRODUCT(((Recommendations[ImplStatus]="Implemented")+(Recommendations[ImplStatus]="Compensated"))*ISNUMBER(MATCH(Recommendations[Id],J111:AW111,0)))/COUNTIF(J111:AW111,"&lt;&gt;"))</f>
        <v/>
      </c>
      <c r="J111" s="129"/>
      <c r="K111" s="129"/>
      <c r="L111" s="129"/>
      <c r="M111" s="129"/>
      <c r="N111" s="129"/>
      <c r="O111" s="129"/>
      <c r="P111" s="129"/>
      <c r="Q111" s="129"/>
      <c r="R111" s="129"/>
      <c r="S111" s="129"/>
      <c r="T111" s="129"/>
      <c r="U111" s="129"/>
      <c r="V111" s="129"/>
      <c r="W111" s="129"/>
      <c r="X111" s="129"/>
      <c r="Y111" s="129"/>
      <c r="Z111" s="129"/>
      <c r="AA111" s="129"/>
      <c r="AB111" s="129"/>
      <c r="AC111" s="129"/>
      <c r="AD111" s="129"/>
      <c r="AE111" s="129"/>
      <c r="AF111" s="129"/>
      <c r="AG111" s="129"/>
      <c r="AH111" s="129"/>
      <c r="AI111" s="129"/>
      <c r="AJ111" s="129"/>
      <c r="AK111" s="129"/>
      <c r="AL111" s="129"/>
      <c r="AM111" s="129"/>
      <c r="AN111" s="129"/>
      <c r="AO111" s="129"/>
      <c r="AP111" s="129"/>
      <c r="AQ111" s="129"/>
      <c r="AR111" s="129"/>
      <c r="AS111" s="129"/>
      <c r="AT111" s="129"/>
      <c r="AU111" s="129"/>
      <c r="AV111" s="129"/>
      <c r="AW111" s="139"/>
    </row>
    <row r="112" spans="1:49" ht="60" customHeight="1" outlineLevel="1" x14ac:dyDescent="0.35">
      <c r="A112" s="135" t="s">
        <v>3155</v>
      </c>
      <c r="B112" s="121"/>
      <c r="C112" s="120" t="s">
        <v>3156</v>
      </c>
      <c r="D112" s="124"/>
      <c r="E112" s="124"/>
      <c r="F112" s="124"/>
      <c r="G112" s="124"/>
      <c r="H112" s="124"/>
      <c r="I112" s="126" t="str">
        <f>IF(COUNTIF(J112:AW112,"&lt;&gt;")=0,"",SUMPRODUCT(((Recommendations[ImplStatus]="Implemented")+(Recommendations[ImplStatus]="Compensated"))*ISNUMBER(MATCH(Recommendations[Id],J112:AW112,0)))/COUNTIF(J112:AW112,"&lt;&gt;"))</f>
        <v/>
      </c>
      <c r="J112" s="128"/>
      <c r="K112" s="128"/>
      <c r="L112" s="128"/>
      <c r="M112" s="128"/>
      <c r="N112" s="128"/>
      <c r="O112" s="128"/>
      <c r="P112" s="128"/>
      <c r="Q112" s="128"/>
      <c r="R112" s="128"/>
      <c r="S112" s="128"/>
      <c r="T112" s="128"/>
      <c r="U112" s="128"/>
      <c r="V112" s="128"/>
      <c r="W112" s="128"/>
      <c r="X112" s="128"/>
      <c r="Y112" s="128"/>
      <c r="Z112" s="128"/>
      <c r="AA112" s="128"/>
      <c r="AB112" s="128"/>
      <c r="AC112" s="128"/>
      <c r="AD112" s="128"/>
      <c r="AE112" s="128"/>
      <c r="AF112" s="128"/>
      <c r="AG112" s="128"/>
      <c r="AH112" s="128"/>
      <c r="AI112" s="128"/>
      <c r="AJ112" s="128"/>
      <c r="AK112" s="128"/>
      <c r="AL112" s="128"/>
      <c r="AM112" s="128"/>
      <c r="AN112" s="128"/>
      <c r="AO112" s="128"/>
      <c r="AP112" s="128"/>
      <c r="AQ112" s="128"/>
      <c r="AR112" s="128"/>
      <c r="AS112" s="128"/>
      <c r="AT112" s="128"/>
      <c r="AU112" s="128"/>
      <c r="AV112" s="128"/>
      <c r="AW112" s="138"/>
    </row>
    <row r="113" spans="1:49" ht="60" customHeight="1" x14ac:dyDescent="0.35">
      <c r="A113" s="136" t="s">
        <v>3155</v>
      </c>
      <c r="B113" s="122" t="s">
        <v>3157</v>
      </c>
      <c r="C113" s="123" t="s">
        <v>3158</v>
      </c>
      <c r="D113" s="125" t="s">
        <v>3159</v>
      </c>
      <c r="E113" s="125" t="s">
        <v>3160</v>
      </c>
      <c r="F113" s="125" t="s">
        <v>3161</v>
      </c>
      <c r="G113" s="125" t="s">
        <v>3162</v>
      </c>
      <c r="H113" s="125" t="s">
        <v>3163</v>
      </c>
      <c r="I113" s="127" t="str">
        <f>IF(COUNTIF(J113:AW113,"&lt;&gt;")=0,"",SUMPRODUCT(((Recommendations[ImplStatus]="Implemented")+(Recommendations[ImplStatus]="Compensated"))*ISNUMBER(MATCH(Recommendations[Id],J113:AW113,0)))/COUNTIF(J113:AW113,"&lt;&gt;"))</f>
        <v/>
      </c>
      <c r="J113" s="129"/>
      <c r="K113" s="129"/>
      <c r="L113" s="129"/>
      <c r="M113" s="129"/>
      <c r="N113" s="129"/>
      <c r="O113" s="129"/>
      <c r="P113" s="129"/>
      <c r="Q113" s="129"/>
      <c r="R113" s="129"/>
      <c r="S113" s="129"/>
      <c r="T113" s="129"/>
      <c r="U113" s="129"/>
      <c r="V113" s="129"/>
      <c r="W113" s="129"/>
      <c r="X113" s="129"/>
      <c r="Y113" s="129"/>
      <c r="Z113" s="129"/>
      <c r="AA113" s="129"/>
      <c r="AB113" s="129"/>
      <c r="AC113" s="129"/>
      <c r="AD113" s="129"/>
      <c r="AE113" s="129"/>
      <c r="AF113" s="129"/>
      <c r="AG113" s="129"/>
      <c r="AH113" s="129"/>
      <c r="AI113" s="129"/>
      <c r="AJ113" s="129"/>
      <c r="AK113" s="129"/>
      <c r="AL113" s="129"/>
      <c r="AM113" s="129"/>
      <c r="AN113" s="129"/>
      <c r="AO113" s="129"/>
      <c r="AP113" s="129"/>
      <c r="AQ113" s="129"/>
      <c r="AR113" s="129"/>
      <c r="AS113" s="129"/>
      <c r="AT113" s="129"/>
      <c r="AU113" s="129"/>
      <c r="AV113" s="129"/>
      <c r="AW113" s="139"/>
    </row>
    <row r="114" spans="1:49" ht="60" customHeight="1" x14ac:dyDescent="0.35">
      <c r="A114" s="136" t="s">
        <v>3155</v>
      </c>
      <c r="B114" s="122" t="s">
        <v>3164</v>
      </c>
      <c r="C114" s="123" t="s">
        <v>3165</v>
      </c>
      <c r="D114" s="125" t="s">
        <v>3166</v>
      </c>
      <c r="E114" s="125" t="s">
        <v>3167</v>
      </c>
      <c r="F114" s="125" t="s">
        <v>3168</v>
      </c>
      <c r="G114" s="125" t="s">
        <v>3162</v>
      </c>
      <c r="H114" s="125" t="s">
        <v>3169</v>
      </c>
      <c r="I114" s="127" t="str">
        <f>IF(COUNTIF(J114:AW114,"&lt;&gt;")=0,"",SUMPRODUCT(((Recommendations[ImplStatus]="Implemented")+(Recommendations[ImplStatus]="Compensated"))*ISNUMBER(MATCH(Recommendations[Id],J114:AW114,0)))/COUNTIF(J114:AW114,"&lt;&gt;"))</f>
        <v/>
      </c>
      <c r="J114" s="129"/>
      <c r="K114" s="129"/>
      <c r="L114" s="129"/>
      <c r="M114" s="129"/>
      <c r="N114" s="129"/>
      <c r="O114" s="129"/>
      <c r="P114" s="129"/>
      <c r="Q114" s="129"/>
      <c r="R114" s="129"/>
      <c r="S114" s="129"/>
      <c r="T114" s="129"/>
      <c r="U114" s="129"/>
      <c r="V114" s="129"/>
      <c r="W114" s="129"/>
      <c r="X114" s="129"/>
      <c r="Y114" s="129"/>
      <c r="Z114" s="129"/>
      <c r="AA114" s="129"/>
      <c r="AB114" s="129"/>
      <c r="AC114" s="129"/>
      <c r="AD114" s="129"/>
      <c r="AE114" s="129"/>
      <c r="AF114" s="129"/>
      <c r="AG114" s="129"/>
      <c r="AH114" s="129"/>
      <c r="AI114" s="129"/>
      <c r="AJ114" s="129"/>
      <c r="AK114" s="129"/>
      <c r="AL114" s="129"/>
      <c r="AM114" s="129"/>
      <c r="AN114" s="129"/>
      <c r="AO114" s="129"/>
      <c r="AP114" s="129"/>
      <c r="AQ114" s="129"/>
      <c r="AR114" s="129"/>
      <c r="AS114" s="129"/>
      <c r="AT114" s="129"/>
      <c r="AU114" s="129"/>
      <c r="AV114" s="129"/>
      <c r="AW114" s="139"/>
    </row>
    <row r="115" spans="1:49" ht="60" customHeight="1" x14ac:dyDescent="0.35">
      <c r="A115" s="137" t="s">
        <v>3155</v>
      </c>
      <c r="B115" s="130" t="s">
        <v>3170</v>
      </c>
      <c r="C115" s="131" t="s">
        <v>3171</v>
      </c>
      <c r="D115" s="132" t="s">
        <v>3172</v>
      </c>
      <c r="E115" s="132" t="s">
        <v>3173</v>
      </c>
      <c r="F115" s="132" t="s">
        <v>3174</v>
      </c>
      <c r="G115" s="132" t="s">
        <v>3175</v>
      </c>
      <c r="H115" s="132" t="s">
        <v>3176</v>
      </c>
      <c r="I115" s="133" t="str">
        <f>IF(COUNTIF(J115:AW115,"&lt;&gt;")=0,"",SUMPRODUCT(((Recommendations[ImplStatus]="Implemented")+(Recommendations[ImplStatus]="Compensated"))*ISNUMBER(MATCH(Recommendations[Id],J115:AW115,0)))/COUNTIF(J115:AW115,"&lt;&gt;"))</f>
        <v/>
      </c>
      <c r="J115" s="134"/>
      <c r="K115" s="134"/>
      <c r="L115" s="134"/>
      <c r="M115" s="134"/>
      <c r="N115" s="134"/>
      <c r="O115" s="134"/>
      <c r="P115" s="134"/>
      <c r="Q115" s="134"/>
      <c r="R115" s="134"/>
      <c r="S115" s="134"/>
      <c r="T115" s="134"/>
      <c r="U115" s="134"/>
      <c r="V115" s="134"/>
      <c r="W115" s="134"/>
      <c r="X115" s="134"/>
      <c r="Y115" s="134"/>
      <c r="Z115" s="134"/>
      <c r="AA115" s="134"/>
      <c r="AB115" s="134"/>
      <c r="AC115" s="134"/>
      <c r="AD115" s="134"/>
      <c r="AE115" s="134"/>
      <c r="AF115" s="134"/>
      <c r="AG115" s="134"/>
      <c r="AH115" s="134"/>
      <c r="AI115" s="134"/>
      <c r="AJ115" s="134"/>
      <c r="AK115" s="134"/>
      <c r="AL115" s="134"/>
      <c r="AM115" s="134"/>
      <c r="AN115" s="134"/>
      <c r="AO115" s="134"/>
      <c r="AP115" s="134"/>
      <c r="AQ115" s="134"/>
      <c r="AR115" s="134"/>
      <c r="AS115" s="134"/>
      <c r="AT115" s="134"/>
      <c r="AU115" s="134"/>
      <c r="AV115" s="134"/>
      <c r="AW115" s="140"/>
    </row>
    <row r="119" spans="1:49" ht="32" customHeight="1" x14ac:dyDescent="0.35">
      <c r="A119" s="285" t="s">
        <v>1305</v>
      </c>
      <c r="B119" s="285"/>
      <c r="C119" s="285"/>
      <c r="D119" s="285"/>
      <c r="E119" s="285"/>
    </row>
  </sheetData>
  <mergeCells count="1">
    <mergeCell ref="A119:E119"/>
  </mergeCells>
  <hyperlinks>
    <hyperlink ref="A119" r:id="rId1" xr:uid="{00000000-0004-0000-06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600-000001000000}">
            <xm:f>AND(J2&lt;&gt;"", IFERROR(INDEX('Recommendations'!$G$2:$G$274, MATCH(J2,'Recommendations'!$B$2:$B$274,0))="Implemented", FALSE))</xm:f>
            <x14:dxf>
              <font>
                <color rgb="FF000000"/>
              </font>
              <fill>
                <patternFill>
                  <bgColor rgb="FF3C7D22"/>
                </patternFill>
              </fill>
            </x14:dxf>
          </x14:cfRule>
          <x14:cfRule type="expression" priority="2" id="{00000000-000E-0000-0600-000002000000}">
            <xm:f>AND(J2&lt;&gt;"", IFERROR(INDEX('Recommendations'!$G$2:$G$274, MATCH(J2,'Recommendations'!$B$2:$B$274,0))="Compensated", FALSE))</xm:f>
            <x14:dxf>
              <font>
                <color rgb="FF000000"/>
              </font>
              <fill>
                <patternFill>
                  <bgColor rgb="FFC6E0B4"/>
                </patternFill>
              </fill>
            </x14:dxf>
          </x14:cfRule>
          <x14:cfRule type="expression" priority="3" id="{00000000-000E-0000-0600-000003000000}">
            <xm:f>AND(J2&lt;&gt;"", IFERROR(INDEX('Recommendations'!$G$2:$G$274, MATCH(J2,'Recommendations'!$B$2:$B$274,0))="Testing", FALSE))</xm:f>
            <x14:dxf>
              <font>
                <color rgb="FF000000"/>
              </font>
              <fill>
                <patternFill>
                  <bgColor rgb="FFFFC000"/>
                </patternFill>
              </fill>
            </x14:dxf>
          </x14:cfRule>
          <x14:cfRule type="expression" priority="4" id="{00000000-000E-0000-0600-000004000000}">
            <xm:f>AND(J2&lt;&gt;"", IFERROR(INDEX('Recommendations'!$G$2:$G$274, MATCH(J2,'Recommendations'!$B$2:$B$274,0))="Failed", FALSE))</xm:f>
            <x14:dxf>
              <font>
                <color rgb="FF000000"/>
              </font>
              <fill>
                <patternFill>
                  <bgColor rgb="FFD82891"/>
                </patternFill>
              </fill>
            </x14:dxf>
          </x14:cfRule>
          <x14:cfRule type="expression" priority="5" id="{00000000-000E-0000-0600-000005000000}">
            <xm:f>AND(J2&lt;&gt;"", IFERROR(INDEX('Recommendations'!$G$2:$G$274, MATCH(J2,'Recommendations'!$B$2:$B$274,0))="Risk Accepted", FALSE))</xm:f>
            <x14:dxf>
              <font>
                <color rgb="FF000000"/>
              </font>
              <fill>
                <patternFill>
                  <bgColor rgb="FFD9D9D9"/>
                </patternFill>
              </fill>
            </x14:dxf>
          </x14:cfRule>
          <x14:cfRule type="expression" priority="6" id="{00000000-000E-0000-0600-000006000000}">
            <xm:f>AND(J2&lt;&gt;"", IFERROR(INDEX('Recommendations'!$G$2:$G$274, MATCH(J2,'Recommendations'!$B$2:$B$274,0))="N/A", FALSE))</xm:f>
            <x14:dxf>
              <font>
                <color rgb="FF000000"/>
              </font>
              <fill>
                <patternFill>
                  <bgColor rgb="FFF2F2F2"/>
                </patternFill>
              </fill>
            </x14:dxf>
          </x14:cfRule>
          <xm:sqref>J2:AW115</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U230"/>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2" customWidth="1" outlineLevel="1"/>
    <col min="2" max="2" width="17" customWidth="1" outlineLevel="1"/>
    <col min="3" max="3" width="15" customWidth="1"/>
    <col min="4" max="4" width="50" customWidth="1"/>
    <col min="5" max="5" width="40" hidden="1" customWidth="1" outlineLevel="1" collapsed="1"/>
    <col min="6" max="6" width="12" hidden="1" customWidth="1" outlineLevel="1" collapsed="1"/>
    <col min="7" max="8" width="10" customWidth="1"/>
    <col min="9" max="47" width="10" customWidth="1" outlineLevel="1"/>
  </cols>
  <sheetData>
    <row r="1" spans="1:47" ht="25" customHeight="1" x14ac:dyDescent="0.35">
      <c r="A1" s="180" t="s">
        <v>3177</v>
      </c>
      <c r="B1" s="181" t="s">
        <v>3178</v>
      </c>
      <c r="C1" s="181" t="s">
        <v>1</v>
      </c>
      <c r="D1" s="181" t="s">
        <v>3179</v>
      </c>
      <c r="E1" s="181" t="s">
        <v>3180</v>
      </c>
      <c r="F1" s="181" t="s">
        <v>3181</v>
      </c>
      <c r="G1" s="181" t="s">
        <v>1546</v>
      </c>
      <c r="H1" s="181" t="s">
        <v>1547</v>
      </c>
      <c r="I1" s="181" t="s">
        <v>1548</v>
      </c>
      <c r="J1" s="181" t="s">
        <v>1549</v>
      </c>
      <c r="K1" s="181" t="s">
        <v>1550</v>
      </c>
      <c r="L1" s="181" t="s">
        <v>1551</v>
      </c>
      <c r="M1" s="181" t="s">
        <v>1552</v>
      </c>
      <c r="N1" s="181" t="s">
        <v>1553</v>
      </c>
      <c r="O1" s="181" t="s">
        <v>1554</v>
      </c>
      <c r="P1" s="181" t="s">
        <v>1555</v>
      </c>
      <c r="Q1" s="181" t="s">
        <v>1556</v>
      </c>
      <c r="R1" s="181" t="s">
        <v>1557</v>
      </c>
      <c r="S1" s="181" t="s">
        <v>1558</v>
      </c>
      <c r="T1" s="181" t="s">
        <v>1559</v>
      </c>
      <c r="U1" s="181" t="s">
        <v>1560</v>
      </c>
      <c r="V1" s="181" t="s">
        <v>1561</v>
      </c>
      <c r="W1" s="181" t="s">
        <v>1562</v>
      </c>
      <c r="X1" s="181" t="s">
        <v>1563</v>
      </c>
      <c r="Y1" s="181" t="s">
        <v>1564</v>
      </c>
      <c r="Z1" s="181" t="s">
        <v>1565</v>
      </c>
      <c r="AA1" s="181" t="s">
        <v>1566</v>
      </c>
      <c r="AB1" s="181" t="s">
        <v>1567</v>
      </c>
      <c r="AC1" s="181" t="s">
        <v>1568</v>
      </c>
      <c r="AD1" s="181" t="s">
        <v>1569</v>
      </c>
      <c r="AE1" s="181" t="s">
        <v>1570</v>
      </c>
      <c r="AF1" s="181" t="s">
        <v>1571</v>
      </c>
      <c r="AG1" s="181" t="s">
        <v>1572</v>
      </c>
      <c r="AH1" s="181" t="s">
        <v>1573</v>
      </c>
      <c r="AI1" s="181" t="s">
        <v>1574</v>
      </c>
      <c r="AJ1" s="181" t="s">
        <v>1575</v>
      </c>
      <c r="AK1" s="181" t="s">
        <v>1576</v>
      </c>
      <c r="AL1" s="181" t="s">
        <v>1577</v>
      </c>
      <c r="AM1" s="181" t="s">
        <v>1578</v>
      </c>
      <c r="AN1" s="181" t="s">
        <v>1579</v>
      </c>
      <c r="AO1" s="181" t="s">
        <v>1580</v>
      </c>
      <c r="AP1" s="181" t="s">
        <v>1581</v>
      </c>
      <c r="AQ1" s="181" t="s">
        <v>1582</v>
      </c>
      <c r="AR1" s="181" t="s">
        <v>1583</v>
      </c>
      <c r="AS1" s="181" t="s">
        <v>1584</v>
      </c>
      <c r="AT1" s="181" t="s">
        <v>1585</v>
      </c>
      <c r="AU1" s="182" t="s">
        <v>1586</v>
      </c>
    </row>
    <row r="2" spans="1:47" ht="60" customHeight="1" outlineLevel="1" x14ac:dyDescent="0.35">
      <c r="A2" s="172" t="s">
        <v>3182</v>
      </c>
      <c r="B2" s="146" t="s">
        <v>20</v>
      </c>
      <c r="C2" s="144" t="s">
        <v>3183</v>
      </c>
      <c r="D2" s="150" t="s">
        <v>3184</v>
      </c>
      <c r="E2" s="153" t="s">
        <v>20</v>
      </c>
      <c r="F2" s="156" t="s">
        <v>20</v>
      </c>
      <c r="G2" s="159" t="str">
        <f>IF(COUNTIF(H2:AU2,"&lt;&gt;")=0,"",SUMPRODUCT(((Recommendations[ImplStatus]="Implemented")+(Recommendations[ImplStatus]="Compensated"))*ISNUMBER(MATCH(Recommendations[Id],H2:AU2,0)))/COUNTIF(H2:AU2,"&lt;&gt;"))</f>
        <v/>
      </c>
      <c r="H2" s="162"/>
      <c r="I2" s="162"/>
      <c r="J2" s="162"/>
      <c r="K2" s="162"/>
      <c r="L2" s="162"/>
      <c r="M2" s="162"/>
      <c r="N2" s="162"/>
      <c r="O2" s="162"/>
      <c r="P2" s="162"/>
      <c r="Q2" s="162"/>
      <c r="R2" s="162"/>
      <c r="S2" s="162"/>
      <c r="T2" s="162"/>
      <c r="U2" s="162"/>
      <c r="V2" s="162"/>
      <c r="W2" s="162"/>
      <c r="X2" s="162"/>
      <c r="Y2" s="162"/>
      <c r="Z2" s="162"/>
      <c r="AA2" s="162"/>
      <c r="AB2" s="162"/>
      <c r="AC2" s="162"/>
      <c r="AD2" s="162"/>
      <c r="AE2" s="162"/>
      <c r="AF2" s="162"/>
      <c r="AG2" s="162"/>
      <c r="AH2" s="162"/>
      <c r="AI2" s="162"/>
      <c r="AJ2" s="162"/>
      <c r="AK2" s="162"/>
      <c r="AL2" s="162"/>
      <c r="AM2" s="162"/>
      <c r="AN2" s="162"/>
      <c r="AO2" s="162"/>
      <c r="AP2" s="162"/>
      <c r="AQ2" s="162"/>
      <c r="AR2" s="162"/>
      <c r="AS2" s="162"/>
      <c r="AT2" s="162"/>
      <c r="AU2" s="176"/>
    </row>
    <row r="3" spans="1:47" ht="60" customHeight="1" outlineLevel="1" x14ac:dyDescent="0.35">
      <c r="A3" s="173" t="s">
        <v>3182</v>
      </c>
      <c r="B3" s="147" t="s">
        <v>3185</v>
      </c>
      <c r="C3" s="145" t="s">
        <v>3186</v>
      </c>
      <c r="D3" s="151" t="s">
        <v>3187</v>
      </c>
      <c r="E3" s="154" t="s">
        <v>20</v>
      </c>
      <c r="F3" s="157" t="s">
        <v>20</v>
      </c>
      <c r="G3" s="160" t="str">
        <f>IF(COUNTIF(H3:AU3,"&lt;&gt;")=0,"",SUMPRODUCT(((Recommendations[ImplStatus]="Implemented")+(Recommendations[ImplStatus]="Compensated"))*ISNUMBER(MATCH(Recommendations[Id],H3:AU3,0)))/COUNTIF(H3:AU3,"&lt;&gt;"))</f>
        <v/>
      </c>
      <c r="H3" s="163"/>
      <c r="I3" s="163"/>
      <c r="J3" s="163"/>
      <c r="K3" s="163"/>
      <c r="L3" s="163"/>
      <c r="M3" s="163"/>
      <c r="N3" s="163"/>
      <c r="O3" s="163"/>
      <c r="P3" s="163"/>
      <c r="Q3" s="163"/>
      <c r="R3" s="163"/>
      <c r="S3" s="163"/>
      <c r="T3" s="163"/>
      <c r="U3" s="163"/>
      <c r="V3" s="163"/>
      <c r="W3" s="163"/>
      <c r="X3" s="163"/>
      <c r="Y3" s="163"/>
      <c r="Z3" s="163"/>
      <c r="AA3" s="163"/>
      <c r="AB3" s="163"/>
      <c r="AC3" s="163"/>
      <c r="AD3" s="163"/>
      <c r="AE3" s="163"/>
      <c r="AF3" s="163"/>
      <c r="AG3" s="163"/>
      <c r="AH3" s="163"/>
      <c r="AI3" s="163"/>
      <c r="AJ3" s="163"/>
      <c r="AK3" s="163"/>
      <c r="AL3" s="163"/>
      <c r="AM3" s="163"/>
      <c r="AN3" s="163"/>
      <c r="AO3" s="163"/>
      <c r="AP3" s="163"/>
      <c r="AQ3" s="163"/>
      <c r="AR3" s="163"/>
      <c r="AS3" s="163"/>
      <c r="AT3" s="163"/>
      <c r="AU3" s="177"/>
    </row>
    <row r="4" spans="1:47" ht="60" customHeight="1" x14ac:dyDescent="0.35">
      <c r="A4" s="174" t="s">
        <v>3182</v>
      </c>
      <c r="B4" s="148" t="s">
        <v>3185</v>
      </c>
      <c r="C4" s="149" t="s">
        <v>3188</v>
      </c>
      <c r="D4" s="152" t="s">
        <v>3189</v>
      </c>
      <c r="E4" s="155" t="s">
        <v>3190</v>
      </c>
      <c r="F4" s="158" t="s">
        <v>3191</v>
      </c>
      <c r="G4" s="161" t="str">
        <f>IF(COUNTIF(H4:AU4,"&lt;&gt;")=0,"",SUMPRODUCT(((Recommendations[ImplStatus]="Implemented")+(Recommendations[ImplStatus]="Compensated"))*ISNUMBER(MATCH(Recommendations[Id],H4:AU4,0)))/COUNTIF(H4:AU4,"&lt;&gt;"))</f>
        <v/>
      </c>
      <c r="H4" s="164"/>
      <c r="I4" s="164"/>
      <c r="J4" s="164"/>
      <c r="K4" s="164"/>
      <c r="L4" s="164"/>
      <c r="M4" s="164"/>
      <c r="N4" s="164"/>
      <c r="O4" s="164"/>
      <c r="P4" s="164"/>
      <c r="Q4" s="164"/>
      <c r="R4" s="164"/>
      <c r="S4" s="164"/>
      <c r="T4" s="164"/>
      <c r="U4" s="164"/>
      <c r="V4" s="164"/>
      <c r="W4" s="164"/>
      <c r="X4" s="164"/>
      <c r="Y4" s="164"/>
      <c r="Z4" s="164"/>
      <c r="AA4" s="164"/>
      <c r="AB4" s="164"/>
      <c r="AC4" s="164"/>
      <c r="AD4" s="164"/>
      <c r="AE4" s="164"/>
      <c r="AF4" s="164"/>
      <c r="AG4" s="164"/>
      <c r="AH4" s="164"/>
      <c r="AI4" s="164"/>
      <c r="AJ4" s="164"/>
      <c r="AK4" s="164"/>
      <c r="AL4" s="164"/>
      <c r="AM4" s="164"/>
      <c r="AN4" s="164"/>
      <c r="AO4" s="164"/>
      <c r="AP4" s="164"/>
      <c r="AQ4" s="164"/>
      <c r="AR4" s="164"/>
      <c r="AS4" s="164"/>
      <c r="AT4" s="164"/>
      <c r="AU4" s="178"/>
    </row>
    <row r="5" spans="1:47" ht="60" customHeight="1" x14ac:dyDescent="0.35">
      <c r="A5" s="174" t="s">
        <v>3182</v>
      </c>
      <c r="B5" s="148" t="s">
        <v>3185</v>
      </c>
      <c r="C5" s="149" t="s">
        <v>3192</v>
      </c>
      <c r="D5" s="152" t="s">
        <v>3193</v>
      </c>
      <c r="E5" s="155" t="s">
        <v>3194</v>
      </c>
      <c r="F5" s="158" t="s">
        <v>3195</v>
      </c>
      <c r="G5" s="161" t="str">
        <f>IF(COUNTIF(H5:AU5,"&lt;&gt;")=0,"",SUMPRODUCT(((Recommendations[ImplStatus]="Implemented")+(Recommendations[ImplStatus]="Compensated"))*ISNUMBER(MATCH(Recommendations[Id],H5:AU5,0)))/COUNTIF(H5:AU5,"&lt;&gt;"))</f>
        <v/>
      </c>
      <c r="H5" s="164"/>
      <c r="I5" s="164"/>
      <c r="J5" s="164"/>
      <c r="K5" s="164"/>
      <c r="L5" s="164"/>
      <c r="M5" s="164"/>
      <c r="N5" s="164"/>
      <c r="O5" s="164"/>
      <c r="P5" s="164"/>
      <c r="Q5" s="164"/>
      <c r="R5" s="164"/>
      <c r="S5" s="164"/>
      <c r="T5" s="164"/>
      <c r="U5" s="164"/>
      <c r="V5" s="164"/>
      <c r="W5" s="164"/>
      <c r="X5" s="164"/>
      <c r="Y5" s="164"/>
      <c r="Z5" s="164"/>
      <c r="AA5" s="164"/>
      <c r="AB5" s="164"/>
      <c r="AC5" s="164"/>
      <c r="AD5" s="164"/>
      <c r="AE5" s="164"/>
      <c r="AF5" s="164"/>
      <c r="AG5" s="164"/>
      <c r="AH5" s="164"/>
      <c r="AI5" s="164"/>
      <c r="AJ5" s="164"/>
      <c r="AK5" s="164"/>
      <c r="AL5" s="164"/>
      <c r="AM5" s="164"/>
      <c r="AN5" s="164"/>
      <c r="AO5" s="164"/>
      <c r="AP5" s="164"/>
      <c r="AQ5" s="164"/>
      <c r="AR5" s="164"/>
      <c r="AS5" s="164"/>
      <c r="AT5" s="164"/>
      <c r="AU5" s="178"/>
    </row>
    <row r="6" spans="1:47" ht="60" customHeight="1" x14ac:dyDescent="0.35">
      <c r="A6" s="174" t="s">
        <v>3182</v>
      </c>
      <c r="B6" s="148" t="s">
        <v>3185</v>
      </c>
      <c r="C6" s="149" t="s">
        <v>3196</v>
      </c>
      <c r="D6" s="152" t="s">
        <v>3197</v>
      </c>
      <c r="E6" s="155" t="s">
        <v>3198</v>
      </c>
      <c r="F6" s="158" t="s">
        <v>3195</v>
      </c>
      <c r="G6" s="161" t="str">
        <f>IF(COUNTIF(H6:AU6,"&lt;&gt;")=0,"",SUMPRODUCT(((Recommendations[ImplStatus]="Implemented")+(Recommendations[ImplStatus]="Compensated"))*ISNUMBER(MATCH(Recommendations[Id],H6:AU6,0)))/COUNTIF(H6:AU6,"&lt;&gt;"))</f>
        <v/>
      </c>
      <c r="H6" s="164"/>
      <c r="I6" s="164"/>
      <c r="J6" s="164"/>
      <c r="K6" s="164"/>
      <c r="L6" s="164"/>
      <c r="M6" s="164"/>
      <c r="N6" s="164"/>
      <c r="O6" s="164"/>
      <c r="P6" s="164"/>
      <c r="Q6" s="164"/>
      <c r="R6" s="164"/>
      <c r="S6" s="164"/>
      <c r="T6" s="164"/>
      <c r="U6" s="164"/>
      <c r="V6" s="164"/>
      <c r="W6" s="164"/>
      <c r="X6" s="164"/>
      <c r="Y6" s="164"/>
      <c r="Z6" s="164"/>
      <c r="AA6" s="164"/>
      <c r="AB6" s="164"/>
      <c r="AC6" s="164"/>
      <c r="AD6" s="164"/>
      <c r="AE6" s="164"/>
      <c r="AF6" s="164"/>
      <c r="AG6" s="164"/>
      <c r="AH6" s="164"/>
      <c r="AI6" s="164"/>
      <c r="AJ6" s="164"/>
      <c r="AK6" s="164"/>
      <c r="AL6" s="164"/>
      <c r="AM6" s="164"/>
      <c r="AN6" s="164"/>
      <c r="AO6" s="164"/>
      <c r="AP6" s="164"/>
      <c r="AQ6" s="164"/>
      <c r="AR6" s="164"/>
      <c r="AS6" s="164"/>
      <c r="AT6" s="164"/>
      <c r="AU6" s="178"/>
    </row>
    <row r="7" spans="1:47" ht="60" customHeight="1" x14ac:dyDescent="0.35">
      <c r="A7" s="174" t="s">
        <v>3182</v>
      </c>
      <c r="B7" s="148" t="s">
        <v>3185</v>
      </c>
      <c r="C7" s="149" t="s">
        <v>3199</v>
      </c>
      <c r="D7" s="152" t="s">
        <v>3200</v>
      </c>
      <c r="E7" s="155" t="s">
        <v>3201</v>
      </c>
      <c r="F7" s="158" t="s">
        <v>3195</v>
      </c>
      <c r="G7" s="161" t="str">
        <f>IF(COUNTIF(H7:AU7,"&lt;&gt;")=0,"",SUMPRODUCT(((Recommendations[ImplStatus]="Implemented")+(Recommendations[ImplStatus]="Compensated"))*ISNUMBER(MATCH(Recommendations[Id],H7:AU7,0)))/COUNTIF(H7:AU7,"&lt;&gt;"))</f>
        <v/>
      </c>
      <c r="H7" s="164"/>
      <c r="I7" s="164"/>
      <c r="J7" s="164"/>
      <c r="K7" s="164"/>
      <c r="L7" s="164"/>
      <c r="M7" s="164"/>
      <c r="N7" s="164"/>
      <c r="O7" s="164"/>
      <c r="P7" s="164"/>
      <c r="Q7" s="164"/>
      <c r="R7" s="164"/>
      <c r="S7" s="164"/>
      <c r="T7" s="164"/>
      <c r="U7" s="164"/>
      <c r="V7" s="164"/>
      <c r="W7" s="164"/>
      <c r="X7" s="164"/>
      <c r="Y7" s="164"/>
      <c r="Z7" s="164"/>
      <c r="AA7" s="164"/>
      <c r="AB7" s="164"/>
      <c r="AC7" s="164"/>
      <c r="AD7" s="164"/>
      <c r="AE7" s="164"/>
      <c r="AF7" s="164"/>
      <c r="AG7" s="164"/>
      <c r="AH7" s="164"/>
      <c r="AI7" s="164"/>
      <c r="AJ7" s="164"/>
      <c r="AK7" s="164"/>
      <c r="AL7" s="164"/>
      <c r="AM7" s="164"/>
      <c r="AN7" s="164"/>
      <c r="AO7" s="164"/>
      <c r="AP7" s="164"/>
      <c r="AQ7" s="164"/>
      <c r="AR7" s="164"/>
      <c r="AS7" s="164"/>
      <c r="AT7" s="164"/>
      <c r="AU7" s="178"/>
    </row>
    <row r="8" spans="1:47" ht="60" customHeight="1" x14ac:dyDescent="0.35">
      <c r="A8" s="174" t="s">
        <v>3182</v>
      </c>
      <c r="B8" s="148" t="s">
        <v>3185</v>
      </c>
      <c r="C8" s="149" t="s">
        <v>3202</v>
      </c>
      <c r="D8" s="152" t="s">
        <v>3203</v>
      </c>
      <c r="E8" s="155" t="s">
        <v>3204</v>
      </c>
      <c r="F8" s="158" t="s">
        <v>3205</v>
      </c>
      <c r="G8" s="161" t="str">
        <f>IF(COUNTIF(H8:AU8,"&lt;&gt;")=0,"",SUMPRODUCT(((Recommendations[ImplStatus]="Implemented")+(Recommendations[ImplStatus]="Compensated"))*ISNUMBER(MATCH(Recommendations[Id],H8:AU8,0)))/COUNTIF(H8:AU8,"&lt;&gt;"))</f>
        <v/>
      </c>
      <c r="H8" s="164"/>
      <c r="I8" s="164"/>
      <c r="J8" s="164"/>
      <c r="K8" s="164"/>
      <c r="L8" s="164"/>
      <c r="M8" s="164"/>
      <c r="N8" s="164"/>
      <c r="O8" s="164"/>
      <c r="P8" s="164"/>
      <c r="Q8" s="164"/>
      <c r="R8" s="164"/>
      <c r="S8" s="164"/>
      <c r="T8" s="164"/>
      <c r="U8" s="164"/>
      <c r="V8" s="164"/>
      <c r="W8" s="164"/>
      <c r="X8" s="164"/>
      <c r="Y8" s="164"/>
      <c r="Z8" s="164"/>
      <c r="AA8" s="164"/>
      <c r="AB8" s="164"/>
      <c r="AC8" s="164"/>
      <c r="AD8" s="164"/>
      <c r="AE8" s="164"/>
      <c r="AF8" s="164"/>
      <c r="AG8" s="164"/>
      <c r="AH8" s="164"/>
      <c r="AI8" s="164"/>
      <c r="AJ8" s="164"/>
      <c r="AK8" s="164"/>
      <c r="AL8" s="164"/>
      <c r="AM8" s="164"/>
      <c r="AN8" s="164"/>
      <c r="AO8" s="164"/>
      <c r="AP8" s="164"/>
      <c r="AQ8" s="164"/>
      <c r="AR8" s="164"/>
      <c r="AS8" s="164"/>
      <c r="AT8" s="164"/>
      <c r="AU8" s="178"/>
    </row>
    <row r="9" spans="1:47" ht="60" customHeight="1" outlineLevel="1" x14ac:dyDescent="0.35">
      <c r="A9" s="173" t="s">
        <v>3182</v>
      </c>
      <c r="B9" s="147" t="s">
        <v>3206</v>
      </c>
      <c r="C9" s="145" t="s">
        <v>3207</v>
      </c>
      <c r="D9" s="151" t="s">
        <v>3208</v>
      </c>
      <c r="E9" s="154" t="s">
        <v>20</v>
      </c>
      <c r="F9" s="157" t="s">
        <v>20</v>
      </c>
      <c r="G9" s="160" t="str">
        <f>IF(COUNTIF(H9:AU9,"&lt;&gt;")=0,"",SUMPRODUCT(((Recommendations[ImplStatus]="Implemented")+(Recommendations[ImplStatus]="Compensated"))*ISNUMBER(MATCH(Recommendations[Id],H9:AU9,0)))/COUNTIF(H9:AU9,"&lt;&gt;"))</f>
        <v/>
      </c>
      <c r="H9" s="163"/>
      <c r="I9" s="163"/>
      <c r="J9" s="163"/>
      <c r="K9" s="163"/>
      <c r="L9" s="163"/>
      <c r="M9" s="163"/>
      <c r="N9" s="163"/>
      <c r="O9" s="163"/>
      <c r="P9" s="163"/>
      <c r="Q9" s="163"/>
      <c r="R9" s="163"/>
      <c r="S9" s="163"/>
      <c r="T9" s="163"/>
      <c r="U9" s="163"/>
      <c r="V9" s="163"/>
      <c r="W9" s="163"/>
      <c r="X9" s="163"/>
      <c r="Y9" s="163"/>
      <c r="Z9" s="163"/>
      <c r="AA9" s="163"/>
      <c r="AB9" s="163"/>
      <c r="AC9" s="163"/>
      <c r="AD9" s="163"/>
      <c r="AE9" s="163"/>
      <c r="AF9" s="163"/>
      <c r="AG9" s="163"/>
      <c r="AH9" s="163"/>
      <c r="AI9" s="163"/>
      <c r="AJ9" s="163"/>
      <c r="AK9" s="163"/>
      <c r="AL9" s="163"/>
      <c r="AM9" s="163"/>
      <c r="AN9" s="163"/>
      <c r="AO9" s="163"/>
      <c r="AP9" s="163"/>
      <c r="AQ9" s="163"/>
      <c r="AR9" s="163"/>
      <c r="AS9" s="163"/>
      <c r="AT9" s="163"/>
      <c r="AU9" s="177"/>
    </row>
    <row r="10" spans="1:47" ht="60" customHeight="1" x14ac:dyDescent="0.35">
      <c r="A10" s="174" t="s">
        <v>3182</v>
      </c>
      <c r="B10" s="148" t="s">
        <v>3206</v>
      </c>
      <c r="C10" s="149" t="s">
        <v>3209</v>
      </c>
      <c r="D10" s="152" t="s">
        <v>3210</v>
      </c>
      <c r="E10" s="155" t="s">
        <v>3211</v>
      </c>
      <c r="F10" s="158" t="s">
        <v>3191</v>
      </c>
      <c r="G10" s="161" t="str">
        <f>IF(COUNTIF(H10:AU10,"&lt;&gt;")=0,"",SUMPRODUCT(((Recommendations[ImplStatus]="Implemented")+(Recommendations[ImplStatus]="Compensated"))*ISNUMBER(MATCH(Recommendations[Id],H10:AU10,0)))/COUNTIF(H10:AU10,"&lt;&gt;"))</f>
        <v/>
      </c>
      <c r="H10" s="164"/>
      <c r="I10" s="164"/>
      <c r="J10" s="164"/>
      <c r="K10" s="164"/>
      <c r="L10" s="164"/>
      <c r="M10" s="164"/>
      <c r="N10" s="164"/>
      <c r="O10" s="164"/>
      <c r="P10" s="164"/>
      <c r="Q10" s="164"/>
      <c r="R10" s="164"/>
      <c r="S10" s="164"/>
      <c r="T10" s="164"/>
      <c r="U10" s="164"/>
      <c r="V10" s="164"/>
      <c r="W10" s="164"/>
      <c r="X10" s="164"/>
      <c r="Y10" s="164"/>
      <c r="Z10" s="164"/>
      <c r="AA10" s="164"/>
      <c r="AB10" s="164"/>
      <c r="AC10" s="164"/>
      <c r="AD10" s="164"/>
      <c r="AE10" s="164"/>
      <c r="AF10" s="164"/>
      <c r="AG10" s="164"/>
      <c r="AH10" s="164"/>
      <c r="AI10" s="164"/>
      <c r="AJ10" s="164"/>
      <c r="AK10" s="164"/>
      <c r="AL10" s="164"/>
      <c r="AM10" s="164"/>
      <c r="AN10" s="164"/>
      <c r="AO10" s="164"/>
      <c r="AP10" s="164"/>
      <c r="AQ10" s="164"/>
      <c r="AR10" s="164"/>
      <c r="AS10" s="164"/>
      <c r="AT10" s="164"/>
      <c r="AU10" s="178"/>
    </row>
    <row r="11" spans="1:47" ht="60" customHeight="1" x14ac:dyDescent="0.35">
      <c r="A11" s="174" t="s">
        <v>3182</v>
      </c>
      <c r="B11" s="148" t="s">
        <v>3206</v>
      </c>
      <c r="C11" s="149" t="s">
        <v>3212</v>
      </c>
      <c r="D11" s="152" t="s">
        <v>3213</v>
      </c>
      <c r="E11" s="155" t="s">
        <v>3214</v>
      </c>
      <c r="F11" s="158" t="s">
        <v>3191</v>
      </c>
      <c r="G11" s="161" t="str">
        <f>IF(COUNTIF(H11:AU11,"&lt;&gt;")=0,"",SUMPRODUCT(((Recommendations[ImplStatus]="Implemented")+(Recommendations[ImplStatus]="Compensated"))*ISNUMBER(MATCH(Recommendations[Id],H11:AU11,0)))/COUNTIF(H11:AU11,"&lt;&gt;"))</f>
        <v/>
      </c>
      <c r="H11" s="164"/>
      <c r="I11" s="164"/>
      <c r="J11" s="164"/>
      <c r="K11" s="164"/>
      <c r="L11" s="164"/>
      <c r="M11" s="164"/>
      <c r="N11" s="164"/>
      <c r="O11" s="164"/>
      <c r="P11" s="164"/>
      <c r="Q11" s="164"/>
      <c r="R11" s="164"/>
      <c r="S11" s="164"/>
      <c r="T11" s="164"/>
      <c r="U11" s="164"/>
      <c r="V11" s="164"/>
      <c r="W11" s="164"/>
      <c r="X11" s="164"/>
      <c r="Y11" s="164"/>
      <c r="Z11" s="164"/>
      <c r="AA11" s="164"/>
      <c r="AB11" s="164"/>
      <c r="AC11" s="164"/>
      <c r="AD11" s="164"/>
      <c r="AE11" s="164"/>
      <c r="AF11" s="164"/>
      <c r="AG11" s="164"/>
      <c r="AH11" s="164"/>
      <c r="AI11" s="164"/>
      <c r="AJ11" s="164"/>
      <c r="AK11" s="164"/>
      <c r="AL11" s="164"/>
      <c r="AM11" s="164"/>
      <c r="AN11" s="164"/>
      <c r="AO11" s="164"/>
      <c r="AP11" s="164"/>
      <c r="AQ11" s="164"/>
      <c r="AR11" s="164"/>
      <c r="AS11" s="164"/>
      <c r="AT11" s="164"/>
      <c r="AU11" s="178"/>
    </row>
    <row r="12" spans="1:47" ht="60" customHeight="1" x14ac:dyDescent="0.35">
      <c r="A12" s="174" t="s">
        <v>3182</v>
      </c>
      <c r="B12" s="148" t="s">
        <v>3206</v>
      </c>
      <c r="C12" s="149" t="s">
        <v>3215</v>
      </c>
      <c r="D12" s="152" t="s">
        <v>3216</v>
      </c>
      <c r="E12" s="155" t="s">
        <v>3217</v>
      </c>
      <c r="F12" s="158" t="s">
        <v>3191</v>
      </c>
      <c r="G12" s="161" t="str">
        <f>IF(COUNTIF(H12:AU12,"&lt;&gt;")=0,"",SUMPRODUCT(((Recommendations[ImplStatus]="Implemented")+(Recommendations[ImplStatus]="Compensated"))*ISNUMBER(MATCH(Recommendations[Id],H12:AU12,0)))/COUNTIF(H12:AU12,"&lt;&gt;"))</f>
        <v/>
      </c>
      <c r="H12" s="164"/>
      <c r="I12" s="164"/>
      <c r="J12" s="164"/>
      <c r="K12" s="164"/>
      <c r="L12" s="164"/>
      <c r="M12" s="164"/>
      <c r="N12" s="164"/>
      <c r="O12" s="164"/>
      <c r="P12" s="164"/>
      <c r="Q12" s="164"/>
      <c r="R12" s="164"/>
      <c r="S12" s="164"/>
      <c r="T12" s="164"/>
      <c r="U12" s="164"/>
      <c r="V12" s="164"/>
      <c r="W12" s="164"/>
      <c r="X12" s="164"/>
      <c r="Y12" s="164"/>
      <c r="Z12" s="164"/>
      <c r="AA12" s="164"/>
      <c r="AB12" s="164"/>
      <c r="AC12" s="164"/>
      <c r="AD12" s="164"/>
      <c r="AE12" s="164"/>
      <c r="AF12" s="164"/>
      <c r="AG12" s="164"/>
      <c r="AH12" s="164"/>
      <c r="AI12" s="164"/>
      <c r="AJ12" s="164"/>
      <c r="AK12" s="164"/>
      <c r="AL12" s="164"/>
      <c r="AM12" s="164"/>
      <c r="AN12" s="164"/>
      <c r="AO12" s="164"/>
      <c r="AP12" s="164"/>
      <c r="AQ12" s="164"/>
      <c r="AR12" s="164"/>
      <c r="AS12" s="164"/>
      <c r="AT12" s="164"/>
      <c r="AU12" s="178"/>
    </row>
    <row r="13" spans="1:47" ht="60" customHeight="1" outlineLevel="1" x14ac:dyDescent="0.35">
      <c r="A13" s="173" t="s">
        <v>3182</v>
      </c>
      <c r="B13" s="147" t="s">
        <v>3218</v>
      </c>
      <c r="C13" s="145" t="s">
        <v>3219</v>
      </c>
      <c r="D13" s="151" t="s">
        <v>3220</v>
      </c>
      <c r="E13" s="154" t="s">
        <v>20</v>
      </c>
      <c r="F13" s="157" t="s">
        <v>20</v>
      </c>
      <c r="G13" s="160" t="str">
        <f>IF(COUNTIF(H13:AU13,"&lt;&gt;")=0,"",SUMPRODUCT(((Recommendations[ImplStatus]="Implemented")+(Recommendations[ImplStatus]="Compensated"))*ISNUMBER(MATCH(Recommendations[Id],H13:AU13,0)))/COUNTIF(H13:AU13,"&lt;&gt;"))</f>
        <v/>
      </c>
      <c r="H13" s="163"/>
      <c r="I13" s="163"/>
      <c r="J13" s="163"/>
      <c r="K13" s="163"/>
      <c r="L13" s="163"/>
      <c r="M13" s="163"/>
      <c r="N13" s="163"/>
      <c r="O13" s="163"/>
      <c r="P13" s="163"/>
      <c r="Q13" s="163"/>
      <c r="R13" s="163"/>
      <c r="S13" s="163"/>
      <c r="T13" s="163"/>
      <c r="U13" s="163"/>
      <c r="V13" s="163"/>
      <c r="W13" s="163"/>
      <c r="X13" s="163"/>
      <c r="Y13" s="163"/>
      <c r="Z13" s="163"/>
      <c r="AA13" s="163"/>
      <c r="AB13" s="163"/>
      <c r="AC13" s="163"/>
      <c r="AD13" s="163"/>
      <c r="AE13" s="163"/>
      <c r="AF13" s="163"/>
      <c r="AG13" s="163"/>
      <c r="AH13" s="163"/>
      <c r="AI13" s="163"/>
      <c r="AJ13" s="163"/>
      <c r="AK13" s="163"/>
      <c r="AL13" s="163"/>
      <c r="AM13" s="163"/>
      <c r="AN13" s="163"/>
      <c r="AO13" s="163"/>
      <c r="AP13" s="163"/>
      <c r="AQ13" s="163"/>
      <c r="AR13" s="163"/>
      <c r="AS13" s="163"/>
      <c r="AT13" s="163"/>
      <c r="AU13" s="177"/>
    </row>
    <row r="14" spans="1:47" ht="60" customHeight="1" x14ac:dyDescent="0.35">
      <c r="A14" s="174" t="s">
        <v>3182</v>
      </c>
      <c r="B14" s="148" t="s">
        <v>3218</v>
      </c>
      <c r="C14" s="149" t="s">
        <v>3221</v>
      </c>
      <c r="D14" s="152" t="s">
        <v>3222</v>
      </c>
      <c r="E14" s="155" t="s">
        <v>3223</v>
      </c>
      <c r="F14" s="158" t="s">
        <v>3191</v>
      </c>
      <c r="G14" s="161" t="str">
        <f>IF(COUNTIF(H14:AU14,"&lt;&gt;")=0,"",SUMPRODUCT(((Recommendations[ImplStatus]="Implemented")+(Recommendations[ImplStatus]="Compensated"))*ISNUMBER(MATCH(Recommendations[Id],H14:AU14,0)))/COUNTIF(H14:AU14,"&lt;&gt;"))</f>
        <v/>
      </c>
      <c r="H14" s="164"/>
      <c r="I14" s="164"/>
      <c r="J14" s="164"/>
      <c r="K14" s="164"/>
      <c r="L14" s="164"/>
      <c r="M14" s="164"/>
      <c r="N14" s="164"/>
      <c r="O14" s="164"/>
      <c r="P14" s="164"/>
      <c r="Q14" s="164"/>
      <c r="R14" s="164"/>
      <c r="S14" s="164"/>
      <c r="T14" s="164"/>
      <c r="U14" s="164"/>
      <c r="V14" s="164"/>
      <c r="W14" s="164"/>
      <c r="X14" s="164"/>
      <c r="Y14" s="164"/>
      <c r="Z14" s="164"/>
      <c r="AA14" s="164"/>
      <c r="AB14" s="164"/>
      <c r="AC14" s="164"/>
      <c r="AD14" s="164"/>
      <c r="AE14" s="164"/>
      <c r="AF14" s="164"/>
      <c r="AG14" s="164"/>
      <c r="AH14" s="164"/>
      <c r="AI14" s="164"/>
      <c r="AJ14" s="164"/>
      <c r="AK14" s="164"/>
      <c r="AL14" s="164"/>
      <c r="AM14" s="164"/>
      <c r="AN14" s="164"/>
      <c r="AO14" s="164"/>
      <c r="AP14" s="164"/>
      <c r="AQ14" s="164"/>
      <c r="AR14" s="164"/>
      <c r="AS14" s="164"/>
      <c r="AT14" s="164"/>
      <c r="AU14" s="178"/>
    </row>
    <row r="15" spans="1:47" ht="60" customHeight="1" x14ac:dyDescent="0.35">
      <c r="A15" s="174" t="s">
        <v>3182</v>
      </c>
      <c r="B15" s="148" t="s">
        <v>3218</v>
      </c>
      <c r="C15" s="149" t="s">
        <v>3224</v>
      </c>
      <c r="D15" s="152" t="s">
        <v>3225</v>
      </c>
      <c r="E15" s="155" t="s">
        <v>3226</v>
      </c>
      <c r="F15" s="158" t="s">
        <v>3191</v>
      </c>
      <c r="G15" s="161" t="str">
        <f>IF(COUNTIF(H15:AU15,"&lt;&gt;")=0,"",SUMPRODUCT(((Recommendations[ImplStatus]="Implemented")+(Recommendations[ImplStatus]="Compensated"))*ISNUMBER(MATCH(Recommendations[Id],H15:AU15,0)))/COUNTIF(H15:AU15,"&lt;&gt;"))</f>
        <v/>
      </c>
      <c r="H15" s="164"/>
      <c r="I15" s="164"/>
      <c r="J15" s="164"/>
      <c r="K15" s="164"/>
      <c r="L15" s="164"/>
      <c r="M15" s="164"/>
      <c r="N15" s="164"/>
      <c r="O15" s="164"/>
      <c r="P15" s="164"/>
      <c r="Q15" s="164"/>
      <c r="R15" s="164"/>
      <c r="S15" s="164"/>
      <c r="T15" s="164"/>
      <c r="U15" s="164"/>
      <c r="V15" s="164"/>
      <c r="W15" s="164"/>
      <c r="X15" s="164"/>
      <c r="Y15" s="164"/>
      <c r="Z15" s="164"/>
      <c r="AA15" s="164"/>
      <c r="AB15" s="164"/>
      <c r="AC15" s="164"/>
      <c r="AD15" s="164"/>
      <c r="AE15" s="164"/>
      <c r="AF15" s="164"/>
      <c r="AG15" s="164"/>
      <c r="AH15" s="164"/>
      <c r="AI15" s="164"/>
      <c r="AJ15" s="164"/>
      <c r="AK15" s="164"/>
      <c r="AL15" s="164"/>
      <c r="AM15" s="164"/>
      <c r="AN15" s="164"/>
      <c r="AO15" s="164"/>
      <c r="AP15" s="164"/>
      <c r="AQ15" s="164"/>
      <c r="AR15" s="164"/>
      <c r="AS15" s="164"/>
      <c r="AT15" s="164"/>
      <c r="AU15" s="178"/>
    </row>
    <row r="16" spans="1:47" ht="60" customHeight="1" outlineLevel="1" x14ac:dyDescent="0.35">
      <c r="A16" s="173" t="s">
        <v>3182</v>
      </c>
      <c r="B16" s="147" t="s">
        <v>3227</v>
      </c>
      <c r="C16" s="145" t="s">
        <v>3228</v>
      </c>
      <c r="D16" s="151" t="s">
        <v>3229</v>
      </c>
      <c r="E16" s="154" t="s">
        <v>20</v>
      </c>
      <c r="F16" s="157" t="s">
        <v>20</v>
      </c>
      <c r="G16" s="160" t="str">
        <f>IF(COUNTIF(H16:AU16,"&lt;&gt;")=0,"",SUMPRODUCT(((Recommendations[ImplStatus]="Implemented")+(Recommendations[ImplStatus]="Compensated"))*ISNUMBER(MATCH(Recommendations[Id],H16:AU16,0)))/COUNTIF(H16:AU16,"&lt;&gt;"))</f>
        <v/>
      </c>
      <c r="H16" s="163"/>
      <c r="I16" s="163"/>
      <c r="J16" s="163"/>
      <c r="K16" s="163"/>
      <c r="L16" s="163"/>
      <c r="M16" s="163"/>
      <c r="N16" s="163"/>
      <c r="O16" s="163"/>
      <c r="P16" s="163"/>
      <c r="Q16" s="163"/>
      <c r="R16" s="163"/>
      <c r="S16" s="163"/>
      <c r="T16" s="163"/>
      <c r="U16" s="163"/>
      <c r="V16" s="163"/>
      <c r="W16" s="163"/>
      <c r="X16" s="163"/>
      <c r="Y16" s="163"/>
      <c r="Z16" s="163"/>
      <c r="AA16" s="163"/>
      <c r="AB16" s="163"/>
      <c r="AC16" s="163"/>
      <c r="AD16" s="163"/>
      <c r="AE16" s="163"/>
      <c r="AF16" s="163"/>
      <c r="AG16" s="163"/>
      <c r="AH16" s="163"/>
      <c r="AI16" s="163"/>
      <c r="AJ16" s="163"/>
      <c r="AK16" s="163"/>
      <c r="AL16" s="163"/>
      <c r="AM16" s="163"/>
      <c r="AN16" s="163"/>
      <c r="AO16" s="163"/>
      <c r="AP16" s="163"/>
      <c r="AQ16" s="163"/>
      <c r="AR16" s="163"/>
      <c r="AS16" s="163"/>
      <c r="AT16" s="163"/>
      <c r="AU16" s="177"/>
    </row>
    <row r="17" spans="1:47" ht="60" customHeight="1" x14ac:dyDescent="0.35">
      <c r="A17" s="174" t="s">
        <v>3182</v>
      </c>
      <c r="B17" s="148" t="s">
        <v>3227</v>
      </c>
      <c r="C17" s="149" t="s">
        <v>3230</v>
      </c>
      <c r="D17" s="152" t="s">
        <v>3231</v>
      </c>
      <c r="E17" s="155" t="s">
        <v>3232</v>
      </c>
      <c r="F17" s="158" t="s">
        <v>3191</v>
      </c>
      <c r="G17" s="161" t="str">
        <f>IF(COUNTIF(H17:AU17,"&lt;&gt;")=0,"",SUMPRODUCT(((Recommendations[ImplStatus]="Implemented")+(Recommendations[ImplStatus]="Compensated"))*ISNUMBER(MATCH(Recommendations[Id],H17:AU17,0)))/COUNTIF(H17:AU17,"&lt;&gt;"))</f>
        <v/>
      </c>
      <c r="H17" s="164"/>
      <c r="I17" s="164"/>
      <c r="J17" s="164"/>
      <c r="K17" s="164"/>
      <c r="L17" s="164"/>
      <c r="M17" s="164"/>
      <c r="N17" s="164"/>
      <c r="O17" s="164"/>
      <c r="P17" s="164"/>
      <c r="Q17" s="164"/>
      <c r="R17" s="164"/>
      <c r="S17" s="164"/>
      <c r="T17" s="164"/>
      <c r="U17" s="164"/>
      <c r="V17" s="164"/>
      <c r="W17" s="164"/>
      <c r="X17" s="164"/>
      <c r="Y17" s="164"/>
      <c r="Z17" s="164"/>
      <c r="AA17" s="164"/>
      <c r="AB17" s="164"/>
      <c r="AC17" s="164"/>
      <c r="AD17" s="164"/>
      <c r="AE17" s="164"/>
      <c r="AF17" s="164"/>
      <c r="AG17" s="164"/>
      <c r="AH17" s="164"/>
      <c r="AI17" s="164"/>
      <c r="AJ17" s="164"/>
      <c r="AK17" s="164"/>
      <c r="AL17" s="164"/>
      <c r="AM17" s="164"/>
      <c r="AN17" s="164"/>
      <c r="AO17" s="164"/>
      <c r="AP17" s="164"/>
      <c r="AQ17" s="164"/>
      <c r="AR17" s="164"/>
      <c r="AS17" s="164"/>
      <c r="AT17" s="164"/>
      <c r="AU17" s="178"/>
    </row>
    <row r="18" spans="1:47" ht="60" customHeight="1" x14ac:dyDescent="0.35">
      <c r="A18" s="174" t="s">
        <v>3182</v>
      </c>
      <c r="B18" s="148" t="s">
        <v>3227</v>
      </c>
      <c r="C18" s="149" t="s">
        <v>3233</v>
      </c>
      <c r="D18" s="152" t="s">
        <v>3234</v>
      </c>
      <c r="E18" s="155" t="s">
        <v>3235</v>
      </c>
      <c r="F18" s="158" t="s">
        <v>3195</v>
      </c>
      <c r="G18" s="161" t="str">
        <f>IF(COUNTIF(H18:AU18,"&lt;&gt;")=0,"",SUMPRODUCT(((Recommendations[ImplStatus]="Implemented")+(Recommendations[ImplStatus]="Compensated"))*ISNUMBER(MATCH(Recommendations[Id],H18:AU18,0)))/COUNTIF(H18:AU18,"&lt;&gt;"))</f>
        <v/>
      </c>
      <c r="H18" s="164"/>
      <c r="I18" s="164"/>
      <c r="J18" s="164"/>
      <c r="K18" s="164"/>
      <c r="L18" s="164"/>
      <c r="M18" s="164"/>
      <c r="N18" s="164"/>
      <c r="O18" s="164"/>
      <c r="P18" s="164"/>
      <c r="Q18" s="164"/>
      <c r="R18" s="164"/>
      <c r="S18" s="164"/>
      <c r="T18" s="164"/>
      <c r="U18" s="164"/>
      <c r="V18" s="164"/>
      <c r="W18" s="164"/>
      <c r="X18" s="164"/>
      <c r="Y18" s="164"/>
      <c r="Z18" s="164"/>
      <c r="AA18" s="164"/>
      <c r="AB18" s="164"/>
      <c r="AC18" s="164"/>
      <c r="AD18" s="164"/>
      <c r="AE18" s="164"/>
      <c r="AF18" s="164"/>
      <c r="AG18" s="164"/>
      <c r="AH18" s="164"/>
      <c r="AI18" s="164"/>
      <c r="AJ18" s="164"/>
      <c r="AK18" s="164"/>
      <c r="AL18" s="164"/>
      <c r="AM18" s="164"/>
      <c r="AN18" s="164"/>
      <c r="AO18" s="164"/>
      <c r="AP18" s="164"/>
      <c r="AQ18" s="164"/>
      <c r="AR18" s="164"/>
      <c r="AS18" s="164"/>
      <c r="AT18" s="164"/>
      <c r="AU18" s="178"/>
    </row>
    <row r="19" spans="1:47" ht="60" customHeight="1" x14ac:dyDescent="0.35">
      <c r="A19" s="174" t="s">
        <v>3182</v>
      </c>
      <c r="B19" s="148" t="s">
        <v>3227</v>
      </c>
      <c r="C19" s="149" t="s">
        <v>3236</v>
      </c>
      <c r="D19" s="152" t="s">
        <v>3237</v>
      </c>
      <c r="E19" s="155" t="s">
        <v>3238</v>
      </c>
      <c r="F19" s="158" t="s">
        <v>3191</v>
      </c>
      <c r="G19" s="161" t="str">
        <f>IF(COUNTIF(H19:AU19,"&lt;&gt;")=0,"",SUMPRODUCT(((Recommendations[ImplStatus]="Implemented")+(Recommendations[ImplStatus]="Compensated"))*ISNUMBER(MATCH(Recommendations[Id],H19:AU19,0)))/COUNTIF(H19:AU19,"&lt;&gt;"))</f>
        <v/>
      </c>
      <c r="H19" s="164"/>
      <c r="I19" s="164"/>
      <c r="J19" s="164"/>
      <c r="K19" s="164"/>
      <c r="L19" s="164"/>
      <c r="M19" s="164"/>
      <c r="N19" s="164"/>
      <c r="O19" s="164"/>
      <c r="P19" s="164"/>
      <c r="Q19" s="164"/>
      <c r="R19" s="164"/>
      <c r="S19" s="164"/>
      <c r="T19" s="164"/>
      <c r="U19" s="164"/>
      <c r="V19" s="164"/>
      <c r="W19" s="164"/>
      <c r="X19" s="164"/>
      <c r="Y19" s="164"/>
      <c r="Z19" s="164"/>
      <c r="AA19" s="164"/>
      <c r="AB19" s="164"/>
      <c r="AC19" s="164"/>
      <c r="AD19" s="164"/>
      <c r="AE19" s="164"/>
      <c r="AF19" s="164"/>
      <c r="AG19" s="164"/>
      <c r="AH19" s="164"/>
      <c r="AI19" s="164"/>
      <c r="AJ19" s="164"/>
      <c r="AK19" s="164"/>
      <c r="AL19" s="164"/>
      <c r="AM19" s="164"/>
      <c r="AN19" s="164"/>
      <c r="AO19" s="164"/>
      <c r="AP19" s="164"/>
      <c r="AQ19" s="164"/>
      <c r="AR19" s="164"/>
      <c r="AS19" s="164"/>
      <c r="AT19" s="164"/>
      <c r="AU19" s="178"/>
    </row>
    <row r="20" spans="1:47" ht="60" customHeight="1" x14ac:dyDescent="0.35">
      <c r="A20" s="174" t="s">
        <v>3182</v>
      </c>
      <c r="B20" s="148" t="s">
        <v>3227</v>
      </c>
      <c r="C20" s="149" t="s">
        <v>3239</v>
      </c>
      <c r="D20" s="152" t="s">
        <v>3240</v>
      </c>
      <c r="E20" s="155" t="s">
        <v>3241</v>
      </c>
      <c r="F20" s="158" t="s">
        <v>3191</v>
      </c>
      <c r="G20" s="161" t="str">
        <f>IF(COUNTIF(H20:AU20,"&lt;&gt;")=0,"",SUMPRODUCT(((Recommendations[ImplStatus]="Implemented")+(Recommendations[ImplStatus]="Compensated"))*ISNUMBER(MATCH(Recommendations[Id],H20:AU20,0)))/COUNTIF(H20:AU20,"&lt;&gt;"))</f>
        <v/>
      </c>
      <c r="H20" s="164"/>
      <c r="I20" s="164"/>
      <c r="J20" s="164"/>
      <c r="K20" s="164"/>
      <c r="L20" s="164"/>
      <c r="M20" s="164"/>
      <c r="N20" s="164"/>
      <c r="O20" s="164"/>
      <c r="P20" s="164"/>
      <c r="Q20" s="164"/>
      <c r="R20" s="164"/>
      <c r="S20" s="164"/>
      <c r="T20" s="164"/>
      <c r="U20" s="164"/>
      <c r="V20" s="164"/>
      <c r="W20" s="164"/>
      <c r="X20" s="164"/>
      <c r="Y20" s="164"/>
      <c r="Z20" s="164"/>
      <c r="AA20" s="164"/>
      <c r="AB20" s="164"/>
      <c r="AC20" s="164"/>
      <c r="AD20" s="164"/>
      <c r="AE20" s="164"/>
      <c r="AF20" s="164"/>
      <c r="AG20" s="164"/>
      <c r="AH20" s="164"/>
      <c r="AI20" s="164"/>
      <c r="AJ20" s="164"/>
      <c r="AK20" s="164"/>
      <c r="AL20" s="164"/>
      <c r="AM20" s="164"/>
      <c r="AN20" s="164"/>
      <c r="AO20" s="164"/>
      <c r="AP20" s="164"/>
      <c r="AQ20" s="164"/>
      <c r="AR20" s="164"/>
      <c r="AS20" s="164"/>
      <c r="AT20" s="164"/>
      <c r="AU20" s="178"/>
    </row>
    <row r="21" spans="1:47" ht="60" customHeight="1" x14ac:dyDescent="0.35">
      <c r="A21" s="174" t="s">
        <v>3182</v>
      </c>
      <c r="B21" s="148" t="s">
        <v>3227</v>
      </c>
      <c r="C21" s="149" t="s">
        <v>3242</v>
      </c>
      <c r="D21" s="152" t="s">
        <v>3243</v>
      </c>
      <c r="E21" s="155" t="s">
        <v>3244</v>
      </c>
      <c r="F21" s="158" t="s">
        <v>3195</v>
      </c>
      <c r="G21" s="161" t="str">
        <f>IF(COUNTIF(H21:AU21,"&lt;&gt;")=0,"",SUMPRODUCT(((Recommendations[ImplStatus]="Implemented")+(Recommendations[ImplStatus]="Compensated"))*ISNUMBER(MATCH(Recommendations[Id],H21:AU21,0)))/COUNTIF(H21:AU21,"&lt;&gt;"))</f>
        <v/>
      </c>
      <c r="H21" s="164"/>
      <c r="I21" s="164"/>
      <c r="J21" s="164"/>
      <c r="K21" s="164"/>
      <c r="L21" s="164"/>
      <c r="M21" s="164"/>
      <c r="N21" s="164"/>
      <c r="O21" s="164"/>
      <c r="P21" s="164"/>
      <c r="Q21" s="164"/>
      <c r="R21" s="164"/>
      <c r="S21" s="164"/>
      <c r="T21" s="164"/>
      <c r="U21" s="164"/>
      <c r="V21" s="164"/>
      <c r="W21" s="164"/>
      <c r="X21" s="164"/>
      <c r="Y21" s="164"/>
      <c r="Z21" s="164"/>
      <c r="AA21" s="164"/>
      <c r="AB21" s="164"/>
      <c r="AC21" s="164"/>
      <c r="AD21" s="164"/>
      <c r="AE21" s="164"/>
      <c r="AF21" s="164"/>
      <c r="AG21" s="164"/>
      <c r="AH21" s="164"/>
      <c r="AI21" s="164"/>
      <c r="AJ21" s="164"/>
      <c r="AK21" s="164"/>
      <c r="AL21" s="164"/>
      <c r="AM21" s="164"/>
      <c r="AN21" s="164"/>
      <c r="AO21" s="164"/>
      <c r="AP21" s="164"/>
      <c r="AQ21" s="164"/>
      <c r="AR21" s="164"/>
      <c r="AS21" s="164"/>
      <c r="AT21" s="164"/>
      <c r="AU21" s="178"/>
    </row>
    <row r="22" spans="1:47" ht="60" customHeight="1" x14ac:dyDescent="0.35">
      <c r="A22" s="174" t="s">
        <v>3182</v>
      </c>
      <c r="B22" s="148" t="s">
        <v>3227</v>
      </c>
      <c r="C22" s="149" t="s">
        <v>3245</v>
      </c>
      <c r="D22" s="152" t="s">
        <v>3246</v>
      </c>
      <c r="E22" s="155" t="s">
        <v>3247</v>
      </c>
      <c r="F22" s="158" t="s">
        <v>3191</v>
      </c>
      <c r="G22" s="161" t="str">
        <f>IF(COUNTIF(H22:AU22,"&lt;&gt;")=0,"",SUMPRODUCT(((Recommendations[ImplStatus]="Implemented")+(Recommendations[ImplStatus]="Compensated"))*ISNUMBER(MATCH(Recommendations[Id],H22:AU22,0)))/COUNTIF(H22:AU22,"&lt;&gt;"))</f>
        <v/>
      </c>
      <c r="H22" s="164"/>
      <c r="I22" s="164"/>
      <c r="J22" s="164"/>
      <c r="K22" s="164"/>
      <c r="L22" s="164"/>
      <c r="M22" s="164"/>
      <c r="N22" s="164"/>
      <c r="O22" s="164"/>
      <c r="P22" s="164"/>
      <c r="Q22" s="164"/>
      <c r="R22" s="164"/>
      <c r="S22" s="164"/>
      <c r="T22" s="164"/>
      <c r="U22" s="164"/>
      <c r="V22" s="164"/>
      <c r="W22" s="164"/>
      <c r="X22" s="164"/>
      <c r="Y22" s="164"/>
      <c r="Z22" s="164"/>
      <c r="AA22" s="164"/>
      <c r="AB22" s="164"/>
      <c r="AC22" s="164"/>
      <c r="AD22" s="164"/>
      <c r="AE22" s="164"/>
      <c r="AF22" s="164"/>
      <c r="AG22" s="164"/>
      <c r="AH22" s="164"/>
      <c r="AI22" s="164"/>
      <c r="AJ22" s="164"/>
      <c r="AK22" s="164"/>
      <c r="AL22" s="164"/>
      <c r="AM22" s="164"/>
      <c r="AN22" s="164"/>
      <c r="AO22" s="164"/>
      <c r="AP22" s="164"/>
      <c r="AQ22" s="164"/>
      <c r="AR22" s="164"/>
      <c r="AS22" s="164"/>
      <c r="AT22" s="164"/>
      <c r="AU22" s="178"/>
    </row>
    <row r="23" spans="1:47" ht="60" customHeight="1" x14ac:dyDescent="0.35">
      <c r="A23" s="174" t="s">
        <v>3182</v>
      </c>
      <c r="B23" s="148" t="s">
        <v>3227</v>
      </c>
      <c r="C23" s="149" t="s">
        <v>3248</v>
      </c>
      <c r="D23" s="152" t="s">
        <v>3249</v>
      </c>
      <c r="E23" s="155" t="s">
        <v>3250</v>
      </c>
      <c r="F23" s="158" t="s">
        <v>3191</v>
      </c>
      <c r="G23" s="161" t="str">
        <f>IF(COUNTIF(H23:AU23,"&lt;&gt;")=0,"",SUMPRODUCT(((Recommendations[ImplStatus]="Implemented")+(Recommendations[ImplStatus]="Compensated"))*ISNUMBER(MATCH(Recommendations[Id],H23:AU23,0)))/COUNTIF(H23:AU23,"&lt;&gt;"))</f>
        <v/>
      </c>
      <c r="H23" s="164"/>
      <c r="I23" s="164"/>
      <c r="J23" s="164"/>
      <c r="K23" s="164"/>
      <c r="L23" s="164"/>
      <c r="M23" s="164"/>
      <c r="N23" s="164"/>
      <c r="O23" s="164"/>
      <c r="P23" s="164"/>
      <c r="Q23" s="164"/>
      <c r="R23" s="164"/>
      <c r="S23" s="164"/>
      <c r="T23" s="164"/>
      <c r="U23" s="164"/>
      <c r="V23" s="164"/>
      <c r="W23" s="164"/>
      <c r="X23" s="164"/>
      <c r="Y23" s="164"/>
      <c r="Z23" s="164"/>
      <c r="AA23" s="164"/>
      <c r="AB23" s="164"/>
      <c r="AC23" s="164"/>
      <c r="AD23" s="164"/>
      <c r="AE23" s="164"/>
      <c r="AF23" s="164"/>
      <c r="AG23" s="164"/>
      <c r="AH23" s="164"/>
      <c r="AI23" s="164"/>
      <c r="AJ23" s="164"/>
      <c r="AK23" s="164"/>
      <c r="AL23" s="164"/>
      <c r="AM23" s="164"/>
      <c r="AN23" s="164"/>
      <c r="AO23" s="164"/>
      <c r="AP23" s="164"/>
      <c r="AQ23" s="164"/>
      <c r="AR23" s="164"/>
      <c r="AS23" s="164"/>
      <c r="AT23" s="164"/>
      <c r="AU23" s="178"/>
    </row>
    <row r="24" spans="1:47" ht="60" customHeight="1" outlineLevel="1" x14ac:dyDescent="0.35">
      <c r="A24" s="173" t="s">
        <v>3182</v>
      </c>
      <c r="B24" s="147" t="s">
        <v>3251</v>
      </c>
      <c r="C24" s="145" t="s">
        <v>3252</v>
      </c>
      <c r="D24" s="151" t="s">
        <v>3253</v>
      </c>
      <c r="E24" s="154" t="s">
        <v>20</v>
      </c>
      <c r="F24" s="157" t="s">
        <v>20</v>
      </c>
      <c r="G24" s="160" t="str">
        <f>IF(COUNTIF(H24:AU24,"&lt;&gt;")=0,"",SUMPRODUCT(((Recommendations[ImplStatus]="Implemented")+(Recommendations[ImplStatus]="Compensated"))*ISNUMBER(MATCH(Recommendations[Id],H24:AU24,0)))/COUNTIF(H24:AU24,"&lt;&gt;"))</f>
        <v/>
      </c>
      <c r="H24" s="163"/>
      <c r="I24" s="163"/>
      <c r="J24" s="163"/>
      <c r="K24" s="163"/>
      <c r="L24" s="163"/>
      <c r="M24" s="163"/>
      <c r="N24" s="163"/>
      <c r="O24" s="163"/>
      <c r="P24" s="163"/>
      <c r="Q24" s="163"/>
      <c r="R24" s="163"/>
      <c r="S24" s="163"/>
      <c r="T24" s="163"/>
      <c r="U24" s="163"/>
      <c r="V24" s="163"/>
      <c r="W24" s="163"/>
      <c r="X24" s="163"/>
      <c r="Y24" s="163"/>
      <c r="Z24" s="163"/>
      <c r="AA24" s="163"/>
      <c r="AB24" s="163"/>
      <c r="AC24" s="163"/>
      <c r="AD24" s="163"/>
      <c r="AE24" s="163"/>
      <c r="AF24" s="163"/>
      <c r="AG24" s="163"/>
      <c r="AH24" s="163"/>
      <c r="AI24" s="163"/>
      <c r="AJ24" s="163"/>
      <c r="AK24" s="163"/>
      <c r="AL24" s="163"/>
      <c r="AM24" s="163"/>
      <c r="AN24" s="163"/>
      <c r="AO24" s="163"/>
      <c r="AP24" s="163"/>
      <c r="AQ24" s="163"/>
      <c r="AR24" s="163"/>
      <c r="AS24" s="163"/>
      <c r="AT24" s="163"/>
      <c r="AU24" s="177"/>
    </row>
    <row r="25" spans="1:47" ht="60" customHeight="1" x14ac:dyDescent="0.35">
      <c r="A25" s="174" t="s">
        <v>3182</v>
      </c>
      <c r="B25" s="148" t="s">
        <v>3251</v>
      </c>
      <c r="C25" s="149" t="s">
        <v>3254</v>
      </c>
      <c r="D25" s="152" t="s">
        <v>3255</v>
      </c>
      <c r="E25" s="155" t="s">
        <v>3256</v>
      </c>
      <c r="F25" s="158" t="s">
        <v>3191</v>
      </c>
      <c r="G25" s="161" t="str">
        <f>IF(COUNTIF(H25:AU25,"&lt;&gt;")=0,"",SUMPRODUCT(((Recommendations[ImplStatus]="Implemented")+(Recommendations[ImplStatus]="Compensated"))*ISNUMBER(MATCH(Recommendations[Id],H25:AU25,0)))/COUNTIF(H25:AU25,"&lt;&gt;"))</f>
        <v/>
      </c>
      <c r="H25" s="164"/>
      <c r="I25" s="164"/>
      <c r="J25" s="164"/>
      <c r="K25" s="164"/>
      <c r="L25" s="164"/>
      <c r="M25" s="164"/>
      <c r="N25" s="164"/>
      <c r="O25" s="164"/>
      <c r="P25" s="164"/>
      <c r="Q25" s="164"/>
      <c r="R25" s="164"/>
      <c r="S25" s="164"/>
      <c r="T25" s="164"/>
      <c r="U25" s="164"/>
      <c r="V25" s="164"/>
      <c r="W25" s="164"/>
      <c r="X25" s="164"/>
      <c r="Y25" s="164"/>
      <c r="Z25" s="164"/>
      <c r="AA25" s="164"/>
      <c r="AB25" s="164"/>
      <c r="AC25" s="164"/>
      <c r="AD25" s="164"/>
      <c r="AE25" s="164"/>
      <c r="AF25" s="164"/>
      <c r="AG25" s="164"/>
      <c r="AH25" s="164"/>
      <c r="AI25" s="164"/>
      <c r="AJ25" s="164"/>
      <c r="AK25" s="164"/>
      <c r="AL25" s="164"/>
      <c r="AM25" s="164"/>
      <c r="AN25" s="164"/>
      <c r="AO25" s="164"/>
      <c r="AP25" s="164"/>
      <c r="AQ25" s="164"/>
      <c r="AR25" s="164"/>
      <c r="AS25" s="164"/>
      <c r="AT25" s="164"/>
      <c r="AU25" s="178"/>
    </row>
    <row r="26" spans="1:47" ht="60" customHeight="1" x14ac:dyDescent="0.35">
      <c r="A26" s="174" t="s">
        <v>3182</v>
      </c>
      <c r="B26" s="148" t="s">
        <v>3251</v>
      </c>
      <c r="C26" s="149" t="s">
        <v>3257</v>
      </c>
      <c r="D26" s="152" t="s">
        <v>3258</v>
      </c>
      <c r="E26" s="155" t="s">
        <v>3259</v>
      </c>
      <c r="F26" s="158" t="s">
        <v>3191</v>
      </c>
      <c r="G26" s="161" t="str">
        <f>IF(COUNTIF(H26:AU26,"&lt;&gt;")=0,"",SUMPRODUCT(((Recommendations[ImplStatus]="Implemented")+(Recommendations[ImplStatus]="Compensated"))*ISNUMBER(MATCH(Recommendations[Id],H26:AU26,0)))/COUNTIF(H26:AU26,"&lt;&gt;"))</f>
        <v/>
      </c>
      <c r="H26" s="164"/>
      <c r="I26" s="164"/>
      <c r="J26" s="164"/>
      <c r="K26" s="164"/>
      <c r="L26" s="164"/>
      <c r="M26" s="164"/>
      <c r="N26" s="164"/>
      <c r="O26" s="164"/>
      <c r="P26" s="164"/>
      <c r="Q26" s="164"/>
      <c r="R26" s="164"/>
      <c r="S26" s="164"/>
      <c r="T26" s="164"/>
      <c r="U26" s="164"/>
      <c r="V26" s="164"/>
      <c r="W26" s="164"/>
      <c r="X26" s="164"/>
      <c r="Y26" s="164"/>
      <c r="Z26" s="164"/>
      <c r="AA26" s="164"/>
      <c r="AB26" s="164"/>
      <c r="AC26" s="164"/>
      <c r="AD26" s="164"/>
      <c r="AE26" s="164"/>
      <c r="AF26" s="164"/>
      <c r="AG26" s="164"/>
      <c r="AH26" s="164"/>
      <c r="AI26" s="164"/>
      <c r="AJ26" s="164"/>
      <c r="AK26" s="164"/>
      <c r="AL26" s="164"/>
      <c r="AM26" s="164"/>
      <c r="AN26" s="164"/>
      <c r="AO26" s="164"/>
      <c r="AP26" s="164"/>
      <c r="AQ26" s="164"/>
      <c r="AR26" s="164"/>
      <c r="AS26" s="164"/>
      <c r="AT26" s="164"/>
      <c r="AU26" s="178"/>
    </row>
    <row r="27" spans="1:47" ht="60" customHeight="1" x14ac:dyDescent="0.35">
      <c r="A27" s="174" t="s">
        <v>3182</v>
      </c>
      <c r="B27" s="148" t="s">
        <v>3251</v>
      </c>
      <c r="C27" s="149" t="s">
        <v>3260</v>
      </c>
      <c r="D27" s="152" t="s">
        <v>3261</v>
      </c>
      <c r="E27" s="155" t="s">
        <v>3262</v>
      </c>
      <c r="F27" s="158" t="s">
        <v>3195</v>
      </c>
      <c r="G27" s="161" t="str">
        <f>IF(COUNTIF(H27:AU27,"&lt;&gt;")=0,"",SUMPRODUCT(((Recommendations[ImplStatus]="Implemented")+(Recommendations[ImplStatus]="Compensated"))*ISNUMBER(MATCH(Recommendations[Id],H27:AU27,0)))/COUNTIF(H27:AU27,"&lt;&gt;"))</f>
        <v/>
      </c>
      <c r="H27" s="164"/>
      <c r="I27" s="164"/>
      <c r="J27" s="164"/>
      <c r="K27" s="164"/>
      <c r="L27" s="164"/>
      <c r="M27" s="164"/>
      <c r="N27" s="164"/>
      <c r="O27" s="164"/>
      <c r="P27" s="164"/>
      <c r="Q27" s="164"/>
      <c r="R27" s="164"/>
      <c r="S27" s="164"/>
      <c r="T27" s="164"/>
      <c r="U27" s="164"/>
      <c r="V27" s="164"/>
      <c r="W27" s="164"/>
      <c r="X27" s="164"/>
      <c r="Y27" s="164"/>
      <c r="Z27" s="164"/>
      <c r="AA27" s="164"/>
      <c r="AB27" s="164"/>
      <c r="AC27" s="164"/>
      <c r="AD27" s="164"/>
      <c r="AE27" s="164"/>
      <c r="AF27" s="164"/>
      <c r="AG27" s="164"/>
      <c r="AH27" s="164"/>
      <c r="AI27" s="164"/>
      <c r="AJ27" s="164"/>
      <c r="AK27" s="164"/>
      <c r="AL27" s="164"/>
      <c r="AM27" s="164"/>
      <c r="AN27" s="164"/>
      <c r="AO27" s="164"/>
      <c r="AP27" s="164"/>
      <c r="AQ27" s="164"/>
      <c r="AR27" s="164"/>
      <c r="AS27" s="164"/>
      <c r="AT27" s="164"/>
      <c r="AU27" s="178"/>
    </row>
    <row r="28" spans="1:47" ht="60" customHeight="1" x14ac:dyDescent="0.35">
      <c r="A28" s="174" t="s">
        <v>3182</v>
      </c>
      <c r="B28" s="148" t="s">
        <v>3251</v>
      </c>
      <c r="C28" s="149" t="s">
        <v>3263</v>
      </c>
      <c r="D28" s="152" t="s">
        <v>3264</v>
      </c>
      <c r="E28" s="155" t="s">
        <v>3265</v>
      </c>
      <c r="F28" s="158" t="s">
        <v>3191</v>
      </c>
      <c r="G28" s="161" t="str">
        <f>IF(COUNTIF(H28:AU28,"&lt;&gt;")=0,"",SUMPRODUCT(((Recommendations[ImplStatus]="Implemented")+(Recommendations[ImplStatus]="Compensated"))*ISNUMBER(MATCH(Recommendations[Id],H28:AU28,0)))/COUNTIF(H28:AU28,"&lt;&gt;"))</f>
        <v/>
      </c>
      <c r="H28" s="164"/>
      <c r="I28" s="164"/>
      <c r="J28" s="164"/>
      <c r="K28" s="164"/>
      <c r="L28" s="164"/>
      <c r="M28" s="164"/>
      <c r="N28" s="164"/>
      <c r="O28" s="164"/>
      <c r="P28" s="164"/>
      <c r="Q28" s="164"/>
      <c r="R28" s="164"/>
      <c r="S28" s="164"/>
      <c r="T28" s="164"/>
      <c r="U28" s="164"/>
      <c r="V28" s="164"/>
      <c r="W28" s="164"/>
      <c r="X28" s="164"/>
      <c r="Y28" s="164"/>
      <c r="Z28" s="164"/>
      <c r="AA28" s="164"/>
      <c r="AB28" s="164"/>
      <c r="AC28" s="164"/>
      <c r="AD28" s="164"/>
      <c r="AE28" s="164"/>
      <c r="AF28" s="164"/>
      <c r="AG28" s="164"/>
      <c r="AH28" s="164"/>
      <c r="AI28" s="164"/>
      <c r="AJ28" s="164"/>
      <c r="AK28" s="164"/>
      <c r="AL28" s="164"/>
      <c r="AM28" s="164"/>
      <c r="AN28" s="164"/>
      <c r="AO28" s="164"/>
      <c r="AP28" s="164"/>
      <c r="AQ28" s="164"/>
      <c r="AR28" s="164"/>
      <c r="AS28" s="164"/>
      <c r="AT28" s="164"/>
      <c r="AU28" s="178"/>
    </row>
    <row r="29" spans="1:47" ht="60" customHeight="1" outlineLevel="1" x14ac:dyDescent="0.35">
      <c r="A29" s="173" t="s">
        <v>3182</v>
      </c>
      <c r="B29" s="147" t="s">
        <v>3266</v>
      </c>
      <c r="C29" s="145" t="s">
        <v>3267</v>
      </c>
      <c r="D29" s="151" t="s">
        <v>3268</v>
      </c>
      <c r="E29" s="154" t="s">
        <v>20</v>
      </c>
      <c r="F29" s="157" t="s">
        <v>20</v>
      </c>
      <c r="G29" s="160" t="str">
        <f>IF(COUNTIF(H29:AU29,"&lt;&gt;")=0,"",SUMPRODUCT(((Recommendations[ImplStatus]="Implemented")+(Recommendations[ImplStatus]="Compensated"))*ISNUMBER(MATCH(Recommendations[Id],H29:AU29,0)))/COUNTIF(H29:AU29,"&lt;&gt;"))</f>
        <v/>
      </c>
      <c r="H29" s="163"/>
      <c r="I29" s="163"/>
      <c r="J29" s="163"/>
      <c r="K29" s="163"/>
      <c r="L29" s="163"/>
      <c r="M29" s="163"/>
      <c r="N29" s="163"/>
      <c r="O29" s="163"/>
      <c r="P29" s="163"/>
      <c r="Q29" s="163"/>
      <c r="R29" s="163"/>
      <c r="S29" s="163"/>
      <c r="T29" s="163"/>
      <c r="U29" s="163"/>
      <c r="V29" s="163"/>
      <c r="W29" s="163"/>
      <c r="X29" s="163"/>
      <c r="Y29" s="163"/>
      <c r="Z29" s="163"/>
      <c r="AA29" s="163"/>
      <c r="AB29" s="163"/>
      <c r="AC29" s="163"/>
      <c r="AD29" s="163"/>
      <c r="AE29" s="163"/>
      <c r="AF29" s="163"/>
      <c r="AG29" s="163"/>
      <c r="AH29" s="163"/>
      <c r="AI29" s="163"/>
      <c r="AJ29" s="163"/>
      <c r="AK29" s="163"/>
      <c r="AL29" s="163"/>
      <c r="AM29" s="163"/>
      <c r="AN29" s="163"/>
      <c r="AO29" s="163"/>
      <c r="AP29" s="163"/>
      <c r="AQ29" s="163"/>
      <c r="AR29" s="163"/>
      <c r="AS29" s="163"/>
      <c r="AT29" s="163"/>
      <c r="AU29" s="177"/>
    </row>
    <row r="30" spans="1:47" ht="60" customHeight="1" x14ac:dyDescent="0.35">
      <c r="A30" s="174" t="s">
        <v>3182</v>
      </c>
      <c r="B30" s="148" t="s">
        <v>3266</v>
      </c>
      <c r="C30" s="149" t="s">
        <v>3269</v>
      </c>
      <c r="D30" s="152" t="s">
        <v>3270</v>
      </c>
      <c r="E30" s="155" t="s">
        <v>3271</v>
      </c>
      <c r="F30" s="158" t="s">
        <v>3205</v>
      </c>
      <c r="G30" s="161" t="str">
        <f>IF(COUNTIF(H30:AU30,"&lt;&gt;")=0,"",SUMPRODUCT(((Recommendations[ImplStatus]="Implemented")+(Recommendations[ImplStatus]="Compensated"))*ISNUMBER(MATCH(Recommendations[Id],H30:AU30,0)))/COUNTIF(H30:AU30,"&lt;&gt;"))</f>
        <v/>
      </c>
      <c r="H30" s="164"/>
      <c r="I30" s="164"/>
      <c r="J30" s="164"/>
      <c r="K30" s="164"/>
      <c r="L30" s="164"/>
      <c r="M30" s="164"/>
      <c r="N30" s="164"/>
      <c r="O30" s="164"/>
      <c r="P30" s="164"/>
      <c r="Q30" s="164"/>
      <c r="R30" s="164"/>
      <c r="S30" s="164"/>
      <c r="T30" s="164"/>
      <c r="U30" s="164"/>
      <c r="V30" s="164"/>
      <c r="W30" s="164"/>
      <c r="X30" s="164"/>
      <c r="Y30" s="164"/>
      <c r="Z30" s="164"/>
      <c r="AA30" s="164"/>
      <c r="AB30" s="164"/>
      <c r="AC30" s="164"/>
      <c r="AD30" s="164"/>
      <c r="AE30" s="164"/>
      <c r="AF30" s="164"/>
      <c r="AG30" s="164"/>
      <c r="AH30" s="164"/>
      <c r="AI30" s="164"/>
      <c r="AJ30" s="164"/>
      <c r="AK30" s="164"/>
      <c r="AL30" s="164"/>
      <c r="AM30" s="164"/>
      <c r="AN30" s="164"/>
      <c r="AO30" s="164"/>
      <c r="AP30" s="164"/>
      <c r="AQ30" s="164"/>
      <c r="AR30" s="164"/>
      <c r="AS30" s="164"/>
      <c r="AT30" s="164"/>
      <c r="AU30" s="178"/>
    </row>
    <row r="31" spans="1:47" ht="60" customHeight="1" x14ac:dyDescent="0.35">
      <c r="A31" s="174" t="s">
        <v>3182</v>
      </c>
      <c r="B31" s="148" t="s">
        <v>3266</v>
      </c>
      <c r="C31" s="149" t="s">
        <v>3272</v>
      </c>
      <c r="D31" s="152" t="s">
        <v>3273</v>
      </c>
      <c r="E31" s="155" t="s">
        <v>3274</v>
      </c>
      <c r="F31" s="158" t="s">
        <v>3205</v>
      </c>
      <c r="G31" s="161" t="str">
        <f>IF(COUNTIF(H31:AU31,"&lt;&gt;")=0,"",SUMPRODUCT(((Recommendations[ImplStatus]="Implemented")+(Recommendations[ImplStatus]="Compensated"))*ISNUMBER(MATCH(Recommendations[Id],H31:AU31,0)))/COUNTIF(H31:AU31,"&lt;&gt;"))</f>
        <v/>
      </c>
      <c r="H31" s="164"/>
      <c r="I31" s="164"/>
      <c r="J31" s="164"/>
      <c r="K31" s="164"/>
      <c r="L31" s="164"/>
      <c r="M31" s="164"/>
      <c r="N31" s="164"/>
      <c r="O31" s="164"/>
      <c r="P31" s="164"/>
      <c r="Q31" s="164"/>
      <c r="R31" s="164"/>
      <c r="S31" s="164"/>
      <c r="T31" s="164"/>
      <c r="U31" s="164"/>
      <c r="V31" s="164"/>
      <c r="W31" s="164"/>
      <c r="X31" s="164"/>
      <c r="Y31" s="164"/>
      <c r="Z31" s="164"/>
      <c r="AA31" s="164"/>
      <c r="AB31" s="164"/>
      <c r="AC31" s="164"/>
      <c r="AD31" s="164"/>
      <c r="AE31" s="164"/>
      <c r="AF31" s="164"/>
      <c r="AG31" s="164"/>
      <c r="AH31" s="164"/>
      <c r="AI31" s="164"/>
      <c r="AJ31" s="164"/>
      <c r="AK31" s="164"/>
      <c r="AL31" s="164"/>
      <c r="AM31" s="164"/>
      <c r="AN31" s="164"/>
      <c r="AO31" s="164"/>
      <c r="AP31" s="164"/>
      <c r="AQ31" s="164"/>
      <c r="AR31" s="164"/>
      <c r="AS31" s="164"/>
      <c r="AT31" s="164"/>
      <c r="AU31" s="178"/>
    </row>
    <row r="32" spans="1:47" ht="60" customHeight="1" x14ac:dyDescent="0.35">
      <c r="A32" s="174" t="s">
        <v>3182</v>
      </c>
      <c r="B32" s="148" t="s">
        <v>3266</v>
      </c>
      <c r="C32" s="149" t="s">
        <v>3275</v>
      </c>
      <c r="D32" s="152" t="s">
        <v>3276</v>
      </c>
      <c r="E32" s="155" t="s">
        <v>3277</v>
      </c>
      <c r="F32" s="158" t="s">
        <v>3205</v>
      </c>
      <c r="G32" s="161" t="str">
        <f>IF(COUNTIF(H32:AU32,"&lt;&gt;")=0,"",SUMPRODUCT(((Recommendations[ImplStatus]="Implemented")+(Recommendations[ImplStatus]="Compensated"))*ISNUMBER(MATCH(Recommendations[Id],H32:AU32,0)))/COUNTIF(H32:AU32,"&lt;&gt;"))</f>
        <v/>
      </c>
      <c r="H32" s="164"/>
      <c r="I32" s="164"/>
      <c r="J32" s="164"/>
      <c r="K32" s="164"/>
      <c r="L32" s="164"/>
      <c r="M32" s="164"/>
      <c r="N32" s="164"/>
      <c r="O32" s="164"/>
      <c r="P32" s="164"/>
      <c r="Q32" s="164"/>
      <c r="R32" s="164"/>
      <c r="S32" s="164"/>
      <c r="T32" s="164"/>
      <c r="U32" s="164"/>
      <c r="V32" s="164"/>
      <c r="W32" s="164"/>
      <c r="X32" s="164"/>
      <c r="Y32" s="164"/>
      <c r="Z32" s="164"/>
      <c r="AA32" s="164"/>
      <c r="AB32" s="164"/>
      <c r="AC32" s="164"/>
      <c r="AD32" s="164"/>
      <c r="AE32" s="164"/>
      <c r="AF32" s="164"/>
      <c r="AG32" s="164"/>
      <c r="AH32" s="164"/>
      <c r="AI32" s="164"/>
      <c r="AJ32" s="164"/>
      <c r="AK32" s="164"/>
      <c r="AL32" s="164"/>
      <c r="AM32" s="164"/>
      <c r="AN32" s="164"/>
      <c r="AO32" s="164"/>
      <c r="AP32" s="164"/>
      <c r="AQ32" s="164"/>
      <c r="AR32" s="164"/>
      <c r="AS32" s="164"/>
      <c r="AT32" s="164"/>
      <c r="AU32" s="178"/>
    </row>
    <row r="33" spans="1:47" ht="60" customHeight="1" x14ac:dyDescent="0.35">
      <c r="A33" s="174" t="s">
        <v>3182</v>
      </c>
      <c r="B33" s="148" t="s">
        <v>3266</v>
      </c>
      <c r="C33" s="149" t="s">
        <v>3278</v>
      </c>
      <c r="D33" s="152" t="s">
        <v>3279</v>
      </c>
      <c r="E33" s="155" t="s">
        <v>3280</v>
      </c>
      <c r="F33" s="158" t="s">
        <v>3205</v>
      </c>
      <c r="G33" s="161" t="str">
        <f>IF(COUNTIF(H33:AU33,"&lt;&gt;")=0,"",SUMPRODUCT(((Recommendations[ImplStatus]="Implemented")+(Recommendations[ImplStatus]="Compensated"))*ISNUMBER(MATCH(Recommendations[Id],H33:AU33,0)))/COUNTIF(H33:AU33,"&lt;&gt;"))</f>
        <v/>
      </c>
      <c r="H33" s="164"/>
      <c r="I33" s="164"/>
      <c r="J33" s="164"/>
      <c r="K33" s="164"/>
      <c r="L33" s="164"/>
      <c r="M33" s="164"/>
      <c r="N33" s="164"/>
      <c r="O33" s="164"/>
      <c r="P33" s="164"/>
      <c r="Q33" s="164"/>
      <c r="R33" s="164"/>
      <c r="S33" s="164"/>
      <c r="T33" s="164"/>
      <c r="U33" s="164"/>
      <c r="V33" s="164"/>
      <c r="W33" s="164"/>
      <c r="X33" s="164"/>
      <c r="Y33" s="164"/>
      <c r="Z33" s="164"/>
      <c r="AA33" s="164"/>
      <c r="AB33" s="164"/>
      <c r="AC33" s="164"/>
      <c r="AD33" s="164"/>
      <c r="AE33" s="164"/>
      <c r="AF33" s="164"/>
      <c r="AG33" s="164"/>
      <c r="AH33" s="164"/>
      <c r="AI33" s="164"/>
      <c r="AJ33" s="164"/>
      <c r="AK33" s="164"/>
      <c r="AL33" s="164"/>
      <c r="AM33" s="164"/>
      <c r="AN33" s="164"/>
      <c r="AO33" s="164"/>
      <c r="AP33" s="164"/>
      <c r="AQ33" s="164"/>
      <c r="AR33" s="164"/>
      <c r="AS33" s="164"/>
      <c r="AT33" s="164"/>
      <c r="AU33" s="178"/>
    </row>
    <row r="34" spans="1:47" ht="60" customHeight="1" x14ac:dyDescent="0.35">
      <c r="A34" s="174" t="s">
        <v>3182</v>
      </c>
      <c r="B34" s="148" t="s">
        <v>3266</v>
      </c>
      <c r="C34" s="149" t="s">
        <v>3281</v>
      </c>
      <c r="D34" s="152" t="s">
        <v>3282</v>
      </c>
      <c r="E34" s="155" t="s">
        <v>3283</v>
      </c>
      <c r="F34" s="158" t="s">
        <v>3205</v>
      </c>
      <c r="G34" s="161" t="str">
        <f>IF(COUNTIF(H34:AU34,"&lt;&gt;")=0,"",SUMPRODUCT(((Recommendations[ImplStatus]="Implemented")+(Recommendations[ImplStatus]="Compensated"))*ISNUMBER(MATCH(Recommendations[Id],H34:AU34,0)))/COUNTIF(H34:AU34,"&lt;&gt;"))</f>
        <v/>
      </c>
      <c r="H34" s="164"/>
      <c r="I34" s="164"/>
      <c r="J34" s="164"/>
      <c r="K34" s="164"/>
      <c r="L34" s="164"/>
      <c r="M34" s="164"/>
      <c r="N34" s="164"/>
      <c r="O34" s="164"/>
      <c r="P34" s="164"/>
      <c r="Q34" s="164"/>
      <c r="R34" s="164"/>
      <c r="S34" s="164"/>
      <c r="T34" s="164"/>
      <c r="U34" s="164"/>
      <c r="V34" s="164"/>
      <c r="W34" s="164"/>
      <c r="X34" s="164"/>
      <c r="Y34" s="164"/>
      <c r="Z34" s="164"/>
      <c r="AA34" s="164"/>
      <c r="AB34" s="164"/>
      <c r="AC34" s="164"/>
      <c r="AD34" s="164"/>
      <c r="AE34" s="164"/>
      <c r="AF34" s="164"/>
      <c r="AG34" s="164"/>
      <c r="AH34" s="164"/>
      <c r="AI34" s="164"/>
      <c r="AJ34" s="164"/>
      <c r="AK34" s="164"/>
      <c r="AL34" s="164"/>
      <c r="AM34" s="164"/>
      <c r="AN34" s="164"/>
      <c r="AO34" s="164"/>
      <c r="AP34" s="164"/>
      <c r="AQ34" s="164"/>
      <c r="AR34" s="164"/>
      <c r="AS34" s="164"/>
      <c r="AT34" s="164"/>
      <c r="AU34" s="178"/>
    </row>
    <row r="35" spans="1:47" ht="60" customHeight="1" x14ac:dyDescent="0.35">
      <c r="A35" s="174" t="s">
        <v>3182</v>
      </c>
      <c r="B35" s="148" t="s">
        <v>3266</v>
      </c>
      <c r="C35" s="149" t="s">
        <v>3284</v>
      </c>
      <c r="D35" s="152" t="s">
        <v>3285</v>
      </c>
      <c r="E35" s="155" t="s">
        <v>3286</v>
      </c>
      <c r="F35" s="158" t="s">
        <v>3205</v>
      </c>
      <c r="G35" s="161" t="str">
        <f>IF(COUNTIF(H35:AU35,"&lt;&gt;")=0,"",SUMPRODUCT(((Recommendations[ImplStatus]="Implemented")+(Recommendations[ImplStatus]="Compensated"))*ISNUMBER(MATCH(Recommendations[Id],H35:AU35,0)))/COUNTIF(H35:AU35,"&lt;&gt;"))</f>
        <v/>
      </c>
      <c r="H35" s="164"/>
      <c r="I35" s="164"/>
      <c r="J35" s="164"/>
      <c r="K35" s="164"/>
      <c r="L35" s="164"/>
      <c r="M35" s="164"/>
      <c r="N35" s="164"/>
      <c r="O35" s="164"/>
      <c r="P35" s="164"/>
      <c r="Q35" s="164"/>
      <c r="R35" s="164"/>
      <c r="S35" s="164"/>
      <c r="T35" s="164"/>
      <c r="U35" s="164"/>
      <c r="V35" s="164"/>
      <c r="W35" s="164"/>
      <c r="X35" s="164"/>
      <c r="Y35" s="164"/>
      <c r="Z35" s="164"/>
      <c r="AA35" s="164"/>
      <c r="AB35" s="164"/>
      <c r="AC35" s="164"/>
      <c r="AD35" s="164"/>
      <c r="AE35" s="164"/>
      <c r="AF35" s="164"/>
      <c r="AG35" s="164"/>
      <c r="AH35" s="164"/>
      <c r="AI35" s="164"/>
      <c r="AJ35" s="164"/>
      <c r="AK35" s="164"/>
      <c r="AL35" s="164"/>
      <c r="AM35" s="164"/>
      <c r="AN35" s="164"/>
      <c r="AO35" s="164"/>
      <c r="AP35" s="164"/>
      <c r="AQ35" s="164"/>
      <c r="AR35" s="164"/>
      <c r="AS35" s="164"/>
      <c r="AT35" s="164"/>
      <c r="AU35" s="178"/>
    </row>
    <row r="36" spans="1:47" ht="60" customHeight="1" x14ac:dyDescent="0.35">
      <c r="A36" s="174" t="s">
        <v>3182</v>
      </c>
      <c r="B36" s="148" t="s">
        <v>3266</v>
      </c>
      <c r="C36" s="149" t="s">
        <v>3287</v>
      </c>
      <c r="D36" s="152" t="s">
        <v>3288</v>
      </c>
      <c r="E36" s="155" t="s">
        <v>3289</v>
      </c>
      <c r="F36" s="158" t="s">
        <v>3205</v>
      </c>
      <c r="G36" s="161" t="str">
        <f>IF(COUNTIF(H36:AU36,"&lt;&gt;")=0,"",SUMPRODUCT(((Recommendations[ImplStatus]="Implemented")+(Recommendations[ImplStatus]="Compensated"))*ISNUMBER(MATCH(Recommendations[Id],H36:AU36,0)))/COUNTIF(H36:AU36,"&lt;&gt;"))</f>
        <v/>
      </c>
      <c r="H36" s="164"/>
      <c r="I36" s="164"/>
      <c r="J36" s="164"/>
      <c r="K36" s="164"/>
      <c r="L36" s="164"/>
      <c r="M36" s="164"/>
      <c r="N36" s="164"/>
      <c r="O36" s="164"/>
      <c r="P36" s="164"/>
      <c r="Q36" s="164"/>
      <c r="R36" s="164"/>
      <c r="S36" s="164"/>
      <c r="T36" s="164"/>
      <c r="U36" s="164"/>
      <c r="V36" s="164"/>
      <c r="W36" s="164"/>
      <c r="X36" s="164"/>
      <c r="Y36" s="164"/>
      <c r="Z36" s="164"/>
      <c r="AA36" s="164"/>
      <c r="AB36" s="164"/>
      <c r="AC36" s="164"/>
      <c r="AD36" s="164"/>
      <c r="AE36" s="164"/>
      <c r="AF36" s="164"/>
      <c r="AG36" s="164"/>
      <c r="AH36" s="164"/>
      <c r="AI36" s="164"/>
      <c r="AJ36" s="164"/>
      <c r="AK36" s="164"/>
      <c r="AL36" s="164"/>
      <c r="AM36" s="164"/>
      <c r="AN36" s="164"/>
      <c r="AO36" s="164"/>
      <c r="AP36" s="164"/>
      <c r="AQ36" s="164"/>
      <c r="AR36" s="164"/>
      <c r="AS36" s="164"/>
      <c r="AT36" s="164"/>
      <c r="AU36" s="178"/>
    </row>
    <row r="37" spans="1:47" ht="60" customHeight="1" x14ac:dyDescent="0.35">
      <c r="A37" s="174" t="s">
        <v>3182</v>
      </c>
      <c r="B37" s="148" t="s">
        <v>3266</v>
      </c>
      <c r="C37" s="149" t="s">
        <v>3290</v>
      </c>
      <c r="D37" s="152" t="s">
        <v>3291</v>
      </c>
      <c r="E37" s="155" t="s">
        <v>3292</v>
      </c>
      <c r="F37" s="158" t="s">
        <v>3205</v>
      </c>
      <c r="G37" s="161" t="str">
        <f>IF(COUNTIF(H37:AU37,"&lt;&gt;")=0,"",SUMPRODUCT(((Recommendations[ImplStatus]="Implemented")+(Recommendations[ImplStatus]="Compensated"))*ISNUMBER(MATCH(Recommendations[Id],H37:AU37,0)))/COUNTIF(H37:AU37,"&lt;&gt;"))</f>
        <v/>
      </c>
      <c r="H37" s="164"/>
      <c r="I37" s="164"/>
      <c r="J37" s="164"/>
      <c r="K37" s="164"/>
      <c r="L37" s="164"/>
      <c r="M37" s="164"/>
      <c r="N37" s="164"/>
      <c r="O37" s="164"/>
      <c r="P37" s="164"/>
      <c r="Q37" s="164"/>
      <c r="R37" s="164"/>
      <c r="S37" s="164"/>
      <c r="T37" s="164"/>
      <c r="U37" s="164"/>
      <c r="V37" s="164"/>
      <c r="W37" s="164"/>
      <c r="X37" s="164"/>
      <c r="Y37" s="164"/>
      <c r="Z37" s="164"/>
      <c r="AA37" s="164"/>
      <c r="AB37" s="164"/>
      <c r="AC37" s="164"/>
      <c r="AD37" s="164"/>
      <c r="AE37" s="164"/>
      <c r="AF37" s="164"/>
      <c r="AG37" s="164"/>
      <c r="AH37" s="164"/>
      <c r="AI37" s="164"/>
      <c r="AJ37" s="164"/>
      <c r="AK37" s="164"/>
      <c r="AL37" s="164"/>
      <c r="AM37" s="164"/>
      <c r="AN37" s="164"/>
      <c r="AO37" s="164"/>
      <c r="AP37" s="164"/>
      <c r="AQ37" s="164"/>
      <c r="AR37" s="164"/>
      <c r="AS37" s="164"/>
      <c r="AT37" s="164"/>
      <c r="AU37" s="178"/>
    </row>
    <row r="38" spans="1:47" ht="60" customHeight="1" x14ac:dyDescent="0.35">
      <c r="A38" s="174" t="s">
        <v>3182</v>
      </c>
      <c r="B38" s="148" t="s">
        <v>3266</v>
      </c>
      <c r="C38" s="149" t="s">
        <v>3293</v>
      </c>
      <c r="D38" s="152" t="s">
        <v>3294</v>
      </c>
      <c r="E38" s="155" t="s">
        <v>3295</v>
      </c>
      <c r="F38" s="158" t="s">
        <v>3205</v>
      </c>
      <c r="G38" s="161" t="str">
        <f>IF(COUNTIF(H38:AU38,"&lt;&gt;")=0,"",SUMPRODUCT(((Recommendations[ImplStatus]="Implemented")+(Recommendations[ImplStatus]="Compensated"))*ISNUMBER(MATCH(Recommendations[Id],H38:AU38,0)))/COUNTIF(H38:AU38,"&lt;&gt;"))</f>
        <v/>
      </c>
      <c r="H38" s="164"/>
      <c r="I38" s="164"/>
      <c r="J38" s="164"/>
      <c r="K38" s="164"/>
      <c r="L38" s="164"/>
      <c r="M38" s="164"/>
      <c r="N38" s="164"/>
      <c r="O38" s="164"/>
      <c r="P38" s="164"/>
      <c r="Q38" s="164"/>
      <c r="R38" s="164"/>
      <c r="S38" s="164"/>
      <c r="T38" s="164"/>
      <c r="U38" s="164"/>
      <c r="V38" s="164"/>
      <c r="W38" s="164"/>
      <c r="X38" s="164"/>
      <c r="Y38" s="164"/>
      <c r="Z38" s="164"/>
      <c r="AA38" s="164"/>
      <c r="AB38" s="164"/>
      <c r="AC38" s="164"/>
      <c r="AD38" s="164"/>
      <c r="AE38" s="164"/>
      <c r="AF38" s="164"/>
      <c r="AG38" s="164"/>
      <c r="AH38" s="164"/>
      <c r="AI38" s="164"/>
      <c r="AJ38" s="164"/>
      <c r="AK38" s="164"/>
      <c r="AL38" s="164"/>
      <c r="AM38" s="164"/>
      <c r="AN38" s="164"/>
      <c r="AO38" s="164"/>
      <c r="AP38" s="164"/>
      <c r="AQ38" s="164"/>
      <c r="AR38" s="164"/>
      <c r="AS38" s="164"/>
      <c r="AT38" s="164"/>
      <c r="AU38" s="178"/>
    </row>
    <row r="39" spans="1:47" ht="60" customHeight="1" x14ac:dyDescent="0.35">
      <c r="A39" s="174" t="s">
        <v>3182</v>
      </c>
      <c r="B39" s="148" t="s">
        <v>3266</v>
      </c>
      <c r="C39" s="149" t="s">
        <v>3296</v>
      </c>
      <c r="D39" s="152" t="s">
        <v>3297</v>
      </c>
      <c r="E39" s="155" t="s">
        <v>3298</v>
      </c>
      <c r="F39" s="158" t="s">
        <v>3205</v>
      </c>
      <c r="G39" s="161" t="str">
        <f>IF(COUNTIF(H39:AU39,"&lt;&gt;")=0,"",SUMPRODUCT(((Recommendations[ImplStatus]="Implemented")+(Recommendations[ImplStatus]="Compensated"))*ISNUMBER(MATCH(Recommendations[Id],H39:AU39,0)))/COUNTIF(H39:AU39,"&lt;&gt;"))</f>
        <v/>
      </c>
      <c r="H39" s="164"/>
      <c r="I39" s="164"/>
      <c r="J39" s="164"/>
      <c r="K39" s="164"/>
      <c r="L39" s="164"/>
      <c r="M39" s="164"/>
      <c r="N39" s="164"/>
      <c r="O39" s="164"/>
      <c r="P39" s="164"/>
      <c r="Q39" s="164"/>
      <c r="R39" s="164"/>
      <c r="S39" s="164"/>
      <c r="T39" s="164"/>
      <c r="U39" s="164"/>
      <c r="V39" s="164"/>
      <c r="W39" s="164"/>
      <c r="X39" s="164"/>
      <c r="Y39" s="164"/>
      <c r="Z39" s="164"/>
      <c r="AA39" s="164"/>
      <c r="AB39" s="164"/>
      <c r="AC39" s="164"/>
      <c r="AD39" s="164"/>
      <c r="AE39" s="164"/>
      <c r="AF39" s="164"/>
      <c r="AG39" s="164"/>
      <c r="AH39" s="164"/>
      <c r="AI39" s="164"/>
      <c r="AJ39" s="164"/>
      <c r="AK39" s="164"/>
      <c r="AL39" s="164"/>
      <c r="AM39" s="164"/>
      <c r="AN39" s="164"/>
      <c r="AO39" s="164"/>
      <c r="AP39" s="164"/>
      <c r="AQ39" s="164"/>
      <c r="AR39" s="164"/>
      <c r="AS39" s="164"/>
      <c r="AT39" s="164"/>
      <c r="AU39" s="178"/>
    </row>
    <row r="40" spans="1:47" ht="60" customHeight="1" outlineLevel="1" x14ac:dyDescent="0.35">
      <c r="A40" s="172" t="s">
        <v>3299</v>
      </c>
      <c r="B40" s="146" t="s">
        <v>20</v>
      </c>
      <c r="C40" s="144" t="s">
        <v>3300</v>
      </c>
      <c r="D40" s="150" t="s">
        <v>3301</v>
      </c>
      <c r="E40" s="153" t="s">
        <v>20</v>
      </c>
      <c r="F40" s="156" t="s">
        <v>20</v>
      </c>
      <c r="G40" s="159" t="str">
        <f>IF(COUNTIF(H40:AU40,"&lt;&gt;")=0,"",SUMPRODUCT(((Recommendations[ImplStatus]="Implemented")+(Recommendations[ImplStatus]="Compensated"))*ISNUMBER(MATCH(Recommendations[Id],H40:AU40,0)))/COUNTIF(H40:AU40,"&lt;&gt;"))</f>
        <v/>
      </c>
      <c r="H40" s="162"/>
      <c r="I40" s="162"/>
      <c r="J40" s="162"/>
      <c r="K40" s="162"/>
      <c r="L40" s="162"/>
      <c r="M40" s="162"/>
      <c r="N40" s="162"/>
      <c r="O40" s="162"/>
      <c r="P40" s="162"/>
      <c r="Q40" s="162"/>
      <c r="R40" s="162"/>
      <c r="S40" s="162"/>
      <c r="T40" s="162"/>
      <c r="U40" s="162"/>
      <c r="V40" s="162"/>
      <c r="W40" s="162"/>
      <c r="X40" s="162"/>
      <c r="Y40" s="162"/>
      <c r="Z40" s="162"/>
      <c r="AA40" s="162"/>
      <c r="AB40" s="162"/>
      <c r="AC40" s="162"/>
      <c r="AD40" s="162"/>
      <c r="AE40" s="162"/>
      <c r="AF40" s="162"/>
      <c r="AG40" s="162"/>
      <c r="AH40" s="162"/>
      <c r="AI40" s="162"/>
      <c r="AJ40" s="162"/>
      <c r="AK40" s="162"/>
      <c r="AL40" s="162"/>
      <c r="AM40" s="162"/>
      <c r="AN40" s="162"/>
      <c r="AO40" s="162"/>
      <c r="AP40" s="162"/>
      <c r="AQ40" s="162"/>
      <c r="AR40" s="162"/>
      <c r="AS40" s="162"/>
      <c r="AT40" s="162"/>
      <c r="AU40" s="176"/>
    </row>
    <row r="41" spans="1:47" ht="60" customHeight="1" outlineLevel="1" x14ac:dyDescent="0.35">
      <c r="A41" s="173" t="s">
        <v>3299</v>
      </c>
      <c r="B41" s="147" t="s">
        <v>3302</v>
      </c>
      <c r="C41" s="145" t="s">
        <v>3303</v>
      </c>
      <c r="D41" s="151" t="s">
        <v>3304</v>
      </c>
      <c r="E41" s="154" t="s">
        <v>20</v>
      </c>
      <c r="F41" s="157" t="s">
        <v>20</v>
      </c>
      <c r="G41" s="160" t="str">
        <f>IF(COUNTIF(H41:AU41,"&lt;&gt;")=0,"",SUMPRODUCT(((Recommendations[ImplStatus]="Implemented")+(Recommendations[ImplStatus]="Compensated"))*ISNUMBER(MATCH(Recommendations[Id],H41:AU41,0)))/COUNTIF(H41:AU41,"&lt;&gt;"))</f>
        <v/>
      </c>
      <c r="H41" s="163"/>
      <c r="I41" s="163"/>
      <c r="J41" s="163"/>
      <c r="K41" s="163"/>
      <c r="L41" s="163"/>
      <c r="M41" s="163"/>
      <c r="N41" s="163"/>
      <c r="O41" s="163"/>
      <c r="P41" s="163"/>
      <c r="Q41" s="163"/>
      <c r="R41" s="163"/>
      <c r="S41" s="163"/>
      <c r="T41" s="163"/>
      <c r="U41" s="163"/>
      <c r="V41" s="163"/>
      <c r="W41" s="163"/>
      <c r="X41" s="163"/>
      <c r="Y41" s="163"/>
      <c r="Z41" s="163"/>
      <c r="AA41" s="163"/>
      <c r="AB41" s="163"/>
      <c r="AC41" s="163"/>
      <c r="AD41" s="163"/>
      <c r="AE41" s="163"/>
      <c r="AF41" s="163"/>
      <c r="AG41" s="163"/>
      <c r="AH41" s="163"/>
      <c r="AI41" s="163"/>
      <c r="AJ41" s="163"/>
      <c r="AK41" s="163"/>
      <c r="AL41" s="163"/>
      <c r="AM41" s="163"/>
      <c r="AN41" s="163"/>
      <c r="AO41" s="163"/>
      <c r="AP41" s="163"/>
      <c r="AQ41" s="163"/>
      <c r="AR41" s="163"/>
      <c r="AS41" s="163"/>
      <c r="AT41" s="163"/>
      <c r="AU41" s="177"/>
    </row>
    <row r="42" spans="1:47" ht="60" customHeight="1" x14ac:dyDescent="0.35">
      <c r="A42" s="174" t="s">
        <v>3299</v>
      </c>
      <c r="B42" s="148" t="s">
        <v>3302</v>
      </c>
      <c r="C42" s="149" t="s">
        <v>3305</v>
      </c>
      <c r="D42" s="152" t="s">
        <v>3306</v>
      </c>
      <c r="E42" s="155" t="s">
        <v>3307</v>
      </c>
      <c r="F42" s="158" t="s">
        <v>3191</v>
      </c>
      <c r="G42" s="161" t="str">
        <f>IF(COUNTIF(H42:AU42,"&lt;&gt;")=0,"",SUMPRODUCT(((Recommendations[ImplStatus]="Implemented")+(Recommendations[ImplStatus]="Compensated"))*ISNUMBER(MATCH(Recommendations[Id],H42:AU42,0)))/COUNTIF(H42:AU42,"&lt;&gt;"))</f>
        <v/>
      </c>
      <c r="H42" s="164"/>
      <c r="I42" s="164"/>
      <c r="J42" s="164"/>
      <c r="K42" s="164"/>
      <c r="L42" s="164"/>
      <c r="M42" s="164"/>
      <c r="N42" s="164"/>
      <c r="O42" s="164"/>
      <c r="P42" s="164"/>
      <c r="Q42" s="164"/>
      <c r="R42" s="164"/>
      <c r="S42" s="164"/>
      <c r="T42" s="164"/>
      <c r="U42" s="164"/>
      <c r="V42" s="164"/>
      <c r="W42" s="164"/>
      <c r="X42" s="164"/>
      <c r="Y42" s="164"/>
      <c r="Z42" s="164"/>
      <c r="AA42" s="164"/>
      <c r="AB42" s="164"/>
      <c r="AC42" s="164"/>
      <c r="AD42" s="164"/>
      <c r="AE42" s="164"/>
      <c r="AF42" s="164"/>
      <c r="AG42" s="164"/>
      <c r="AH42" s="164"/>
      <c r="AI42" s="164"/>
      <c r="AJ42" s="164"/>
      <c r="AK42" s="164"/>
      <c r="AL42" s="164"/>
      <c r="AM42" s="164"/>
      <c r="AN42" s="164"/>
      <c r="AO42" s="164"/>
      <c r="AP42" s="164"/>
      <c r="AQ42" s="164"/>
      <c r="AR42" s="164"/>
      <c r="AS42" s="164"/>
      <c r="AT42" s="164"/>
      <c r="AU42" s="178"/>
    </row>
    <row r="43" spans="1:47" ht="60" customHeight="1" x14ac:dyDescent="0.35">
      <c r="A43" s="174" t="s">
        <v>3299</v>
      </c>
      <c r="B43" s="148" t="s">
        <v>3302</v>
      </c>
      <c r="C43" s="149" t="s">
        <v>3308</v>
      </c>
      <c r="D43" s="152" t="s">
        <v>3309</v>
      </c>
      <c r="E43" s="155" t="s">
        <v>3310</v>
      </c>
      <c r="F43" s="158" t="s">
        <v>3191</v>
      </c>
      <c r="G43" s="161" t="str">
        <f>IF(COUNTIF(H43:AU43,"&lt;&gt;")=0,"",SUMPRODUCT(((Recommendations[ImplStatus]="Implemented")+(Recommendations[ImplStatus]="Compensated"))*ISNUMBER(MATCH(Recommendations[Id],H43:AU43,0)))/COUNTIF(H43:AU43,"&lt;&gt;"))</f>
        <v/>
      </c>
      <c r="H43" s="164"/>
      <c r="I43" s="164"/>
      <c r="J43" s="164"/>
      <c r="K43" s="164"/>
      <c r="L43" s="164"/>
      <c r="M43" s="164"/>
      <c r="N43" s="164"/>
      <c r="O43" s="164"/>
      <c r="P43" s="164"/>
      <c r="Q43" s="164"/>
      <c r="R43" s="164"/>
      <c r="S43" s="164"/>
      <c r="T43" s="164"/>
      <c r="U43" s="164"/>
      <c r="V43" s="164"/>
      <c r="W43" s="164"/>
      <c r="X43" s="164"/>
      <c r="Y43" s="164"/>
      <c r="Z43" s="164"/>
      <c r="AA43" s="164"/>
      <c r="AB43" s="164"/>
      <c r="AC43" s="164"/>
      <c r="AD43" s="164"/>
      <c r="AE43" s="164"/>
      <c r="AF43" s="164"/>
      <c r="AG43" s="164"/>
      <c r="AH43" s="164"/>
      <c r="AI43" s="164"/>
      <c r="AJ43" s="164"/>
      <c r="AK43" s="164"/>
      <c r="AL43" s="164"/>
      <c r="AM43" s="164"/>
      <c r="AN43" s="164"/>
      <c r="AO43" s="164"/>
      <c r="AP43" s="164"/>
      <c r="AQ43" s="164"/>
      <c r="AR43" s="164"/>
      <c r="AS43" s="164"/>
      <c r="AT43" s="164"/>
      <c r="AU43" s="178"/>
    </row>
    <row r="44" spans="1:47" ht="60" customHeight="1" x14ac:dyDescent="0.35">
      <c r="A44" s="174" t="s">
        <v>3299</v>
      </c>
      <c r="B44" s="148" t="s">
        <v>3302</v>
      </c>
      <c r="C44" s="149" t="s">
        <v>3311</v>
      </c>
      <c r="D44" s="152" t="s">
        <v>3312</v>
      </c>
      <c r="E44" s="155" t="s">
        <v>3313</v>
      </c>
      <c r="F44" s="158" t="s">
        <v>3195</v>
      </c>
      <c r="G44" s="161" t="str">
        <f>IF(COUNTIF(H44:AU44,"&lt;&gt;")=0,"",SUMPRODUCT(((Recommendations[ImplStatus]="Implemented")+(Recommendations[ImplStatus]="Compensated"))*ISNUMBER(MATCH(Recommendations[Id],H44:AU44,0)))/COUNTIF(H44:AU44,"&lt;&gt;"))</f>
        <v/>
      </c>
      <c r="H44" s="164"/>
      <c r="I44" s="164"/>
      <c r="J44" s="164"/>
      <c r="K44" s="164"/>
      <c r="L44" s="164"/>
      <c r="M44" s="164"/>
      <c r="N44" s="164"/>
      <c r="O44" s="164"/>
      <c r="P44" s="164"/>
      <c r="Q44" s="164"/>
      <c r="R44" s="164"/>
      <c r="S44" s="164"/>
      <c r="T44" s="164"/>
      <c r="U44" s="164"/>
      <c r="V44" s="164"/>
      <c r="W44" s="164"/>
      <c r="X44" s="164"/>
      <c r="Y44" s="164"/>
      <c r="Z44" s="164"/>
      <c r="AA44" s="164"/>
      <c r="AB44" s="164"/>
      <c r="AC44" s="164"/>
      <c r="AD44" s="164"/>
      <c r="AE44" s="164"/>
      <c r="AF44" s="164"/>
      <c r="AG44" s="164"/>
      <c r="AH44" s="164"/>
      <c r="AI44" s="164"/>
      <c r="AJ44" s="164"/>
      <c r="AK44" s="164"/>
      <c r="AL44" s="164"/>
      <c r="AM44" s="164"/>
      <c r="AN44" s="164"/>
      <c r="AO44" s="164"/>
      <c r="AP44" s="164"/>
      <c r="AQ44" s="164"/>
      <c r="AR44" s="164"/>
      <c r="AS44" s="164"/>
      <c r="AT44" s="164"/>
      <c r="AU44" s="178"/>
    </row>
    <row r="45" spans="1:47" ht="60" customHeight="1" x14ac:dyDescent="0.35">
      <c r="A45" s="174" t="s">
        <v>3299</v>
      </c>
      <c r="B45" s="148" t="s">
        <v>3302</v>
      </c>
      <c r="C45" s="149" t="s">
        <v>3314</v>
      </c>
      <c r="D45" s="152" t="s">
        <v>3315</v>
      </c>
      <c r="E45" s="155" t="s">
        <v>3316</v>
      </c>
      <c r="F45" s="158" t="s">
        <v>3205</v>
      </c>
      <c r="G45" s="161" t="str">
        <f>IF(COUNTIF(H45:AU45,"&lt;&gt;")=0,"",SUMPRODUCT(((Recommendations[ImplStatus]="Implemented")+(Recommendations[ImplStatus]="Compensated"))*ISNUMBER(MATCH(Recommendations[Id],H45:AU45,0)))/COUNTIF(H45:AU45,"&lt;&gt;"))</f>
        <v/>
      </c>
      <c r="H45" s="164"/>
      <c r="I45" s="164"/>
      <c r="J45" s="164"/>
      <c r="K45" s="164"/>
      <c r="L45" s="164"/>
      <c r="M45" s="164"/>
      <c r="N45" s="164"/>
      <c r="O45" s="164"/>
      <c r="P45" s="164"/>
      <c r="Q45" s="164"/>
      <c r="R45" s="164"/>
      <c r="S45" s="164"/>
      <c r="T45" s="164"/>
      <c r="U45" s="164"/>
      <c r="V45" s="164"/>
      <c r="W45" s="164"/>
      <c r="X45" s="164"/>
      <c r="Y45" s="164"/>
      <c r="Z45" s="164"/>
      <c r="AA45" s="164"/>
      <c r="AB45" s="164"/>
      <c r="AC45" s="164"/>
      <c r="AD45" s="164"/>
      <c r="AE45" s="164"/>
      <c r="AF45" s="164"/>
      <c r="AG45" s="164"/>
      <c r="AH45" s="164"/>
      <c r="AI45" s="164"/>
      <c r="AJ45" s="164"/>
      <c r="AK45" s="164"/>
      <c r="AL45" s="164"/>
      <c r="AM45" s="164"/>
      <c r="AN45" s="164"/>
      <c r="AO45" s="164"/>
      <c r="AP45" s="164"/>
      <c r="AQ45" s="164"/>
      <c r="AR45" s="164"/>
      <c r="AS45" s="164"/>
      <c r="AT45" s="164"/>
      <c r="AU45" s="178"/>
    </row>
    <row r="46" spans="1:47" ht="60" customHeight="1" x14ac:dyDescent="0.35">
      <c r="A46" s="174" t="s">
        <v>3299</v>
      </c>
      <c r="B46" s="148" t="s">
        <v>3302</v>
      </c>
      <c r="C46" s="149" t="s">
        <v>3317</v>
      </c>
      <c r="D46" s="152" t="s">
        <v>3318</v>
      </c>
      <c r="E46" s="155" t="s">
        <v>3319</v>
      </c>
      <c r="F46" s="158" t="s">
        <v>3191</v>
      </c>
      <c r="G46" s="161" t="str">
        <f>IF(COUNTIF(H46:AU46,"&lt;&gt;")=0,"",SUMPRODUCT(((Recommendations[ImplStatus]="Implemented")+(Recommendations[ImplStatus]="Compensated"))*ISNUMBER(MATCH(Recommendations[Id],H46:AU46,0)))/COUNTIF(H46:AU46,"&lt;&gt;"))</f>
        <v/>
      </c>
      <c r="H46" s="164"/>
      <c r="I46" s="164"/>
      <c r="J46" s="164"/>
      <c r="K46" s="164"/>
      <c r="L46" s="164"/>
      <c r="M46" s="164"/>
      <c r="N46" s="164"/>
      <c r="O46" s="164"/>
      <c r="P46" s="164"/>
      <c r="Q46" s="164"/>
      <c r="R46" s="164"/>
      <c r="S46" s="164"/>
      <c r="T46" s="164"/>
      <c r="U46" s="164"/>
      <c r="V46" s="164"/>
      <c r="W46" s="164"/>
      <c r="X46" s="164"/>
      <c r="Y46" s="164"/>
      <c r="Z46" s="164"/>
      <c r="AA46" s="164"/>
      <c r="AB46" s="164"/>
      <c r="AC46" s="164"/>
      <c r="AD46" s="164"/>
      <c r="AE46" s="164"/>
      <c r="AF46" s="164"/>
      <c r="AG46" s="164"/>
      <c r="AH46" s="164"/>
      <c r="AI46" s="164"/>
      <c r="AJ46" s="164"/>
      <c r="AK46" s="164"/>
      <c r="AL46" s="164"/>
      <c r="AM46" s="164"/>
      <c r="AN46" s="164"/>
      <c r="AO46" s="164"/>
      <c r="AP46" s="164"/>
      <c r="AQ46" s="164"/>
      <c r="AR46" s="164"/>
      <c r="AS46" s="164"/>
      <c r="AT46" s="164"/>
      <c r="AU46" s="178"/>
    </row>
    <row r="47" spans="1:47" ht="60" customHeight="1" x14ac:dyDescent="0.35">
      <c r="A47" s="174" t="s">
        <v>3299</v>
      </c>
      <c r="B47" s="148" t="s">
        <v>3302</v>
      </c>
      <c r="C47" s="149" t="s">
        <v>3320</v>
      </c>
      <c r="D47" s="152" t="s">
        <v>3321</v>
      </c>
      <c r="E47" s="155"/>
      <c r="F47" s="158" t="s">
        <v>20</v>
      </c>
      <c r="G47" s="161" t="str">
        <f>IF(COUNTIF(H47:AU47,"&lt;&gt;")=0,"",SUMPRODUCT(((Recommendations[ImplStatus]="Implemented")+(Recommendations[ImplStatus]="Compensated"))*ISNUMBER(MATCH(Recommendations[Id],H47:AU47,0)))/COUNTIF(H47:AU47,"&lt;&gt;"))</f>
        <v/>
      </c>
      <c r="H47" s="164"/>
      <c r="I47" s="164"/>
      <c r="J47" s="164"/>
      <c r="K47" s="164"/>
      <c r="L47" s="164"/>
      <c r="M47" s="164"/>
      <c r="N47" s="164"/>
      <c r="O47" s="164"/>
      <c r="P47" s="164"/>
      <c r="Q47" s="164"/>
      <c r="R47" s="164"/>
      <c r="S47" s="164"/>
      <c r="T47" s="164"/>
      <c r="U47" s="164"/>
      <c r="V47" s="164"/>
      <c r="W47" s="164"/>
      <c r="X47" s="164"/>
      <c r="Y47" s="164"/>
      <c r="Z47" s="164"/>
      <c r="AA47" s="164"/>
      <c r="AB47" s="164"/>
      <c r="AC47" s="164"/>
      <c r="AD47" s="164"/>
      <c r="AE47" s="164"/>
      <c r="AF47" s="164"/>
      <c r="AG47" s="164"/>
      <c r="AH47" s="164"/>
      <c r="AI47" s="164"/>
      <c r="AJ47" s="164"/>
      <c r="AK47" s="164"/>
      <c r="AL47" s="164"/>
      <c r="AM47" s="164"/>
      <c r="AN47" s="164"/>
      <c r="AO47" s="164"/>
      <c r="AP47" s="164"/>
      <c r="AQ47" s="164"/>
      <c r="AR47" s="164"/>
      <c r="AS47" s="164"/>
      <c r="AT47" s="164"/>
      <c r="AU47" s="178"/>
    </row>
    <row r="48" spans="1:47" ht="60" customHeight="1" x14ac:dyDescent="0.35">
      <c r="A48" s="174" t="s">
        <v>3299</v>
      </c>
      <c r="B48" s="148" t="s">
        <v>3302</v>
      </c>
      <c r="C48" s="149" t="s">
        <v>3322</v>
      </c>
      <c r="D48" s="152" t="s">
        <v>3323</v>
      </c>
      <c r="E48" s="155" t="s">
        <v>3324</v>
      </c>
      <c r="F48" s="158" t="s">
        <v>3191</v>
      </c>
      <c r="G48" s="161" t="str">
        <f>IF(COUNTIF(H48:AU48,"&lt;&gt;")=0,"",SUMPRODUCT(((Recommendations[ImplStatus]="Implemented")+(Recommendations[ImplStatus]="Compensated"))*ISNUMBER(MATCH(Recommendations[Id],H48:AU48,0)))/COUNTIF(H48:AU48,"&lt;&gt;"))</f>
        <v/>
      </c>
      <c r="H48" s="164"/>
      <c r="I48" s="164"/>
      <c r="J48" s="164"/>
      <c r="K48" s="164"/>
      <c r="L48" s="164"/>
      <c r="M48" s="164"/>
      <c r="N48" s="164"/>
      <c r="O48" s="164"/>
      <c r="P48" s="164"/>
      <c r="Q48" s="164"/>
      <c r="R48" s="164"/>
      <c r="S48" s="164"/>
      <c r="T48" s="164"/>
      <c r="U48" s="164"/>
      <c r="V48" s="164"/>
      <c r="W48" s="164"/>
      <c r="X48" s="164"/>
      <c r="Y48" s="164"/>
      <c r="Z48" s="164"/>
      <c r="AA48" s="164"/>
      <c r="AB48" s="164"/>
      <c r="AC48" s="164"/>
      <c r="AD48" s="164"/>
      <c r="AE48" s="164"/>
      <c r="AF48" s="164"/>
      <c r="AG48" s="164"/>
      <c r="AH48" s="164"/>
      <c r="AI48" s="164"/>
      <c r="AJ48" s="164"/>
      <c r="AK48" s="164"/>
      <c r="AL48" s="164"/>
      <c r="AM48" s="164"/>
      <c r="AN48" s="164"/>
      <c r="AO48" s="164"/>
      <c r="AP48" s="164"/>
      <c r="AQ48" s="164"/>
      <c r="AR48" s="164"/>
      <c r="AS48" s="164"/>
      <c r="AT48" s="164"/>
      <c r="AU48" s="178"/>
    </row>
    <row r="49" spans="1:47" ht="60" customHeight="1" x14ac:dyDescent="0.35">
      <c r="A49" s="174" t="s">
        <v>3299</v>
      </c>
      <c r="B49" s="148" t="s">
        <v>3302</v>
      </c>
      <c r="C49" s="149" t="s">
        <v>3325</v>
      </c>
      <c r="D49" s="152" t="s">
        <v>3326</v>
      </c>
      <c r="E49" s="155" t="s">
        <v>3327</v>
      </c>
      <c r="F49" s="158" t="s">
        <v>3195</v>
      </c>
      <c r="G49" s="161" t="str">
        <f>IF(COUNTIF(H49:AU49,"&lt;&gt;")=0,"",SUMPRODUCT(((Recommendations[ImplStatus]="Implemented")+(Recommendations[ImplStatus]="Compensated"))*ISNUMBER(MATCH(Recommendations[Id],H49:AU49,0)))/COUNTIF(H49:AU49,"&lt;&gt;"))</f>
        <v/>
      </c>
      <c r="H49" s="164"/>
      <c r="I49" s="164"/>
      <c r="J49" s="164"/>
      <c r="K49" s="164"/>
      <c r="L49" s="164"/>
      <c r="M49" s="164"/>
      <c r="N49" s="164"/>
      <c r="O49" s="164"/>
      <c r="P49" s="164"/>
      <c r="Q49" s="164"/>
      <c r="R49" s="164"/>
      <c r="S49" s="164"/>
      <c r="T49" s="164"/>
      <c r="U49" s="164"/>
      <c r="V49" s="164"/>
      <c r="W49" s="164"/>
      <c r="X49" s="164"/>
      <c r="Y49" s="164"/>
      <c r="Z49" s="164"/>
      <c r="AA49" s="164"/>
      <c r="AB49" s="164"/>
      <c r="AC49" s="164"/>
      <c r="AD49" s="164"/>
      <c r="AE49" s="164"/>
      <c r="AF49" s="164"/>
      <c r="AG49" s="164"/>
      <c r="AH49" s="164"/>
      <c r="AI49" s="164"/>
      <c r="AJ49" s="164"/>
      <c r="AK49" s="164"/>
      <c r="AL49" s="164"/>
      <c r="AM49" s="164"/>
      <c r="AN49" s="164"/>
      <c r="AO49" s="164"/>
      <c r="AP49" s="164"/>
      <c r="AQ49" s="164"/>
      <c r="AR49" s="164"/>
      <c r="AS49" s="164"/>
      <c r="AT49" s="164"/>
      <c r="AU49" s="178"/>
    </row>
    <row r="50" spans="1:47" ht="60" customHeight="1" outlineLevel="1" x14ac:dyDescent="0.35">
      <c r="A50" s="173" t="s">
        <v>3299</v>
      </c>
      <c r="B50" s="147" t="s">
        <v>3328</v>
      </c>
      <c r="C50" s="145" t="s">
        <v>3329</v>
      </c>
      <c r="D50" s="151"/>
      <c r="E50" s="154" t="s">
        <v>20</v>
      </c>
      <c r="F50" s="157" t="s">
        <v>20</v>
      </c>
      <c r="G50" s="160" t="str">
        <f>IF(COUNTIF(H50:AU50,"&lt;&gt;")=0,"",SUMPRODUCT(((Recommendations[ImplStatus]="Implemented")+(Recommendations[ImplStatus]="Compensated"))*ISNUMBER(MATCH(Recommendations[Id],H50:AU50,0)))/COUNTIF(H50:AU50,"&lt;&gt;"))</f>
        <v/>
      </c>
      <c r="H50" s="163"/>
      <c r="I50" s="163"/>
      <c r="J50" s="163"/>
      <c r="K50" s="163"/>
      <c r="L50" s="163"/>
      <c r="M50" s="163"/>
      <c r="N50" s="163"/>
      <c r="O50" s="163"/>
      <c r="P50" s="163"/>
      <c r="Q50" s="163"/>
      <c r="R50" s="163"/>
      <c r="S50" s="163"/>
      <c r="T50" s="163"/>
      <c r="U50" s="163"/>
      <c r="V50" s="163"/>
      <c r="W50" s="163"/>
      <c r="X50" s="163"/>
      <c r="Y50" s="163"/>
      <c r="Z50" s="163"/>
      <c r="AA50" s="163"/>
      <c r="AB50" s="163"/>
      <c r="AC50" s="163"/>
      <c r="AD50" s="163"/>
      <c r="AE50" s="163"/>
      <c r="AF50" s="163"/>
      <c r="AG50" s="163"/>
      <c r="AH50" s="163"/>
      <c r="AI50" s="163"/>
      <c r="AJ50" s="163"/>
      <c r="AK50" s="163"/>
      <c r="AL50" s="163"/>
      <c r="AM50" s="163"/>
      <c r="AN50" s="163"/>
      <c r="AO50" s="163"/>
      <c r="AP50" s="163"/>
      <c r="AQ50" s="163"/>
      <c r="AR50" s="163"/>
      <c r="AS50" s="163"/>
      <c r="AT50" s="163"/>
      <c r="AU50" s="177"/>
    </row>
    <row r="51" spans="1:47" ht="60" customHeight="1" x14ac:dyDescent="0.35">
      <c r="A51" s="174" t="s">
        <v>3299</v>
      </c>
      <c r="B51" s="148" t="s">
        <v>3328</v>
      </c>
      <c r="C51" s="149" t="s">
        <v>3330</v>
      </c>
      <c r="D51" s="152" t="s">
        <v>3331</v>
      </c>
      <c r="E51" s="155"/>
      <c r="F51" s="158" t="s">
        <v>20</v>
      </c>
      <c r="G51" s="161" t="str">
        <f>IF(COUNTIF(H51:AU51,"&lt;&gt;")=0,"",SUMPRODUCT(((Recommendations[ImplStatus]="Implemented")+(Recommendations[ImplStatus]="Compensated"))*ISNUMBER(MATCH(Recommendations[Id],H51:AU51,0)))/COUNTIF(H51:AU51,"&lt;&gt;"))</f>
        <v/>
      </c>
      <c r="H51" s="164"/>
      <c r="I51" s="164"/>
      <c r="J51" s="164"/>
      <c r="K51" s="164"/>
      <c r="L51" s="164"/>
      <c r="M51" s="164"/>
      <c r="N51" s="164"/>
      <c r="O51" s="164"/>
      <c r="P51" s="164"/>
      <c r="Q51" s="164"/>
      <c r="R51" s="164"/>
      <c r="S51" s="164"/>
      <c r="T51" s="164"/>
      <c r="U51" s="164"/>
      <c r="V51" s="164"/>
      <c r="W51" s="164"/>
      <c r="X51" s="164"/>
      <c r="Y51" s="164"/>
      <c r="Z51" s="164"/>
      <c r="AA51" s="164"/>
      <c r="AB51" s="164"/>
      <c r="AC51" s="164"/>
      <c r="AD51" s="164"/>
      <c r="AE51" s="164"/>
      <c r="AF51" s="164"/>
      <c r="AG51" s="164"/>
      <c r="AH51" s="164"/>
      <c r="AI51" s="164"/>
      <c r="AJ51" s="164"/>
      <c r="AK51" s="164"/>
      <c r="AL51" s="164"/>
      <c r="AM51" s="164"/>
      <c r="AN51" s="164"/>
      <c r="AO51" s="164"/>
      <c r="AP51" s="164"/>
      <c r="AQ51" s="164"/>
      <c r="AR51" s="164"/>
      <c r="AS51" s="164"/>
      <c r="AT51" s="164"/>
      <c r="AU51" s="178"/>
    </row>
    <row r="52" spans="1:47" ht="60" customHeight="1" x14ac:dyDescent="0.35">
      <c r="A52" s="174" t="s">
        <v>3299</v>
      </c>
      <c r="B52" s="148" t="s">
        <v>3328</v>
      </c>
      <c r="C52" s="149" t="s">
        <v>3332</v>
      </c>
      <c r="D52" s="152" t="s">
        <v>3333</v>
      </c>
      <c r="E52" s="155"/>
      <c r="F52" s="158" t="s">
        <v>20</v>
      </c>
      <c r="G52" s="161" t="str">
        <f>IF(COUNTIF(H52:AU52,"&lt;&gt;")=0,"",SUMPRODUCT(((Recommendations[ImplStatus]="Implemented")+(Recommendations[ImplStatus]="Compensated"))*ISNUMBER(MATCH(Recommendations[Id],H52:AU52,0)))/COUNTIF(H52:AU52,"&lt;&gt;"))</f>
        <v/>
      </c>
      <c r="H52" s="164"/>
      <c r="I52" s="164"/>
      <c r="J52" s="164"/>
      <c r="K52" s="164"/>
      <c r="L52" s="164"/>
      <c r="M52" s="164"/>
      <c r="N52" s="164"/>
      <c r="O52" s="164"/>
      <c r="P52" s="164"/>
      <c r="Q52" s="164"/>
      <c r="R52" s="164"/>
      <c r="S52" s="164"/>
      <c r="T52" s="164"/>
      <c r="U52" s="164"/>
      <c r="V52" s="164"/>
      <c r="W52" s="164"/>
      <c r="X52" s="164"/>
      <c r="Y52" s="164"/>
      <c r="Z52" s="164"/>
      <c r="AA52" s="164"/>
      <c r="AB52" s="164"/>
      <c r="AC52" s="164"/>
      <c r="AD52" s="164"/>
      <c r="AE52" s="164"/>
      <c r="AF52" s="164"/>
      <c r="AG52" s="164"/>
      <c r="AH52" s="164"/>
      <c r="AI52" s="164"/>
      <c r="AJ52" s="164"/>
      <c r="AK52" s="164"/>
      <c r="AL52" s="164"/>
      <c r="AM52" s="164"/>
      <c r="AN52" s="164"/>
      <c r="AO52" s="164"/>
      <c r="AP52" s="164"/>
      <c r="AQ52" s="164"/>
      <c r="AR52" s="164"/>
      <c r="AS52" s="164"/>
      <c r="AT52" s="164"/>
      <c r="AU52" s="178"/>
    </row>
    <row r="53" spans="1:47" ht="60" customHeight="1" x14ac:dyDescent="0.35">
      <c r="A53" s="174" t="s">
        <v>3299</v>
      </c>
      <c r="B53" s="148" t="s">
        <v>3328</v>
      </c>
      <c r="C53" s="149" t="s">
        <v>3334</v>
      </c>
      <c r="D53" s="152" t="s">
        <v>3335</v>
      </c>
      <c r="E53" s="155"/>
      <c r="F53" s="158" t="s">
        <v>20</v>
      </c>
      <c r="G53" s="161" t="str">
        <f>IF(COUNTIF(H53:AU53,"&lt;&gt;")=0,"",SUMPRODUCT(((Recommendations[ImplStatus]="Implemented")+(Recommendations[ImplStatus]="Compensated"))*ISNUMBER(MATCH(Recommendations[Id],H53:AU53,0)))/COUNTIF(H53:AU53,"&lt;&gt;"))</f>
        <v/>
      </c>
      <c r="H53" s="164"/>
      <c r="I53" s="164"/>
      <c r="J53" s="164"/>
      <c r="K53" s="164"/>
      <c r="L53" s="164"/>
      <c r="M53" s="164"/>
      <c r="N53" s="164"/>
      <c r="O53" s="164"/>
      <c r="P53" s="164"/>
      <c r="Q53" s="164"/>
      <c r="R53" s="164"/>
      <c r="S53" s="164"/>
      <c r="T53" s="164"/>
      <c r="U53" s="164"/>
      <c r="V53" s="164"/>
      <c r="W53" s="164"/>
      <c r="X53" s="164"/>
      <c r="Y53" s="164"/>
      <c r="Z53" s="164"/>
      <c r="AA53" s="164"/>
      <c r="AB53" s="164"/>
      <c r="AC53" s="164"/>
      <c r="AD53" s="164"/>
      <c r="AE53" s="164"/>
      <c r="AF53" s="164"/>
      <c r="AG53" s="164"/>
      <c r="AH53" s="164"/>
      <c r="AI53" s="164"/>
      <c r="AJ53" s="164"/>
      <c r="AK53" s="164"/>
      <c r="AL53" s="164"/>
      <c r="AM53" s="164"/>
      <c r="AN53" s="164"/>
      <c r="AO53" s="164"/>
      <c r="AP53" s="164"/>
      <c r="AQ53" s="164"/>
      <c r="AR53" s="164"/>
      <c r="AS53" s="164"/>
      <c r="AT53" s="164"/>
      <c r="AU53" s="178"/>
    </row>
    <row r="54" spans="1:47" ht="60" customHeight="1" x14ac:dyDescent="0.35">
      <c r="A54" s="174" t="s">
        <v>3299</v>
      </c>
      <c r="B54" s="148" t="s">
        <v>3328</v>
      </c>
      <c r="C54" s="149" t="s">
        <v>3336</v>
      </c>
      <c r="D54" s="152" t="s">
        <v>3337</v>
      </c>
      <c r="E54" s="155"/>
      <c r="F54" s="158" t="s">
        <v>20</v>
      </c>
      <c r="G54" s="161" t="str">
        <f>IF(COUNTIF(H54:AU54,"&lt;&gt;")=0,"",SUMPRODUCT(((Recommendations[ImplStatus]="Implemented")+(Recommendations[ImplStatus]="Compensated"))*ISNUMBER(MATCH(Recommendations[Id],H54:AU54,0)))/COUNTIF(H54:AU54,"&lt;&gt;"))</f>
        <v/>
      </c>
      <c r="H54" s="164"/>
      <c r="I54" s="164"/>
      <c r="J54" s="164"/>
      <c r="K54" s="164"/>
      <c r="L54" s="164"/>
      <c r="M54" s="164"/>
      <c r="N54" s="164"/>
      <c r="O54" s="164"/>
      <c r="P54" s="164"/>
      <c r="Q54" s="164"/>
      <c r="R54" s="164"/>
      <c r="S54" s="164"/>
      <c r="T54" s="164"/>
      <c r="U54" s="164"/>
      <c r="V54" s="164"/>
      <c r="W54" s="164"/>
      <c r="X54" s="164"/>
      <c r="Y54" s="164"/>
      <c r="Z54" s="164"/>
      <c r="AA54" s="164"/>
      <c r="AB54" s="164"/>
      <c r="AC54" s="164"/>
      <c r="AD54" s="164"/>
      <c r="AE54" s="164"/>
      <c r="AF54" s="164"/>
      <c r="AG54" s="164"/>
      <c r="AH54" s="164"/>
      <c r="AI54" s="164"/>
      <c r="AJ54" s="164"/>
      <c r="AK54" s="164"/>
      <c r="AL54" s="164"/>
      <c r="AM54" s="164"/>
      <c r="AN54" s="164"/>
      <c r="AO54" s="164"/>
      <c r="AP54" s="164"/>
      <c r="AQ54" s="164"/>
      <c r="AR54" s="164"/>
      <c r="AS54" s="164"/>
      <c r="AT54" s="164"/>
      <c r="AU54" s="178"/>
    </row>
    <row r="55" spans="1:47" ht="60" customHeight="1" x14ac:dyDescent="0.35">
      <c r="A55" s="174" t="s">
        <v>3299</v>
      </c>
      <c r="B55" s="148" t="s">
        <v>3328</v>
      </c>
      <c r="C55" s="149" t="s">
        <v>3338</v>
      </c>
      <c r="D55" s="152" t="s">
        <v>3339</v>
      </c>
      <c r="E55" s="155"/>
      <c r="F55" s="158" t="s">
        <v>20</v>
      </c>
      <c r="G55" s="161" t="str">
        <f>IF(COUNTIF(H55:AU55,"&lt;&gt;")=0,"",SUMPRODUCT(((Recommendations[ImplStatus]="Implemented")+(Recommendations[ImplStatus]="Compensated"))*ISNUMBER(MATCH(Recommendations[Id],H55:AU55,0)))/COUNTIF(H55:AU55,"&lt;&gt;"))</f>
        <v/>
      </c>
      <c r="H55" s="164"/>
      <c r="I55" s="164"/>
      <c r="J55" s="164"/>
      <c r="K55" s="164"/>
      <c r="L55" s="164"/>
      <c r="M55" s="164"/>
      <c r="N55" s="164"/>
      <c r="O55" s="164"/>
      <c r="P55" s="164"/>
      <c r="Q55" s="164"/>
      <c r="R55" s="164"/>
      <c r="S55" s="164"/>
      <c r="T55" s="164"/>
      <c r="U55" s="164"/>
      <c r="V55" s="164"/>
      <c r="W55" s="164"/>
      <c r="X55" s="164"/>
      <c r="Y55" s="164"/>
      <c r="Z55" s="164"/>
      <c r="AA55" s="164"/>
      <c r="AB55" s="164"/>
      <c r="AC55" s="164"/>
      <c r="AD55" s="164"/>
      <c r="AE55" s="164"/>
      <c r="AF55" s="164"/>
      <c r="AG55" s="164"/>
      <c r="AH55" s="164"/>
      <c r="AI55" s="164"/>
      <c r="AJ55" s="164"/>
      <c r="AK55" s="164"/>
      <c r="AL55" s="164"/>
      <c r="AM55" s="164"/>
      <c r="AN55" s="164"/>
      <c r="AO55" s="164"/>
      <c r="AP55" s="164"/>
      <c r="AQ55" s="164"/>
      <c r="AR55" s="164"/>
      <c r="AS55" s="164"/>
      <c r="AT55" s="164"/>
      <c r="AU55" s="178"/>
    </row>
    <row r="56" spans="1:47" ht="60" customHeight="1" outlineLevel="1" x14ac:dyDescent="0.35">
      <c r="A56" s="173" t="s">
        <v>3299</v>
      </c>
      <c r="B56" s="147" t="s">
        <v>1453</v>
      </c>
      <c r="C56" s="145" t="s">
        <v>3340</v>
      </c>
      <c r="D56" s="151"/>
      <c r="E56" s="154" t="s">
        <v>20</v>
      </c>
      <c r="F56" s="157" t="s">
        <v>20</v>
      </c>
      <c r="G56" s="160" t="str">
        <f>IF(COUNTIF(H56:AU56,"&lt;&gt;")=0,"",SUMPRODUCT(((Recommendations[ImplStatus]="Implemented")+(Recommendations[ImplStatus]="Compensated"))*ISNUMBER(MATCH(Recommendations[Id],H56:AU56,0)))/COUNTIF(H56:AU56,"&lt;&gt;"))</f>
        <v/>
      </c>
      <c r="H56" s="163"/>
      <c r="I56" s="163"/>
      <c r="J56" s="163"/>
      <c r="K56" s="163"/>
      <c r="L56" s="163"/>
      <c r="M56" s="163"/>
      <c r="N56" s="163"/>
      <c r="O56" s="163"/>
      <c r="P56" s="163"/>
      <c r="Q56" s="163"/>
      <c r="R56" s="163"/>
      <c r="S56" s="163"/>
      <c r="T56" s="163"/>
      <c r="U56" s="163"/>
      <c r="V56" s="163"/>
      <c r="W56" s="163"/>
      <c r="X56" s="163"/>
      <c r="Y56" s="163"/>
      <c r="Z56" s="163"/>
      <c r="AA56" s="163"/>
      <c r="AB56" s="163"/>
      <c r="AC56" s="163"/>
      <c r="AD56" s="163"/>
      <c r="AE56" s="163"/>
      <c r="AF56" s="163"/>
      <c r="AG56" s="163"/>
      <c r="AH56" s="163"/>
      <c r="AI56" s="163"/>
      <c r="AJ56" s="163"/>
      <c r="AK56" s="163"/>
      <c r="AL56" s="163"/>
      <c r="AM56" s="163"/>
      <c r="AN56" s="163"/>
      <c r="AO56" s="163"/>
      <c r="AP56" s="163"/>
      <c r="AQ56" s="163"/>
      <c r="AR56" s="163"/>
      <c r="AS56" s="163"/>
      <c r="AT56" s="163"/>
      <c r="AU56" s="177"/>
    </row>
    <row r="57" spans="1:47" ht="60" customHeight="1" x14ac:dyDescent="0.35">
      <c r="A57" s="174" t="s">
        <v>3299</v>
      </c>
      <c r="B57" s="148" t="s">
        <v>1453</v>
      </c>
      <c r="C57" s="149" t="s">
        <v>3341</v>
      </c>
      <c r="D57" s="152" t="s">
        <v>3342</v>
      </c>
      <c r="E57" s="155"/>
      <c r="F57" s="158" t="s">
        <v>20</v>
      </c>
      <c r="G57" s="161" t="str">
        <f>IF(COUNTIF(H57:AU57,"&lt;&gt;")=0,"",SUMPRODUCT(((Recommendations[ImplStatus]="Implemented")+(Recommendations[ImplStatus]="Compensated"))*ISNUMBER(MATCH(Recommendations[Id],H57:AU57,0)))/COUNTIF(H57:AU57,"&lt;&gt;"))</f>
        <v/>
      </c>
      <c r="H57" s="164"/>
      <c r="I57" s="164"/>
      <c r="J57" s="164"/>
      <c r="K57" s="164"/>
      <c r="L57" s="164"/>
      <c r="M57" s="164"/>
      <c r="N57" s="164"/>
      <c r="O57" s="164"/>
      <c r="P57" s="164"/>
      <c r="Q57" s="164"/>
      <c r="R57" s="164"/>
      <c r="S57" s="164"/>
      <c r="T57" s="164"/>
      <c r="U57" s="164"/>
      <c r="V57" s="164"/>
      <c r="W57" s="164"/>
      <c r="X57" s="164"/>
      <c r="Y57" s="164"/>
      <c r="Z57" s="164"/>
      <c r="AA57" s="164"/>
      <c r="AB57" s="164"/>
      <c r="AC57" s="164"/>
      <c r="AD57" s="164"/>
      <c r="AE57" s="164"/>
      <c r="AF57" s="164"/>
      <c r="AG57" s="164"/>
      <c r="AH57" s="164"/>
      <c r="AI57" s="164"/>
      <c r="AJ57" s="164"/>
      <c r="AK57" s="164"/>
      <c r="AL57" s="164"/>
      <c r="AM57" s="164"/>
      <c r="AN57" s="164"/>
      <c r="AO57" s="164"/>
      <c r="AP57" s="164"/>
      <c r="AQ57" s="164"/>
      <c r="AR57" s="164"/>
      <c r="AS57" s="164"/>
      <c r="AT57" s="164"/>
      <c r="AU57" s="178"/>
    </row>
    <row r="58" spans="1:47" ht="60" customHeight="1" x14ac:dyDescent="0.35">
      <c r="A58" s="174" t="s">
        <v>3299</v>
      </c>
      <c r="B58" s="148" t="s">
        <v>1453</v>
      </c>
      <c r="C58" s="149" t="s">
        <v>3343</v>
      </c>
      <c r="D58" s="152" t="s">
        <v>3344</v>
      </c>
      <c r="E58" s="155"/>
      <c r="F58" s="158" t="s">
        <v>20</v>
      </c>
      <c r="G58" s="161" t="str">
        <f>IF(COUNTIF(H58:AU58,"&lt;&gt;")=0,"",SUMPRODUCT(((Recommendations[ImplStatus]="Implemented")+(Recommendations[ImplStatus]="Compensated"))*ISNUMBER(MATCH(Recommendations[Id],H58:AU58,0)))/COUNTIF(H58:AU58,"&lt;&gt;"))</f>
        <v/>
      </c>
      <c r="H58" s="164"/>
      <c r="I58" s="164"/>
      <c r="J58" s="164"/>
      <c r="K58" s="164"/>
      <c r="L58" s="164"/>
      <c r="M58" s="164"/>
      <c r="N58" s="164"/>
      <c r="O58" s="164"/>
      <c r="P58" s="164"/>
      <c r="Q58" s="164"/>
      <c r="R58" s="164"/>
      <c r="S58" s="164"/>
      <c r="T58" s="164"/>
      <c r="U58" s="164"/>
      <c r="V58" s="164"/>
      <c r="W58" s="164"/>
      <c r="X58" s="164"/>
      <c r="Y58" s="164"/>
      <c r="Z58" s="164"/>
      <c r="AA58" s="164"/>
      <c r="AB58" s="164"/>
      <c r="AC58" s="164"/>
      <c r="AD58" s="164"/>
      <c r="AE58" s="164"/>
      <c r="AF58" s="164"/>
      <c r="AG58" s="164"/>
      <c r="AH58" s="164"/>
      <c r="AI58" s="164"/>
      <c r="AJ58" s="164"/>
      <c r="AK58" s="164"/>
      <c r="AL58" s="164"/>
      <c r="AM58" s="164"/>
      <c r="AN58" s="164"/>
      <c r="AO58" s="164"/>
      <c r="AP58" s="164"/>
      <c r="AQ58" s="164"/>
      <c r="AR58" s="164"/>
      <c r="AS58" s="164"/>
      <c r="AT58" s="164"/>
      <c r="AU58" s="178"/>
    </row>
    <row r="59" spans="1:47" ht="60" customHeight="1" x14ac:dyDescent="0.35">
      <c r="A59" s="174" t="s">
        <v>3299</v>
      </c>
      <c r="B59" s="148" t="s">
        <v>1453</v>
      </c>
      <c r="C59" s="149" t="s">
        <v>3345</v>
      </c>
      <c r="D59" s="152" t="s">
        <v>3346</v>
      </c>
      <c r="E59" s="155"/>
      <c r="F59" s="158" t="s">
        <v>20</v>
      </c>
      <c r="G59" s="161" t="str">
        <f>IF(COUNTIF(H59:AU59,"&lt;&gt;")=0,"",SUMPRODUCT(((Recommendations[ImplStatus]="Implemented")+(Recommendations[ImplStatus]="Compensated"))*ISNUMBER(MATCH(Recommendations[Id],H59:AU59,0)))/COUNTIF(H59:AU59,"&lt;&gt;"))</f>
        <v/>
      </c>
      <c r="H59" s="164"/>
      <c r="I59" s="164"/>
      <c r="J59" s="164"/>
      <c r="K59" s="164"/>
      <c r="L59" s="164"/>
      <c r="M59" s="164"/>
      <c r="N59" s="164"/>
      <c r="O59" s="164"/>
      <c r="P59" s="164"/>
      <c r="Q59" s="164"/>
      <c r="R59" s="164"/>
      <c r="S59" s="164"/>
      <c r="T59" s="164"/>
      <c r="U59" s="164"/>
      <c r="V59" s="164"/>
      <c r="W59" s="164"/>
      <c r="X59" s="164"/>
      <c r="Y59" s="164"/>
      <c r="Z59" s="164"/>
      <c r="AA59" s="164"/>
      <c r="AB59" s="164"/>
      <c r="AC59" s="164"/>
      <c r="AD59" s="164"/>
      <c r="AE59" s="164"/>
      <c r="AF59" s="164"/>
      <c r="AG59" s="164"/>
      <c r="AH59" s="164"/>
      <c r="AI59" s="164"/>
      <c r="AJ59" s="164"/>
      <c r="AK59" s="164"/>
      <c r="AL59" s="164"/>
      <c r="AM59" s="164"/>
      <c r="AN59" s="164"/>
      <c r="AO59" s="164"/>
      <c r="AP59" s="164"/>
      <c r="AQ59" s="164"/>
      <c r="AR59" s="164"/>
      <c r="AS59" s="164"/>
      <c r="AT59" s="164"/>
      <c r="AU59" s="178"/>
    </row>
    <row r="60" spans="1:47" ht="60" customHeight="1" x14ac:dyDescent="0.35">
      <c r="A60" s="174" t="s">
        <v>3299</v>
      </c>
      <c r="B60" s="148" t="s">
        <v>1453</v>
      </c>
      <c r="C60" s="149" t="s">
        <v>3347</v>
      </c>
      <c r="D60" s="152" t="s">
        <v>3348</v>
      </c>
      <c r="E60" s="155"/>
      <c r="F60" s="158" t="s">
        <v>20</v>
      </c>
      <c r="G60" s="161" t="str">
        <f>IF(COUNTIF(H60:AU60,"&lt;&gt;")=0,"",SUMPRODUCT(((Recommendations[ImplStatus]="Implemented")+(Recommendations[ImplStatus]="Compensated"))*ISNUMBER(MATCH(Recommendations[Id],H60:AU60,0)))/COUNTIF(H60:AU60,"&lt;&gt;"))</f>
        <v/>
      </c>
      <c r="H60" s="164"/>
      <c r="I60" s="164"/>
      <c r="J60" s="164"/>
      <c r="K60" s="164"/>
      <c r="L60" s="164"/>
      <c r="M60" s="164"/>
      <c r="N60" s="164"/>
      <c r="O60" s="164"/>
      <c r="P60" s="164"/>
      <c r="Q60" s="164"/>
      <c r="R60" s="164"/>
      <c r="S60" s="164"/>
      <c r="T60" s="164"/>
      <c r="U60" s="164"/>
      <c r="V60" s="164"/>
      <c r="W60" s="164"/>
      <c r="X60" s="164"/>
      <c r="Y60" s="164"/>
      <c r="Z60" s="164"/>
      <c r="AA60" s="164"/>
      <c r="AB60" s="164"/>
      <c r="AC60" s="164"/>
      <c r="AD60" s="164"/>
      <c r="AE60" s="164"/>
      <c r="AF60" s="164"/>
      <c r="AG60" s="164"/>
      <c r="AH60" s="164"/>
      <c r="AI60" s="164"/>
      <c r="AJ60" s="164"/>
      <c r="AK60" s="164"/>
      <c r="AL60" s="164"/>
      <c r="AM60" s="164"/>
      <c r="AN60" s="164"/>
      <c r="AO60" s="164"/>
      <c r="AP60" s="164"/>
      <c r="AQ60" s="164"/>
      <c r="AR60" s="164"/>
      <c r="AS60" s="164"/>
      <c r="AT60" s="164"/>
      <c r="AU60" s="178"/>
    </row>
    <row r="61" spans="1:47" ht="60" customHeight="1" outlineLevel="1" x14ac:dyDescent="0.35">
      <c r="A61" s="173" t="s">
        <v>3299</v>
      </c>
      <c r="B61" s="147" t="s">
        <v>3349</v>
      </c>
      <c r="C61" s="145" t="s">
        <v>3350</v>
      </c>
      <c r="D61" s="151" t="s">
        <v>3351</v>
      </c>
      <c r="E61" s="154" t="s">
        <v>20</v>
      </c>
      <c r="F61" s="157" t="s">
        <v>20</v>
      </c>
      <c r="G61" s="160" t="str">
        <f>IF(COUNTIF(H61:AU61,"&lt;&gt;")=0,"",SUMPRODUCT(((Recommendations[ImplStatus]="Implemented")+(Recommendations[ImplStatus]="Compensated"))*ISNUMBER(MATCH(Recommendations[Id],H61:AU61,0)))/COUNTIF(H61:AU61,"&lt;&gt;"))</f>
        <v/>
      </c>
      <c r="H61" s="163"/>
      <c r="I61" s="163"/>
      <c r="J61" s="163"/>
      <c r="K61" s="163"/>
      <c r="L61" s="163"/>
      <c r="M61" s="163"/>
      <c r="N61" s="163"/>
      <c r="O61" s="163"/>
      <c r="P61" s="163"/>
      <c r="Q61" s="163"/>
      <c r="R61" s="163"/>
      <c r="S61" s="163"/>
      <c r="T61" s="163"/>
      <c r="U61" s="163"/>
      <c r="V61" s="163"/>
      <c r="W61" s="163"/>
      <c r="X61" s="163"/>
      <c r="Y61" s="163"/>
      <c r="Z61" s="163"/>
      <c r="AA61" s="163"/>
      <c r="AB61" s="163"/>
      <c r="AC61" s="163"/>
      <c r="AD61" s="163"/>
      <c r="AE61" s="163"/>
      <c r="AF61" s="163"/>
      <c r="AG61" s="163"/>
      <c r="AH61" s="163"/>
      <c r="AI61" s="163"/>
      <c r="AJ61" s="163"/>
      <c r="AK61" s="163"/>
      <c r="AL61" s="163"/>
      <c r="AM61" s="163"/>
      <c r="AN61" s="163"/>
      <c r="AO61" s="163"/>
      <c r="AP61" s="163"/>
      <c r="AQ61" s="163"/>
      <c r="AR61" s="163"/>
      <c r="AS61" s="163"/>
      <c r="AT61" s="163"/>
      <c r="AU61" s="177"/>
    </row>
    <row r="62" spans="1:47" ht="60" customHeight="1" x14ac:dyDescent="0.35">
      <c r="A62" s="174" t="s">
        <v>3299</v>
      </c>
      <c r="B62" s="148" t="s">
        <v>3349</v>
      </c>
      <c r="C62" s="149" t="s">
        <v>3352</v>
      </c>
      <c r="D62" s="152" t="s">
        <v>3353</v>
      </c>
      <c r="E62" s="155" t="s">
        <v>3354</v>
      </c>
      <c r="F62" s="158" t="s">
        <v>3191</v>
      </c>
      <c r="G62" s="161" t="str">
        <f>IF(COUNTIF(H62:AU62,"&lt;&gt;")=0,"",SUMPRODUCT(((Recommendations[ImplStatus]="Implemented")+(Recommendations[ImplStatus]="Compensated"))*ISNUMBER(MATCH(Recommendations[Id],H62:AU62,0)))/COUNTIF(H62:AU62,"&lt;&gt;"))</f>
        <v/>
      </c>
      <c r="H62" s="164"/>
      <c r="I62" s="164"/>
      <c r="J62" s="164"/>
      <c r="K62" s="164"/>
      <c r="L62" s="164"/>
      <c r="M62" s="164"/>
      <c r="N62" s="164"/>
      <c r="O62" s="164"/>
      <c r="P62" s="164"/>
      <c r="Q62" s="164"/>
      <c r="R62" s="164"/>
      <c r="S62" s="164"/>
      <c r="T62" s="164"/>
      <c r="U62" s="164"/>
      <c r="V62" s="164"/>
      <c r="W62" s="164"/>
      <c r="X62" s="164"/>
      <c r="Y62" s="164"/>
      <c r="Z62" s="164"/>
      <c r="AA62" s="164"/>
      <c r="AB62" s="164"/>
      <c r="AC62" s="164"/>
      <c r="AD62" s="164"/>
      <c r="AE62" s="164"/>
      <c r="AF62" s="164"/>
      <c r="AG62" s="164"/>
      <c r="AH62" s="164"/>
      <c r="AI62" s="164"/>
      <c r="AJ62" s="164"/>
      <c r="AK62" s="164"/>
      <c r="AL62" s="164"/>
      <c r="AM62" s="164"/>
      <c r="AN62" s="164"/>
      <c r="AO62" s="164"/>
      <c r="AP62" s="164"/>
      <c r="AQ62" s="164"/>
      <c r="AR62" s="164"/>
      <c r="AS62" s="164"/>
      <c r="AT62" s="164"/>
      <c r="AU62" s="178"/>
    </row>
    <row r="63" spans="1:47" ht="60" customHeight="1" x14ac:dyDescent="0.35">
      <c r="A63" s="174" t="s">
        <v>3299</v>
      </c>
      <c r="B63" s="148" t="s">
        <v>3349</v>
      </c>
      <c r="C63" s="149" t="s">
        <v>3355</v>
      </c>
      <c r="D63" s="152" t="s">
        <v>3356</v>
      </c>
      <c r="E63" s="155" t="s">
        <v>3357</v>
      </c>
      <c r="F63" s="158" t="s">
        <v>3195</v>
      </c>
      <c r="G63" s="161" t="str">
        <f>IF(COUNTIF(H63:AU63,"&lt;&gt;")=0,"",SUMPRODUCT(((Recommendations[ImplStatus]="Implemented")+(Recommendations[ImplStatus]="Compensated"))*ISNUMBER(MATCH(Recommendations[Id],H63:AU63,0)))/COUNTIF(H63:AU63,"&lt;&gt;"))</f>
        <v/>
      </c>
      <c r="H63" s="164"/>
      <c r="I63" s="164"/>
      <c r="J63" s="164"/>
      <c r="K63" s="164"/>
      <c r="L63" s="164"/>
      <c r="M63" s="164"/>
      <c r="N63" s="164"/>
      <c r="O63" s="164"/>
      <c r="P63" s="164"/>
      <c r="Q63" s="164"/>
      <c r="R63" s="164"/>
      <c r="S63" s="164"/>
      <c r="T63" s="164"/>
      <c r="U63" s="164"/>
      <c r="V63" s="164"/>
      <c r="W63" s="164"/>
      <c r="X63" s="164"/>
      <c r="Y63" s="164"/>
      <c r="Z63" s="164"/>
      <c r="AA63" s="164"/>
      <c r="AB63" s="164"/>
      <c r="AC63" s="164"/>
      <c r="AD63" s="164"/>
      <c r="AE63" s="164"/>
      <c r="AF63" s="164"/>
      <c r="AG63" s="164"/>
      <c r="AH63" s="164"/>
      <c r="AI63" s="164"/>
      <c r="AJ63" s="164"/>
      <c r="AK63" s="164"/>
      <c r="AL63" s="164"/>
      <c r="AM63" s="164"/>
      <c r="AN63" s="164"/>
      <c r="AO63" s="164"/>
      <c r="AP63" s="164"/>
      <c r="AQ63" s="164"/>
      <c r="AR63" s="164"/>
      <c r="AS63" s="164"/>
      <c r="AT63" s="164"/>
      <c r="AU63" s="178"/>
    </row>
    <row r="64" spans="1:47" ht="60" customHeight="1" x14ac:dyDescent="0.35">
      <c r="A64" s="174" t="s">
        <v>3299</v>
      </c>
      <c r="B64" s="148" t="s">
        <v>3349</v>
      </c>
      <c r="C64" s="149" t="s">
        <v>3358</v>
      </c>
      <c r="D64" s="152" t="s">
        <v>3359</v>
      </c>
      <c r="E64" s="155" t="s">
        <v>3360</v>
      </c>
      <c r="F64" s="158" t="s">
        <v>3191</v>
      </c>
      <c r="G64" s="161" t="str">
        <f>IF(COUNTIF(H64:AU64,"&lt;&gt;")=0,"",SUMPRODUCT(((Recommendations[ImplStatus]="Implemented")+(Recommendations[ImplStatus]="Compensated"))*ISNUMBER(MATCH(Recommendations[Id],H64:AU64,0)))/COUNTIF(H64:AU64,"&lt;&gt;"))</f>
        <v/>
      </c>
      <c r="H64" s="164"/>
      <c r="I64" s="164"/>
      <c r="J64" s="164"/>
      <c r="K64" s="164"/>
      <c r="L64" s="164"/>
      <c r="M64" s="164"/>
      <c r="N64" s="164"/>
      <c r="O64" s="164"/>
      <c r="P64" s="164"/>
      <c r="Q64" s="164"/>
      <c r="R64" s="164"/>
      <c r="S64" s="164"/>
      <c r="T64" s="164"/>
      <c r="U64" s="164"/>
      <c r="V64" s="164"/>
      <c r="W64" s="164"/>
      <c r="X64" s="164"/>
      <c r="Y64" s="164"/>
      <c r="Z64" s="164"/>
      <c r="AA64" s="164"/>
      <c r="AB64" s="164"/>
      <c r="AC64" s="164"/>
      <c r="AD64" s="164"/>
      <c r="AE64" s="164"/>
      <c r="AF64" s="164"/>
      <c r="AG64" s="164"/>
      <c r="AH64" s="164"/>
      <c r="AI64" s="164"/>
      <c r="AJ64" s="164"/>
      <c r="AK64" s="164"/>
      <c r="AL64" s="164"/>
      <c r="AM64" s="164"/>
      <c r="AN64" s="164"/>
      <c r="AO64" s="164"/>
      <c r="AP64" s="164"/>
      <c r="AQ64" s="164"/>
      <c r="AR64" s="164"/>
      <c r="AS64" s="164"/>
      <c r="AT64" s="164"/>
      <c r="AU64" s="178"/>
    </row>
    <row r="65" spans="1:47" ht="60" customHeight="1" x14ac:dyDescent="0.35">
      <c r="A65" s="174" t="s">
        <v>3299</v>
      </c>
      <c r="B65" s="148" t="s">
        <v>3349</v>
      </c>
      <c r="C65" s="149" t="s">
        <v>3361</v>
      </c>
      <c r="D65" s="152" t="s">
        <v>3362</v>
      </c>
      <c r="E65" s="155" t="s">
        <v>3363</v>
      </c>
      <c r="F65" s="158" t="s">
        <v>3191</v>
      </c>
      <c r="G65" s="161" t="str">
        <f>IF(COUNTIF(H65:AU65,"&lt;&gt;")=0,"",SUMPRODUCT(((Recommendations[ImplStatus]="Implemented")+(Recommendations[ImplStatus]="Compensated"))*ISNUMBER(MATCH(Recommendations[Id],H65:AU65,0)))/COUNTIF(H65:AU65,"&lt;&gt;"))</f>
        <v/>
      </c>
      <c r="H65" s="164"/>
      <c r="I65" s="164"/>
      <c r="J65" s="164"/>
      <c r="K65" s="164"/>
      <c r="L65" s="164"/>
      <c r="M65" s="164"/>
      <c r="N65" s="164"/>
      <c r="O65" s="164"/>
      <c r="P65" s="164"/>
      <c r="Q65" s="164"/>
      <c r="R65" s="164"/>
      <c r="S65" s="164"/>
      <c r="T65" s="164"/>
      <c r="U65" s="164"/>
      <c r="V65" s="164"/>
      <c r="W65" s="164"/>
      <c r="X65" s="164"/>
      <c r="Y65" s="164"/>
      <c r="Z65" s="164"/>
      <c r="AA65" s="164"/>
      <c r="AB65" s="164"/>
      <c r="AC65" s="164"/>
      <c r="AD65" s="164"/>
      <c r="AE65" s="164"/>
      <c r="AF65" s="164"/>
      <c r="AG65" s="164"/>
      <c r="AH65" s="164"/>
      <c r="AI65" s="164"/>
      <c r="AJ65" s="164"/>
      <c r="AK65" s="164"/>
      <c r="AL65" s="164"/>
      <c r="AM65" s="164"/>
      <c r="AN65" s="164"/>
      <c r="AO65" s="164"/>
      <c r="AP65" s="164"/>
      <c r="AQ65" s="164"/>
      <c r="AR65" s="164"/>
      <c r="AS65" s="164"/>
      <c r="AT65" s="164"/>
      <c r="AU65" s="178"/>
    </row>
    <row r="66" spans="1:47" ht="60" customHeight="1" outlineLevel="1" x14ac:dyDescent="0.35">
      <c r="A66" s="173" t="s">
        <v>3299</v>
      </c>
      <c r="B66" s="147" t="s">
        <v>2957</v>
      </c>
      <c r="C66" s="145" t="s">
        <v>3364</v>
      </c>
      <c r="D66" s="151" t="s">
        <v>3365</v>
      </c>
      <c r="E66" s="154" t="s">
        <v>20</v>
      </c>
      <c r="F66" s="157" t="s">
        <v>20</v>
      </c>
      <c r="G66" s="160" t="str">
        <f>IF(COUNTIF(H66:AU66,"&lt;&gt;")=0,"",SUMPRODUCT(((Recommendations[ImplStatus]="Implemented")+(Recommendations[ImplStatus]="Compensated"))*ISNUMBER(MATCH(Recommendations[Id],H66:AU66,0)))/COUNTIF(H66:AU66,"&lt;&gt;"))</f>
        <v/>
      </c>
      <c r="H66" s="163"/>
      <c r="I66" s="163"/>
      <c r="J66" s="163"/>
      <c r="K66" s="163"/>
      <c r="L66" s="163"/>
      <c r="M66" s="163"/>
      <c r="N66" s="163"/>
      <c r="O66" s="163"/>
      <c r="P66" s="163"/>
      <c r="Q66" s="163"/>
      <c r="R66" s="163"/>
      <c r="S66" s="163"/>
      <c r="T66" s="163"/>
      <c r="U66" s="163"/>
      <c r="V66" s="163"/>
      <c r="W66" s="163"/>
      <c r="X66" s="163"/>
      <c r="Y66" s="163"/>
      <c r="Z66" s="163"/>
      <c r="AA66" s="163"/>
      <c r="AB66" s="163"/>
      <c r="AC66" s="163"/>
      <c r="AD66" s="163"/>
      <c r="AE66" s="163"/>
      <c r="AF66" s="163"/>
      <c r="AG66" s="163"/>
      <c r="AH66" s="163"/>
      <c r="AI66" s="163"/>
      <c r="AJ66" s="163"/>
      <c r="AK66" s="163"/>
      <c r="AL66" s="163"/>
      <c r="AM66" s="163"/>
      <c r="AN66" s="163"/>
      <c r="AO66" s="163"/>
      <c r="AP66" s="163"/>
      <c r="AQ66" s="163"/>
      <c r="AR66" s="163"/>
      <c r="AS66" s="163"/>
      <c r="AT66" s="163"/>
      <c r="AU66" s="177"/>
    </row>
    <row r="67" spans="1:47" ht="60" customHeight="1" x14ac:dyDescent="0.35">
      <c r="A67" s="174" t="s">
        <v>3299</v>
      </c>
      <c r="B67" s="148" t="s">
        <v>2957</v>
      </c>
      <c r="C67" s="149" t="s">
        <v>3366</v>
      </c>
      <c r="D67" s="152" t="s">
        <v>3367</v>
      </c>
      <c r="E67" s="155" t="s">
        <v>3368</v>
      </c>
      <c r="F67" s="158" t="s">
        <v>3191</v>
      </c>
      <c r="G67" s="161" t="str">
        <f>IF(COUNTIF(H67:AU67,"&lt;&gt;")=0,"",SUMPRODUCT(((Recommendations[ImplStatus]="Implemented")+(Recommendations[ImplStatus]="Compensated"))*ISNUMBER(MATCH(Recommendations[Id],H67:AU67,0)))/COUNTIF(H67:AU67,"&lt;&gt;"))</f>
        <v/>
      </c>
      <c r="H67" s="164"/>
      <c r="I67" s="164"/>
      <c r="J67" s="164"/>
      <c r="K67" s="164"/>
      <c r="L67" s="164"/>
      <c r="M67" s="164"/>
      <c r="N67" s="164"/>
      <c r="O67" s="164"/>
      <c r="P67" s="164"/>
      <c r="Q67" s="164"/>
      <c r="R67" s="164"/>
      <c r="S67" s="164"/>
      <c r="T67" s="164"/>
      <c r="U67" s="164"/>
      <c r="V67" s="164"/>
      <c r="W67" s="164"/>
      <c r="X67" s="164"/>
      <c r="Y67" s="164"/>
      <c r="Z67" s="164"/>
      <c r="AA67" s="164"/>
      <c r="AB67" s="164"/>
      <c r="AC67" s="164"/>
      <c r="AD67" s="164"/>
      <c r="AE67" s="164"/>
      <c r="AF67" s="164"/>
      <c r="AG67" s="164"/>
      <c r="AH67" s="164"/>
      <c r="AI67" s="164"/>
      <c r="AJ67" s="164"/>
      <c r="AK67" s="164"/>
      <c r="AL67" s="164"/>
      <c r="AM67" s="164"/>
      <c r="AN67" s="164"/>
      <c r="AO67" s="164"/>
      <c r="AP67" s="164"/>
      <c r="AQ67" s="164"/>
      <c r="AR67" s="164"/>
      <c r="AS67" s="164"/>
      <c r="AT67" s="164"/>
      <c r="AU67" s="178"/>
    </row>
    <row r="68" spans="1:47" ht="60" customHeight="1" x14ac:dyDescent="0.35">
      <c r="A68" s="174" t="s">
        <v>3299</v>
      </c>
      <c r="B68" s="148" t="s">
        <v>2957</v>
      </c>
      <c r="C68" s="149" t="s">
        <v>3369</v>
      </c>
      <c r="D68" s="152" t="s">
        <v>3370</v>
      </c>
      <c r="E68" s="155" t="s">
        <v>3371</v>
      </c>
      <c r="F68" s="158" t="s">
        <v>3191</v>
      </c>
      <c r="G68" s="161" t="str">
        <f>IF(COUNTIF(H68:AU68,"&lt;&gt;")=0,"",SUMPRODUCT(((Recommendations[ImplStatus]="Implemented")+(Recommendations[ImplStatus]="Compensated"))*ISNUMBER(MATCH(Recommendations[Id],H68:AU68,0)))/COUNTIF(H68:AU68,"&lt;&gt;"))</f>
        <v/>
      </c>
      <c r="H68" s="164"/>
      <c r="I68" s="164"/>
      <c r="J68" s="164"/>
      <c r="K68" s="164"/>
      <c r="L68" s="164"/>
      <c r="M68" s="164"/>
      <c r="N68" s="164"/>
      <c r="O68" s="164"/>
      <c r="P68" s="164"/>
      <c r="Q68" s="164"/>
      <c r="R68" s="164"/>
      <c r="S68" s="164"/>
      <c r="T68" s="164"/>
      <c r="U68" s="164"/>
      <c r="V68" s="164"/>
      <c r="W68" s="164"/>
      <c r="X68" s="164"/>
      <c r="Y68" s="164"/>
      <c r="Z68" s="164"/>
      <c r="AA68" s="164"/>
      <c r="AB68" s="164"/>
      <c r="AC68" s="164"/>
      <c r="AD68" s="164"/>
      <c r="AE68" s="164"/>
      <c r="AF68" s="164"/>
      <c r="AG68" s="164"/>
      <c r="AH68" s="164"/>
      <c r="AI68" s="164"/>
      <c r="AJ68" s="164"/>
      <c r="AK68" s="164"/>
      <c r="AL68" s="164"/>
      <c r="AM68" s="164"/>
      <c r="AN68" s="164"/>
      <c r="AO68" s="164"/>
      <c r="AP68" s="164"/>
      <c r="AQ68" s="164"/>
      <c r="AR68" s="164"/>
      <c r="AS68" s="164"/>
      <c r="AT68" s="164"/>
      <c r="AU68" s="178"/>
    </row>
    <row r="69" spans="1:47" ht="60" customHeight="1" x14ac:dyDescent="0.35">
      <c r="A69" s="174" t="s">
        <v>3299</v>
      </c>
      <c r="B69" s="148" t="s">
        <v>2957</v>
      </c>
      <c r="C69" s="149" t="s">
        <v>3372</v>
      </c>
      <c r="D69" s="152" t="s">
        <v>3373</v>
      </c>
      <c r="E69" s="155" t="s">
        <v>3374</v>
      </c>
      <c r="F69" s="158" t="s">
        <v>3195</v>
      </c>
      <c r="G69" s="161" t="str">
        <f>IF(COUNTIF(H69:AU69,"&lt;&gt;")=0,"",SUMPRODUCT(((Recommendations[ImplStatus]="Implemented")+(Recommendations[ImplStatus]="Compensated"))*ISNUMBER(MATCH(Recommendations[Id],H69:AU69,0)))/COUNTIF(H69:AU69,"&lt;&gt;"))</f>
        <v/>
      </c>
      <c r="H69" s="164"/>
      <c r="I69" s="164"/>
      <c r="J69" s="164"/>
      <c r="K69" s="164"/>
      <c r="L69" s="164"/>
      <c r="M69" s="164"/>
      <c r="N69" s="164"/>
      <c r="O69" s="164"/>
      <c r="P69" s="164"/>
      <c r="Q69" s="164"/>
      <c r="R69" s="164"/>
      <c r="S69" s="164"/>
      <c r="T69" s="164"/>
      <c r="U69" s="164"/>
      <c r="V69" s="164"/>
      <c r="W69" s="164"/>
      <c r="X69" s="164"/>
      <c r="Y69" s="164"/>
      <c r="Z69" s="164"/>
      <c r="AA69" s="164"/>
      <c r="AB69" s="164"/>
      <c r="AC69" s="164"/>
      <c r="AD69" s="164"/>
      <c r="AE69" s="164"/>
      <c r="AF69" s="164"/>
      <c r="AG69" s="164"/>
      <c r="AH69" s="164"/>
      <c r="AI69" s="164"/>
      <c r="AJ69" s="164"/>
      <c r="AK69" s="164"/>
      <c r="AL69" s="164"/>
      <c r="AM69" s="164"/>
      <c r="AN69" s="164"/>
      <c r="AO69" s="164"/>
      <c r="AP69" s="164"/>
      <c r="AQ69" s="164"/>
      <c r="AR69" s="164"/>
      <c r="AS69" s="164"/>
      <c r="AT69" s="164"/>
      <c r="AU69" s="178"/>
    </row>
    <row r="70" spans="1:47" ht="60" customHeight="1" x14ac:dyDescent="0.35">
      <c r="A70" s="174" t="s">
        <v>3299</v>
      </c>
      <c r="B70" s="148" t="s">
        <v>2957</v>
      </c>
      <c r="C70" s="149" t="s">
        <v>3375</v>
      </c>
      <c r="D70" s="152" t="s">
        <v>3376</v>
      </c>
      <c r="E70" s="155" t="s">
        <v>3377</v>
      </c>
      <c r="F70" s="158" t="s">
        <v>3191</v>
      </c>
      <c r="G70" s="161" t="str">
        <f>IF(COUNTIF(H70:AU70,"&lt;&gt;")=0,"",SUMPRODUCT(((Recommendations[ImplStatus]="Implemented")+(Recommendations[ImplStatus]="Compensated"))*ISNUMBER(MATCH(Recommendations[Id],H70:AU70,0)))/COUNTIF(H70:AU70,"&lt;&gt;"))</f>
        <v/>
      </c>
      <c r="H70" s="164"/>
      <c r="I70" s="164"/>
      <c r="J70" s="164"/>
      <c r="K70" s="164"/>
      <c r="L70" s="164"/>
      <c r="M70" s="164"/>
      <c r="N70" s="164"/>
      <c r="O70" s="164"/>
      <c r="P70" s="164"/>
      <c r="Q70" s="164"/>
      <c r="R70" s="164"/>
      <c r="S70" s="164"/>
      <c r="T70" s="164"/>
      <c r="U70" s="164"/>
      <c r="V70" s="164"/>
      <c r="W70" s="164"/>
      <c r="X70" s="164"/>
      <c r="Y70" s="164"/>
      <c r="Z70" s="164"/>
      <c r="AA70" s="164"/>
      <c r="AB70" s="164"/>
      <c r="AC70" s="164"/>
      <c r="AD70" s="164"/>
      <c r="AE70" s="164"/>
      <c r="AF70" s="164"/>
      <c r="AG70" s="164"/>
      <c r="AH70" s="164"/>
      <c r="AI70" s="164"/>
      <c r="AJ70" s="164"/>
      <c r="AK70" s="164"/>
      <c r="AL70" s="164"/>
      <c r="AM70" s="164"/>
      <c r="AN70" s="164"/>
      <c r="AO70" s="164"/>
      <c r="AP70" s="164"/>
      <c r="AQ70" s="164"/>
      <c r="AR70" s="164"/>
      <c r="AS70" s="164"/>
      <c r="AT70" s="164"/>
      <c r="AU70" s="178"/>
    </row>
    <row r="71" spans="1:47" ht="60" customHeight="1" x14ac:dyDescent="0.35">
      <c r="A71" s="174" t="s">
        <v>3299</v>
      </c>
      <c r="B71" s="148" t="s">
        <v>2957</v>
      </c>
      <c r="C71" s="149" t="s">
        <v>3378</v>
      </c>
      <c r="D71" s="152" t="s">
        <v>3379</v>
      </c>
      <c r="E71" s="155" t="s">
        <v>3380</v>
      </c>
      <c r="F71" s="158" t="s">
        <v>3191</v>
      </c>
      <c r="G71" s="161" t="str">
        <f>IF(COUNTIF(H71:AU71,"&lt;&gt;")=0,"",SUMPRODUCT(((Recommendations[ImplStatus]="Implemented")+(Recommendations[ImplStatus]="Compensated"))*ISNUMBER(MATCH(Recommendations[Id],H71:AU71,0)))/COUNTIF(H71:AU71,"&lt;&gt;"))</f>
        <v/>
      </c>
      <c r="H71" s="164"/>
      <c r="I71" s="164"/>
      <c r="J71" s="164"/>
      <c r="K71" s="164"/>
      <c r="L71" s="164"/>
      <c r="M71" s="164"/>
      <c r="N71" s="164"/>
      <c r="O71" s="164"/>
      <c r="P71" s="164"/>
      <c r="Q71" s="164"/>
      <c r="R71" s="164"/>
      <c r="S71" s="164"/>
      <c r="T71" s="164"/>
      <c r="U71" s="164"/>
      <c r="V71" s="164"/>
      <c r="W71" s="164"/>
      <c r="X71" s="164"/>
      <c r="Y71" s="164"/>
      <c r="Z71" s="164"/>
      <c r="AA71" s="164"/>
      <c r="AB71" s="164"/>
      <c r="AC71" s="164"/>
      <c r="AD71" s="164"/>
      <c r="AE71" s="164"/>
      <c r="AF71" s="164"/>
      <c r="AG71" s="164"/>
      <c r="AH71" s="164"/>
      <c r="AI71" s="164"/>
      <c r="AJ71" s="164"/>
      <c r="AK71" s="164"/>
      <c r="AL71" s="164"/>
      <c r="AM71" s="164"/>
      <c r="AN71" s="164"/>
      <c r="AO71" s="164"/>
      <c r="AP71" s="164"/>
      <c r="AQ71" s="164"/>
      <c r="AR71" s="164"/>
      <c r="AS71" s="164"/>
      <c r="AT71" s="164"/>
      <c r="AU71" s="178"/>
    </row>
    <row r="72" spans="1:47" ht="60" customHeight="1" x14ac:dyDescent="0.35">
      <c r="A72" s="174" t="s">
        <v>3299</v>
      </c>
      <c r="B72" s="148" t="s">
        <v>2957</v>
      </c>
      <c r="C72" s="149" t="s">
        <v>3381</v>
      </c>
      <c r="D72" s="152" t="s">
        <v>3382</v>
      </c>
      <c r="E72" s="155" t="s">
        <v>3383</v>
      </c>
      <c r="F72" s="158" t="s">
        <v>3191</v>
      </c>
      <c r="G72" s="161" t="str">
        <f>IF(COUNTIF(H72:AU72,"&lt;&gt;")=0,"",SUMPRODUCT(((Recommendations[ImplStatus]="Implemented")+(Recommendations[ImplStatus]="Compensated"))*ISNUMBER(MATCH(Recommendations[Id],H72:AU72,0)))/COUNTIF(H72:AU72,"&lt;&gt;"))</f>
        <v/>
      </c>
      <c r="H72" s="164"/>
      <c r="I72" s="164"/>
      <c r="J72" s="164"/>
      <c r="K72" s="164"/>
      <c r="L72" s="164"/>
      <c r="M72" s="164"/>
      <c r="N72" s="164"/>
      <c r="O72" s="164"/>
      <c r="P72" s="164"/>
      <c r="Q72" s="164"/>
      <c r="R72" s="164"/>
      <c r="S72" s="164"/>
      <c r="T72" s="164"/>
      <c r="U72" s="164"/>
      <c r="V72" s="164"/>
      <c r="W72" s="164"/>
      <c r="X72" s="164"/>
      <c r="Y72" s="164"/>
      <c r="Z72" s="164"/>
      <c r="AA72" s="164"/>
      <c r="AB72" s="164"/>
      <c r="AC72" s="164"/>
      <c r="AD72" s="164"/>
      <c r="AE72" s="164"/>
      <c r="AF72" s="164"/>
      <c r="AG72" s="164"/>
      <c r="AH72" s="164"/>
      <c r="AI72" s="164"/>
      <c r="AJ72" s="164"/>
      <c r="AK72" s="164"/>
      <c r="AL72" s="164"/>
      <c r="AM72" s="164"/>
      <c r="AN72" s="164"/>
      <c r="AO72" s="164"/>
      <c r="AP72" s="164"/>
      <c r="AQ72" s="164"/>
      <c r="AR72" s="164"/>
      <c r="AS72" s="164"/>
      <c r="AT72" s="164"/>
      <c r="AU72" s="178"/>
    </row>
    <row r="73" spans="1:47" ht="60" customHeight="1" x14ac:dyDescent="0.35">
      <c r="A73" s="174" t="s">
        <v>3299</v>
      </c>
      <c r="B73" s="148" t="s">
        <v>2957</v>
      </c>
      <c r="C73" s="149" t="s">
        <v>3384</v>
      </c>
      <c r="D73" s="152" t="s">
        <v>3385</v>
      </c>
      <c r="E73" s="155" t="s">
        <v>3386</v>
      </c>
      <c r="F73" s="158" t="s">
        <v>20</v>
      </c>
      <c r="G73" s="161" t="str">
        <f>IF(COUNTIF(H73:AU73,"&lt;&gt;")=0,"",SUMPRODUCT(((Recommendations[ImplStatus]="Implemented")+(Recommendations[ImplStatus]="Compensated"))*ISNUMBER(MATCH(Recommendations[Id],H73:AU73,0)))/COUNTIF(H73:AU73,"&lt;&gt;"))</f>
        <v/>
      </c>
      <c r="H73" s="164"/>
      <c r="I73" s="164"/>
      <c r="J73" s="164"/>
      <c r="K73" s="164"/>
      <c r="L73" s="164"/>
      <c r="M73" s="164"/>
      <c r="N73" s="164"/>
      <c r="O73" s="164"/>
      <c r="P73" s="164"/>
      <c r="Q73" s="164"/>
      <c r="R73" s="164"/>
      <c r="S73" s="164"/>
      <c r="T73" s="164"/>
      <c r="U73" s="164"/>
      <c r="V73" s="164"/>
      <c r="W73" s="164"/>
      <c r="X73" s="164"/>
      <c r="Y73" s="164"/>
      <c r="Z73" s="164"/>
      <c r="AA73" s="164"/>
      <c r="AB73" s="164"/>
      <c r="AC73" s="164"/>
      <c r="AD73" s="164"/>
      <c r="AE73" s="164"/>
      <c r="AF73" s="164"/>
      <c r="AG73" s="164"/>
      <c r="AH73" s="164"/>
      <c r="AI73" s="164"/>
      <c r="AJ73" s="164"/>
      <c r="AK73" s="164"/>
      <c r="AL73" s="164"/>
      <c r="AM73" s="164"/>
      <c r="AN73" s="164"/>
      <c r="AO73" s="164"/>
      <c r="AP73" s="164"/>
      <c r="AQ73" s="164"/>
      <c r="AR73" s="164"/>
      <c r="AS73" s="164"/>
      <c r="AT73" s="164"/>
      <c r="AU73" s="178"/>
    </row>
    <row r="74" spans="1:47" ht="60" customHeight="1" x14ac:dyDescent="0.35">
      <c r="A74" s="174" t="s">
        <v>3299</v>
      </c>
      <c r="B74" s="148" t="s">
        <v>2957</v>
      </c>
      <c r="C74" s="149" t="s">
        <v>3387</v>
      </c>
      <c r="D74" s="152" t="s">
        <v>3388</v>
      </c>
      <c r="E74" s="155" t="s">
        <v>3389</v>
      </c>
      <c r="F74" s="158" t="s">
        <v>3195</v>
      </c>
      <c r="G74" s="161" t="str">
        <f>IF(COUNTIF(H74:AU74,"&lt;&gt;")=0,"",SUMPRODUCT(((Recommendations[ImplStatus]="Implemented")+(Recommendations[ImplStatus]="Compensated"))*ISNUMBER(MATCH(Recommendations[Id],H74:AU74,0)))/COUNTIF(H74:AU74,"&lt;&gt;"))</f>
        <v/>
      </c>
      <c r="H74" s="164"/>
      <c r="I74" s="164"/>
      <c r="J74" s="164"/>
      <c r="K74" s="164"/>
      <c r="L74" s="164"/>
      <c r="M74" s="164"/>
      <c r="N74" s="164"/>
      <c r="O74" s="164"/>
      <c r="P74" s="164"/>
      <c r="Q74" s="164"/>
      <c r="R74" s="164"/>
      <c r="S74" s="164"/>
      <c r="T74" s="164"/>
      <c r="U74" s="164"/>
      <c r="V74" s="164"/>
      <c r="W74" s="164"/>
      <c r="X74" s="164"/>
      <c r="Y74" s="164"/>
      <c r="Z74" s="164"/>
      <c r="AA74" s="164"/>
      <c r="AB74" s="164"/>
      <c r="AC74" s="164"/>
      <c r="AD74" s="164"/>
      <c r="AE74" s="164"/>
      <c r="AF74" s="164"/>
      <c r="AG74" s="164"/>
      <c r="AH74" s="164"/>
      <c r="AI74" s="164"/>
      <c r="AJ74" s="164"/>
      <c r="AK74" s="164"/>
      <c r="AL74" s="164"/>
      <c r="AM74" s="164"/>
      <c r="AN74" s="164"/>
      <c r="AO74" s="164"/>
      <c r="AP74" s="164"/>
      <c r="AQ74" s="164"/>
      <c r="AR74" s="164"/>
      <c r="AS74" s="164"/>
      <c r="AT74" s="164"/>
      <c r="AU74" s="178"/>
    </row>
    <row r="75" spans="1:47" ht="60" customHeight="1" x14ac:dyDescent="0.35">
      <c r="A75" s="174" t="s">
        <v>3299</v>
      </c>
      <c r="B75" s="148" t="s">
        <v>2957</v>
      </c>
      <c r="C75" s="149" t="s">
        <v>3390</v>
      </c>
      <c r="D75" s="152" t="s">
        <v>3391</v>
      </c>
      <c r="E75" s="155" t="s">
        <v>3392</v>
      </c>
      <c r="F75" s="158" t="s">
        <v>3205</v>
      </c>
      <c r="G75" s="161" t="str">
        <f>IF(COUNTIF(H75:AU75,"&lt;&gt;")=0,"",SUMPRODUCT(((Recommendations[ImplStatus]="Implemented")+(Recommendations[ImplStatus]="Compensated"))*ISNUMBER(MATCH(Recommendations[Id],H75:AU75,0)))/COUNTIF(H75:AU75,"&lt;&gt;"))</f>
        <v/>
      </c>
      <c r="H75" s="164"/>
      <c r="I75" s="164"/>
      <c r="J75" s="164"/>
      <c r="K75" s="164"/>
      <c r="L75" s="164"/>
      <c r="M75" s="164"/>
      <c r="N75" s="164"/>
      <c r="O75" s="164"/>
      <c r="P75" s="164"/>
      <c r="Q75" s="164"/>
      <c r="R75" s="164"/>
      <c r="S75" s="164"/>
      <c r="T75" s="164"/>
      <c r="U75" s="164"/>
      <c r="V75" s="164"/>
      <c r="W75" s="164"/>
      <c r="X75" s="164"/>
      <c r="Y75" s="164"/>
      <c r="Z75" s="164"/>
      <c r="AA75" s="164"/>
      <c r="AB75" s="164"/>
      <c r="AC75" s="164"/>
      <c r="AD75" s="164"/>
      <c r="AE75" s="164"/>
      <c r="AF75" s="164"/>
      <c r="AG75" s="164"/>
      <c r="AH75" s="164"/>
      <c r="AI75" s="164"/>
      <c r="AJ75" s="164"/>
      <c r="AK75" s="164"/>
      <c r="AL75" s="164"/>
      <c r="AM75" s="164"/>
      <c r="AN75" s="164"/>
      <c r="AO75" s="164"/>
      <c r="AP75" s="164"/>
      <c r="AQ75" s="164"/>
      <c r="AR75" s="164"/>
      <c r="AS75" s="164"/>
      <c r="AT75" s="164"/>
      <c r="AU75" s="178"/>
    </row>
    <row r="76" spans="1:47" ht="60" customHeight="1" x14ac:dyDescent="0.35">
      <c r="A76" s="174" t="s">
        <v>3299</v>
      </c>
      <c r="B76" s="148" t="s">
        <v>2957</v>
      </c>
      <c r="C76" s="149" t="s">
        <v>3393</v>
      </c>
      <c r="D76" s="152" t="s">
        <v>3394</v>
      </c>
      <c r="E76" s="155" t="s">
        <v>3395</v>
      </c>
      <c r="F76" s="158" t="s">
        <v>20</v>
      </c>
      <c r="G76" s="161" t="str">
        <f>IF(COUNTIF(H76:AU76,"&lt;&gt;")=0,"",SUMPRODUCT(((Recommendations[ImplStatus]="Implemented")+(Recommendations[ImplStatus]="Compensated"))*ISNUMBER(MATCH(Recommendations[Id],H76:AU76,0)))/COUNTIF(H76:AU76,"&lt;&gt;"))</f>
        <v/>
      </c>
      <c r="H76" s="164"/>
      <c r="I76" s="164"/>
      <c r="J76" s="164"/>
      <c r="K76" s="164"/>
      <c r="L76" s="164"/>
      <c r="M76" s="164"/>
      <c r="N76" s="164"/>
      <c r="O76" s="164"/>
      <c r="P76" s="164"/>
      <c r="Q76" s="164"/>
      <c r="R76" s="164"/>
      <c r="S76" s="164"/>
      <c r="T76" s="164"/>
      <c r="U76" s="164"/>
      <c r="V76" s="164"/>
      <c r="W76" s="164"/>
      <c r="X76" s="164"/>
      <c r="Y76" s="164"/>
      <c r="Z76" s="164"/>
      <c r="AA76" s="164"/>
      <c r="AB76" s="164"/>
      <c r="AC76" s="164"/>
      <c r="AD76" s="164"/>
      <c r="AE76" s="164"/>
      <c r="AF76" s="164"/>
      <c r="AG76" s="164"/>
      <c r="AH76" s="164"/>
      <c r="AI76" s="164"/>
      <c r="AJ76" s="164"/>
      <c r="AK76" s="164"/>
      <c r="AL76" s="164"/>
      <c r="AM76" s="164"/>
      <c r="AN76" s="164"/>
      <c r="AO76" s="164"/>
      <c r="AP76" s="164"/>
      <c r="AQ76" s="164"/>
      <c r="AR76" s="164"/>
      <c r="AS76" s="164"/>
      <c r="AT76" s="164"/>
      <c r="AU76" s="178"/>
    </row>
    <row r="77" spans="1:47" ht="60" customHeight="1" outlineLevel="1" x14ac:dyDescent="0.35">
      <c r="A77" s="173" t="s">
        <v>3299</v>
      </c>
      <c r="B77" s="147" t="s">
        <v>3227</v>
      </c>
      <c r="C77" s="145" t="s">
        <v>3396</v>
      </c>
      <c r="D77" s="151"/>
      <c r="E77" s="154" t="s">
        <v>20</v>
      </c>
      <c r="F77" s="157" t="s">
        <v>20</v>
      </c>
      <c r="G77" s="160" t="str">
        <f>IF(COUNTIF(H77:AU77,"&lt;&gt;")=0,"",SUMPRODUCT(((Recommendations[ImplStatus]="Implemented")+(Recommendations[ImplStatus]="Compensated"))*ISNUMBER(MATCH(Recommendations[Id],H77:AU77,0)))/COUNTIF(H77:AU77,"&lt;&gt;"))</f>
        <v/>
      </c>
      <c r="H77" s="163"/>
      <c r="I77" s="163"/>
      <c r="J77" s="163"/>
      <c r="K77" s="163"/>
      <c r="L77" s="163"/>
      <c r="M77" s="163"/>
      <c r="N77" s="163"/>
      <c r="O77" s="163"/>
      <c r="P77" s="163"/>
      <c r="Q77" s="163"/>
      <c r="R77" s="163"/>
      <c r="S77" s="163"/>
      <c r="T77" s="163"/>
      <c r="U77" s="163"/>
      <c r="V77" s="163"/>
      <c r="W77" s="163"/>
      <c r="X77" s="163"/>
      <c r="Y77" s="163"/>
      <c r="Z77" s="163"/>
      <c r="AA77" s="163"/>
      <c r="AB77" s="163"/>
      <c r="AC77" s="163"/>
      <c r="AD77" s="163"/>
      <c r="AE77" s="163"/>
      <c r="AF77" s="163"/>
      <c r="AG77" s="163"/>
      <c r="AH77" s="163"/>
      <c r="AI77" s="163"/>
      <c r="AJ77" s="163"/>
      <c r="AK77" s="163"/>
      <c r="AL77" s="163"/>
      <c r="AM77" s="163"/>
      <c r="AN77" s="163"/>
      <c r="AO77" s="163"/>
      <c r="AP77" s="163"/>
      <c r="AQ77" s="163"/>
      <c r="AR77" s="163"/>
      <c r="AS77" s="163"/>
      <c r="AT77" s="163"/>
      <c r="AU77" s="177"/>
    </row>
    <row r="78" spans="1:47" ht="60" customHeight="1" x14ac:dyDescent="0.35">
      <c r="A78" s="174" t="s">
        <v>3299</v>
      </c>
      <c r="B78" s="148" t="s">
        <v>3227</v>
      </c>
      <c r="C78" s="149" t="s">
        <v>3397</v>
      </c>
      <c r="D78" s="152" t="s">
        <v>3398</v>
      </c>
      <c r="E78" s="155"/>
      <c r="F78" s="158" t="s">
        <v>20</v>
      </c>
      <c r="G78" s="161" t="str">
        <f>IF(COUNTIF(H78:AU78,"&lt;&gt;")=0,"",SUMPRODUCT(((Recommendations[ImplStatus]="Implemented")+(Recommendations[ImplStatus]="Compensated"))*ISNUMBER(MATCH(Recommendations[Id],H78:AU78,0)))/COUNTIF(H78:AU78,"&lt;&gt;"))</f>
        <v/>
      </c>
      <c r="H78" s="164"/>
      <c r="I78" s="164"/>
      <c r="J78" s="164"/>
      <c r="K78" s="164"/>
      <c r="L78" s="164"/>
      <c r="M78" s="164"/>
      <c r="N78" s="164"/>
      <c r="O78" s="164"/>
      <c r="P78" s="164"/>
      <c r="Q78" s="164"/>
      <c r="R78" s="164"/>
      <c r="S78" s="164"/>
      <c r="T78" s="164"/>
      <c r="U78" s="164"/>
      <c r="V78" s="164"/>
      <c r="W78" s="164"/>
      <c r="X78" s="164"/>
      <c r="Y78" s="164"/>
      <c r="Z78" s="164"/>
      <c r="AA78" s="164"/>
      <c r="AB78" s="164"/>
      <c r="AC78" s="164"/>
      <c r="AD78" s="164"/>
      <c r="AE78" s="164"/>
      <c r="AF78" s="164"/>
      <c r="AG78" s="164"/>
      <c r="AH78" s="164"/>
      <c r="AI78" s="164"/>
      <c r="AJ78" s="164"/>
      <c r="AK78" s="164"/>
      <c r="AL78" s="164"/>
      <c r="AM78" s="164"/>
      <c r="AN78" s="164"/>
      <c r="AO78" s="164"/>
      <c r="AP78" s="164"/>
      <c r="AQ78" s="164"/>
      <c r="AR78" s="164"/>
      <c r="AS78" s="164"/>
      <c r="AT78" s="164"/>
      <c r="AU78" s="178"/>
    </row>
    <row r="79" spans="1:47" ht="60" customHeight="1" x14ac:dyDescent="0.35">
      <c r="A79" s="174" t="s">
        <v>3299</v>
      </c>
      <c r="B79" s="148" t="s">
        <v>3227</v>
      </c>
      <c r="C79" s="149" t="s">
        <v>3399</v>
      </c>
      <c r="D79" s="152" t="s">
        <v>3400</v>
      </c>
      <c r="E79" s="155"/>
      <c r="F79" s="158" t="s">
        <v>20</v>
      </c>
      <c r="G79" s="161" t="str">
        <f>IF(COUNTIF(H79:AU79,"&lt;&gt;")=0,"",SUMPRODUCT(((Recommendations[ImplStatus]="Implemented")+(Recommendations[ImplStatus]="Compensated"))*ISNUMBER(MATCH(Recommendations[Id],H79:AU79,0)))/COUNTIF(H79:AU79,"&lt;&gt;"))</f>
        <v/>
      </c>
      <c r="H79" s="164"/>
      <c r="I79" s="164"/>
      <c r="J79" s="164"/>
      <c r="K79" s="164"/>
      <c r="L79" s="164"/>
      <c r="M79" s="164"/>
      <c r="N79" s="164"/>
      <c r="O79" s="164"/>
      <c r="P79" s="164"/>
      <c r="Q79" s="164"/>
      <c r="R79" s="164"/>
      <c r="S79" s="164"/>
      <c r="T79" s="164"/>
      <c r="U79" s="164"/>
      <c r="V79" s="164"/>
      <c r="W79" s="164"/>
      <c r="X79" s="164"/>
      <c r="Y79" s="164"/>
      <c r="Z79" s="164"/>
      <c r="AA79" s="164"/>
      <c r="AB79" s="164"/>
      <c r="AC79" s="164"/>
      <c r="AD79" s="164"/>
      <c r="AE79" s="164"/>
      <c r="AF79" s="164"/>
      <c r="AG79" s="164"/>
      <c r="AH79" s="164"/>
      <c r="AI79" s="164"/>
      <c r="AJ79" s="164"/>
      <c r="AK79" s="164"/>
      <c r="AL79" s="164"/>
      <c r="AM79" s="164"/>
      <c r="AN79" s="164"/>
      <c r="AO79" s="164"/>
      <c r="AP79" s="164"/>
      <c r="AQ79" s="164"/>
      <c r="AR79" s="164"/>
      <c r="AS79" s="164"/>
      <c r="AT79" s="164"/>
      <c r="AU79" s="178"/>
    </row>
    <row r="80" spans="1:47" ht="60" customHeight="1" x14ac:dyDescent="0.35">
      <c r="A80" s="174" t="s">
        <v>3299</v>
      </c>
      <c r="B80" s="148" t="s">
        <v>3227</v>
      </c>
      <c r="C80" s="149" t="s">
        <v>3401</v>
      </c>
      <c r="D80" s="152" t="s">
        <v>3402</v>
      </c>
      <c r="E80" s="155"/>
      <c r="F80" s="158" t="s">
        <v>20</v>
      </c>
      <c r="G80" s="161" t="str">
        <f>IF(COUNTIF(H80:AU80,"&lt;&gt;")=0,"",SUMPRODUCT(((Recommendations[ImplStatus]="Implemented")+(Recommendations[ImplStatus]="Compensated"))*ISNUMBER(MATCH(Recommendations[Id],H80:AU80,0)))/COUNTIF(H80:AU80,"&lt;&gt;"))</f>
        <v/>
      </c>
      <c r="H80" s="164"/>
      <c r="I80" s="164"/>
      <c r="J80" s="164"/>
      <c r="K80" s="164"/>
      <c r="L80" s="164"/>
      <c r="M80" s="164"/>
      <c r="N80" s="164"/>
      <c r="O80" s="164"/>
      <c r="P80" s="164"/>
      <c r="Q80" s="164"/>
      <c r="R80" s="164"/>
      <c r="S80" s="164"/>
      <c r="T80" s="164"/>
      <c r="U80" s="164"/>
      <c r="V80" s="164"/>
      <c r="W80" s="164"/>
      <c r="X80" s="164"/>
      <c r="Y80" s="164"/>
      <c r="Z80" s="164"/>
      <c r="AA80" s="164"/>
      <c r="AB80" s="164"/>
      <c r="AC80" s="164"/>
      <c r="AD80" s="164"/>
      <c r="AE80" s="164"/>
      <c r="AF80" s="164"/>
      <c r="AG80" s="164"/>
      <c r="AH80" s="164"/>
      <c r="AI80" s="164"/>
      <c r="AJ80" s="164"/>
      <c r="AK80" s="164"/>
      <c r="AL80" s="164"/>
      <c r="AM80" s="164"/>
      <c r="AN80" s="164"/>
      <c r="AO80" s="164"/>
      <c r="AP80" s="164"/>
      <c r="AQ80" s="164"/>
      <c r="AR80" s="164"/>
      <c r="AS80" s="164"/>
      <c r="AT80" s="164"/>
      <c r="AU80" s="178"/>
    </row>
    <row r="81" spans="1:47" ht="60" customHeight="1" outlineLevel="1" x14ac:dyDescent="0.35">
      <c r="A81" s="173" t="s">
        <v>3299</v>
      </c>
      <c r="B81" s="147" t="s">
        <v>3155</v>
      </c>
      <c r="C81" s="145" t="s">
        <v>3403</v>
      </c>
      <c r="D81" s="151"/>
      <c r="E81" s="154" t="s">
        <v>20</v>
      </c>
      <c r="F81" s="157" t="s">
        <v>20</v>
      </c>
      <c r="G81" s="160" t="str">
        <f>IF(COUNTIF(H81:AU81,"&lt;&gt;")=0,"",SUMPRODUCT(((Recommendations[ImplStatus]="Implemented")+(Recommendations[ImplStatus]="Compensated"))*ISNUMBER(MATCH(Recommendations[Id],H81:AU81,0)))/COUNTIF(H81:AU81,"&lt;&gt;"))</f>
        <v/>
      </c>
      <c r="H81" s="163"/>
      <c r="I81" s="163"/>
      <c r="J81" s="163"/>
      <c r="K81" s="163"/>
      <c r="L81" s="163"/>
      <c r="M81" s="163"/>
      <c r="N81" s="163"/>
      <c r="O81" s="163"/>
      <c r="P81" s="163"/>
      <c r="Q81" s="163"/>
      <c r="R81" s="163"/>
      <c r="S81" s="163"/>
      <c r="T81" s="163"/>
      <c r="U81" s="163"/>
      <c r="V81" s="163"/>
      <c r="W81" s="163"/>
      <c r="X81" s="163"/>
      <c r="Y81" s="163"/>
      <c r="Z81" s="163"/>
      <c r="AA81" s="163"/>
      <c r="AB81" s="163"/>
      <c r="AC81" s="163"/>
      <c r="AD81" s="163"/>
      <c r="AE81" s="163"/>
      <c r="AF81" s="163"/>
      <c r="AG81" s="163"/>
      <c r="AH81" s="163"/>
      <c r="AI81" s="163"/>
      <c r="AJ81" s="163"/>
      <c r="AK81" s="163"/>
      <c r="AL81" s="163"/>
      <c r="AM81" s="163"/>
      <c r="AN81" s="163"/>
      <c r="AO81" s="163"/>
      <c r="AP81" s="163"/>
      <c r="AQ81" s="163"/>
      <c r="AR81" s="163"/>
      <c r="AS81" s="163"/>
      <c r="AT81" s="163"/>
      <c r="AU81" s="177"/>
    </row>
    <row r="82" spans="1:47" ht="60" customHeight="1" x14ac:dyDescent="0.35">
      <c r="A82" s="174" t="s">
        <v>3299</v>
      </c>
      <c r="B82" s="148" t="s">
        <v>3155</v>
      </c>
      <c r="C82" s="149" t="s">
        <v>3404</v>
      </c>
      <c r="D82" s="152" t="s">
        <v>3405</v>
      </c>
      <c r="E82" s="155"/>
      <c r="F82" s="158" t="s">
        <v>20</v>
      </c>
      <c r="G82" s="161" t="str">
        <f>IF(COUNTIF(H82:AU82,"&lt;&gt;")=0,"",SUMPRODUCT(((Recommendations[ImplStatus]="Implemented")+(Recommendations[ImplStatus]="Compensated"))*ISNUMBER(MATCH(Recommendations[Id],H82:AU82,0)))/COUNTIF(H82:AU82,"&lt;&gt;"))</f>
        <v/>
      </c>
      <c r="H82" s="164"/>
      <c r="I82" s="164"/>
      <c r="J82" s="164"/>
      <c r="K82" s="164"/>
      <c r="L82" s="164"/>
      <c r="M82" s="164"/>
      <c r="N82" s="164"/>
      <c r="O82" s="164"/>
      <c r="P82" s="164"/>
      <c r="Q82" s="164"/>
      <c r="R82" s="164"/>
      <c r="S82" s="164"/>
      <c r="T82" s="164"/>
      <c r="U82" s="164"/>
      <c r="V82" s="164"/>
      <c r="W82" s="164"/>
      <c r="X82" s="164"/>
      <c r="Y82" s="164"/>
      <c r="Z82" s="164"/>
      <c r="AA82" s="164"/>
      <c r="AB82" s="164"/>
      <c r="AC82" s="164"/>
      <c r="AD82" s="164"/>
      <c r="AE82" s="164"/>
      <c r="AF82" s="164"/>
      <c r="AG82" s="164"/>
      <c r="AH82" s="164"/>
      <c r="AI82" s="164"/>
      <c r="AJ82" s="164"/>
      <c r="AK82" s="164"/>
      <c r="AL82" s="164"/>
      <c r="AM82" s="164"/>
      <c r="AN82" s="164"/>
      <c r="AO82" s="164"/>
      <c r="AP82" s="164"/>
      <c r="AQ82" s="164"/>
      <c r="AR82" s="164"/>
      <c r="AS82" s="164"/>
      <c r="AT82" s="164"/>
      <c r="AU82" s="178"/>
    </row>
    <row r="83" spans="1:47" ht="60" customHeight="1" x14ac:dyDescent="0.35">
      <c r="A83" s="174" t="s">
        <v>3299</v>
      </c>
      <c r="B83" s="148" t="s">
        <v>3155</v>
      </c>
      <c r="C83" s="149" t="s">
        <v>3406</v>
      </c>
      <c r="D83" s="152" t="s">
        <v>3407</v>
      </c>
      <c r="E83" s="155"/>
      <c r="F83" s="158" t="s">
        <v>20</v>
      </c>
      <c r="G83" s="161" t="str">
        <f>IF(COUNTIF(H83:AU83,"&lt;&gt;")=0,"",SUMPRODUCT(((Recommendations[ImplStatus]="Implemented")+(Recommendations[ImplStatus]="Compensated"))*ISNUMBER(MATCH(Recommendations[Id],H83:AU83,0)))/COUNTIF(H83:AU83,"&lt;&gt;"))</f>
        <v/>
      </c>
      <c r="H83" s="164"/>
      <c r="I83" s="164"/>
      <c r="J83" s="164"/>
      <c r="K83" s="164"/>
      <c r="L83" s="164"/>
      <c r="M83" s="164"/>
      <c r="N83" s="164"/>
      <c r="O83" s="164"/>
      <c r="P83" s="164"/>
      <c r="Q83" s="164"/>
      <c r="R83" s="164"/>
      <c r="S83" s="164"/>
      <c r="T83" s="164"/>
      <c r="U83" s="164"/>
      <c r="V83" s="164"/>
      <c r="W83" s="164"/>
      <c r="X83" s="164"/>
      <c r="Y83" s="164"/>
      <c r="Z83" s="164"/>
      <c r="AA83" s="164"/>
      <c r="AB83" s="164"/>
      <c r="AC83" s="164"/>
      <c r="AD83" s="164"/>
      <c r="AE83" s="164"/>
      <c r="AF83" s="164"/>
      <c r="AG83" s="164"/>
      <c r="AH83" s="164"/>
      <c r="AI83" s="164"/>
      <c r="AJ83" s="164"/>
      <c r="AK83" s="164"/>
      <c r="AL83" s="164"/>
      <c r="AM83" s="164"/>
      <c r="AN83" s="164"/>
      <c r="AO83" s="164"/>
      <c r="AP83" s="164"/>
      <c r="AQ83" s="164"/>
      <c r="AR83" s="164"/>
      <c r="AS83" s="164"/>
      <c r="AT83" s="164"/>
      <c r="AU83" s="178"/>
    </row>
    <row r="84" spans="1:47" ht="60" customHeight="1" x14ac:dyDescent="0.35">
      <c r="A84" s="174" t="s">
        <v>3299</v>
      </c>
      <c r="B84" s="148" t="s">
        <v>3155</v>
      </c>
      <c r="C84" s="149" t="s">
        <v>3408</v>
      </c>
      <c r="D84" s="152" t="s">
        <v>3409</v>
      </c>
      <c r="E84" s="155"/>
      <c r="F84" s="158" t="s">
        <v>20</v>
      </c>
      <c r="G84" s="161" t="str">
        <f>IF(COUNTIF(H84:AU84,"&lt;&gt;")=0,"",SUMPRODUCT(((Recommendations[ImplStatus]="Implemented")+(Recommendations[ImplStatus]="Compensated"))*ISNUMBER(MATCH(Recommendations[Id],H84:AU84,0)))/COUNTIF(H84:AU84,"&lt;&gt;"))</f>
        <v/>
      </c>
      <c r="H84" s="164"/>
      <c r="I84" s="164"/>
      <c r="J84" s="164"/>
      <c r="K84" s="164"/>
      <c r="L84" s="164"/>
      <c r="M84" s="164"/>
      <c r="N84" s="164"/>
      <c r="O84" s="164"/>
      <c r="P84" s="164"/>
      <c r="Q84" s="164"/>
      <c r="R84" s="164"/>
      <c r="S84" s="164"/>
      <c r="T84" s="164"/>
      <c r="U84" s="164"/>
      <c r="V84" s="164"/>
      <c r="W84" s="164"/>
      <c r="X84" s="164"/>
      <c r="Y84" s="164"/>
      <c r="Z84" s="164"/>
      <c r="AA84" s="164"/>
      <c r="AB84" s="164"/>
      <c r="AC84" s="164"/>
      <c r="AD84" s="164"/>
      <c r="AE84" s="164"/>
      <c r="AF84" s="164"/>
      <c r="AG84" s="164"/>
      <c r="AH84" s="164"/>
      <c r="AI84" s="164"/>
      <c r="AJ84" s="164"/>
      <c r="AK84" s="164"/>
      <c r="AL84" s="164"/>
      <c r="AM84" s="164"/>
      <c r="AN84" s="164"/>
      <c r="AO84" s="164"/>
      <c r="AP84" s="164"/>
      <c r="AQ84" s="164"/>
      <c r="AR84" s="164"/>
      <c r="AS84" s="164"/>
      <c r="AT84" s="164"/>
      <c r="AU84" s="178"/>
    </row>
    <row r="85" spans="1:47" ht="60" customHeight="1" x14ac:dyDescent="0.35">
      <c r="A85" s="174" t="s">
        <v>3299</v>
      </c>
      <c r="B85" s="148" t="s">
        <v>3155</v>
      </c>
      <c r="C85" s="149" t="s">
        <v>3410</v>
      </c>
      <c r="D85" s="152" t="s">
        <v>3411</v>
      </c>
      <c r="E85" s="155"/>
      <c r="F85" s="158" t="s">
        <v>20</v>
      </c>
      <c r="G85" s="161" t="str">
        <f>IF(COUNTIF(H85:AU85,"&lt;&gt;")=0,"",SUMPRODUCT(((Recommendations[ImplStatus]="Implemented")+(Recommendations[ImplStatus]="Compensated"))*ISNUMBER(MATCH(Recommendations[Id],H85:AU85,0)))/COUNTIF(H85:AU85,"&lt;&gt;"))</f>
        <v/>
      </c>
      <c r="H85" s="164"/>
      <c r="I85" s="164"/>
      <c r="J85" s="164"/>
      <c r="K85" s="164"/>
      <c r="L85" s="164"/>
      <c r="M85" s="164"/>
      <c r="N85" s="164"/>
      <c r="O85" s="164"/>
      <c r="P85" s="164"/>
      <c r="Q85" s="164"/>
      <c r="R85" s="164"/>
      <c r="S85" s="164"/>
      <c r="T85" s="164"/>
      <c r="U85" s="164"/>
      <c r="V85" s="164"/>
      <c r="W85" s="164"/>
      <c r="X85" s="164"/>
      <c r="Y85" s="164"/>
      <c r="Z85" s="164"/>
      <c r="AA85" s="164"/>
      <c r="AB85" s="164"/>
      <c r="AC85" s="164"/>
      <c r="AD85" s="164"/>
      <c r="AE85" s="164"/>
      <c r="AF85" s="164"/>
      <c r="AG85" s="164"/>
      <c r="AH85" s="164"/>
      <c r="AI85" s="164"/>
      <c r="AJ85" s="164"/>
      <c r="AK85" s="164"/>
      <c r="AL85" s="164"/>
      <c r="AM85" s="164"/>
      <c r="AN85" s="164"/>
      <c r="AO85" s="164"/>
      <c r="AP85" s="164"/>
      <c r="AQ85" s="164"/>
      <c r="AR85" s="164"/>
      <c r="AS85" s="164"/>
      <c r="AT85" s="164"/>
      <c r="AU85" s="178"/>
    </row>
    <row r="86" spans="1:47" ht="60" customHeight="1" x14ac:dyDescent="0.35">
      <c r="A86" s="174" t="s">
        <v>3299</v>
      </c>
      <c r="B86" s="148" t="s">
        <v>3155</v>
      </c>
      <c r="C86" s="149" t="s">
        <v>3412</v>
      </c>
      <c r="D86" s="152" t="s">
        <v>3413</v>
      </c>
      <c r="E86" s="155"/>
      <c r="F86" s="158" t="s">
        <v>20</v>
      </c>
      <c r="G86" s="161" t="str">
        <f>IF(COUNTIF(H86:AU86,"&lt;&gt;")=0,"",SUMPRODUCT(((Recommendations[ImplStatus]="Implemented")+(Recommendations[ImplStatus]="Compensated"))*ISNUMBER(MATCH(Recommendations[Id],H86:AU86,0)))/COUNTIF(H86:AU86,"&lt;&gt;"))</f>
        <v/>
      </c>
      <c r="H86" s="164"/>
      <c r="I86" s="164"/>
      <c r="J86" s="164"/>
      <c r="K86" s="164"/>
      <c r="L86" s="164"/>
      <c r="M86" s="164"/>
      <c r="N86" s="164"/>
      <c r="O86" s="164"/>
      <c r="P86" s="164"/>
      <c r="Q86" s="164"/>
      <c r="R86" s="164"/>
      <c r="S86" s="164"/>
      <c r="T86" s="164"/>
      <c r="U86" s="164"/>
      <c r="V86" s="164"/>
      <c r="W86" s="164"/>
      <c r="X86" s="164"/>
      <c r="Y86" s="164"/>
      <c r="Z86" s="164"/>
      <c r="AA86" s="164"/>
      <c r="AB86" s="164"/>
      <c r="AC86" s="164"/>
      <c r="AD86" s="164"/>
      <c r="AE86" s="164"/>
      <c r="AF86" s="164"/>
      <c r="AG86" s="164"/>
      <c r="AH86" s="164"/>
      <c r="AI86" s="164"/>
      <c r="AJ86" s="164"/>
      <c r="AK86" s="164"/>
      <c r="AL86" s="164"/>
      <c r="AM86" s="164"/>
      <c r="AN86" s="164"/>
      <c r="AO86" s="164"/>
      <c r="AP86" s="164"/>
      <c r="AQ86" s="164"/>
      <c r="AR86" s="164"/>
      <c r="AS86" s="164"/>
      <c r="AT86" s="164"/>
      <c r="AU86" s="178"/>
    </row>
    <row r="87" spans="1:47" ht="60" customHeight="1" outlineLevel="1" x14ac:dyDescent="0.35">
      <c r="A87" s="172" t="s">
        <v>3414</v>
      </c>
      <c r="B87" s="146" t="s">
        <v>20</v>
      </c>
      <c r="C87" s="144" t="s">
        <v>3415</v>
      </c>
      <c r="D87" s="150" t="s">
        <v>3416</v>
      </c>
      <c r="E87" s="153" t="s">
        <v>20</v>
      </c>
      <c r="F87" s="156" t="s">
        <v>20</v>
      </c>
      <c r="G87" s="159" t="str">
        <f>IF(COUNTIF(H87:AU87,"&lt;&gt;")=0,"",SUMPRODUCT(((Recommendations[ImplStatus]="Implemented")+(Recommendations[ImplStatus]="Compensated"))*ISNUMBER(MATCH(Recommendations[Id],H87:AU87,0)))/COUNTIF(H87:AU87,"&lt;&gt;"))</f>
        <v/>
      </c>
      <c r="H87" s="162"/>
      <c r="I87" s="162"/>
      <c r="J87" s="162"/>
      <c r="K87" s="162"/>
      <c r="L87" s="162"/>
      <c r="M87" s="162"/>
      <c r="N87" s="162"/>
      <c r="O87" s="162"/>
      <c r="P87" s="162"/>
      <c r="Q87" s="162"/>
      <c r="R87" s="162"/>
      <c r="S87" s="162"/>
      <c r="T87" s="162"/>
      <c r="U87" s="162"/>
      <c r="V87" s="162"/>
      <c r="W87" s="162"/>
      <c r="X87" s="162"/>
      <c r="Y87" s="162"/>
      <c r="Z87" s="162"/>
      <c r="AA87" s="162"/>
      <c r="AB87" s="162"/>
      <c r="AC87" s="162"/>
      <c r="AD87" s="162"/>
      <c r="AE87" s="162"/>
      <c r="AF87" s="162"/>
      <c r="AG87" s="162"/>
      <c r="AH87" s="162"/>
      <c r="AI87" s="162"/>
      <c r="AJ87" s="162"/>
      <c r="AK87" s="162"/>
      <c r="AL87" s="162"/>
      <c r="AM87" s="162"/>
      <c r="AN87" s="162"/>
      <c r="AO87" s="162"/>
      <c r="AP87" s="162"/>
      <c r="AQ87" s="162"/>
      <c r="AR87" s="162"/>
      <c r="AS87" s="162"/>
      <c r="AT87" s="162"/>
      <c r="AU87" s="176"/>
    </row>
    <row r="88" spans="1:47" ht="60" customHeight="1" outlineLevel="1" x14ac:dyDescent="0.35">
      <c r="A88" s="173" t="s">
        <v>3414</v>
      </c>
      <c r="B88" s="147" t="s">
        <v>3417</v>
      </c>
      <c r="C88" s="145" t="s">
        <v>3418</v>
      </c>
      <c r="D88" s="151" t="s">
        <v>3419</v>
      </c>
      <c r="E88" s="154" t="s">
        <v>20</v>
      </c>
      <c r="F88" s="157" t="s">
        <v>20</v>
      </c>
      <c r="G88" s="160" t="str">
        <f>IF(COUNTIF(H88:AU88,"&lt;&gt;")=0,"",SUMPRODUCT(((Recommendations[ImplStatus]="Implemented")+(Recommendations[ImplStatus]="Compensated"))*ISNUMBER(MATCH(Recommendations[Id],H88:AU88,0)))/COUNTIF(H88:AU88,"&lt;&gt;"))</f>
        <v/>
      </c>
      <c r="H88" s="163"/>
      <c r="I88" s="163"/>
      <c r="J88" s="163"/>
      <c r="K88" s="163"/>
      <c r="L88" s="163"/>
      <c r="M88" s="163"/>
      <c r="N88" s="163"/>
      <c r="O88" s="163"/>
      <c r="P88" s="163"/>
      <c r="Q88" s="163"/>
      <c r="R88" s="163"/>
      <c r="S88" s="163"/>
      <c r="T88" s="163"/>
      <c r="U88" s="163"/>
      <c r="V88" s="163"/>
      <c r="W88" s="163"/>
      <c r="X88" s="163"/>
      <c r="Y88" s="163"/>
      <c r="Z88" s="163"/>
      <c r="AA88" s="163"/>
      <c r="AB88" s="163"/>
      <c r="AC88" s="163"/>
      <c r="AD88" s="163"/>
      <c r="AE88" s="163"/>
      <c r="AF88" s="163"/>
      <c r="AG88" s="163"/>
      <c r="AH88" s="163"/>
      <c r="AI88" s="163"/>
      <c r="AJ88" s="163"/>
      <c r="AK88" s="163"/>
      <c r="AL88" s="163"/>
      <c r="AM88" s="163"/>
      <c r="AN88" s="163"/>
      <c r="AO88" s="163"/>
      <c r="AP88" s="163"/>
      <c r="AQ88" s="163"/>
      <c r="AR88" s="163"/>
      <c r="AS88" s="163"/>
      <c r="AT88" s="163"/>
      <c r="AU88" s="177"/>
    </row>
    <row r="89" spans="1:47" ht="60" customHeight="1" x14ac:dyDescent="0.35">
      <c r="A89" s="174" t="s">
        <v>3414</v>
      </c>
      <c r="B89" s="148" t="s">
        <v>3417</v>
      </c>
      <c r="C89" s="149" t="s">
        <v>3420</v>
      </c>
      <c r="D89" s="152" t="s">
        <v>3421</v>
      </c>
      <c r="E89" s="155" t="s">
        <v>3422</v>
      </c>
      <c r="F89" s="158" t="s">
        <v>3191</v>
      </c>
      <c r="G89" s="161">
        <f>IF(COUNTIF(H89:AU89,"&lt;&gt;")=0,"",SUMPRODUCT(((Recommendations[ImplStatus]="Implemented")+(Recommendations[ImplStatus]="Compensated"))*ISNUMBER(MATCH(Recommendations[Id],H89:AU89,0)))/COUNTIF(H89:AU89,"&lt;&gt;"))</f>
        <v>0</v>
      </c>
      <c r="H89" s="164" t="s">
        <v>15</v>
      </c>
      <c r="I89" s="164" t="s">
        <v>24</v>
      </c>
      <c r="J89" s="164" t="s">
        <v>28</v>
      </c>
      <c r="K89" s="164" t="s">
        <v>33</v>
      </c>
      <c r="L89" s="164" t="s">
        <v>38</v>
      </c>
      <c r="M89" s="164" t="s">
        <v>42</v>
      </c>
      <c r="N89" s="164" t="s">
        <v>46</v>
      </c>
      <c r="O89" s="164" t="s">
        <v>50</v>
      </c>
      <c r="P89" s="164" t="s">
        <v>54</v>
      </c>
      <c r="Q89" s="164" t="s">
        <v>59</v>
      </c>
      <c r="R89" s="164" t="s">
        <v>64</v>
      </c>
      <c r="S89" s="164" t="s">
        <v>89</v>
      </c>
      <c r="T89" s="164" t="s">
        <v>94</v>
      </c>
      <c r="U89" s="164" t="s">
        <v>158</v>
      </c>
      <c r="V89" s="164" t="s">
        <v>437</v>
      </c>
      <c r="W89" s="164" t="s">
        <v>466</v>
      </c>
      <c r="X89" s="164" t="s">
        <v>511</v>
      </c>
      <c r="Y89" s="164" t="s">
        <v>1145</v>
      </c>
      <c r="Z89" s="164" t="s">
        <v>1159</v>
      </c>
      <c r="AA89" s="164" t="s">
        <v>1295</v>
      </c>
      <c r="AB89" s="164" t="s">
        <v>1300</v>
      </c>
      <c r="AC89" s="164"/>
      <c r="AD89" s="164"/>
      <c r="AE89" s="164"/>
      <c r="AF89" s="164"/>
      <c r="AG89" s="164"/>
      <c r="AH89" s="164"/>
      <c r="AI89" s="164"/>
      <c r="AJ89" s="164"/>
      <c r="AK89" s="164"/>
      <c r="AL89" s="164"/>
      <c r="AM89" s="164"/>
      <c r="AN89" s="164"/>
      <c r="AO89" s="164"/>
      <c r="AP89" s="164"/>
      <c r="AQ89" s="164"/>
      <c r="AR89" s="164"/>
      <c r="AS89" s="164"/>
      <c r="AT89" s="164"/>
      <c r="AU89" s="178"/>
    </row>
    <row r="90" spans="1:47" ht="60" customHeight="1" x14ac:dyDescent="0.35">
      <c r="A90" s="174" t="s">
        <v>3414</v>
      </c>
      <c r="B90" s="148" t="s">
        <v>3417</v>
      </c>
      <c r="C90" s="149" t="s">
        <v>3423</v>
      </c>
      <c r="D90" s="152" t="s">
        <v>3424</v>
      </c>
      <c r="E90" s="155" t="s">
        <v>3425</v>
      </c>
      <c r="F90" s="158" t="s">
        <v>3195</v>
      </c>
      <c r="G90" s="161">
        <f>IF(COUNTIF(H90:AU90,"&lt;&gt;")=0,"",SUMPRODUCT(((Recommendations[ImplStatus]="Implemented")+(Recommendations[ImplStatus]="Compensated"))*ISNUMBER(MATCH(Recommendations[Id],H90:AU90,0)))/COUNTIF(H90:AU90,"&lt;&gt;"))</f>
        <v>0</v>
      </c>
      <c r="H90" s="164" t="s">
        <v>153</v>
      </c>
      <c r="I90" s="164" t="s">
        <v>163</v>
      </c>
      <c r="J90" s="164" t="s">
        <v>493</v>
      </c>
      <c r="K90" s="164" t="s">
        <v>550</v>
      </c>
      <c r="L90" s="164" t="s">
        <v>1271</v>
      </c>
      <c r="M90" s="164" t="s">
        <v>1281</v>
      </c>
      <c r="N90" s="164" t="s">
        <v>1287</v>
      </c>
      <c r="O90" s="164"/>
      <c r="P90" s="164"/>
      <c r="Q90" s="164"/>
      <c r="R90" s="164"/>
      <c r="S90" s="164"/>
      <c r="T90" s="164"/>
      <c r="U90" s="164"/>
      <c r="V90" s="164"/>
      <c r="W90" s="164"/>
      <c r="X90" s="164"/>
      <c r="Y90" s="164"/>
      <c r="Z90" s="164"/>
      <c r="AA90" s="164"/>
      <c r="AB90" s="164"/>
      <c r="AC90" s="164"/>
      <c r="AD90" s="164"/>
      <c r="AE90" s="164"/>
      <c r="AF90" s="164"/>
      <c r="AG90" s="164"/>
      <c r="AH90" s="164"/>
      <c r="AI90" s="164"/>
      <c r="AJ90" s="164"/>
      <c r="AK90" s="164"/>
      <c r="AL90" s="164"/>
      <c r="AM90" s="164"/>
      <c r="AN90" s="164"/>
      <c r="AO90" s="164"/>
      <c r="AP90" s="164"/>
      <c r="AQ90" s="164"/>
      <c r="AR90" s="164"/>
      <c r="AS90" s="164"/>
      <c r="AT90" s="164"/>
      <c r="AU90" s="178"/>
    </row>
    <row r="91" spans="1:47" ht="60" customHeight="1" x14ac:dyDescent="0.35">
      <c r="A91" s="174" t="s">
        <v>3414</v>
      </c>
      <c r="B91" s="148" t="s">
        <v>3417</v>
      </c>
      <c r="C91" s="149" t="s">
        <v>3426</v>
      </c>
      <c r="D91" s="152" t="s">
        <v>3427</v>
      </c>
      <c r="E91" s="155" t="s">
        <v>3428</v>
      </c>
      <c r="F91" s="158" t="s">
        <v>3191</v>
      </c>
      <c r="G91" s="161">
        <f>IF(COUNTIF(H91:AU91,"&lt;&gt;")=0,"",SUMPRODUCT(((Recommendations[ImplStatus]="Implemented")+(Recommendations[ImplStatus]="Compensated"))*ISNUMBER(MATCH(Recommendations[Id],H91:AU91,0)))/COUNTIF(H91:AU91,"&lt;&gt;"))</f>
        <v>0</v>
      </c>
      <c r="H91" s="164" t="s">
        <v>573</v>
      </c>
      <c r="I91" s="164"/>
      <c r="J91" s="164"/>
      <c r="K91" s="164"/>
      <c r="L91" s="164"/>
      <c r="M91" s="164"/>
      <c r="N91" s="164"/>
      <c r="O91" s="164"/>
      <c r="P91" s="164"/>
      <c r="Q91" s="164"/>
      <c r="R91" s="164"/>
      <c r="S91" s="164"/>
      <c r="T91" s="164"/>
      <c r="U91" s="164"/>
      <c r="V91" s="164"/>
      <c r="W91" s="164"/>
      <c r="X91" s="164"/>
      <c r="Y91" s="164"/>
      <c r="Z91" s="164"/>
      <c r="AA91" s="164"/>
      <c r="AB91" s="164"/>
      <c r="AC91" s="164"/>
      <c r="AD91" s="164"/>
      <c r="AE91" s="164"/>
      <c r="AF91" s="164"/>
      <c r="AG91" s="164"/>
      <c r="AH91" s="164"/>
      <c r="AI91" s="164"/>
      <c r="AJ91" s="164"/>
      <c r="AK91" s="164"/>
      <c r="AL91" s="164"/>
      <c r="AM91" s="164"/>
      <c r="AN91" s="164"/>
      <c r="AO91" s="164"/>
      <c r="AP91" s="164"/>
      <c r="AQ91" s="164"/>
      <c r="AR91" s="164"/>
      <c r="AS91" s="164"/>
      <c r="AT91" s="164"/>
      <c r="AU91" s="178"/>
    </row>
    <row r="92" spans="1:47" ht="60" customHeight="1" x14ac:dyDescent="0.35">
      <c r="A92" s="174" t="s">
        <v>3414</v>
      </c>
      <c r="B92" s="148" t="s">
        <v>3417</v>
      </c>
      <c r="C92" s="149" t="s">
        <v>3429</v>
      </c>
      <c r="D92" s="152" t="s">
        <v>3430</v>
      </c>
      <c r="E92" s="155" t="s">
        <v>3431</v>
      </c>
      <c r="F92" s="158" t="s">
        <v>3191</v>
      </c>
      <c r="G92" s="161" t="str">
        <f>IF(COUNTIF(H92:AU92,"&lt;&gt;")=0,"",SUMPRODUCT(((Recommendations[ImplStatus]="Implemented")+(Recommendations[ImplStatus]="Compensated"))*ISNUMBER(MATCH(Recommendations[Id],H92:AU92,0)))/COUNTIF(H92:AU92,"&lt;&gt;"))</f>
        <v/>
      </c>
      <c r="H92" s="164"/>
      <c r="I92" s="164"/>
      <c r="J92" s="164"/>
      <c r="K92" s="164"/>
      <c r="L92" s="164"/>
      <c r="M92" s="164"/>
      <c r="N92" s="164"/>
      <c r="O92" s="164"/>
      <c r="P92" s="164"/>
      <c r="Q92" s="164"/>
      <c r="R92" s="164"/>
      <c r="S92" s="164"/>
      <c r="T92" s="164"/>
      <c r="U92" s="164"/>
      <c r="V92" s="164"/>
      <c r="W92" s="164"/>
      <c r="X92" s="164"/>
      <c r="Y92" s="164"/>
      <c r="Z92" s="164"/>
      <c r="AA92" s="164"/>
      <c r="AB92" s="164"/>
      <c r="AC92" s="164"/>
      <c r="AD92" s="164"/>
      <c r="AE92" s="164"/>
      <c r="AF92" s="164"/>
      <c r="AG92" s="164"/>
      <c r="AH92" s="164"/>
      <c r="AI92" s="164"/>
      <c r="AJ92" s="164"/>
      <c r="AK92" s="164"/>
      <c r="AL92" s="164"/>
      <c r="AM92" s="164"/>
      <c r="AN92" s="164"/>
      <c r="AO92" s="164"/>
      <c r="AP92" s="164"/>
      <c r="AQ92" s="164"/>
      <c r="AR92" s="164"/>
      <c r="AS92" s="164"/>
      <c r="AT92" s="164"/>
      <c r="AU92" s="178"/>
    </row>
    <row r="93" spans="1:47" ht="60" customHeight="1" x14ac:dyDescent="0.35">
      <c r="A93" s="174" t="s">
        <v>3414</v>
      </c>
      <c r="B93" s="148" t="s">
        <v>3417</v>
      </c>
      <c r="C93" s="149" t="s">
        <v>3432</v>
      </c>
      <c r="D93" s="152" t="s">
        <v>3433</v>
      </c>
      <c r="E93" s="155" t="s">
        <v>3434</v>
      </c>
      <c r="F93" s="158" t="s">
        <v>3191</v>
      </c>
      <c r="G93" s="161">
        <f>IF(COUNTIF(H93:AU93,"&lt;&gt;")=0,"",SUMPRODUCT(((Recommendations[ImplStatus]="Implemented")+(Recommendations[ImplStatus]="Compensated"))*ISNUMBER(MATCH(Recommendations[Id],H93:AU93,0)))/COUNTIF(H93:AU93,"&lt;&gt;"))</f>
        <v>0</v>
      </c>
      <c r="H93" s="164" t="s">
        <v>129</v>
      </c>
      <c r="I93" s="164" t="s">
        <v>133</v>
      </c>
      <c r="J93" s="164" t="s">
        <v>138</v>
      </c>
      <c r="K93" s="164" t="s">
        <v>143</v>
      </c>
      <c r="L93" s="164" t="s">
        <v>148</v>
      </c>
      <c r="M93" s="164" t="s">
        <v>183</v>
      </c>
      <c r="N93" s="164" t="s">
        <v>188</v>
      </c>
      <c r="O93" s="164" t="s">
        <v>193</v>
      </c>
      <c r="P93" s="164" t="s">
        <v>198</v>
      </c>
      <c r="Q93" s="164" t="s">
        <v>203</v>
      </c>
      <c r="R93" s="164" t="s">
        <v>208</v>
      </c>
      <c r="S93" s="164" t="s">
        <v>213</v>
      </c>
      <c r="T93" s="164" t="s">
        <v>218</v>
      </c>
      <c r="U93" s="164" t="s">
        <v>224</v>
      </c>
      <c r="V93" s="164" t="s">
        <v>229</v>
      </c>
      <c r="W93" s="164" t="s">
        <v>233</v>
      </c>
      <c r="X93" s="164" t="s">
        <v>237</v>
      </c>
      <c r="Y93" s="164" t="s">
        <v>241</v>
      </c>
      <c r="Z93" s="164" t="s">
        <v>245</v>
      </c>
      <c r="AA93" s="164" t="s">
        <v>249</v>
      </c>
      <c r="AB93" s="164" t="s">
        <v>253</v>
      </c>
      <c r="AC93" s="164" t="s">
        <v>257</v>
      </c>
      <c r="AD93" s="164" t="s">
        <v>261</v>
      </c>
      <c r="AE93" s="164" t="s">
        <v>265</v>
      </c>
      <c r="AF93" s="164" t="s">
        <v>269</v>
      </c>
      <c r="AG93" s="164" t="s">
        <v>273</v>
      </c>
      <c r="AH93" s="164" t="s">
        <v>277</v>
      </c>
      <c r="AI93" s="164" t="s">
        <v>281</v>
      </c>
      <c r="AJ93" s="164" t="s">
        <v>285</v>
      </c>
      <c r="AK93" s="164" t="s">
        <v>289</v>
      </c>
      <c r="AL93" s="164" t="s">
        <v>297</v>
      </c>
      <c r="AM93" s="164" t="s">
        <v>301</v>
      </c>
      <c r="AN93" s="164" t="s">
        <v>305</v>
      </c>
      <c r="AO93" s="164" t="s">
        <v>309</v>
      </c>
      <c r="AP93" s="164" t="s">
        <v>313</v>
      </c>
      <c r="AQ93" s="164" t="s">
        <v>444</v>
      </c>
      <c r="AR93" s="164" t="s">
        <v>544</v>
      </c>
      <c r="AS93" s="164" t="s">
        <v>1252</v>
      </c>
      <c r="AT93" s="164"/>
      <c r="AU93" s="178"/>
    </row>
    <row r="94" spans="1:47" ht="60" customHeight="1" x14ac:dyDescent="0.35">
      <c r="A94" s="174" t="s">
        <v>3414</v>
      </c>
      <c r="B94" s="148" t="s">
        <v>3417</v>
      </c>
      <c r="C94" s="149" t="s">
        <v>3435</v>
      </c>
      <c r="D94" s="152" t="s">
        <v>3436</v>
      </c>
      <c r="E94" s="155" t="s">
        <v>3437</v>
      </c>
      <c r="F94" s="158" t="s">
        <v>3195</v>
      </c>
      <c r="G94" s="161">
        <f>IF(COUNTIF(H94:AU94,"&lt;&gt;")=0,"",SUMPRODUCT(((Recommendations[ImplStatus]="Implemented")+(Recommendations[ImplStatus]="Compensated"))*ISNUMBER(MATCH(Recommendations[Id],H94:AU94,0)))/COUNTIF(H94:AU94,"&lt;&gt;"))</f>
        <v>0</v>
      </c>
      <c r="H94" s="164" t="s">
        <v>104</v>
      </c>
      <c r="I94" s="164" t="s">
        <v>109</v>
      </c>
      <c r="J94" s="164" t="s">
        <v>425</v>
      </c>
      <c r="K94" s="164" t="s">
        <v>431</v>
      </c>
      <c r="L94" s="164" t="s">
        <v>1240</v>
      </c>
      <c r="M94" s="164" t="s">
        <v>1258</v>
      </c>
      <c r="N94" s="164"/>
      <c r="O94" s="164"/>
      <c r="P94" s="164"/>
      <c r="Q94" s="164"/>
      <c r="R94" s="164"/>
      <c r="S94" s="164"/>
      <c r="T94" s="164"/>
      <c r="U94" s="164"/>
      <c r="V94" s="164"/>
      <c r="W94" s="164"/>
      <c r="X94" s="164"/>
      <c r="Y94" s="164"/>
      <c r="Z94" s="164"/>
      <c r="AA94" s="164"/>
      <c r="AB94" s="164"/>
      <c r="AC94" s="164"/>
      <c r="AD94" s="164"/>
      <c r="AE94" s="164"/>
      <c r="AF94" s="164"/>
      <c r="AG94" s="164"/>
      <c r="AH94" s="164"/>
      <c r="AI94" s="164"/>
      <c r="AJ94" s="164"/>
      <c r="AK94" s="164"/>
      <c r="AL94" s="164"/>
      <c r="AM94" s="164"/>
      <c r="AN94" s="164"/>
      <c r="AO94" s="164"/>
      <c r="AP94" s="164"/>
      <c r="AQ94" s="164"/>
      <c r="AR94" s="164"/>
      <c r="AS94" s="164"/>
      <c r="AT94" s="164"/>
      <c r="AU94" s="178"/>
    </row>
    <row r="95" spans="1:47" ht="60" customHeight="1" outlineLevel="1" x14ac:dyDescent="0.35">
      <c r="A95" s="173" t="s">
        <v>3414</v>
      </c>
      <c r="B95" s="147" t="s">
        <v>3438</v>
      </c>
      <c r="C95" s="145" t="s">
        <v>3439</v>
      </c>
      <c r="D95" s="151"/>
      <c r="E95" s="154" t="s">
        <v>20</v>
      </c>
      <c r="F95" s="157" t="s">
        <v>20</v>
      </c>
      <c r="G95" s="160" t="str">
        <f>IF(COUNTIF(H95:AU95,"&lt;&gt;")=0,"",SUMPRODUCT(((Recommendations[ImplStatus]="Implemented")+(Recommendations[ImplStatus]="Compensated"))*ISNUMBER(MATCH(Recommendations[Id],H95:AU95,0)))/COUNTIF(H95:AU95,"&lt;&gt;"))</f>
        <v/>
      </c>
      <c r="H95" s="163"/>
      <c r="I95" s="163"/>
      <c r="J95" s="163"/>
      <c r="K95" s="163"/>
      <c r="L95" s="163"/>
      <c r="M95" s="163"/>
      <c r="N95" s="163"/>
      <c r="O95" s="163"/>
      <c r="P95" s="163"/>
      <c r="Q95" s="163"/>
      <c r="R95" s="163"/>
      <c r="S95" s="163"/>
      <c r="T95" s="163"/>
      <c r="U95" s="163"/>
      <c r="V95" s="163"/>
      <c r="W95" s="163"/>
      <c r="X95" s="163"/>
      <c r="Y95" s="163"/>
      <c r="Z95" s="163"/>
      <c r="AA95" s="163"/>
      <c r="AB95" s="163"/>
      <c r="AC95" s="163"/>
      <c r="AD95" s="163"/>
      <c r="AE95" s="163"/>
      <c r="AF95" s="163"/>
      <c r="AG95" s="163"/>
      <c r="AH95" s="163"/>
      <c r="AI95" s="163"/>
      <c r="AJ95" s="163"/>
      <c r="AK95" s="163"/>
      <c r="AL95" s="163"/>
      <c r="AM95" s="163"/>
      <c r="AN95" s="163"/>
      <c r="AO95" s="163"/>
      <c r="AP95" s="163"/>
      <c r="AQ95" s="163"/>
      <c r="AR95" s="163"/>
      <c r="AS95" s="163"/>
      <c r="AT95" s="163"/>
      <c r="AU95" s="177"/>
    </row>
    <row r="96" spans="1:47" ht="60" customHeight="1" x14ac:dyDescent="0.35">
      <c r="A96" s="174" t="s">
        <v>3414</v>
      </c>
      <c r="B96" s="148" t="s">
        <v>3438</v>
      </c>
      <c r="C96" s="149" t="s">
        <v>3440</v>
      </c>
      <c r="D96" s="152" t="s">
        <v>3441</v>
      </c>
      <c r="E96" s="155"/>
      <c r="F96" s="158" t="s">
        <v>20</v>
      </c>
      <c r="G96" s="161" t="str">
        <f>IF(COUNTIF(H96:AU96,"&lt;&gt;")=0,"",SUMPRODUCT(((Recommendations[ImplStatus]="Implemented")+(Recommendations[ImplStatus]="Compensated"))*ISNUMBER(MATCH(Recommendations[Id],H96:AU96,0)))/COUNTIF(H96:AU96,"&lt;&gt;"))</f>
        <v/>
      </c>
      <c r="H96" s="164"/>
      <c r="I96" s="164"/>
      <c r="J96" s="164"/>
      <c r="K96" s="164"/>
      <c r="L96" s="164"/>
      <c r="M96" s="164"/>
      <c r="N96" s="164"/>
      <c r="O96" s="164"/>
      <c r="P96" s="164"/>
      <c r="Q96" s="164"/>
      <c r="R96" s="164"/>
      <c r="S96" s="164"/>
      <c r="T96" s="164"/>
      <c r="U96" s="164"/>
      <c r="V96" s="164"/>
      <c r="W96" s="164"/>
      <c r="X96" s="164"/>
      <c r="Y96" s="164"/>
      <c r="Z96" s="164"/>
      <c r="AA96" s="164"/>
      <c r="AB96" s="164"/>
      <c r="AC96" s="164"/>
      <c r="AD96" s="164"/>
      <c r="AE96" s="164"/>
      <c r="AF96" s="164"/>
      <c r="AG96" s="164"/>
      <c r="AH96" s="164"/>
      <c r="AI96" s="164"/>
      <c r="AJ96" s="164"/>
      <c r="AK96" s="164"/>
      <c r="AL96" s="164"/>
      <c r="AM96" s="164"/>
      <c r="AN96" s="164"/>
      <c r="AO96" s="164"/>
      <c r="AP96" s="164"/>
      <c r="AQ96" s="164"/>
      <c r="AR96" s="164"/>
      <c r="AS96" s="164"/>
      <c r="AT96" s="164"/>
      <c r="AU96" s="178"/>
    </row>
    <row r="97" spans="1:47" ht="60" customHeight="1" x14ac:dyDescent="0.35">
      <c r="A97" s="174" t="s">
        <v>3414</v>
      </c>
      <c r="B97" s="148" t="s">
        <v>3438</v>
      </c>
      <c r="C97" s="149" t="s">
        <v>3442</v>
      </c>
      <c r="D97" s="152" t="s">
        <v>3443</v>
      </c>
      <c r="E97" s="155"/>
      <c r="F97" s="158" t="s">
        <v>20</v>
      </c>
      <c r="G97" s="161" t="str">
        <f>IF(COUNTIF(H97:AU97,"&lt;&gt;")=0,"",SUMPRODUCT(((Recommendations[ImplStatus]="Implemented")+(Recommendations[ImplStatus]="Compensated"))*ISNUMBER(MATCH(Recommendations[Id],H97:AU97,0)))/COUNTIF(H97:AU97,"&lt;&gt;"))</f>
        <v/>
      </c>
      <c r="H97" s="164"/>
      <c r="I97" s="164"/>
      <c r="J97" s="164"/>
      <c r="K97" s="164"/>
      <c r="L97" s="164"/>
      <c r="M97" s="164"/>
      <c r="N97" s="164"/>
      <c r="O97" s="164"/>
      <c r="P97" s="164"/>
      <c r="Q97" s="164"/>
      <c r="R97" s="164"/>
      <c r="S97" s="164"/>
      <c r="T97" s="164"/>
      <c r="U97" s="164"/>
      <c r="V97" s="164"/>
      <c r="W97" s="164"/>
      <c r="X97" s="164"/>
      <c r="Y97" s="164"/>
      <c r="Z97" s="164"/>
      <c r="AA97" s="164"/>
      <c r="AB97" s="164"/>
      <c r="AC97" s="164"/>
      <c r="AD97" s="164"/>
      <c r="AE97" s="164"/>
      <c r="AF97" s="164"/>
      <c r="AG97" s="164"/>
      <c r="AH97" s="164"/>
      <c r="AI97" s="164"/>
      <c r="AJ97" s="164"/>
      <c r="AK97" s="164"/>
      <c r="AL97" s="164"/>
      <c r="AM97" s="164"/>
      <c r="AN97" s="164"/>
      <c r="AO97" s="164"/>
      <c r="AP97" s="164"/>
      <c r="AQ97" s="164"/>
      <c r="AR97" s="164"/>
      <c r="AS97" s="164"/>
      <c r="AT97" s="164"/>
      <c r="AU97" s="178"/>
    </row>
    <row r="98" spans="1:47" ht="60" customHeight="1" x14ac:dyDescent="0.35">
      <c r="A98" s="174" t="s">
        <v>3414</v>
      </c>
      <c r="B98" s="148" t="s">
        <v>3438</v>
      </c>
      <c r="C98" s="149" t="s">
        <v>3444</v>
      </c>
      <c r="D98" s="152" t="s">
        <v>3445</v>
      </c>
      <c r="E98" s="155"/>
      <c r="F98" s="158" t="s">
        <v>20</v>
      </c>
      <c r="G98" s="161" t="str">
        <f>IF(COUNTIF(H98:AU98,"&lt;&gt;")=0,"",SUMPRODUCT(((Recommendations[ImplStatus]="Implemented")+(Recommendations[ImplStatus]="Compensated"))*ISNUMBER(MATCH(Recommendations[Id],H98:AU98,0)))/COUNTIF(H98:AU98,"&lt;&gt;"))</f>
        <v/>
      </c>
      <c r="H98" s="164"/>
      <c r="I98" s="164"/>
      <c r="J98" s="164"/>
      <c r="K98" s="164"/>
      <c r="L98" s="164"/>
      <c r="M98" s="164"/>
      <c r="N98" s="164"/>
      <c r="O98" s="164"/>
      <c r="P98" s="164"/>
      <c r="Q98" s="164"/>
      <c r="R98" s="164"/>
      <c r="S98" s="164"/>
      <c r="T98" s="164"/>
      <c r="U98" s="164"/>
      <c r="V98" s="164"/>
      <c r="W98" s="164"/>
      <c r="X98" s="164"/>
      <c r="Y98" s="164"/>
      <c r="Z98" s="164"/>
      <c r="AA98" s="164"/>
      <c r="AB98" s="164"/>
      <c r="AC98" s="164"/>
      <c r="AD98" s="164"/>
      <c r="AE98" s="164"/>
      <c r="AF98" s="164"/>
      <c r="AG98" s="164"/>
      <c r="AH98" s="164"/>
      <c r="AI98" s="164"/>
      <c r="AJ98" s="164"/>
      <c r="AK98" s="164"/>
      <c r="AL98" s="164"/>
      <c r="AM98" s="164"/>
      <c r="AN98" s="164"/>
      <c r="AO98" s="164"/>
      <c r="AP98" s="164"/>
      <c r="AQ98" s="164"/>
      <c r="AR98" s="164"/>
      <c r="AS98" s="164"/>
      <c r="AT98" s="164"/>
      <c r="AU98" s="178"/>
    </row>
    <row r="99" spans="1:47" ht="60" customHeight="1" x14ac:dyDescent="0.35">
      <c r="A99" s="174" t="s">
        <v>3414</v>
      </c>
      <c r="B99" s="148" t="s">
        <v>3438</v>
      </c>
      <c r="C99" s="149" t="s">
        <v>3446</v>
      </c>
      <c r="D99" s="152" t="s">
        <v>3447</v>
      </c>
      <c r="E99" s="155"/>
      <c r="F99" s="158" t="s">
        <v>20</v>
      </c>
      <c r="G99" s="161" t="str">
        <f>IF(COUNTIF(H99:AU99,"&lt;&gt;")=0,"",SUMPRODUCT(((Recommendations[ImplStatus]="Implemented")+(Recommendations[ImplStatus]="Compensated"))*ISNUMBER(MATCH(Recommendations[Id],H99:AU99,0)))/COUNTIF(H99:AU99,"&lt;&gt;"))</f>
        <v/>
      </c>
      <c r="H99" s="164"/>
      <c r="I99" s="164"/>
      <c r="J99" s="164"/>
      <c r="K99" s="164"/>
      <c r="L99" s="164"/>
      <c r="M99" s="164"/>
      <c r="N99" s="164"/>
      <c r="O99" s="164"/>
      <c r="P99" s="164"/>
      <c r="Q99" s="164"/>
      <c r="R99" s="164"/>
      <c r="S99" s="164"/>
      <c r="T99" s="164"/>
      <c r="U99" s="164"/>
      <c r="V99" s="164"/>
      <c r="W99" s="164"/>
      <c r="X99" s="164"/>
      <c r="Y99" s="164"/>
      <c r="Z99" s="164"/>
      <c r="AA99" s="164"/>
      <c r="AB99" s="164"/>
      <c r="AC99" s="164"/>
      <c r="AD99" s="164"/>
      <c r="AE99" s="164"/>
      <c r="AF99" s="164"/>
      <c r="AG99" s="164"/>
      <c r="AH99" s="164"/>
      <c r="AI99" s="164"/>
      <c r="AJ99" s="164"/>
      <c r="AK99" s="164"/>
      <c r="AL99" s="164"/>
      <c r="AM99" s="164"/>
      <c r="AN99" s="164"/>
      <c r="AO99" s="164"/>
      <c r="AP99" s="164"/>
      <c r="AQ99" s="164"/>
      <c r="AR99" s="164"/>
      <c r="AS99" s="164"/>
      <c r="AT99" s="164"/>
      <c r="AU99" s="178"/>
    </row>
    <row r="100" spans="1:47" ht="60" customHeight="1" x14ac:dyDescent="0.35">
      <c r="A100" s="174" t="s">
        <v>3414</v>
      </c>
      <c r="B100" s="148" t="s">
        <v>3438</v>
      </c>
      <c r="C100" s="149" t="s">
        <v>3448</v>
      </c>
      <c r="D100" s="152" t="s">
        <v>3449</v>
      </c>
      <c r="E100" s="155"/>
      <c r="F100" s="158" t="s">
        <v>20</v>
      </c>
      <c r="G100" s="161" t="str">
        <f>IF(COUNTIF(H100:AU100,"&lt;&gt;")=0,"",SUMPRODUCT(((Recommendations[ImplStatus]="Implemented")+(Recommendations[ImplStatus]="Compensated"))*ISNUMBER(MATCH(Recommendations[Id],H100:AU100,0)))/COUNTIF(H100:AU100,"&lt;&gt;"))</f>
        <v/>
      </c>
      <c r="H100" s="164"/>
      <c r="I100" s="164"/>
      <c r="J100" s="164"/>
      <c r="K100" s="164"/>
      <c r="L100" s="164"/>
      <c r="M100" s="164"/>
      <c r="N100" s="164"/>
      <c r="O100" s="164"/>
      <c r="P100" s="164"/>
      <c r="Q100" s="164"/>
      <c r="R100" s="164"/>
      <c r="S100" s="164"/>
      <c r="T100" s="164"/>
      <c r="U100" s="164"/>
      <c r="V100" s="164"/>
      <c r="W100" s="164"/>
      <c r="X100" s="164"/>
      <c r="Y100" s="164"/>
      <c r="Z100" s="164"/>
      <c r="AA100" s="164"/>
      <c r="AB100" s="164"/>
      <c r="AC100" s="164"/>
      <c r="AD100" s="164"/>
      <c r="AE100" s="164"/>
      <c r="AF100" s="164"/>
      <c r="AG100" s="164"/>
      <c r="AH100" s="164"/>
      <c r="AI100" s="164"/>
      <c r="AJ100" s="164"/>
      <c r="AK100" s="164"/>
      <c r="AL100" s="164"/>
      <c r="AM100" s="164"/>
      <c r="AN100" s="164"/>
      <c r="AO100" s="164"/>
      <c r="AP100" s="164"/>
      <c r="AQ100" s="164"/>
      <c r="AR100" s="164"/>
      <c r="AS100" s="164"/>
      <c r="AT100" s="164"/>
      <c r="AU100" s="178"/>
    </row>
    <row r="101" spans="1:47" ht="60" customHeight="1" x14ac:dyDescent="0.35">
      <c r="A101" s="174" t="s">
        <v>3414</v>
      </c>
      <c r="B101" s="148" t="s">
        <v>3438</v>
      </c>
      <c r="C101" s="149" t="s">
        <v>3450</v>
      </c>
      <c r="D101" s="152" t="s">
        <v>3451</v>
      </c>
      <c r="E101" s="155"/>
      <c r="F101" s="158" t="s">
        <v>20</v>
      </c>
      <c r="G101" s="161" t="str">
        <f>IF(COUNTIF(H101:AU101,"&lt;&gt;")=0,"",SUMPRODUCT(((Recommendations[ImplStatus]="Implemented")+(Recommendations[ImplStatus]="Compensated"))*ISNUMBER(MATCH(Recommendations[Id],H101:AU101,0)))/COUNTIF(H101:AU101,"&lt;&gt;"))</f>
        <v/>
      </c>
      <c r="H101" s="164"/>
      <c r="I101" s="164"/>
      <c r="J101" s="164"/>
      <c r="K101" s="164"/>
      <c r="L101" s="164"/>
      <c r="M101" s="164"/>
      <c r="N101" s="164"/>
      <c r="O101" s="164"/>
      <c r="P101" s="164"/>
      <c r="Q101" s="164"/>
      <c r="R101" s="164"/>
      <c r="S101" s="164"/>
      <c r="T101" s="164"/>
      <c r="U101" s="164"/>
      <c r="V101" s="164"/>
      <c r="W101" s="164"/>
      <c r="X101" s="164"/>
      <c r="Y101" s="164"/>
      <c r="Z101" s="164"/>
      <c r="AA101" s="164"/>
      <c r="AB101" s="164"/>
      <c r="AC101" s="164"/>
      <c r="AD101" s="164"/>
      <c r="AE101" s="164"/>
      <c r="AF101" s="164"/>
      <c r="AG101" s="164"/>
      <c r="AH101" s="164"/>
      <c r="AI101" s="164"/>
      <c r="AJ101" s="164"/>
      <c r="AK101" s="164"/>
      <c r="AL101" s="164"/>
      <c r="AM101" s="164"/>
      <c r="AN101" s="164"/>
      <c r="AO101" s="164"/>
      <c r="AP101" s="164"/>
      <c r="AQ101" s="164"/>
      <c r="AR101" s="164"/>
      <c r="AS101" s="164"/>
      <c r="AT101" s="164"/>
      <c r="AU101" s="178"/>
    </row>
    <row r="102" spans="1:47" ht="60" customHeight="1" x14ac:dyDescent="0.35">
      <c r="A102" s="174" t="s">
        <v>3414</v>
      </c>
      <c r="B102" s="148" t="s">
        <v>3438</v>
      </c>
      <c r="C102" s="149" t="s">
        <v>3452</v>
      </c>
      <c r="D102" s="152" t="s">
        <v>3453</v>
      </c>
      <c r="E102" s="155"/>
      <c r="F102" s="158" t="s">
        <v>20</v>
      </c>
      <c r="G102" s="161" t="str">
        <f>IF(COUNTIF(H102:AU102,"&lt;&gt;")=0,"",SUMPRODUCT(((Recommendations[ImplStatus]="Implemented")+(Recommendations[ImplStatus]="Compensated"))*ISNUMBER(MATCH(Recommendations[Id],H102:AU102,0)))/COUNTIF(H102:AU102,"&lt;&gt;"))</f>
        <v/>
      </c>
      <c r="H102" s="164"/>
      <c r="I102" s="164"/>
      <c r="J102" s="164"/>
      <c r="K102" s="164"/>
      <c r="L102" s="164"/>
      <c r="M102" s="164"/>
      <c r="N102" s="164"/>
      <c r="O102" s="164"/>
      <c r="P102" s="164"/>
      <c r="Q102" s="164"/>
      <c r="R102" s="164"/>
      <c r="S102" s="164"/>
      <c r="T102" s="164"/>
      <c r="U102" s="164"/>
      <c r="V102" s="164"/>
      <c r="W102" s="164"/>
      <c r="X102" s="164"/>
      <c r="Y102" s="164"/>
      <c r="Z102" s="164"/>
      <c r="AA102" s="164"/>
      <c r="AB102" s="164"/>
      <c r="AC102" s="164"/>
      <c r="AD102" s="164"/>
      <c r="AE102" s="164"/>
      <c r="AF102" s="164"/>
      <c r="AG102" s="164"/>
      <c r="AH102" s="164"/>
      <c r="AI102" s="164"/>
      <c r="AJ102" s="164"/>
      <c r="AK102" s="164"/>
      <c r="AL102" s="164"/>
      <c r="AM102" s="164"/>
      <c r="AN102" s="164"/>
      <c r="AO102" s="164"/>
      <c r="AP102" s="164"/>
      <c r="AQ102" s="164"/>
      <c r="AR102" s="164"/>
      <c r="AS102" s="164"/>
      <c r="AT102" s="164"/>
      <c r="AU102" s="178"/>
    </row>
    <row r="103" spans="1:47" ht="60" customHeight="1" outlineLevel="1" x14ac:dyDescent="0.35">
      <c r="A103" s="173" t="s">
        <v>3414</v>
      </c>
      <c r="B103" s="147" t="s">
        <v>2598</v>
      </c>
      <c r="C103" s="145" t="s">
        <v>3454</v>
      </c>
      <c r="D103" s="151" t="s">
        <v>3455</v>
      </c>
      <c r="E103" s="154" t="s">
        <v>20</v>
      </c>
      <c r="F103" s="157" t="s">
        <v>20</v>
      </c>
      <c r="G103" s="160" t="str">
        <f>IF(COUNTIF(H103:AU103,"&lt;&gt;")=0,"",SUMPRODUCT(((Recommendations[ImplStatus]="Implemented")+(Recommendations[ImplStatus]="Compensated"))*ISNUMBER(MATCH(Recommendations[Id],H103:AU103,0)))/COUNTIF(H103:AU103,"&lt;&gt;"))</f>
        <v/>
      </c>
      <c r="H103" s="163"/>
      <c r="I103" s="163"/>
      <c r="J103" s="163"/>
      <c r="K103" s="163"/>
      <c r="L103" s="163"/>
      <c r="M103" s="163"/>
      <c r="N103" s="163"/>
      <c r="O103" s="163"/>
      <c r="P103" s="163"/>
      <c r="Q103" s="163"/>
      <c r="R103" s="163"/>
      <c r="S103" s="163"/>
      <c r="T103" s="163"/>
      <c r="U103" s="163"/>
      <c r="V103" s="163"/>
      <c r="W103" s="163"/>
      <c r="X103" s="163"/>
      <c r="Y103" s="163"/>
      <c r="Z103" s="163"/>
      <c r="AA103" s="163"/>
      <c r="AB103" s="163"/>
      <c r="AC103" s="163"/>
      <c r="AD103" s="163"/>
      <c r="AE103" s="163"/>
      <c r="AF103" s="163"/>
      <c r="AG103" s="163"/>
      <c r="AH103" s="163"/>
      <c r="AI103" s="163"/>
      <c r="AJ103" s="163"/>
      <c r="AK103" s="163"/>
      <c r="AL103" s="163"/>
      <c r="AM103" s="163"/>
      <c r="AN103" s="163"/>
      <c r="AO103" s="163"/>
      <c r="AP103" s="163"/>
      <c r="AQ103" s="163"/>
      <c r="AR103" s="163"/>
      <c r="AS103" s="163"/>
      <c r="AT103" s="163"/>
      <c r="AU103" s="177"/>
    </row>
    <row r="104" spans="1:47" ht="60" customHeight="1" x14ac:dyDescent="0.35">
      <c r="A104" s="174" t="s">
        <v>3414</v>
      </c>
      <c r="B104" s="148" t="s">
        <v>2598</v>
      </c>
      <c r="C104" s="149" t="s">
        <v>3456</v>
      </c>
      <c r="D104" s="152" t="s">
        <v>3457</v>
      </c>
      <c r="E104" s="155" t="s">
        <v>3458</v>
      </c>
      <c r="F104" s="158" t="s">
        <v>3191</v>
      </c>
      <c r="G104" s="161" t="str">
        <f>IF(COUNTIF(H104:AU104,"&lt;&gt;")=0,"",SUMPRODUCT(((Recommendations[ImplStatus]="Implemented")+(Recommendations[ImplStatus]="Compensated"))*ISNUMBER(MATCH(Recommendations[Id],H104:AU104,0)))/COUNTIF(H104:AU104,"&lt;&gt;"))</f>
        <v/>
      </c>
      <c r="H104" s="164"/>
      <c r="I104" s="164"/>
      <c r="J104" s="164"/>
      <c r="K104" s="164"/>
      <c r="L104" s="164"/>
      <c r="M104" s="164"/>
      <c r="N104" s="164"/>
      <c r="O104" s="164"/>
      <c r="P104" s="164"/>
      <c r="Q104" s="164"/>
      <c r="R104" s="164"/>
      <c r="S104" s="164"/>
      <c r="T104" s="164"/>
      <c r="U104" s="164"/>
      <c r="V104" s="164"/>
      <c r="W104" s="164"/>
      <c r="X104" s="164"/>
      <c r="Y104" s="164"/>
      <c r="Z104" s="164"/>
      <c r="AA104" s="164"/>
      <c r="AB104" s="164"/>
      <c r="AC104" s="164"/>
      <c r="AD104" s="164"/>
      <c r="AE104" s="164"/>
      <c r="AF104" s="164"/>
      <c r="AG104" s="164"/>
      <c r="AH104" s="164"/>
      <c r="AI104" s="164"/>
      <c r="AJ104" s="164"/>
      <c r="AK104" s="164"/>
      <c r="AL104" s="164"/>
      <c r="AM104" s="164"/>
      <c r="AN104" s="164"/>
      <c r="AO104" s="164"/>
      <c r="AP104" s="164"/>
      <c r="AQ104" s="164"/>
      <c r="AR104" s="164"/>
      <c r="AS104" s="164"/>
      <c r="AT104" s="164"/>
      <c r="AU104" s="178"/>
    </row>
    <row r="105" spans="1:47" ht="60" customHeight="1" x14ac:dyDescent="0.35">
      <c r="A105" s="174" t="s">
        <v>3414</v>
      </c>
      <c r="B105" s="148" t="s">
        <v>2598</v>
      </c>
      <c r="C105" s="149" t="s">
        <v>3459</v>
      </c>
      <c r="D105" s="152" t="s">
        <v>3460</v>
      </c>
      <c r="E105" s="155" t="s">
        <v>3461</v>
      </c>
      <c r="F105" s="158" t="s">
        <v>3195</v>
      </c>
      <c r="G105" s="161" t="str">
        <f>IF(COUNTIF(H105:AU105,"&lt;&gt;")=0,"",SUMPRODUCT(((Recommendations[ImplStatus]="Implemented")+(Recommendations[ImplStatus]="Compensated"))*ISNUMBER(MATCH(Recommendations[Id],H105:AU105,0)))/COUNTIF(H105:AU105,"&lt;&gt;"))</f>
        <v/>
      </c>
      <c r="H105" s="164"/>
      <c r="I105" s="164"/>
      <c r="J105" s="164"/>
      <c r="K105" s="164"/>
      <c r="L105" s="164"/>
      <c r="M105" s="164"/>
      <c r="N105" s="164"/>
      <c r="O105" s="164"/>
      <c r="P105" s="164"/>
      <c r="Q105" s="164"/>
      <c r="R105" s="164"/>
      <c r="S105" s="164"/>
      <c r="T105" s="164"/>
      <c r="U105" s="164"/>
      <c r="V105" s="164"/>
      <c r="W105" s="164"/>
      <c r="X105" s="164"/>
      <c r="Y105" s="164"/>
      <c r="Z105" s="164"/>
      <c r="AA105" s="164"/>
      <c r="AB105" s="164"/>
      <c r="AC105" s="164"/>
      <c r="AD105" s="164"/>
      <c r="AE105" s="164"/>
      <c r="AF105" s="164"/>
      <c r="AG105" s="164"/>
      <c r="AH105" s="164"/>
      <c r="AI105" s="164"/>
      <c r="AJ105" s="164"/>
      <c r="AK105" s="164"/>
      <c r="AL105" s="164"/>
      <c r="AM105" s="164"/>
      <c r="AN105" s="164"/>
      <c r="AO105" s="164"/>
      <c r="AP105" s="164"/>
      <c r="AQ105" s="164"/>
      <c r="AR105" s="164"/>
      <c r="AS105" s="164"/>
      <c r="AT105" s="164"/>
      <c r="AU105" s="178"/>
    </row>
    <row r="106" spans="1:47" ht="60" customHeight="1" x14ac:dyDescent="0.35">
      <c r="A106" s="174" t="s">
        <v>3414</v>
      </c>
      <c r="B106" s="148" t="s">
        <v>2598</v>
      </c>
      <c r="C106" s="149" t="s">
        <v>3462</v>
      </c>
      <c r="D106" s="152" t="s">
        <v>3463</v>
      </c>
      <c r="E106" s="155"/>
      <c r="F106" s="158" t="s">
        <v>20</v>
      </c>
      <c r="G106" s="161" t="str">
        <f>IF(COUNTIF(H106:AU106,"&lt;&gt;")=0,"",SUMPRODUCT(((Recommendations[ImplStatus]="Implemented")+(Recommendations[ImplStatus]="Compensated"))*ISNUMBER(MATCH(Recommendations[Id],H106:AU106,0)))/COUNTIF(H106:AU106,"&lt;&gt;"))</f>
        <v/>
      </c>
      <c r="H106" s="164"/>
      <c r="I106" s="164"/>
      <c r="J106" s="164"/>
      <c r="K106" s="164"/>
      <c r="L106" s="164"/>
      <c r="M106" s="164"/>
      <c r="N106" s="164"/>
      <c r="O106" s="164"/>
      <c r="P106" s="164"/>
      <c r="Q106" s="164"/>
      <c r="R106" s="164"/>
      <c r="S106" s="164"/>
      <c r="T106" s="164"/>
      <c r="U106" s="164"/>
      <c r="V106" s="164"/>
      <c r="W106" s="164"/>
      <c r="X106" s="164"/>
      <c r="Y106" s="164"/>
      <c r="Z106" s="164"/>
      <c r="AA106" s="164"/>
      <c r="AB106" s="164"/>
      <c r="AC106" s="164"/>
      <c r="AD106" s="164"/>
      <c r="AE106" s="164"/>
      <c r="AF106" s="164"/>
      <c r="AG106" s="164"/>
      <c r="AH106" s="164"/>
      <c r="AI106" s="164"/>
      <c r="AJ106" s="164"/>
      <c r="AK106" s="164"/>
      <c r="AL106" s="164"/>
      <c r="AM106" s="164"/>
      <c r="AN106" s="164"/>
      <c r="AO106" s="164"/>
      <c r="AP106" s="164"/>
      <c r="AQ106" s="164"/>
      <c r="AR106" s="164"/>
      <c r="AS106" s="164"/>
      <c r="AT106" s="164"/>
      <c r="AU106" s="178"/>
    </row>
    <row r="107" spans="1:47" ht="60" customHeight="1" x14ac:dyDescent="0.35">
      <c r="A107" s="174" t="s">
        <v>3414</v>
      </c>
      <c r="B107" s="148" t="s">
        <v>2598</v>
      </c>
      <c r="C107" s="149" t="s">
        <v>3464</v>
      </c>
      <c r="D107" s="152" t="s">
        <v>3465</v>
      </c>
      <c r="E107" s="155"/>
      <c r="F107" s="158" t="s">
        <v>20</v>
      </c>
      <c r="G107" s="161" t="str">
        <f>IF(COUNTIF(H107:AU107,"&lt;&gt;")=0,"",SUMPRODUCT(((Recommendations[ImplStatus]="Implemented")+(Recommendations[ImplStatus]="Compensated"))*ISNUMBER(MATCH(Recommendations[Id],H107:AU107,0)))/COUNTIF(H107:AU107,"&lt;&gt;"))</f>
        <v/>
      </c>
      <c r="H107" s="164"/>
      <c r="I107" s="164"/>
      <c r="J107" s="164"/>
      <c r="K107" s="164"/>
      <c r="L107" s="164"/>
      <c r="M107" s="164"/>
      <c r="N107" s="164"/>
      <c r="O107" s="164"/>
      <c r="P107" s="164"/>
      <c r="Q107" s="164"/>
      <c r="R107" s="164"/>
      <c r="S107" s="164"/>
      <c r="T107" s="164"/>
      <c r="U107" s="164"/>
      <c r="V107" s="164"/>
      <c r="W107" s="164"/>
      <c r="X107" s="164"/>
      <c r="Y107" s="164"/>
      <c r="Z107" s="164"/>
      <c r="AA107" s="164"/>
      <c r="AB107" s="164"/>
      <c r="AC107" s="164"/>
      <c r="AD107" s="164"/>
      <c r="AE107" s="164"/>
      <c r="AF107" s="164"/>
      <c r="AG107" s="164"/>
      <c r="AH107" s="164"/>
      <c r="AI107" s="164"/>
      <c r="AJ107" s="164"/>
      <c r="AK107" s="164"/>
      <c r="AL107" s="164"/>
      <c r="AM107" s="164"/>
      <c r="AN107" s="164"/>
      <c r="AO107" s="164"/>
      <c r="AP107" s="164"/>
      <c r="AQ107" s="164"/>
      <c r="AR107" s="164"/>
      <c r="AS107" s="164"/>
      <c r="AT107" s="164"/>
      <c r="AU107" s="178"/>
    </row>
    <row r="108" spans="1:47" ht="60" customHeight="1" x14ac:dyDescent="0.35">
      <c r="A108" s="174" t="s">
        <v>3414</v>
      </c>
      <c r="B108" s="148" t="s">
        <v>2598</v>
      </c>
      <c r="C108" s="149" t="s">
        <v>3466</v>
      </c>
      <c r="D108" s="152" t="s">
        <v>3467</v>
      </c>
      <c r="E108" s="155"/>
      <c r="F108" s="158" t="s">
        <v>20</v>
      </c>
      <c r="G108" s="161" t="str">
        <f>IF(COUNTIF(H108:AU108,"&lt;&gt;")=0,"",SUMPRODUCT(((Recommendations[ImplStatus]="Implemented")+(Recommendations[ImplStatus]="Compensated"))*ISNUMBER(MATCH(Recommendations[Id],H108:AU108,0)))/COUNTIF(H108:AU108,"&lt;&gt;"))</f>
        <v/>
      </c>
      <c r="H108" s="164"/>
      <c r="I108" s="164"/>
      <c r="J108" s="164"/>
      <c r="K108" s="164"/>
      <c r="L108" s="164"/>
      <c r="M108" s="164"/>
      <c r="N108" s="164"/>
      <c r="O108" s="164"/>
      <c r="P108" s="164"/>
      <c r="Q108" s="164"/>
      <c r="R108" s="164"/>
      <c r="S108" s="164"/>
      <c r="T108" s="164"/>
      <c r="U108" s="164"/>
      <c r="V108" s="164"/>
      <c r="W108" s="164"/>
      <c r="X108" s="164"/>
      <c r="Y108" s="164"/>
      <c r="Z108" s="164"/>
      <c r="AA108" s="164"/>
      <c r="AB108" s="164"/>
      <c r="AC108" s="164"/>
      <c r="AD108" s="164"/>
      <c r="AE108" s="164"/>
      <c r="AF108" s="164"/>
      <c r="AG108" s="164"/>
      <c r="AH108" s="164"/>
      <c r="AI108" s="164"/>
      <c r="AJ108" s="164"/>
      <c r="AK108" s="164"/>
      <c r="AL108" s="164"/>
      <c r="AM108" s="164"/>
      <c r="AN108" s="164"/>
      <c r="AO108" s="164"/>
      <c r="AP108" s="164"/>
      <c r="AQ108" s="164"/>
      <c r="AR108" s="164"/>
      <c r="AS108" s="164"/>
      <c r="AT108" s="164"/>
      <c r="AU108" s="178"/>
    </row>
    <row r="109" spans="1:47" ht="60" customHeight="1" outlineLevel="1" x14ac:dyDescent="0.35">
      <c r="A109" s="173" t="s">
        <v>3414</v>
      </c>
      <c r="B109" s="147" t="s">
        <v>3468</v>
      </c>
      <c r="C109" s="145" t="s">
        <v>3469</v>
      </c>
      <c r="D109" s="151" t="s">
        <v>3470</v>
      </c>
      <c r="E109" s="154" t="s">
        <v>20</v>
      </c>
      <c r="F109" s="157" t="s">
        <v>20</v>
      </c>
      <c r="G109" s="160" t="str">
        <f>IF(COUNTIF(H109:AU109,"&lt;&gt;")=0,"",SUMPRODUCT(((Recommendations[ImplStatus]="Implemented")+(Recommendations[ImplStatus]="Compensated"))*ISNUMBER(MATCH(Recommendations[Id],H109:AU109,0)))/COUNTIF(H109:AU109,"&lt;&gt;"))</f>
        <v/>
      </c>
      <c r="H109" s="163"/>
      <c r="I109" s="163"/>
      <c r="J109" s="163"/>
      <c r="K109" s="163"/>
      <c r="L109" s="163"/>
      <c r="M109" s="163"/>
      <c r="N109" s="163"/>
      <c r="O109" s="163"/>
      <c r="P109" s="163"/>
      <c r="Q109" s="163"/>
      <c r="R109" s="163"/>
      <c r="S109" s="163"/>
      <c r="T109" s="163"/>
      <c r="U109" s="163"/>
      <c r="V109" s="163"/>
      <c r="W109" s="163"/>
      <c r="X109" s="163"/>
      <c r="Y109" s="163"/>
      <c r="Z109" s="163"/>
      <c r="AA109" s="163"/>
      <c r="AB109" s="163"/>
      <c r="AC109" s="163"/>
      <c r="AD109" s="163"/>
      <c r="AE109" s="163"/>
      <c r="AF109" s="163"/>
      <c r="AG109" s="163"/>
      <c r="AH109" s="163"/>
      <c r="AI109" s="163"/>
      <c r="AJ109" s="163"/>
      <c r="AK109" s="163"/>
      <c r="AL109" s="163"/>
      <c r="AM109" s="163"/>
      <c r="AN109" s="163"/>
      <c r="AO109" s="163"/>
      <c r="AP109" s="163"/>
      <c r="AQ109" s="163"/>
      <c r="AR109" s="163"/>
      <c r="AS109" s="163"/>
      <c r="AT109" s="163"/>
      <c r="AU109" s="177"/>
    </row>
    <row r="110" spans="1:47" ht="60" customHeight="1" x14ac:dyDescent="0.35">
      <c r="A110" s="174" t="s">
        <v>3414</v>
      </c>
      <c r="B110" s="148" t="s">
        <v>3468</v>
      </c>
      <c r="C110" s="149" t="s">
        <v>3471</v>
      </c>
      <c r="D110" s="152" t="s">
        <v>3472</v>
      </c>
      <c r="E110" s="155" t="s">
        <v>3473</v>
      </c>
      <c r="F110" s="158" t="s">
        <v>3191</v>
      </c>
      <c r="G110" s="161">
        <f>IF(COUNTIF(H110:AU110,"&lt;&gt;")=0,"",SUMPRODUCT(((Recommendations[ImplStatus]="Implemented")+(Recommendations[ImplStatus]="Compensated"))*ISNUMBER(MATCH(Recommendations[Id],H110:AU110,0)))/COUNTIF(H110:AU110,"&lt;&gt;"))</f>
        <v>0</v>
      </c>
      <c r="H110" s="164" t="s">
        <v>1152</v>
      </c>
      <c r="I110" s="164" t="s">
        <v>1182</v>
      </c>
      <c r="J110" s="164"/>
      <c r="K110" s="164"/>
      <c r="L110" s="164"/>
      <c r="M110" s="164"/>
      <c r="N110" s="164"/>
      <c r="O110" s="164"/>
      <c r="P110" s="164"/>
      <c r="Q110" s="164"/>
      <c r="R110" s="164"/>
      <c r="S110" s="164"/>
      <c r="T110" s="164"/>
      <c r="U110" s="164"/>
      <c r="V110" s="164"/>
      <c r="W110" s="164"/>
      <c r="X110" s="164"/>
      <c r="Y110" s="164"/>
      <c r="Z110" s="164"/>
      <c r="AA110" s="164"/>
      <c r="AB110" s="164"/>
      <c r="AC110" s="164"/>
      <c r="AD110" s="164"/>
      <c r="AE110" s="164"/>
      <c r="AF110" s="164"/>
      <c r="AG110" s="164"/>
      <c r="AH110" s="164"/>
      <c r="AI110" s="164"/>
      <c r="AJ110" s="164"/>
      <c r="AK110" s="164"/>
      <c r="AL110" s="164"/>
      <c r="AM110" s="164"/>
      <c r="AN110" s="164"/>
      <c r="AO110" s="164"/>
      <c r="AP110" s="164"/>
      <c r="AQ110" s="164"/>
      <c r="AR110" s="164"/>
      <c r="AS110" s="164"/>
      <c r="AT110" s="164"/>
      <c r="AU110" s="178"/>
    </row>
    <row r="111" spans="1:47" ht="60" customHeight="1" x14ac:dyDescent="0.35">
      <c r="A111" s="174" t="s">
        <v>3414</v>
      </c>
      <c r="B111" s="148" t="s">
        <v>3468</v>
      </c>
      <c r="C111" s="149" t="s">
        <v>3474</v>
      </c>
      <c r="D111" s="152" t="s">
        <v>3475</v>
      </c>
      <c r="E111" s="155" t="s">
        <v>3476</v>
      </c>
      <c r="F111" s="158" t="s">
        <v>3191</v>
      </c>
      <c r="G111" s="161">
        <f>IF(COUNTIF(H111:AU111,"&lt;&gt;")=0,"",SUMPRODUCT(((Recommendations[ImplStatus]="Implemented")+(Recommendations[ImplStatus]="Compensated"))*ISNUMBER(MATCH(Recommendations[Id],H111:AU111,0)))/COUNTIF(H111:AU111,"&lt;&gt;"))</f>
        <v>0</v>
      </c>
      <c r="H111" s="164" t="s">
        <v>74</v>
      </c>
      <c r="I111" s="164" t="s">
        <v>79</v>
      </c>
      <c r="J111" s="164" t="s">
        <v>84</v>
      </c>
      <c r="K111" s="164" t="s">
        <v>99</v>
      </c>
      <c r="L111" s="164" t="s">
        <v>114</v>
      </c>
      <c r="M111" s="164" t="s">
        <v>119</v>
      </c>
      <c r="N111" s="164" t="s">
        <v>124</v>
      </c>
      <c r="O111" s="164" t="s">
        <v>168</v>
      </c>
      <c r="P111" s="164" t="s">
        <v>173</v>
      </c>
      <c r="Q111" s="164" t="s">
        <v>178</v>
      </c>
      <c r="R111" s="164" t="s">
        <v>500</v>
      </c>
      <c r="S111" s="164" t="s">
        <v>506</v>
      </c>
      <c r="T111" s="164" t="s">
        <v>668</v>
      </c>
      <c r="U111" s="164" t="s">
        <v>679</v>
      </c>
      <c r="V111" s="164" t="s">
        <v>696</v>
      </c>
      <c r="W111" s="164" t="s">
        <v>718</v>
      </c>
      <c r="X111" s="164" t="s">
        <v>1087</v>
      </c>
      <c r="Y111" s="164" t="s">
        <v>1164</v>
      </c>
      <c r="Z111" s="164" t="s">
        <v>1170</v>
      </c>
      <c r="AA111" s="164" t="s">
        <v>1276</v>
      </c>
      <c r="AB111" s="164" t="s">
        <v>1291</v>
      </c>
      <c r="AC111" s="164"/>
      <c r="AD111" s="164"/>
      <c r="AE111" s="164"/>
      <c r="AF111" s="164"/>
      <c r="AG111" s="164"/>
      <c r="AH111" s="164"/>
      <c r="AI111" s="164"/>
      <c r="AJ111" s="164"/>
      <c r="AK111" s="164"/>
      <c r="AL111" s="164"/>
      <c r="AM111" s="164"/>
      <c r="AN111" s="164"/>
      <c r="AO111" s="164"/>
      <c r="AP111" s="164"/>
      <c r="AQ111" s="164"/>
      <c r="AR111" s="164"/>
      <c r="AS111" s="164"/>
      <c r="AT111" s="164"/>
      <c r="AU111" s="178"/>
    </row>
    <row r="112" spans="1:47" ht="60" customHeight="1" x14ac:dyDescent="0.35">
      <c r="A112" s="174" t="s">
        <v>3414</v>
      </c>
      <c r="B112" s="148" t="s">
        <v>3468</v>
      </c>
      <c r="C112" s="149" t="s">
        <v>3477</v>
      </c>
      <c r="D112" s="152" t="s">
        <v>3478</v>
      </c>
      <c r="E112" s="155"/>
      <c r="F112" s="158" t="s">
        <v>20</v>
      </c>
      <c r="G112" s="161" t="str">
        <f>IF(COUNTIF(H112:AU112,"&lt;&gt;")=0,"",SUMPRODUCT(((Recommendations[ImplStatus]="Implemented")+(Recommendations[ImplStatus]="Compensated"))*ISNUMBER(MATCH(Recommendations[Id],H112:AU112,0)))/COUNTIF(H112:AU112,"&lt;&gt;"))</f>
        <v/>
      </c>
      <c r="H112" s="164"/>
      <c r="I112" s="164"/>
      <c r="J112" s="164"/>
      <c r="K112" s="164"/>
      <c r="L112" s="164"/>
      <c r="M112" s="164"/>
      <c r="N112" s="164"/>
      <c r="O112" s="164"/>
      <c r="P112" s="164"/>
      <c r="Q112" s="164"/>
      <c r="R112" s="164"/>
      <c r="S112" s="164"/>
      <c r="T112" s="164"/>
      <c r="U112" s="164"/>
      <c r="V112" s="164"/>
      <c r="W112" s="164"/>
      <c r="X112" s="164"/>
      <c r="Y112" s="164"/>
      <c r="Z112" s="164"/>
      <c r="AA112" s="164"/>
      <c r="AB112" s="164"/>
      <c r="AC112" s="164"/>
      <c r="AD112" s="164"/>
      <c r="AE112" s="164"/>
      <c r="AF112" s="164"/>
      <c r="AG112" s="164"/>
      <c r="AH112" s="164"/>
      <c r="AI112" s="164"/>
      <c r="AJ112" s="164"/>
      <c r="AK112" s="164"/>
      <c r="AL112" s="164"/>
      <c r="AM112" s="164"/>
      <c r="AN112" s="164"/>
      <c r="AO112" s="164"/>
      <c r="AP112" s="164"/>
      <c r="AQ112" s="164"/>
      <c r="AR112" s="164"/>
      <c r="AS112" s="164"/>
      <c r="AT112" s="164"/>
      <c r="AU112" s="178"/>
    </row>
    <row r="113" spans="1:47" ht="60" customHeight="1" x14ac:dyDescent="0.35">
      <c r="A113" s="174" t="s">
        <v>3414</v>
      </c>
      <c r="B113" s="148" t="s">
        <v>3468</v>
      </c>
      <c r="C113" s="149" t="s">
        <v>3479</v>
      </c>
      <c r="D113" s="152" t="s">
        <v>3480</v>
      </c>
      <c r="E113" s="155"/>
      <c r="F113" s="158" t="s">
        <v>20</v>
      </c>
      <c r="G113" s="161" t="str">
        <f>IF(COUNTIF(H113:AU113,"&lt;&gt;")=0,"",SUMPRODUCT(((Recommendations[ImplStatus]="Implemented")+(Recommendations[ImplStatus]="Compensated"))*ISNUMBER(MATCH(Recommendations[Id],H113:AU113,0)))/COUNTIF(H113:AU113,"&lt;&gt;"))</f>
        <v/>
      </c>
      <c r="H113" s="164"/>
      <c r="I113" s="164"/>
      <c r="J113" s="164"/>
      <c r="K113" s="164"/>
      <c r="L113" s="164"/>
      <c r="M113" s="164"/>
      <c r="N113" s="164"/>
      <c r="O113" s="164"/>
      <c r="P113" s="164"/>
      <c r="Q113" s="164"/>
      <c r="R113" s="164"/>
      <c r="S113" s="164"/>
      <c r="T113" s="164"/>
      <c r="U113" s="164"/>
      <c r="V113" s="164"/>
      <c r="W113" s="164"/>
      <c r="X113" s="164"/>
      <c r="Y113" s="164"/>
      <c r="Z113" s="164"/>
      <c r="AA113" s="164"/>
      <c r="AB113" s="164"/>
      <c r="AC113" s="164"/>
      <c r="AD113" s="164"/>
      <c r="AE113" s="164"/>
      <c r="AF113" s="164"/>
      <c r="AG113" s="164"/>
      <c r="AH113" s="164"/>
      <c r="AI113" s="164"/>
      <c r="AJ113" s="164"/>
      <c r="AK113" s="164"/>
      <c r="AL113" s="164"/>
      <c r="AM113" s="164"/>
      <c r="AN113" s="164"/>
      <c r="AO113" s="164"/>
      <c r="AP113" s="164"/>
      <c r="AQ113" s="164"/>
      <c r="AR113" s="164"/>
      <c r="AS113" s="164"/>
      <c r="AT113" s="164"/>
      <c r="AU113" s="178"/>
    </row>
    <row r="114" spans="1:47" ht="60" customHeight="1" x14ac:dyDescent="0.35">
      <c r="A114" s="174" t="s">
        <v>3414</v>
      </c>
      <c r="B114" s="148" t="s">
        <v>3468</v>
      </c>
      <c r="C114" s="149" t="s">
        <v>3481</v>
      </c>
      <c r="D114" s="152" t="s">
        <v>3482</v>
      </c>
      <c r="E114" s="155"/>
      <c r="F114" s="158" t="s">
        <v>20</v>
      </c>
      <c r="G114" s="161" t="str">
        <f>IF(COUNTIF(H114:AU114,"&lt;&gt;")=0,"",SUMPRODUCT(((Recommendations[ImplStatus]="Implemented")+(Recommendations[ImplStatus]="Compensated"))*ISNUMBER(MATCH(Recommendations[Id],H114:AU114,0)))/COUNTIF(H114:AU114,"&lt;&gt;"))</f>
        <v/>
      </c>
      <c r="H114" s="164"/>
      <c r="I114" s="164"/>
      <c r="J114" s="164"/>
      <c r="K114" s="164"/>
      <c r="L114" s="164"/>
      <c r="M114" s="164"/>
      <c r="N114" s="164"/>
      <c r="O114" s="164"/>
      <c r="P114" s="164"/>
      <c r="Q114" s="164"/>
      <c r="R114" s="164"/>
      <c r="S114" s="164"/>
      <c r="T114" s="164"/>
      <c r="U114" s="164"/>
      <c r="V114" s="164"/>
      <c r="W114" s="164"/>
      <c r="X114" s="164"/>
      <c r="Y114" s="164"/>
      <c r="Z114" s="164"/>
      <c r="AA114" s="164"/>
      <c r="AB114" s="164"/>
      <c r="AC114" s="164"/>
      <c r="AD114" s="164"/>
      <c r="AE114" s="164"/>
      <c r="AF114" s="164"/>
      <c r="AG114" s="164"/>
      <c r="AH114" s="164"/>
      <c r="AI114" s="164"/>
      <c r="AJ114" s="164"/>
      <c r="AK114" s="164"/>
      <c r="AL114" s="164"/>
      <c r="AM114" s="164"/>
      <c r="AN114" s="164"/>
      <c r="AO114" s="164"/>
      <c r="AP114" s="164"/>
      <c r="AQ114" s="164"/>
      <c r="AR114" s="164"/>
      <c r="AS114" s="164"/>
      <c r="AT114" s="164"/>
      <c r="AU114" s="178"/>
    </row>
    <row r="115" spans="1:47" ht="60" customHeight="1" x14ac:dyDescent="0.35">
      <c r="A115" s="174" t="s">
        <v>3414</v>
      </c>
      <c r="B115" s="148" t="s">
        <v>3468</v>
      </c>
      <c r="C115" s="149" t="s">
        <v>3483</v>
      </c>
      <c r="D115" s="152" t="s">
        <v>3484</v>
      </c>
      <c r="E115" s="155"/>
      <c r="F115" s="158" t="s">
        <v>20</v>
      </c>
      <c r="G115" s="161" t="str">
        <f>IF(COUNTIF(H115:AU115,"&lt;&gt;")=0,"",SUMPRODUCT(((Recommendations[ImplStatus]="Implemented")+(Recommendations[ImplStatus]="Compensated"))*ISNUMBER(MATCH(Recommendations[Id],H115:AU115,0)))/COUNTIF(H115:AU115,"&lt;&gt;"))</f>
        <v/>
      </c>
      <c r="H115" s="164"/>
      <c r="I115" s="164"/>
      <c r="J115" s="164"/>
      <c r="K115" s="164"/>
      <c r="L115" s="164"/>
      <c r="M115" s="164"/>
      <c r="N115" s="164"/>
      <c r="O115" s="164"/>
      <c r="P115" s="164"/>
      <c r="Q115" s="164"/>
      <c r="R115" s="164"/>
      <c r="S115" s="164"/>
      <c r="T115" s="164"/>
      <c r="U115" s="164"/>
      <c r="V115" s="164"/>
      <c r="W115" s="164"/>
      <c r="X115" s="164"/>
      <c r="Y115" s="164"/>
      <c r="Z115" s="164"/>
      <c r="AA115" s="164"/>
      <c r="AB115" s="164"/>
      <c r="AC115" s="164"/>
      <c r="AD115" s="164"/>
      <c r="AE115" s="164"/>
      <c r="AF115" s="164"/>
      <c r="AG115" s="164"/>
      <c r="AH115" s="164"/>
      <c r="AI115" s="164"/>
      <c r="AJ115" s="164"/>
      <c r="AK115" s="164"/>
      <c r="AL115" s="164"/>
      <c r="AM115" s="164"/>
      <c r="AN115" s="164"/>
      <c r="AO115" s="164"/>
      <c r="AP115" s="164"/>
      <c r="AQ115" s="164"/>
      <c r="AR115" s="164"/>
      <c r="AS115" s="164"/>
      <c r="AT115" s="164"/>
      <c r="AU115" s="178"/>
    </row>
    <row r="116" spans="1:47" ht="60" customHeight="1" x14ac:dyDescent="0.35">
      <c r="A116" s="174" t="s">
        <v>3414</v>
      </c>
      <c r="B116" s="148" t="s">
        <v>3468</v>
      </c>
      <c r="C116" s="149" t="s">
        <v>3485</v>
      </c>
      <c r="D116" s="152" t="s">
        <v>3486</v>
      </c>
      <c r="E116" s="155"/>
      <c r="F116" s="158" t="s">
        <v>20</v>
      </c>
      <c r="G116" s="161" t="str">
        <f>IF(COUNTIF(H116:AU116,"&lt;&gt;")=0,"",SUMPRODUCT(((Recommendations[ImplStatus]="Implemented")+(Recommendations[ImplStatus]="Compensated"))*ISNUMBER(MATCH(Recommendations[Id],H116:AU116,0)))/COUNTIF(H116:AU116,"&lt;&gt;"))</f>
        <v/>
      </c>
      <c r="H116" s="164"/>
      <c r="I116" s="164"/>
      <c r="J116" s="164"/>
      <c r="K116" s="164"/>
      <c r="L116" s="164"/>
      <c r="M116" s="164"/>
      <c r="N116" s="164"/>
      <c r="O116" s="164"/>
      <c r="P116" s="164"/>
      <c r="Q116" s="164"/>
      <c r="R116" s="164"/>
      <c r="S116" s="164"/>
      <c r="T116" s="164"/>
      <c r="U116" s="164"/>
      <c r="V116" s="164"/>
      <c r="W116" s="164"/>
      <c r="X116" s="164"/>
      <c r="Y116" s="164"/>
      <c r="Z116" s="164"/>
      <c r="AA116" s="164"/>
      <c r="AB116" s="164"/>
      <c r="AC116" s="164"/>
      <c r="AD116" s="164"/>
      <c r="AE116" s="164"/>
      <c r="AF116" s="164"/>
      <c r="AG116" s="164"/>
      <c r="AH116" s="164"/>
      <c r="AI116" s="164"/>
      <c r="AJ116" s="164"/>
      <c r="AK116" s="164"/>
      <c r="AL116" s="164"/>
      <c r="AM116" s="164"/>
      <c r="AN116" s="164"/>
      <c r="AO116" s="164"/>
      <c r="AP116" s="164"/>
      <c r="AQ116" s="164"/>
      <c r="AR116" s="164"/>
      <c r="AS116" s="164"/>
      <c r="AT116" s="164"/>
      <c r="AU116" s="178"/>
    </row>
    <row r="117" spans="1:47" ht="60" customHeight="1" x14ac:dyDescent="0.35">
      <c r="A117" s="174" t="s">
        <v>3414</v>
      </c>
      <c r="B117" s="148" t="s">
        <v>3468</v>
      </c>
      <c r="C117" s="149" t="s">
        <v>3487</v>
      </c>
      <c r="D117" s="152" t="s">
        <v>3488</v>
      </c>
      <c r="E117" s="155"/>
      <c r="F117" s="158" t="s">
        <v>20</v>
      </c>
      <c r="G117" s="161" t="str">
        <f>IF(COUNTIF(H117:AU117,"&lt;&gt;")=0,"",SUMPRODUCT(((Recommendations[ImplStatus]="Implemented")+(Recommendations[ImplStatus]="Compensated"))*ISNUMBER(MATCH(Recommendations[Id],H117:AU117,0)))/COUNTIF(H117:AU117,"&lt;&gt;"))</f>
        <v/>
      </c>
      <c r="H117" s="164"/>
      <c r="I117" s="164"/>
      <c r="J117" s="164"/>
      <c r="K117" s="164"/>
      <c r="L117" s="164"/>
      <c r="M117" s="164"/>
      <c r="N117" s="164"/>
      <c r="O117" s="164"/>
      <c r="P117" s="164"/>
      <c r="Q117" s="164"/>
      <c r="R117" s="164"/>
      <c r="S117" s="164"/>
      <c r="T117" s="164"/>
      <c r="U117" s="164"/>
      <c r="V117" s="164"/>
      <c r="W117" s="164"/>
      <c r="X117" s="164"/>
      <c r="Y117" s="164"/>
      <c r="Z117" s="164"/>
      <c r="AA117" s="164"/>
      <c r="AB117" s="164"/>
      <c r="AC117" s="164"/>
      <c r="AD117" s="164"/>
      <c r="AE117" s="164"/>
      <c r="AF117" s="164"/>
      <c r="AG117" s="164"/>
      <c r="AH117" s="164"/>
      <c r="AI117" s="164"/>
      <c r="AJ117" s="164"/>
      <c r="AK117" s="164"/>
      <c r="AL117" s="164"/>
      <c r="AM117" s="164"/>
      <c r="AN117" s="164"/>
      <c r="AO117" s="164"/>
      <c r="AP117" s="164"/>
      <c r="AQ117" s="164"/>
      <c r="AR117" s="164"/>
      <c r="AS117" s="164"/>
      <c r="AT117" s="164"/>
      <c r="AU117" s="178"/>
    </row>
    <row r="118" spans="1:47" ht="60" customHeight="1" x14ac:dyDescent="0.35">
      <c r="A118" s="174" t="s">
        <v>3414</v>
      </c>
      <c r="B118" s="148" t="s">
        <v>3468</v>
      </c>
      <c r="C118" s="149" t="s">
        <v>3489</v>
      </c>
      <c r="D118" s="152" t="s">
        <v>3490</v>
      </c>
      <c r="E118" s="155" t="s">
        <v>3491</v>
      </c>
      <c r="F118" s="158" t="s">
        <v>3191</v>
      </c>
      <c r="G118" s="161" t="str">
        <f>IF(COUNTIF(H118:AU118,"&lt;&gt;")=0,"",SUMPRODUCT(((Recommendations[ImplStatus]="Implemented")+(Recommendations[ImplStatus]="Compensated"))*ISNUMBER(MATCH(Recommendations[Id],H118:AU118,0)))/COUNTIF(H118:AU118,"&lt;&gt;"))</f>
        <v/>
      </c>
      <c r="H118" s="164"/>
      <c r="I118" s="164"/>
      <c r="J118" s="164"/>
      <c r="K118" s="164"/>
      <c r="L118" s="164"/>
      <c r="M118" s="164"/>
      <c r="N118" s="164"/>
      <c r="O118" s="164"/>
      <c r="P118" s="164"/>
      <c r="Q118" s="164"/>
      <c r="R118" s="164"/>
      <c r="S118" s="164"/>
      <c r="T118" s="164"/>
      <c r="U118" s="164"/>
      <c r="V118" s="164"/>
      <c r="W118" s="164"/>
      <c r="X118" s="164"/>
      <c r="Y118" s="164"/>
      <c r="Z118" s="164"/>
      <c r="AA118" s="164"/>
      <c r="AB118" s="164"/>
      <c r="AC118" s="164"/>
      <c r="AD118" s="164"/>
      <c r="AE118" s="164"/>
      <c r="AF118" s="164"/>
      <c r="AG118" s="164"/>
      <c r="AH118" s="164"/>
      <c r="AI118" s="164"/>
      <c r="AJ118" s="164"/>
      <c r="AK118" s="164"/>
      <c r="AL118" s="164"/>
      <c r="AM118" s="164"/>
      <c r="AN118" s="164"/>
      <c r="AO118" s="164"/>
      <c r="AP118" s="164"/>
      <c r="AQ118" s="164"/>
      <c r="AR118" s="164"/>
      <c r="AS118" s="164"/>
      <c r="AT118" s="164"/>
      <c r="AU118" s="178"/>
    </row>
    <row r="119" spans="1:47" ht="60" customHeight="1" x14ac:dyDescent="0.35">
      <c r="A119" s="174" t="s">
        <v>3414</v>
      </c>
      <c r="B119" s="148" t="s">
        <v>3468</v>
      </c>
      <c r="C119" s="149" t="s">
        <v>3492</v>
      </c>
      <c r="D119" s="152" t="s">
        <v>3493</v>
      </c>
      <c r="E119" s="155" t="s">
        <v>3494</v>
      </c>
      <c r="F119" s="158" t="s">
        <v>3191</v>
      </c>
      <c r="G119" s="161" t="str">
        <f>IF(COUNTIF(H119:AU119,"&lt;&gt;")=0,"",SUMPRODUCT(((Recommendations[ImplStatus]="Implemented")+(Recommendations[ImplStatus]="Compensated"))*ISNUMBER(MATCH(Recommendations[Id],H119:AU119,0)))/COUNTIF(H119:AU119,"&lt;&gt;"))</f>
        <v/>
      </c>
      <c r="H119" s="164"/>
      <c r="I119" s="164"/>
      <c r="J119" s="164"/>
      <c r="K119" s="164"/>
      <c r="L119" s="164"/>
      <c r="M119" s="164"/>
      <c r="N119" s="164"/>
      <c r="O119" s="164"/>
      <c r="P119" s="164"/>
      <c r="Q119" s="164"/>
      <c r="R119" s="164"/>
      <c r="S119" s="164"/>
      <c r="T119" s="164"/>
      <c r="U119" s="164"/>
      <c r="V119" s="164"/>
      <c r="W119" s="164"/>
      <c r="X119" s="164"/>
      <c r="Y119" s="164"/>
      <c r="Z119" s="164"/>
      <c r="AA119" s="164"/>
      <c r="AB119" s="164"/>
      <c r="AC119" s="164"/>
      <c r="AD119" s="164"/>
      <c r="AE119" s="164"/>
      <c r="AF119" s="164"/>
      <c r="AG119" s="164"/>
      <c r="AH119" s="164"/>
      <c r="AI119" s="164"/>
      <c r="AJ119" s="164"/>
      <c r="AK119" s="164"/>
      <c r="AL119" s="164"/>
      <c r="AM119" s="164"/>
      <c r="AN119" s="164"/>
      <c r="AO119" s="164"/>
      <c r="AP119" s="164"/>
      <c r="AQ119" s="164"/>
      <c r="AR119" s="164"/>
      <c r="AS119" s="164"/>
      <c r="AT119" s="164"/>
      <c r="AU119" s="178"/>
    </row>
    <row r="120" spans="1:47" ht="60" customHeight="1" outlineLevel="1" x14ac:dyDescent="0.35">
      <c r="A120" s="173" t="s">
        <v>3414</v>
      </c>
      <c r="B120" s="147" t="s">
        <v>3495</v>
      </c>
      <c r="C120" s="145" t="s">
        <v>3496</v>
      </c>
      <c r="D120" s="151"/>
      <c r="E120" s="154" t="s">
        <v>20</v>
      </c>
      <c r="F120" s="157" t="s">
        <v>20</v>
      </c>
      <c r="G120" s="160" t="str">
        <f>IF(COUNTIF(H120:AU120,"&lt;&gt;")=0,"",SUMPRODUCT(((Recommendations[ImplStatus]="Implemented")+(Recommendations[ImplStatus]="Compensated"))*ISNUMBER(MATCH(Recommendations[Id],H120:AU120,0)))/COUNTIF(H120:AU120,"&lt;&gt;"))</f>
        <v/>
      </c>
      <c r="H120" s="163"/>
      <c r="I120" s="163"/>
      <c r="J120" s="163"/>
      <c r="K120" s="163"/>
      <c r="L120" s="163"/>
      <c r="M120" s="163"/>
      <c r="N120" s="163"/>
      <c r="O120" s="163"/>
      <c r="P120" s="163"/>
      <c r="Q120" s="163"/>
      <c r="R120" s="163"/>
      <c r="S120" s="163"/>
      <c r="T120" s="163"/>
      <c r="U120" s="163"/>
      <c r="V120" s="163"/>
      <c r="W120" s="163"/>
      <c r="X120" s="163"/>
      <c r="Y120" s="163"/>
      <c r="Z120" s="163"/>
      <c r="AA120" s="163"/>
      <c r="AB120" s="163"/>
      <c r="AC120" s="163"/>
      <c r="AD120" s="163"/>
      <c r="AE120" s="163"/>
      <c r="AF120" s="163"/>
      <c r="AG120" s="163"/>
      <c r="AH120" s="163"/>
      <c r="AI120" s="163"/>
      <c r="AJ120" s="163"/>
      <c r="AK120" s="163"/>
      <c r="AL120" s="163"/>
      <c r="AM120" s="163"/>
      <c r="AN120" s="163"/>
      <c r="AO120" s="163"/>
      <c r="AP120" s="163"/>
      <c r="AQ120" s="163"/>
      <c r="AR120" s="163"/>
      <c r="AS120" s="163"/>
      <c r="AT120" s="163"/>
      <c r="AU120" s="177"/>
    </row>
    <row r="121" spans="1:47" ht="60" customHeight="1" x14ac:dyDescent="0.35">
      <c r="A121" s="174" t="s">
        <v>3414</v>
      </c>
      <c r="B121" s="148" t="s">
        <v>3495</v>
      </c>
      <c r="C121" s="149" t="s">
        <v>3497</v>
      </c>
      <c r="D121" s="152" t="s">
        <v>3498</v>
      </c>
      <c r="E121" s="155"/>
      <c r="F121" s="158" t="s">
        <v>20</v>
      </c>
      <c r="G121" s="161" t="str">
        <f>IF(COUNTIF(H121:AU121,"&lt;&gt;")=0,"",SUMPRODUCT(((Recommendations[ImplStatus]="Implemented")+(Recommendations[ImplStatus]="Compensated"))*ISNUMBER(MATCH(Recommendations[Id],H121:AU121,0)))/COUNTIF(H121:AU121,"&lt;&gt;"))</f>
        <v/>
      </c>
      <c r="H121" s="164"/>
      <c r="I121" s="164"/>
      <c r="J121" s="164"/>
      <c r="K121" s="164"/>
      <c r="L121" s="164"/>
      <c r="M121" s="164"/>
      <c r="N121" s="164"/>
      <c r="O121" s="164"/>
      <c r="P121" s="164"/>
      <c r="Q121" s="164"/>
      <c r="R121" s="164"/>
      <c r="S121" s="164"/>
      <c r="T121" s="164"/>
      <c r="U121" s="164"/>
      <c r="V121" s="164"/>
      <c r="W121" s="164"/>
      <c r="X121" s="164"/>
      <c r="Y121" s="164"/>
      <c r="Z121" s="164"/>
      <c r="AA121" s="164"/>
      <c r="AB121" s="164"/>
      <c r="AC121" s="164"/>
      <c r="AD121" s="164"/>
      <c r="AE121" s="164"/>
      <c r="AF121" s="164"/>
      <c r="AG121" s="164"/>
      <c r="AH121" s="164"/>
      <c r="AI121" s="164"/>
      <c r="AJ121" s="164"/>
      <c r="AK121" s="164"/>
      <c r="AL121" s="164"/>
      <c r="AM121" s="164"/>
      <c r="AN121" s="164"/>
      <c r="AO121" s="164"/>
      <c r="AP121" s="164"/>
      <c r="AQ121" s="164"/>
      <c r="AR121" s="164"/>
      <c r="AS121" s="164"/>
      <c r="AT121" s="164"/>
      <c r="AU121" s="178"/>
    </row>
    <row r="122" spans="1:47" ht="60" customHeight="1" x14ac:dyDescent="0.35">
      <c r="A122" s="174" t="s">
        <v>3414</v>
      </c>
      <c r="B122" s="148" t="s">
        <v>3495</v>
      </c>
      <c r="C122" s="149" t="s">
        <v>3499</v>
      </c>
      <c r="D122" s="152" t="s">
        <v>3500</v>
      </c>
      <c r="E122" s="155"/>
      <c r="F122" s="158" t="s">
        <v>20</v>
      </c>
      <c r="G122" s="161" t="str">
        <f>IF(COUNTIF(H122:AU122,"&lt;&gt;")=0,"",SUMPRODUCT(((Recommendations[ImplStatus]="Implemented")+(Recommendations[ImplStatus]="Compensated"))*ISNUMBER(MATCH(Recommendations[Id],H122:AU122,0)))/COUNTIF(H122:AU122,"&lt;&gt;"))</f>
        <v/>
      </c>
      <c r="H122" s="164"/>
      <c r="I122" s="164"/>
      <c r="J122" s="164"/>
      <c r="K122" s="164"/>
      <c r="L122" s="164"/>
      <c r="M122" s="164"/>
      <c r="N122" s="164"/>
      <c r="O122" s="164"/>
      <c r="P122" s="164"/>
      <c r="Q122" s="164"/>
      <c r="R122" s="164"/>
      <c r="S122" s="164"/>
      <c r="T122" s="164"/>
      <c r="U122" s="164"/>
      <c r="V122" s="164"/>
      <c r="W122" s="164"/>
      <c r="X122" s="164"/>
      <c r="Y122" s="164"/>
      <c r="Z122" s="164"/>
      <c r="AA122" s="164"/>
      <c r="AB122" s="164"/>
      <c r="AC122" s="164"/>
      <c r="AD122" s="164"/>
      <c r="AE122" s="164"/>
      <c r="AF122" s="164"/>
      <c r="AG122" s="164"/>
      <c r="AH122" s="164"/>
      <c r="AI122" s="164"/>
      <c r="AJ122" s="164"/>
      <c r="AK122" s="164"/>
      <c r="AL122" s="164"/>
      <c r="AM122" s="164"/>
      <c r="AN122" s="164"/>
      <c r="AO122" s="164"/>
      <c r="AP122" s="164"/>
      <c r="AQ122" s="164"/>
      <c r="AR122" s="164"/>
      <c r="AS122" s="164"/>
      <c r="AT122" s="164"/>
      <c r="AU122" s="178"/>
    </row>
    <row r="123" spans="1:47" ht="60" customHeight="1" x14ac:dyDescent="0.35">
      <c r="A123" s="174" t="s">
        <v>3414</v>
      </c>
      <c r="B123" s="148" t="s">
        <v>3495</v>
      </c>
      <c r="C123" s="149" t="s">
        <v>3501</v>
      </c>
      <c r="D123" s="152" t="s">
        <v>3502</v>
      </c>
      <c r="E123" s="155"/>
      <c r="F123" s="158" t="s">
        <v>20</v>
      </c>
      <c r="G123" s="161" t="str">
        <f>IF(COUNTIF(H123:AU123,"&lt;&gt;")=0,"",SUMPRODUCT(((Recommendations[ImplStatus]="Implemented")+(Recommendations[ImplStatus]="Compensated"))*ISNUMBER(MATCH(Recommendations[Id],H123:AU123,0)))/COUNTIF(H123:AU123,"&lt;&gt;"))</f>
        <v/>
      </c>
      <c r="H123" s="164"/>
      <c r="I123" s="164"/>
      <c r="J123" s="164"/>
      <c r="K123" s="164"/>
      <c r="L123" s="164"/>
      <c r="M123" s="164"/>
      <c r="N123" s="164"/>
      <c r="O123" s="164"/>
      <c r="P123" s="164"/>
      <c r="Q123" s="164"/>
      <c r="R123" s="164"/>
      <c r="S123" s="164"/>
      <c r="T123" s="164"/>
      <c r="U123" s="164"/>
      <c r="V123" s="164"/>
      <c r="W123" s="164"/>
      <c r="X123" s="164"/>
      <c r="Y123" s="164"/>
      <c r="Z123" s="164"/>
      <c r="AA123" s="164"/>
      <c r="AB123" s="164"/>
      <c r="AC123" s="164"/>
      <c r="AD123" s="164"/>
      <c r="AE123" s="164"/>
      <c r="AF123" s="164"/>
      <c r="AG123" s="164"/>
      <c r="AH123" s="164"/>
      <c r="AI123" s="164"/>
      <c r="AJ123" s="164"/>
      <c r="AK123" s="164"/>
      <c r="AL123" s="164"/>
      <c r="AM123" s="164"/>
      <c r="AN123" s="164"/>
      <c r="AO123" s="164"/>
      <c r="AP123" s="164"/>
      <c r="AQ123" s="164"/>
      <c r="AR123" s="164"/>
      <c r="AS123" s="164"/>
      <c r="AT123" s="164"/>
      <c r="AU123" s="178"/>
    </row>
    <row r="124" spans="1:47" ht="60" customHeight="1" x14ac:dyDescent="0.35">
      <c r="A124" s="174" t="s">
        <v>3414</v>
      </c>
      <c r="B124" s="148" t="s">
        <v>3495</v>
      </c>
      <c r="C124" s="149" t="s">
        <v>3503</v>
      </c>
      <c r="D124" s="152" t="s">
        <v>3504</v>
      </c>
      <c r="E124" s="155"/>
      <c r="F124" s="158" t="s">
        <v>20</v>
      </c>
      <c r="G124" s="161" t="str">
        <f>IF(COUNTIF(H124:AU124,"&lt;&gt;")=0,"",SUMPRODUCT(((Recommendations[ImplStatus]="Implemented")+(Recommendations[ImplStatus]="Compensated"))*ISNUMBER(MATCH(Recommendations[Id],H124:AU124,0)))/COUNTIF(H124:AU124,"&lt;&gt;"))</f>
        <v/>
      </c>
      <c r="H124" s="164"/>
      <c r="I124" s="164"/>
      <c r="J124" s="164"/>
      <c r="K124" s="164"/>
      <c r="L124" s="164"/>
      <c r="M124" s="164"/>
      <c r="N124" s="164"/>
      <c r="O124" s="164"/>
      <c r="P124" s="164"/>
      <c r="Q124" s="164"/>
      <c r="R124" s="164"/>
      <c r="S124" s="164"/>
      <c r="T124" s="164"/>
      <c r="U124" s="164"/>
      <c r="V124" s="164"/>
      <c r="W124" s="164"/>
      <c r="X124" s="164"/>
      <c r="Y124" s="164"/>
      <c r="Z124" s="164"/>
      <c r="AA124" s="164"/>
      <c r="AB124" s="164"/>
      <c r="AC124" s="164"/>
      <c r="AD124" s="164"/>
      <c r="AE124" s="164"/>
      <c r="AF124" s="164"/>
      <c r="AG124" s="164"/>
      <c r="AH124" s="164"/>
      <c r="AI124" s="164"/>
      <c r="AJ124" s="164"/>
      <c r="AK124" s="164"/>
      <c r="AL124" s="164"/>
      <c r="AM124" s="164"/>
      <c r="AN124" s="164"/>
      <c r="AO124" s="164"/>
      <c r="AP124" s="164"/>
      <c r="AQ124" s="164"/>
      <c r="AR124" s="164"/>
      <c r="AS124" s="164"/>
      <c r="AT124" s="164"/>
      <c r="AU124" s="178"/>
    </row>
    <row r="125" spans="1:47" ht="60" customHeight="1" x14ac:dyDescent="0.35">
      <c r="A125" s="174" t="s">
        <v>3414</v>
      </c>
      <c r="B125" s="148" t="s">
        <v>3495</v>
      </c>
      <c r="C125" s="149" t="s">
        <v>3505</v>
      </c>
      <c r="D125" s="152" t="s">
        <v>3506</v>
      </c>
      <c r="E125" s="155"/>
      <c r="F125" s="158" t="s">
        <v>20</v>
      </c>
      <c r="G125" s="161" t="str">
        <f>IF(COUNTIF(H125:AU125,"&lt;&gt;")=0,"",SUMPRODUCT(((Recommendations[ImplStatus]="Implemented")+(Recommendations[ImplStatus]="Compensated"))*ISNUMBER(MATCH(Recommendations[Id],H125:AU125,0)))/COUNTIF(H125:AU125,"&lt;&gt;"))</f>
        <v/>
      </c>
      <c r="H125" s="164"/>
      <c r="I125" s="164"/>
      <c r="J125" s="164"/>
      <c r="K125" s="164"/>
      <c r="L125" s="164"/>
      <c r="M125" s="164"/>
      <c r="N125" s="164"/>
      <c r="O125" s="164"/>
      <c r="P125" s="164"/>
      <c r="Q125" s="164"/>
      <c r="R125" s="164"/>
      <c r="S125" s="164"/>
      <c r="T125" s="164"/>
      <c r="U125" s="164"/>
      <c r="V125" s="164"/>
      <c r="W125" s="164"/>
      <c r="X125" s="164"/>
      <c r="Y125" s="164"/>
      <c r="Z125" s="164"/>
      <c r="AA125" s="164"/>
      <c r="AB125" s="164"/>
      <c r="AC125" s="164"/>
      <c r="AD125" s="164"/>
      <c r="AE125" s="164"/>
      <c r="AF125" s="164"/>
      <c r="AG125" s="164"/>
      <c r="AH125" s="164"/>
      <c r="AI125" s="164"/>
      <c r="AJ125" s="164"/>
      <c r="AK125" s="164"/>
      <c r="AL125" s="164"/>
      <c r="AM125" s="164"/>
      <c r="AN125" s="164"/>
      <c r="AO125" s="164"/>
      <c r="AP125" s="164"/>
      <c r="AQ125" s="164"/>
      <c r="AR125" s="164"/>
      <c r="AS125" s="164"/>
      <c r="AT125" s="164"/>
      <c r="AU125" s="178"/>
    </row>
    <row r="126" spans="1:47" ht="60" customHeight="1" x14ac:dyDescent="0.35">
      <c r="A126" s="174" t="s">
        <v>3414</v>
      </c>
      <c r="B126" s="148" t="s">
        <v>3495</v>
      </c>
      <c r="C126" s="149" t="s">
        <v>3507</v>
      </c>
      <c r="D126" s="152" t="s">
        <v>3508</v>
      </c>
      <c r="E126" s="155"/>
      <c r="F126" s="158" t="s">
        <v>20</v>
      </c>
      <c r="G126" s="161" t="str">
        <f>IF(COUNTIF(H126:AU126,"&lt;&gt;")=0,"",SUMPRODUCT(((Recommendations[ImplStatus]="Implemented")+(Recommendations[ImplStatus]="Compensated"))*ISNUMBER(MATCH(Recommendations[Id],H126:AU126,0)))/COUNTIF(H126:AU126,"&lt;&gt;"))</f>
        <v/>
      </c>
      <c r="H126" s="164"/>
      <c r="I126" s="164"/>
      <c r="J126" s="164"/>
      <c r="K126" s="164"/>
      <c r="L126" s="164"/>
      <c r="M126" s="164"/>
      <c r="N126" s="164"/>
      <c r="O126" s="164"/>
      <c r="P126" s="164"/>
      <c r="Q126" s="164"/>
      <c r="R126" s="164"/>
      <c r="S126" s="164"/>
      <c r="T126" s="164"/>
      <c r="U126" s="164"/>
      <c r="V126" s="164"/>
      <c r="W126" s="164"/>
      <c r="X126" s="164"/>
      <c r="Y126" s="164"/>
      <c r="Z126" s="164"/>
      <c r="AA126" s="164"/>
      <c r="AB126" s="164"/>
      <c r="AC126" s="164"/>
      <c r="AD126" s="164"/>
      <c r="AE126" s="164"/>
      <c r="AF126" s="164"/>
      <c r="AG126" s="164"/>
      <c r="AH126" s="164"/>
      <c r="AI126" s="164"/>
      <c r="AJ126" s="164"/>
      <c r="AK126" s="164"/>
      <c r="AL126" s="164"/>
      <c r="AM126" s="164"/>
      <c r="AN126" s="164"/>
      <c r="AO126" s="164"/>
      <c r="AP126" s="164"/>
      <c r="AQ126" s="164"/>
      <c r="AR126" s="164"/>
      <c r="AS126" s="164"/>
      <c r="AT126" s="164"/>
      <c r="AU126" s="178"/>
    </row>
    <row r="127" spans="1:47" ht="60" customHeight="1" x14ac:dyDescent="0.35">
      <c r="A127" s="174" t="s">
        <v>3414</v>
      </c>
      <c r="B127" s="148" t="s">
        <v>3495</v>
      </c>
      <c r="C127" s="149" t="s">
        <v>3509</v>
      </c>
      <c r="D127" s="152" t="s">
        <v>3510</v>
      </c>
      <c r="E127" s="155"/>
      <c r="F127" s="158" t="s">
        <v>20</v>
      </c>
      <c r="G127" s="161" t="str">
        <f>IF(COUNTIF(H127:AU127,"&lt;&gt;")=0,"",SUMPRODUCT(((Recommendations[ImplStatus]="Implemented")+(Recommendations[ImplStatus]="Compensated"))*ISNUMBER(MATCH(Recommendations[Id],H127:AU127,0)))/COUNTIF(H127:AU127,"&lt;&gt;"))</f>
        <v/>
      </c>
      <c r="H127" s="164"/>
      <c r="I127" s="164"/>
      <c r="J127" s="164"/>
      <c r="K127" s="164"/>
      <c r="L127" s="164"/>
      <c r="M127" s="164"/>
      <c r="N127" s="164"/>
      <c r="O127" s="164"/>
      <c r="P127" s="164"/>
      <c r="Q127" s="164"/>
      <c r="R127" s="164"/>
      <c r="S127" s="164"/>
      <c r="T127" s="164"/>
      <c r="U127" s="164"/>
      <c r="V127" s="164"/>
      <c r="W127" s="164"/>
      <c r="X127" s="164"/>
      <c r="Y127" s="164"/>
      <c r="Z127" s="164"/>
      <c r="AA127" s="164"/>
      <c r="AB127" s="164"/>
      <c r="AC127" s="164"/>
      <c r="AD127" s="164"/>
      <c r="AE127" s="164"/>
      <c r="AF127" s="164"/>
      <c r="AG127" s="164"/>
      <c r="AH127" s="164"/>
      <c r="AI127" s="164"/>
      <c r="AJ127" s="164"/>
      <c r="AK127" s="164"/>
      <c r="AL127" s="164"/>
      <c r="AM127" s="164"/>
      <c r="AN127" s="164"/>
      <c r="AO127" s="164"/>
      <c r="AP127" s="164"/>
      <c r="AQ127" s="164"/>
      <c r="AR127" s="164"/>
      <c r="AS127" s="164"/>
      <c r="AT127" s="164"/>
      <c r="AU127" s="178"/>
    </row>
    <row r="128" spans="1:47" ht="60" customHeight="1" x14ac:dyDescent="0.35">
      <c r="A128" s="174" t="s">
        <v>3414</v>
      </c>
      <c r="B128" s="148" t="s">
        <v>3495</v>
      </c>
      <c r="C128" s="149" t="s">
        <v>3511</v>
      </c>
      <c r="D128" s="152" t="s">
        <v>3512</v>
      </c>
      <c r="E128" s="155"/>
      <c r="F128" s="158" t="s">
        <v>20</v>
      </c>
      <c r="G128" s="161" t="str">
        <f>IF(COUNTIF(H128:AU128,"&lt;&gt;")=0,"",SUMPRODUCT(((Recommendations[ImplStatus]="Implemented")+(Recommendations[ImplStatus]="Compensated"))*ISNUMBER(MATCH(Recommendations[Id],H128:AU128,0)))/COUNTIF(H128:AU128,"&lt;&gt;"))</f>
        <v/>
      </c>
      <c r="H128" s="164"/>
      <c r="I128" s="164"/>
      <c r="J128" s="164"/>
      <c r="K128" s="164"/>
      <c r="L128" s="164"/>
      <c r="M128" s="164"/>
      <c r="N128" s="164"/>
      <c r="O128" s="164"/>
      <c r="P128" s="164"/>
      <c r="Q128" s="164"/>
      <c r="R128" s="164"/>
      <c r="S128" s="164"/>
      <c r="T128" s="164"/>
      <c r="U128" s="164"/>
      <c r="V128" s="164"/>
      <c r="W128" s="164"/>
      <c r="X128" s="164"/>
      <c r="Y128" s="164"/>
      <c r="Z128" s="164"/>
      <c r="AA128" s="164"/>
      <c r="AB128" s="164"/>
      <c r="AC128" s="164"/>
      <c r="AD128" s="164"/>
      <c r="AE128" s="164"/>
      <c r="AF128" s="164"/>
      <c r="AG128" s="164"/>
      <c r="AH128" s="164"/>
      <c r="AI128" s="164"/>
      <c r="AJ128" s="164"/>
      <c r="AK128" s="164"/>
      <c r="AL128" s="164"/>
      <c r="AM128" s="164"/>
      <c r="AN128" s="164"/>
      <c r="AO128" s="164"/>
      <c r="AP128" s="164"/>
      <c r="AQ128" s="164"/>
      <c r="AR128" s="164"/>
      <c r="AS128" s="164"/>
      <c r="AT128" s="164"/>
      <c r="AU128" s="178"/>
    </row>
    <row r="129" spans="1:47" ht="60" customHeight="1" x14ac:dyDescent="0.35">
      <c r="A129" s="174" t="s">
        <v>3414</v>
      </c>
      <c r="B129" s="148" t="s">
        <v>3495</v>
      </c>
      <c r="C129" s="149" t="s">
        <v>3513</v>
      </c>
      <c r="D129" s="152" t="s">
        <v>3514</v>
      </c>
      <c r="E129" s="155"/>
      <c r="F129" s="158" t="s">
        <v>20</v>
      </c>
      <c r="G129" s="161" t="str">
        <f>IF(COUNTIF(H129:AU129,"&lt;&gt;")=0,"",SUMPRODUCT(((Recommendations[ImplStatus]="Implemented")+(Recommendations[ImplStatus]="Compensated"))*ISNUMBER(MATCH(Recommendations[Id],H129:AU129,0)))/COUNTIF(H129:AU129,"&lt;&gt;"))</f>
        <v/>
      </c>
      <c r="H129" s="164"/>
      <c r="I129" s="164"/>
      <c r="J129" s="164"/>
      <c r="K129" s="164"/>
      <c r="L129" s="164"/>
      <c r="M129" s="164"/>
      <c r="N129" s="164"/>
      <c r="O129" s="164"/>
      <c r="P129" s="164"/>
      <c r="Q129" s="164"/>
      <c r="R129" s="164"/>
      <c r="S129" s="164"/>
      <c r="T129" s="164"/>
      <c r="U129" s="164"/>
      <c r="V129" s="164"/>
      <c r="W129" s="164"/>
      <c r="X129" s="164"/>
      <c r="Y129" s="164"/>
      <c r="Z129" s="164"/>
      <c r="AA129" s="164"/>
      <c r="AB129" s="164"/>
      <c r="AC129" s="164"/>
      <c r="AD129" s="164"/>
      <c r="AE129" s="164"/>
      <c r="AF129" s="164"/>
      <c r="AG129" s="164"/>
      <c r="AH129" s="164"/>
      <c r="AI129" s="164"/>
      <c r="AJ129" s="164"/>
      <c r="AK129" s="164"/>
      <c r="AL129" s="164"/>
      <c r="AM129" s="164"/>
      <c r="AN129" s="164"/>
      <c r="AO129" s="164"/>
      <c r="AP129" s="164"/>
      <c r="AQ129" s="164"/>
      <c r="AR129" s="164"/>
      <c r="AS129" s="164"/>
      <c r="AT129" s="164"/>
      <c r="AU129" s="178"/>
    </row>
    <row r="130" spans="1:47" ht="60" customHeight="1" x14ac:dyDescent="0.35">
      <c r="A130" s="174" t="s">
        <v>3414</v>
      </c>
      <c r="B130" s="148" t="s">
        <v>3495</v>
      </c>
      <c r="C130" s="149" t="s">
        <v>3515</v>
      </c>
      <c r="D130" s="152" t="s">
        <v>3516</v>
      </c>
      <c r="E130" s="155"/>
      <c r="F130" s="158" t="s">
        <v>20</v>
      </c>
      <c r="G130" s="161" t="str">
        <f>IF(COUNTIF(H130:AU130,"&lt;&gt;")=0,"",SUMPRODUCT(((Recommendations[ImplStatus]="Implemented")+(Recommendations[ImplStatus]="Compensated"))*ISNUMBER(MATCH(Recommendations[Id],H130:AU130,0)))/COUNTIF(H130:AU130,"&lt;&gt;"))</f>
        <v/>
      </c>
      <c r="H130" s="164"/>
      <c r="I130" s="164"/>
      <c r="J130" s="164"/>
      <c r="K130" s="164"/>
      <c r="L130" s="164"/>
      <c r="M130" s="164"/>
      <c r="N130" s="164"/>
      <c r="O130" s="164"/>
      <c r="P130" s="164"/>
      <c r="Q130" s="164"/>
      <c r="R130" s="164"/>
      <c r="S130" s="164"/>
      <c r="T130" s="164"/>
      <c r="U130" s="164"/>
      <c r="V130" s="164"/>
      <c r="W130" s="164"/>
      <c r="X130" s="164"/>
      <c r="Y130" s="164"/>
      <c r="Z130" s="164"/>
      <c r="AA130" s="164"/>
      <c r="AB130" s="164"/>
      <c r="AC130" s="164"/>
      <c r="AD130" s="164"/>
      <c r="AE130" s="164"/>
      <c r="AF130" s="164"/>
      <c r="AG130" s="164"/>
      <c r="AH130" s="164"/>
      <c r="AI130" s="164"/>
      <c r="AJ130" s="164"/>
      <c r="AK130" s="164"/>
      <c r="AL130" s="164"/>
      <c r="AM130" s="164"/>
      <c r="AN130" s="164"/>
      <c r="AO130" s="164"/>
      <c r="AP130" s="164"/>
      <c r="AQ130" s="164"/>
      <c r="AR130" s="164"/>
      <c r="AS130" s="164"/>
      <c r="AT130" s="164"/>
      <c r="AU130" s="178"/>
    </row>
    <row r="131" spans="1:47" ht="60" customHeight="1" x14ac:dyDescent="0.35">
      <c r="A131" s="174" t="s">
        <v>3414</v>
      </c>
      <c r="B131" s="148" t="s">
        <v>3495</v>
      </c>
      <c r="C131" s="149" t="s">
        <v>3517</v>
      </c>
      <c r="D131" s="152" t="s">
        <v>3518</v>
      </c>
      <c r="E131" s="155"/>
      <c r="F131" s="158" t="s">
        <v>20</v>
      </c>
      <c r="G131" s="161" t="str">
        <f>IF(COUNTIF(H131:AU131,"&lt;&gt;")=0,"",SUMPRODUCT(((Recommendations[ImplStatus]="Implemented")+(Recommendations[ImplStatus]="Compensated"))*ISNUMBER(MATCH(Recommendations[Id],H131:AU131,0)))/COUNTIF(H131:AU131,"&lt;&gt;"))</f>
        <v/>
      </c>
      <c r="H131" s="164"/>
      <c r="I131" s="164"/>
      <c r="J131" s="164"/>
      <c r="K131" s="164"/>
      <c r="L131" s="164"/>
      <c r="M131" s="164"/>
      <c r="N131" s="164"/>
      <c r="O131" s="164"/>
      <c r="P131" s="164"/>
      <c r="Q131" s="164"/>
      <c r="R131" s="164"/>
      <c r="S131" s="164"/>
      <c r="T131" s="164"/>
      <c r="U131" s="164"/>
      <c r="V131" s="164"/>
      <c r="W131" s="164"/>
      <c r="X131" s="164"/>
      <c r="Y131" s="164"/>
      <c r="Z131" s="164"/>
      <c r="AA131" s="164"/>
      <c r="AB131" s="164"/>
      <c r="AC131" s="164"/>
      <c r="AD131" s="164"/>
      <c r="AE131" s="164"/>
      <c r="AF131" s="164"/>
      <c r="AG131" s="164"/>
      <c r="AH131" s="164"/>
      <c r="AI131" s="164"/>
      <c r="AJ131" s="164"/>
      <c r="AK131" s="164"/>
      <c r="AL131" s="164"/>
      <c r="AM131" s="164"/>
      <c r="AN131" s="164"/>
      <c r="AO131" s="164"/>
      <c r="AP131" s="164"/>
      <c r="AQ131" s="164"/>
      <c r="AR131" s="164"/>
      <c r="AS131" s="164"/>
      <c r="AT131" s="164"/>
      <c r="AU131" s="178"/>
    </row>
    <row r="132" spans="1:47" ht="60" customHeight="1" x14ac:dyDescent="0.35">
      <c r="A132" s="174" t="s">
        <v>3414</v>
      </c>
      <c r="B132" s="148" t="s">
        <v>3495</v>
      </c>
      <c r="C132" s="149" t="s">
        <v>3519</v>
      </c>
      <c r="D132" s="152" t="s">
        <v>3520</v>
      </c>
      <c r="E132" s="155"/>
      <c r="F132" s="158" t="s">
        <v>20</v>
      </c>
      <c r="G132" s="161" t="str">
        <f>IF(COUNTIF(H132:AU132,"&lt;&gt;")=0,"",SUMPRODUCT(((Recommendations[ImplStatus]="Implemented")+(Recommendations[ImplStatus]="Compensated"))*ISNUMBER(MATCH(Recommendations[Id],H132:AU132,0)))/COUNTIF(H132:AU132,"&lt;&gt;"))</f>
        <v/>
      </c>
      <c r="H132" s="164"/>
      <c r="I132" s="164"/>
      <c r="J132" s="164"/>
      <c r="K132" s="164"/>
      <c r="L132" s="164"/>
      <c r="M132" s="164"/>
      <c r="N132" s="164"/>
      <c r="O132" s="164"/>
      <c r="P132" s="164"/>
      <c r="Q132" s="164"/>
      <c r="R132" s="164"/>
      <c r="S132" s="164"/>
      <c r="T132" s="164"/>
      <c r="U132" s="164"/>
      <c r="V132" s="164"/>
      <c r="W132" s="164"/>
      <c r="X132" s="164"/>
      <c r="Y132" s="164"/>
      <c r="Z132" s="164"/>
      <c r="AA132" s="164"/>
      <c r="AB132" s="164"/>
      <c r="AC132" s="164"/>
      <c r="AD132" s="164"/>
      <c r="AE132" s="164"/>
      <c r="AF132" s="164"/>
      <c r="AG132" s="164"/>
      <c r="AH132" s="164"/>
      <c r="AI132" s="164"/>
      <c r="AJ132" s="164"/>
      <c r="AK132" s="164"/>
      <c r="AL132" s="164"/>
      <c r="AM132" s="164"/>
      <c r="AN132" s="164"/>
      <c r="AO132" s="164"/>
      <c r="AP132" s="164"/>
      <c r="AQ132" s="164"/>
      <c r="AR132" s="164"/>
      <c r="AS132" s="164"/>
      <c r="AT132" s="164"/>
      <c r="AU132" s="178"/>
    </row>
    <row r="133" spans="1:47" ht="60" customHeight="1" outlineLevel="1" x14ac:dyDescent="0.35">
      <c r="A133" s="173" t="s">
        <v>3414</v>
      </c>
      <c r="B133" s="147" t="s">
        <v>3521</v>
      </c>
      <c r="C133" s="145" t="s">
        <v>3522</v>
      </c>
      <c r="D133" s="151" t="s">
        <v>3523</v>
      </c>
      <c r="E133" s="154" t="s">
        <v>20</v>
      </c>
      <c r="F133" s="157" t="s">
        <v>20</v>
      </c>
      <c r="G133" s="160" t="str">
        <f>IF(COUNTIF(H133:AU133,"&lt;&gt;")=0,"",SUMPRODUCT(((Recommendations[ImplStatus]="Implemented")+(Recommendations[ImplStatus]="Compensated"))*ISNUMBER(MATCH(Recommendations[Id],H133:AU133,0)))/COUNTIF(H133:AU133,"&lt;&gt;"))</f>
        <v/>
      </c>
      <c r="H133" s="163"/>
      <c r="I133" s="163"/>
      <c r="J133" s="163"/>
      <c r="K133" s="163"/>
      <c r="L133" s="163"/>
      <c r="M133" s="163"/>
      <c r="N133" s="163"/>
      <c r="O133" s="163"/>
      <c r="P133" s="163"/>
      <c r="Q133" s="163"/>
      <c r="R133" s="163"/>
      <c r="S133" s="163"/>
      <c r="T133" s="163"/>
      <c r="U133" s="163"/>
      <c r="V133" s="163"/>
      <c r="W133" s="163"/>
      <c r="X133" s="163"/>
      <c r="Y133" s="163"/>
      <c r="Z133" s="163"/>
      <c r="AA133" s="163"/>
      <c r="AB133" s="163"/>
      <c r="AC133" s="163"/>
      <c r="AD133" s="163"/>
      <c r="AE133" s="163"/>
      <c r="AF133" s="163"/>
      <c r="AG133" s="163"/>
      <c r="AH133" s="163"/>
      <c r="AI133" s="163"/>
      <c r="AJ133" s="163"/>
      <c r="AK133" s="163"/>
      <c r="AL133" s="163"/>
      <c r="AM133" s="163"/>
      <c r="AN133" s="163"/>
      <c r="AO133" s="163"/>
      <c r="AP133" s="163"/>
      <c r="AQ133" s="163"/>
      <c r="AR133" s="163"/>
      <c r="AS133" s="163"/>
      <c r="AT133" s="163"/>
      <c r="AU133" s="177"/>
    </row>
    <row r="134" spans="1:47" ht="60" customHeight="1" x14ac:dyDescent="0.35">
      <c r="A134" s="174" t="s">
        <v>3414</v>
      </c>
      <c r="B134" s="148" t="s">
        <v>3521</v>
      </c>
      <c r="C134" s="149" t="s">
        <v>3524</v>
      </c>
      <c r="D134" s="152" t="s">
        <v>3525</v>
      </c>
      <c r="E134" s="155" t="s">
        <v>3526</v>
      </c>
      <c r="F134" s="158" t="s">
        <v>3195</v>
      </c>
      <c r="G134" s="161">
        <f>IF(COUNTIF(H134:AU134,"&lt;&gt;")=0,"",SUMPRODUCT(((Recommendations[ImplStatus]="Implemented")+(Recommendations[ImplStatus]="Compensated"))*ISNUMBER(MATCH(Recommendations[Id],H134:AU134,0)))/COUNTIF(H134:AU134,"&lt;&gt;"))</f>
        <v>0</v>
      </c>
      <c r="H134" s="164" t="s">
        <v>395</v>
      </c>
      <c r="I134" s="164" t="s">
        <v>398</v>
      </c>
      <c r="J134" s="164" t="s">
        <v>401</v>
      </c>
      <c r="K134" s="164" t="s">
        <v>405</v>
      </c>
      <c r="L134" s="164" t="s">
        <v>408</v>
      </c>
      <c r="M134" s="164" t="s">
        <v>411</v>
      </c>
      <c r="N134" s="164" t="s">
        <v>415</v>
      </c>
      <c r="O134" s="164" t="s">
        <v>418</v>
      </c>
      <c r="P134" s="164" t="s">
        <v>421</v>
      </c>
      <c r="Q134" s="164" t="s">
        <v>472</v>
      </c>
      <c r="R134" s="164" t="s">
        <v>477</v>
      </c>
      <c r="S134" s="164" t="s">
        <v>482</v>
      </c>
      <c r="T134" s="164" t="s">
        <v>487</v>
      </c>
      <c r="U134" s="164" t="s">
        <v>538</v>
      </c>
      <c r="V134" s="164"/>
      <c r="W134" s="164"/>
      <c r="X134" s="164"/>
      <c r="Y134" s="164"/>
      <c r="Z134" s="164"/>
      <c r="AA134" s="164"/>
      <c r="AB134" s="164"/>
      <c r="AC134" s="164"/>
      <c r="AD134" s="164"/>
      <c r="AE134" s="164"/>
      <c r="AF134" s="164"/>
      <c r="AG134" s="164"/>
      <c r="AH134" s="164"/>
      <c r="AI134" s="164"/>
      <c r="AJ134" s="164"/>
      <c r="AK134" s="164"/>
      <c r="AL134" s="164"/>
      <c r="AM134" s="164"/>
      <c r="AN134" s="164"/>
      <c r="AO134" s="164"/>
      <c r="AP134" s="164"/>
      <c r="AQ134" s="164"/>
      <c r="AR134" s="164"/>
      <c r="AS134" s="164"/>
      <c r="AT134" s="164"/>
      <c r="AU134" s="178"/>
    </row>
    <row r="135" spans="1:47" ht="60" customHeight="1" x14ac:dyDescent="0.35">
      <c r="A135" s="174" t="s">
        <v>3414</v>
      </c>
      <c r="B135" s="148" t="s">
        <v>3521</v>
      </c>
      <c r="C135" s="149" t="s">
        <v>3527</v>
      </c>
      <c r="D135" s="152" t="s">
        <v>3528</v>
      </c>
      <c r="E135" s="155" t="s">
        <v>3529</v>
      </c>
      <c r="F135" s="158" t="s">
        <v>3195</v>
      </c>
      <c r="G135" s="161" t="str">
        <f>IF(COUNTIF(H135:AU135,"&lt;&gt;")=0,"",SUMPRODUCT(((Recommendations[ImplStatus]="Implemented")+(Recommendations[ImplStatus]="Compensated"))*ISNUMBER(MATCH(Recommendations[Id],H135:AU135,0)))/COUNTIF(H135:AU135,"&lt;&gt;"))</f>
        <v/>
      </c>
      <c r="H135" s="164"/>
      <c r="I135" s="164"/>
      <c r="J135" s="164"/>
      <c r="K135" s="164"/>
      <c r="L135" s="164"/>
      <c r="M135" s="164"/>
      <c r="N135" s="164"/>
      <c r="O135" s="164"/>
      <c r="P135" s="164"/>
      <c r="Q135" s="164"/>
      <c r="R135" s="164"/>
      <c r="S135" s="164"/>
      <c r="T135" s="164"/>
      <c r="U135" s="164"/>
      <c r="V135" s="164"/>
      <c r="W135" s="164"/>
      <c r="X135" s="164"/>
      <c r="Y135" s="164"/>
      <c r="Z135" s="164"/>
      <c r="AA135" s="164"/>
      <c r="AB135" s="164"/>
      <c r="AC135" s="164"/>
      <c r="AD135" s="164"/>
      <c r="AE135" s="164"/>
      <c r="AF135" s="164"/>
      <c r="AG135" s="164"/>
      <c r="AH135" s="164"/>
      <c r="AI135" s="164"/>
      <c r="AJ135" s="164"/>
      <c r="AK135" s="164"/>
      <c r="AL135" s="164"/>
      <c r="AM135" s="164"/>
      <c r="AN135" s="164"/>
      <c r="AO135" s="164"/>
      <c r="AP135" s="164"/>
      <c r="AQ135" s="164"/>
      <c r="AR135" s="164"/>
      <c r="AS135" s="164"/>
      <c r="AT135" s="164"/>
      <c r="AU135" s="178"/>
    </row>
    <row r="136" spans="1:47" ht="60" customHeight="1" x14ac:dyDescent="0.35">
      <c r="A136" s="174" t="s">
        <v>3414</v>
      </c>
      <c r="B136" s="148" t="s">
        <v>3521</v>
      </c>
      <c r="C136" s="149" t="s">
        <v>3530</v>
      </c>
      <c r="D136" s="152" t="s">
        <v>3531</v>
      </c>
      <c r="E136" s="155" t="s">
        <v>3532</v>
      </c>
      <c r="F136" s="158" t="s">
        <v>3191</v>
      </c>
      <c r="G136" s="161" t="str">
        <f>IF(COUNTIF(H136:AU136,"&lt;&gt;")=0,"",SUMPRODUCT(((Recommendations[ImplStatus]="Implemented")+(Recommendations[ImplStatus]="Compensated"))*ISNUMBER(MATCH(Recommendations[Id],H136:AU136,0)))/COUNTIF(H136:AU136,"&lt;&gt;"))</f>
        <v/>
      </c>
      <c r="H136" s="164"/>
      <c r="I136" s="164"/>
      <c r="J136" s="164"/>
      <c r="K136" s="164"/>
      <c r="L136" s="164"/>
      <c r="M136" s="164"/>
      <c r="N136" s="164"/>
      <c r="O136" s="164"/>
      <c r="P136" s="164"/>
      <c r="Q136" s="164"/>
      <c r="R136" s="164"/>
      <c r="S136" s="164"/>
      <c r="T136" s="164"/>
      <c r="U136" s="164"/>
      <c r="V136" s="164"/>
      <c r="W136" s="164"/>
      <c r="X136" s="164"/>
      <c r="Y136" s="164"/>
      <c r="Z136" s="164"/>
      <c r="AA136" s="164"/>
      <c r="AB136" s="164"/>
      <c r="AC136" s="164"/>
      <c r="AD136" s="164"/>
      <c r="AE136" s="164"/>
      <c r="AF136" s="164"/>
      <c r="AG136" s="164"/>
      <c r="AH136" s="164"/>
      <c r="AI136" s="164"/>
      <c r="AJ136" s="164"/>
      <c r="AK136" s="164"/>
      <c r="AL136" s="164"/>
      <c r="AM136" s="164"/>
      <c r="AN136" s="164"/>
      <c r="AO136" s="164"/>
      <c r="AP136" s="164"/>
      <c r="AQ136" s="164"/>
      <c r="AR136" s="164"/>
      <c r="AS136" s="164"/>
      <c r="AT136" s="164"/>
      <c r="AU136" s="178"/>
    </row>
    <row r="137" spans="1:47" ht="60" customHeight="1" x14ac:dyDescent="0.35">
      <c r="A137" s="174" t="s">
        <v>3414</v>
      </c>
      <c r="B137" s="148" t="s">
        <v>3521</v>
      </c>
      <c r="C137" s="149" t="s">
        <v>3533</v>
      </c>
      <c r="D137" s="152" t="s">
        <v>3534</v>
      </c>
      <c r="E137" s="155" t="s">
        <v>3535</v>
      </c>
      <c r="F137" s="158" t="s">
        <v>20</v>
      </c>
      <c r="G137" s="161" t="str">
        <f>IF(COUNTIF(H137:AU137,"&lt;&gt;")=0,"",SUMPRODUCT(((Recommendations[ImplStatus]="Implemented")+(Recommendations[ImplStatus]="Compensated"))*ISNUMBER(MATCH(Recommendations[Id],H137:AU137,0)))/COUNTIF(H137:AU137,"&lt;&gt;"))</f>
        <v/>
      </c>
      <c r="H137" s="164"/>
      <c r="I137" s="164"/>
      <c r="J137" s="164"/>
      <c r="K137" s="164"/>
      <c r="L137" s="164"/>
      <c r="M137" s="164"/>
      <c r="N137" s="164"/>
      <c r="O137" s="164"/>
      <c r="P137" s="164"/>
      <c r="Q137" s="164"/>
      <c r="R137" s="164"/>
      <c r="S137" s="164"/>
      <c r="T137" s="164"/>
      <c r="U137" s="164"/>
      <c r="V137" s="164"/>
      <c r="W137" s="164"/>
      <c r="X137" s="164"/>
      <c r="Y137" s="164"/>
      <c r="Z137" s="164"/>
      <c r="AA137" s="164"/>
      <c r="AB137" s="164"/>
      <c r="AC137" s="164"/>
      <c r="AD137" s="164"/>
      <c r="AE137" s="164"/>
      <c r="AF137" s="164"/>
      <c r="AG137" s="164"/>
      <c r="AH137" s="164"/>
      <c r="AI137" s="164"/>
      <c r="AJ137" s="164"/>
      <c r="AK137" s="164"/>
      <c r="AL137" s="164"/>
      <c r="AM137" s="164"/>
      <c r="AN137" s="164"/>
      <c r="AO137" s="164"/>
      <c r="AP137" s="164"/>
      <c r="AQ137" s="164"/>
      <c r="AR137" s="164"/>
      <c r="AS137" s="164"/>
      <c r="AT137" s="164"/>
      <c r="AU137" s="178"/>
    </row>
    <row r="138" spans="1:47" ht="60" customHeight="1" outlineLevel="1" x14ac:dyDescent="0.35">
      <c r="A138" s="173" t="s">
        <v>3414</v>
      </c>
      <c r="B138" s="147" t="s">
        <v>2831</v>
      </c>
      <c r="C138" s="145" t="s">
        <v>3536</v>
      </c>
      <c r="D138" s="151"/>
      <c r="E138" s="154" t="s">
        <v>20</v>
      </c>
      <c r="F138" s="157" t="s">
        <v>20</v>
      </c>
      <c r="G138" s="160" t="str">
        <f>IF(COUNTIF(H138:AU138,"&lt;&gt;")=0,"",SUMPRODUCT(((Recommendations[ImplStatus]="Implemented")+(Recommendations[ImplStatus]="Compensated"))*ISNUMBER(MATCH(Recommendations[Id],H138:AU138,0)))/COUNTIF(H138:AU138,"&lt;&gt;"))</f>
        <v/>
      </c>
      <c r="H138" s="163"/>
      <c r="I138" s="163"/>
      <c r="J138" s="163"/>
      <c r="K138" s="163"/>
      <c r="L138" s="163"/>
      <c r="M138" s="163"/>
      <c r="N138" s="163"/>
      <c r="O138" s="163"/>
      <c r="P138" s="163"/>
      <c r="Q138" s="163"/>
      <c r="R138" s="163"/>
      <c r="S138" s="163"/>
      <c r="T138" s="163"/>
      <c r="U138" s="163"/>
      <c r="V138" s="163"/>
      <c r="W138" s="163"/>
      <c r="X138" s="163"/>
      <c r="Y138" s="163"/>
      <c r="Z138" s="163"/>
      <c r="AA138" s="163"/>
      <c r="AB138" s="163"/>
      <c r="AC138" s="163"/>
      <c r="AD138" s="163"/>
      <c r="AE138" s="163"/>
      <c r="AF138" s="163"/>
      <c r="AG138" s="163"/>
      <c r="AH138" s="163"/>
      <c r="AI138" s="163"/>
      <c r="AJ138" s="163"/>
      <c r="AK138" s="163"/>
      <c r="AL138" s="163"/>
      <c r="AM138" s="163"/>
      <c r="AN138" s="163"/>
      <c r="AO138" s="163"/>
      <c r="AP138" s="163"/>
      <c r="AQ138" s="163"/>
      <c r="AR138" s="163"/>
      <c r="AS138" s="163"/>
      <c r="AT138" s="163"/>
      <c r="AU138" s="177"/>
    </row>
    <row r="139" spans="1:47" ht="60" customHeight="1" x14ac:dyDescent="0.35">
      <c r="A139" s="174" t="s">
        <v>3414</v>
      </c>
      <c r="B139" s="148" t="s">
        <v>2831</v>
      </c>
      <c r="C139" s="149" t="s">
        <v>3537</v>
      </c>
      <c r="D139" s="152" t="s">
        <v>3538</v>
      </c>
      <c r="E139" s="155"/>
      <c r="F139" s="158" t="s">
        <v>20</v>
      </c>
      <c r="G139" s="161" t="str">
        <f>IF(COUNTIF(H139:AU139,"&lt;&gt;")=0,"",SUMPRODUCT(((Recommendations[ImplStatus]="Implemented")+(Recommendations[ImplStatus]="Compensated"))*ISNUMBER(MATCH(Recommendations[Id],H139:AU139,0)))/COUNTIF(H139:AU139,"&lt;&gt;"))</f>
        <v/>
      </c>
      <c r="H139" s="164"/>
      <c r="I139" s="164"/>
      <c r="J139" s="164"/>
      <c r="K139" s="164"/>
      <c r="L139" s="164"/>
      <c r="M139" s="164"/>
      <c r="N139" s="164"/>
      <c r="O139" s="164"/>
      <c r="P139" s="164"/>
      <c r="Q139" s="164"/>
      <c r="R139" s="164"/>
      <c r="S139" s="164"/>
      <c r="T139" s="164"/>
      <c r="U139" s="164"/>
      <c r="V139" s="164"/>
      <c r="W139" s="164"/>
      <c r="X139" s="164"/>
      <c r="Y139" s="164"/>
      <c r="Z139" s="164"/>
      <c r="AA139" s="164"/>
      <c r="AB139" s="164"/>
      <c r="AC139" s="164"/>
      <c r="AD139" s="164"/>
      <c r="AE139" s="164"/>
      <c r="AF139" s="164"/>
      <c r="AG139" s="164"/>
      <c r="AH139" s="164"/>
      <c r="AI139" s="164"/>
      <c r="AJ139" s="164"/>
      <c r="AK139" s="164"/>
      <c r="AL139" s="164"/>
      <c r="AM139" s="164"/>
      <c r="AN139" s="164"/>
      <c r="AO139" s="164"/>
      <c r="AP139" s="164"/>
      <c r="AQ139" s="164"/>
      <c r="AR139" s="164"/>
      <c r="AS139" s="164"/>
      <c r="AT139" s="164"/>
      <c r="AU139" s="178"/>
    </row>
    <row r="140" spans="1:47" ht="60" customHeight="1" x14ac:dyDescent="0.35">
      <c r="A140" s="174" t="s">
        <v>3414</v>
      </c>
      <c r="B140" s="148" t="s">
        <v>2831</v>
      </c>
      <c r="C140" s="149" t="s">
        <v>3539</v>
      </c>
      <c r="D140" s="152" t="s">
        <v>3540</v>
      </c>
      <c r="E140" s="155"/>
      <c r="F140" s="158" t="s">
        <v>20</v>
      </c>
      <c r="G140" s="161" t="str">
        <f>IF(COUNTIF(H140:AU140,"&lt;&gt;")=0,"",SUMPRODUCT(((Recommendations[ImplStatus]="Implemented")+(Recommendations[ImplStatus]="Compensated"))*ISNUMBER(MATCH(Recommendations[Id],H140:AU140,0)))/COUNTIF(H140:AU140,"&lt;&gt;"))</f>
        <v/>
      </c>
      <c r="H140" s="164"/>
      <c r="I140" s="164"/>
      <c r="J140" s="164"/>
      <c r="K140" s="164"/>
      <c r="L140" s="164"/>
      <c r="M140" s="164"/>
      <c r="N140" s="164"/>
      <c r="O140" s="164"/>
      <c r="P140" s="164"/>
      <c r="Q140" s="164"/>
      <c r="R140" s="164"/>
      <c r="S140" s="164"/>
      <c r="T140" s="164"/>
      <c r="U140" s="164"/>
      <c r="V140" s="164"/>
      <c r="W140" s="164"/>
      <c r="X140" s="164"/>
      <c r="Y140" s="164"/>
      <c r="Z140" s="164"/>
      <c r="AA140" s="164"/>
      <c r="AB140" s="164"/>
      <c r="AC140" s="164"/>
      <c r="AD140" s="164"/>
      <c r="AE140" s="164"/>
      <c r="AF140" s="164"/>
      <c r="AG140" s="164"/>
      <c r="AH140" s="164"/>
      <c r="AI140" s="164"/>
      <c r="AJ140" s="164"/>
      <c r="AK140" s="164"/>
      <c r="AL140" s="164"/>
      <c r="AM140" s="164"/>
      <c r="AN140" s="164"/>
      <c r="AO140" s="164"/>
      <c r="AP140" s="164"/>
      <c r="AQ140" s="164"/>
      <c r="AR140" s="164"/>
      <c r="AS140" s="164"/>
      <c r="AT140" s="164"/>
      <c r="AU140" s="178"/>
    </row>
    <row r="141" spans="1:47" ht="60" customHeight="1" outlineLevel="1" x14ac:dyDescent="0.35">
      <c r="A141" s="173" t="s">
        <v>3414</v>
      </c>
      <c r="B141" s="147" t="s">
        <v>3541</v>
      </c>
      <c r="C141" s="145" t="s">
        <v>3542</v>
      </c>
      <c r="D141" s="151" t="s">
        <v>3543</v>
      </c>
      <c r="E141" s="154" t="s">
        <v>20</v>
      </c>
      <c r="F141" s="157" t="s">
        <v>20</v>
      </c>
      <c r="G141" s="160" t="str">
        <f>IF(COUNTIF(H141:AU141,"&lt;&gt;")=0,"",SUMPRODUCT(((Recommendations[ImplStatus]="Implemented")+(Recommendations[ImplStatus]="Compensated"))*ISNUMBER(MATCH(Recommendations[Id],H141:AU141,0)))/COUNTIF(H141:AU141,"&lt;&gt;"))</f>
        <v/>
      </c>
      <c r="H141" s="163"/>
      <c r="I141" s="163"/>
      <c r="J141" s="163"/>
      <c r="K141" s="163"/>
      <c r="L141" s="163"/>
      <c r="M141" s="163"/>
      <c r="N141" s="163"/>
      <c r="O141" s="163"/>
      <c r="P141" s="163"/>
      <c r="Q141" s="163"/>
      <c r="R141" s="163"/>
      <c r="S141" s="163"/>
      <c r="T141" s="163"/>
      <c r="U141" s="163"/>
      <c r="V141" s="163"/>
      <c r="W141" s="163"/>
      <c r="X141" s="163"/>
      <c r="Y141" s="163"/>
      <c r="Z141" s="163"/>
      <c r="AA141" s="163"/>
      <c r="AB141" s="163"/>
      <c r="AC141" s="163"/>
      <c r="AD141" s="163"/>
      <c r="AE141" s="163"/>
      <c r="AF141" s="163"/>
      <c r="AG141" s="163"/>
      <c r="AH141" s="163"/>
      <c r="AI141" s="163"/>
      <c r="AJ141" s="163"/>
      <c r="AK141" s="163"/>
      <c r="AL141" s="163"/>
      <c r="AM141" s="163"/>
      <c r="AN141" s="163"/>
      <c r="AO141" s="163"/>
      <c r="AP141" s="163"/>
      <c r="AQ141" s="163"/>
      <c r="AR141" s="163"/>
      <c r="AS141" s="163"/>
      <c r="AT141" s="163"/>
      <c r="AU141" s="177"/>
    </row>
    <row r="142" spans="1:47" ht="60" customHeight="1" x14ac:dyDescent="0.35">
      <c r="A142" s="174" t="s">
        <v>3414</v>
      </c>
      <c r="B142" s="148" t="s">
        <v>3541</v>
      </c>
      <c r="C142" s="149" t="s">
        <v>3544</v>
      </c>
      <c r="D142" s="152" t="s">
        <v>3545</v>
      </c>
      <c r="E142" s="155" t="s">
        <v>3546</v>
      </c>
      <c r="F142" s="158" t="s">
        <v>3191</v>
      </c>
      <c r="G142" s="161">
        <f>IF(COUNTIF(H142:AU142,"&lt;&gt;")=0,"",SUMPRODUCT(((Recommendations[ImplStatus]="Implemented")+(Recommendations[ImplStatus]="Compensated"))*ISNUMBER(MATCH(Recommendations[Id],H142:AU142,0)))/COUNTIF(H142:AU142,"&lt;&gt;"))</f>
        <v>0</v>
      </c>
      <c r="H142" s="164" t="s">
        <v>450</v>
      </c>
      <c r="I142" s="164" t="s">
        <v>456</v>
      </c>
      <c r="J142" s="164" t="s">
        <v>531</v>
      </c>
      <c r="K142" s="164" t="s">
        <v>634</v>
      </c>
      <c r="L142" s="164" t="s">
        <v>640</v>
      </c>
      <c r="M142" s="164" t="s">
        <v>645</v>
      </c>
      <c r="N142" s="164"/>
      <c r="O142" s="164"/>
      <c r="P142" s="164"/>
      <c r="Q142" s="164"/>
      <c r="R142" s="164"/>
      <c r="S142" s="164"/>
      <c r="T142" s="164"/>
      <c r="U142" s="164"/>
      <c r="V142" s="164"/>
      <c r="W142" s="164"/>
      <c r="X142" s="164"/>
      <c r="Y142" s="164"/>
      <c r="Z142" s="164"/>
      <c r="AA142" s="164"/>
      <c r="AB142" s="164"/>
      <c r="AC142" s="164"/>
      <c r="AD142" s="164"/>
      <c r="AE142" s="164"/>
      <c r="AF142" s="164"/>
      <c r="AG142" s="164"/>
      <c r="AH142" s="164"/>
      <c r="AI142" s="164"/>
      <c r="AJ142" s="164"/>
      <c r="AK142" s="164"/>
      <c r="AL142" s="164"/>
      <c r="AM142" s="164"/>
      <c r="AN142" s="164"/>
      <c r="AO142" s="164"/>
      <c r="AP142" s="164"/>
      <c r="AQ142" s="164"/>
      <c r="AR142" s="164"/>
      <c r="AS142" s="164"/>
      <c r="AT142" s="164"/>
      <c r="AU142" s="178"/>
    </row>
    <row r="143" spans="1:47" ht="60" customHeight="1" x14ac:dyDescent="0.35">
      <c r="A143" s="174" t="s">
        <v>3414</v>
      </c>
      <c r="B143" s="148" t="s">
        <v>3541</v>
      </c>
      <c r="C143" s="149" t="s">
        <v>3547</v>
      </c>
      <c r="D143" s="152" t="s">
        <v>3548</v>
      </c>
      <c r="E143" s="155" t="s">
        <v>3549</v>
      </c>
      <c r="F143" s="158" t="s">
        <v>3191</v>
      </c>
      <c r="G143" s="161" t="str">
        <f>IF(COUNTIF(H143:AU143,"&lt;&gt;")=0,"",SUMPRODUCT(((Recommendations[ImplStatus]="Implemented")+(Recommendations[ImplStatus]="Compensated"))*ISNUMBER(MATCH(Recommendations[Id],H143:AU143,0)))/COUNTIF(H143:AU143,"&lt;&gt;"))</f>
        <v/>
      </c>
      <c r="H143" s="164"/>
      <c r="I143" s="164"/>
      <c r="J143" s="164"/>
      <c r="K143" s="164"/>
      <c r="L143" s="164"/>
      <c r="M143" s="164"/>
      <c r="N143" s="164"/>
      <c r="O143" s="164"/>
      <c r="P143" s="164"/>
      <c r="Q143" s="164"/>
      <c r="R143" s="164"/>
      <c r="S143" s="164"/>
      <c r="T143" s="164"/>
      <c r="U143" s="164"/>
      <c r="V143" s="164"/>
      <c r="W143" s="164"/>
      <c r="X143" s="164"/>
      <c r="Y143" s="164"/>
      <c r="Z143" s="164"/>
      <c r="AA143" s="164"/>
      <c r="AB143" s="164"/>
      <c r="AC143" s="164"/>
      <c r="AD143" s="164"/>
      <c r="AE143" s="164"/>
      <c r="AF143" s="164"/>
      <c r="AG143" s="164"/>
      <c r="AH143" s="164"/>
      <c r="AI143" s="164"/>
      <c r="AJ143" s="164"/>
      <c r="AK143" s="164"/>
      <c r="AL143" s="164"/>
      <c r="AM143" s="164"/>
      <c r="AN143" s="164"/>
      <c r="AO143" s="164"/>
      <c r="AP143" s="164"/>
      <c r="AQ143" s="164"/>
      <c r="AR143" s="164"/>
      <c r="AS143" s="164"/>
      <c r="AT143" s="164"/>
      <c r="AU143" s="178"/>
    </row>
    <row r="144" spans="1:47" ht="60" customHeight="1" x14ac:dyDescent="0.35">
      <c r="A144" s="174" t="s">
        <v>3414</v>
      </c>
      <c r="B144" s="148" t="s">
        <v>3541</v>
      </c>
      <c r="C144" s="149" t="s">
        <v>3550</v>
      </c>
      <c r="D144" s="152" t="s">
        <v>3551</v>
      </c>
      <c r="E144" s="155" t="s">
        <v>3552</v>
      </c>
      <c r="F144" s="158" t="s">
        <v>3195</v>
      </c>
      <c r="G144" s="161" t="str">
        <f>IF(COUNTIF(H144:AU144,"&lt;&gt;")=0,"",SUMPRODUCT(((Recommendations[ImplStatus]="Implemented")+(Recommendations[ImplStatus]="Compensated"))*ISNUMBER(MATCH(Recommendations[Id],H144:AU144,0)))/COUNTIF(H144:AU144,"&lt;&gt;"))</f>
        <v/>
      </c>
      <c r="H144" s="164"/>
      <c r="I144" s="164"/>
      <c r="J144" s="164"/>
      <c r="K144" s="164"/>
      <c r="L144" s="164"/>
      <c r="M144" s="164"/>
      <c r="N144" s="164"/>
      <c r="O144" s="164"/>
      <c r="P144" s="164"/>
      <c r="Q144" s="164"/>
      <c r="R144" s="164"/>
      <c r="S144" s="164"/>
      <c r="T144" s="164"/>
      <c r="U144" s="164"/>
      <c r="V144" s="164"/>
      <c r="W144" s="164"/>
      <c r="X144" s="164"/>
      <c r="Y144" s="164"/>
      <c r="Z144" s="164"/>
      <c r="AA144" s="164"/>
      <c r="AB144" s="164"/>
      <c r="AC144" s="164"/>
      <c r="AD144" s="164"/>
      <c r="AE144" s="164"/>
      <c r="AF144" s="164"/>
      <c r="AG144" s="164"/>
      <c r="AH144" s="164"/>
      <c r="AI144" s="164"/>
      <c r="AJ144" s="164"/>
      <c r="AK144" s="164"/>
      <c r="AL144" s="164"/>
      <c r="AM144" s="164"/>
      <c r="AN144" s="164"/>
      <c r="AO144" s="164"/>
      <c r="AP144" s="164"/>
      <c r="AQ144" s="164"/>
      <c r="AR144" s="164"/>
      <c r="AS144" s="164"/>
      <c r="AT144" s="164"/>
      <c r="AU144" s="178"/>
    </row>
    <row r="145" spans="1:47" ht="60" customHeight="1" x14ac:dyDescent="0.35">
      <c r="A145" s="174" t="s">
        <v>3414</v>
      </c>
      <c r="B145" s="148" t="s">
        <v>3541</v>
      </c>
      <c r="C145" s="149" t="s">
        <v>3553</v>
      </c>
      <c r="D145" s="152" t="s">
        <v>3554</v>
      </c>
      <c r="E145" s="155" t="s">
        <v>3555</v>
      </c>
      <c r="F145" s="158" t="s">
        <v>3191</v>
      </c>
      <c r="G145" s="161">
        <f>IF(COUNTIF(H145:AU145,"&lt;&gt;")=0,"",SUMPRODUCT(((Recommendations[ImplStatus]="Implemented")+(Recommendations[ImplStatus]="Compensated"))*ISNUMBER(MATCH(Recommendations[Id],H145:AU145,0)))/COUNTIF(H145:AU145,"&lt;&gt;"))</f>
        <v>0</v>
      </c>
      <c r="H145" s="164" t="s">
        <v>69</v>
      </c>
      <c r="I145" s="164" t="s">
        <v>293</v>
      </c>
      <c r="J145" s="164" t="s">
        <v>580</v>
      </c>
      <c r="K145" s="164" t="s">
        <v>586</v>
      </c>
      <c r="L145" s="164" t="s">
        <v>592</v>
      </c>
      <c r="M145" s="164"/>
      <c r="N145" s="164"/>
      <c r="O145" s="164"/>
      <c r="P145" s="164"/>
      <c r="Q145" s="164"/>
      <c r="R145" s="164"/>
      <c r="S145" s="164"/>
      <c r="T145" s="164"/>
      <c r="U145" s="164"/>
      <c r="V145" s="164"/>
      <c r="W145" s="164"/>
      <c r="X145" s="164"/>
      <c r="Y145" s="164"/>
      <c r="Z145" s="164"/>
      <c r="AA145" s="164"/>
      <c r="AB145" s="164"/>
      <c r="AC145" s="164"/>
      <c r="AD145" s="164"/>
      <c r="AE145" s="164"/>
      <c r="AF145" s="164"/>
      <c r="AG145" s="164"/>
      <c r="AH145" s="164"/>
      <c r="AI145" s="164"/>
      <c r="AJ145" s="164"/>
      <c r="AK145" s="164"/>
      <c r="AL145" s="164"/>
      <c r="AM145" s="164"/>
      <c r="AN145" s="164"/>
      <c r="AO145" s="164"/>
      <c r="AP145" s="164"/>
      <c r="AQ145" s="164"/>
      <c r="AR145" s="164"/>
      <c r="AS145" s="164"/>
      <c r="AT145" s="164"/>
      <c r="AU145" s="178"/>
    </row>
    <row r="146" spans="1:47" ht="60" customHeight="1" x14ac:dyDescent="0.35">
      <c r="A146" s="174" t="s">
        <v>3414</v>
      </c>
      <c r="B146" s="148" t="s">
        <v>3541</v>
      </c>
      <c r="C146" s="149" t="s">
        <v>3556</v>
      </c>
      <c r="D146" s="152" t="s">
        <v>3557</v>
      </c>
      <c r="E146" s="155" t="s">
        <v>3558</v>
      </c>
      <c r="F146" s="158" t="s">
        <v>3191</v>
      </c>
      <c r="G146" s="161">
        <f>IF(COUNTIF(H146:AU146,"&lt;&gt;")=0,"",SUMPRODUCT(((Recommendations[ImplStatus]="Implemented")+(Recommendations[ImplStatus]="Compensated"))*ISNUMBER(MATCH(Recommendations[Id],H146:AU146,0)))/COUNTIF(H146:AU146,"&lt;&gt;"))</f>
        <v>0</v>
      </c>
      <c r="H146" s="164" t="s">
        <v>461</v>
      </c>
      <c r="I146" s="164" t="s">
        <v>518</v>
      </c>
      <c r="J146" s="164" t="s">
        <v>524</v>
      </c>
      <c r="K146" s="164" t="s">
        <v>557</v>
      </c>
      <c r="L146" s="164" t="s">
        <v>562</v>
      </c>
      <c r="M146" s="164" t="s">
        <v>567</v>
      </c>
      <c r="N146" s="164" t="s">
        <v>596</v>
      </c>
      <c r="O146" s="164" t="s">
        <v>601</v>
      </c>
      <c r="P146" s="164" t="s">
        <v>606</v>
      </c>
      <c r="Q146" s="164" t="s">
        <v>612</v>
      </c>
      <c r="R146" s="164" t="s">
        <v>618</v>
      </c>
      <c r="S146" s="164" t="s">
        <v>624</v>
      </c>
      <c r="T146" s="164" t="s">
        <v>629</v>
      </c>
      <c r="U146" s="164" t="s">
        <v>650</v>
      </c>
      <c r="V146" s="164" t="s">
        <v>655</v>
      </c>
      <c r="W146" s="164" t="s">
        <v>661</v>
      </c>
      <c r="X146" s="164" t="s">
        <v>674</v>
      </c>
      <c r="Y146" s="164" t="s">
        <v>685</v>
      </c>
      <c r="Z146" s="164" t="s">
        <v>690</v>
      </c>
      <c r="AA146" s="164" t="s">
        <v>701</v>
      </c>
      <c r="AB146" s="164" t="s">
        <v>707</v>
      </c>
      <c r="AC146" s="164" t="s">
        <v>713</v>
      </c>
      <c r="AD146" s="164" t="s">
        <v>724</v>
      </c>
      <c r="AE146" s="164" t="s">
        <v>729</v>
      </c>
      <c r="AF146" s="164" t="s">
        <v>734</v>
      </c>
      <c r="AG146" s="164" t="s">
        <v>739</v>
      </c>
      <c r="AH146" s="164" t="s">
        <v>744</v>
      </c>
      <c r="AI146" s="164" t="s">
        <v>749</v>
      </c>
      <c r="AJ146" s="164" t="s">
        <v>755</v>
      </c>
      <c r="AK146" s="164" t="s">
        <v>760</v>
      </c>
      <c r="AL146" s="164" t="s">
        <v>765</v>
      </c>
      <c r="AM146" s="164" t="s">
        <v>770</v>
      </c>
      <c r="AN146" s="164" t="s">
        <v>775</v>
      </c>
      <c r="AO146" s="164" t="s">
        <v>780</v>
      </c>
      <c r="AP146" s="164" t="s">
        <v>785</v>
      </c>
      <c r="AQ146" s="164" t="s">
        <v>790</v>
      </c>
      <c r="AR146" s="164" t="s">
        <v>795</v>
      </c>
      <c r="AS146" s="164" t="s">
        <v>800</v>
      </c>
      <c r="AT146" s="164" t="s">
        <v>805</v>
      </c>
      <c r="AU146" s="178" t="s">
        <v>810</v>
      </c>
    </row>
    <row r="147" spans="1:47" ht="60" customHeight="1" x14ac:dyDescent="0.35">
      <c r="A147" s="174" t="s">
        <v>3414</v>
      </c>
      <c r="B147" s="148" t="s">
        <v>3541</v>
      </c>
      <c r="C147" s="149" t="s">
        <v>3559</v>
      </c>
      <c r="D147" s="152" t="s">
        <v>3560</v>
      </c>
      <c r="E147" s="155" t="s">
        <v>3561</v>
      </c>
      <c r="F147" s="158" t="s">
        <v>3191</v>
      </c>
      <c r="G147" s="161" t="str">
        <f>IF(COUNTIF(H147:AU147,"&lt;&gt;")=0,"",SUMPRODUCT(((Recommendations[ImplStatus]="Implemented")+(Recommendations[ImplStatus]="Compensated"))*ISNUMBER(MATCH(Recommendations[Id],H147:AU147,0)))/COUNTIF(H147:AU147,"&lt;&gt;"))</f>
        <v/>
      </c>
      <c r="H147" s="164"/>
      <c r="I147" s="164"/>
      <c r="J147" s="164"/>
      <c r="K147" s="164"/>
      <c r="L147" s="164"/>
      <c r="M147" s="164"/>
      <c r="N147" s="164"/>
      <c r="O147" s="164"/>
      <c r="P147" s="164"/>
      <c r="Q147" s="164"/>
      <c r="R147" s="164"/>
      <c r="S147" s="164"/>
      <c r="T147" s="164"/>
      <c r="U147" s="164"/>
      <c r="V147" s="164"/>
      <c r="W147" s="164"/>
      <c r="X147" s="164"/>
      <c r="Y147" s="164"/>
      <c r="Z147" s="164"/>
      <c r="AA147" s="164"/>
      <c r="AB147" s="164"/>
      <c r="AC147" s="164"/>
      <c r="AD147" s="164"/>
      <c r="AE147" s="164"/>
      <c r="AF147" s="164"/>
      <c r="AG147" s="164"/>
      <c r="AH147" s="164"/>
      <c r="AI147" s="164"/>
      <c r="AJ147" s="164"/>
      <c r="AK147" s="164"/>
      <c r="AL147" s="164"/>
      <c r="AM147" s="164"/>
      <c r="AN147" s="164"/>
      <c r="AO147" s="164"/>
      <c r="AP147" s="164"/>
      <c r="AQ147" s="164"/>
      <c r="AR147" s="164"/>
      <c r="AS147" s="164"/>
      <c r="AT147" s="164"/>
      <c r="AU147" s="178"/>
    </row>
    <row r="148" spans="1:47" ht="60" customHeight="1" outlineLevel="1" x14ac:dyDescent="0.35">
      <c r="A148" s="173" t="s">
        <v>3414</v>
      </c>
      <c r="B148" s="147" t="s">
        <v>3562</v>
      </c>
      <c r="C148" s="145" t="s">
        <v>3563</v>
      </c>
      <c r="D148" s="151"/>
      <c r="E148" s="154" t="s">
        <v>20</v>
      </c>
      <c r="F148" s="157" t="s">
        <v>20</v>
      </c>
      <c r="G148" s="160" t="str">
        <f>IF(COUNTIF(H148:AU148,"&lt;&gt;")=0,"",SUMPRODUCT(((Recommendations[ImplStatus]="Implemented")+(Recommendations[ImplStatus]="Compensated"))*ISNUMBER(MATCH(Recommendations[Id],H148:AU148,0)))/COUNTIF(H148:AU148,"&lt;&gt;"))</f>
        <v/>
      </c>
      <c r="H148" s="163"/>
      <c r="I148" s="163"/>
      <c r="J148" s="163"/>
      <c r="K148" s="163"/>
      <c r="L148" s="163"/>
      <c r="M148" s="163"/>
      <c r="N148" s="163"/>
      <c r="O148" s="163"/>
      <c r="P148" s="163"/>
      <c r="Q148" s="163"/>
      <c r="R148" s="163"/>
      <c r="S148" s="163"/>
      <c r="T148" s="163"/>
      <c r="U148" s="163"/>
      <c r="V148" s="163"/>
      <c r="W148" s="163"/>
      <c r="X148" s="163"/>
      <c r="Y148" s="163"/>
      <c r="Z148" s="163"/>
      <c r="AA148" s="163"/>
      <c r="AB148" s="163"/>
      <c r="AC148" s="163"/>
      <c r="AD148" s="163"/>
      <c r="AE148" s="163"/>
      <c r="AF148" s="163"/>
      <c r="AG148" s="163"/>
      <c r="AH148" s="163"/>
      <c r="AI148" s="163"/>
      <c r="AJ148" s="163"/>
      <c r="AK148" s="163"/>
      <c r="AL148" s="163"/>
      <c r="AM148" s="163"/>
      <c r="AN148" s="163"/>
      <c r="AO148" s="163"/>
      <c r="AP148" s="163"/>
      <c r="AQ148" s="163"/>
      <c r="AR148" s="163"/>
      <c r="AS148" s="163"/>
      <c r="AT148" s="163"/>
      <c r="AU148" s="177"/>
    </row>
    <row r="149" spans="1:47" ht="60" customHeight="1" x14ac:dyDescent="0.35">
      <c r="A149" s="174" t="s">
        <v>3414</v>
      </c>
      <c r="B149" s="148" t="s">
        <v>3562</v>
      </c>
      <c r="C149" s="149" t="s">
        <v>3564</v>
      </c>
      <c r="D149" s="152" t="s">
        <v>3565</v>
      </c>
      <c r="E149" s="155"/>
      <c r="F149" s="158" t="s">
        <v>20</v>
      </c>
      <c r="G149" s="161" t="str">
        <f>IF(COUNTIF(H149:AU149,"&lt;&gt;")=0,"",SUMPRODUCT(((Recommendations[ImplStatus]="Implemented")+(Recommendations[ImplStatus]="Compensated"))*ISNUMBER(MATCH(Recommendations[Id],H149:AU149,0)))/COUNTIF(H149:AU149,"&lt;&gt;"))</f>
        <v/>
      </c>
      <c r="H149" s="164"/>
      <c r="I149" s="164"/>
      <c r="J149" s="164"/>
      <c r="K149" s="164"/>
      <c r="L149" s="164"/>
      <c r="M149" s="164"/>
      <c r="N149" s="164"/>
      <c r="O149" s="164"/>
      <c r="P149" s="164"/>
      <c r="Q149" s="164"/>
      <c r="R149" s="164"/>
      <c r="S149" s="164"/>
      <c r="T149" s="164"/>
      <c r="U149" s="164"/>
      <c r="V149" s="164"/>
      <c r="W149" s="164"/>
      <c r="X149" s="164"/>
      <c r="Y149" s="164"/>
      <c r="Z149" s="164"/>
      <c r="AA149" s="164"/>
      <c r="AB149" s="164"/>
      <c r="AC149" s="164"/>
      <c r="AD149" s="164"/>
      <c r="AE149" s="164"/>
      <c r="AF149" s="164"/>
      <c r="AG149" s="164"/>
      <c r="AH149" s="164"/>
      <c r="AI149" s="164"/>
      <c r="AJ149" s="164"/>
      <c r="AK149" s="164"/>
      <c r="AL149" s="164"/>
      <c r="AM149" s="164"/>
      <c r="AN149" s="164"/>
      <c r="AO149" s="164"/>
      <c r="AP149" s="164"/>
      <c r="AQ149" s="164"/>
      <c r="AR149" s="164"/>
      <c r="AS149" s="164"/>
      <c r="AT149" s="164"/>
      <c r="AU149" s="178"/>
    </row>
    <row r="150" spans="1:47" ht="60" customHeight="1" x14ac:dyDescent="0.35">
      <c r="A150" s="174" t="s">
        <v>3414</v>
      </c>
      <c r="B150" s="148" t="s">
        <v>3562</v>
      </c>
      <c r="C150" s="149" t="s">
        <v>3566</v>
      </c>
      <c r="D150" s="152" t="s">
        <v>3567</v>
      </c>
      <c r="E150" s="155"/>
      <c r="F150" s="158" t="s">
        <v>20</v>
      </c>
      <c r="G150" s="161" t="str">
        <f>IF(COUNTIF(H150:AU150,"&lt;&gt;")=0,"",SUMPRODUCT(((Recommendations[ImplStatus]="Implemented")+(Recommendations[ImplStatus]="Compensated"))*ISNUMBER(MATCH(Recommendations[Id],H150:AU150,0)))/COUNTIF(H150:AU150,"&lt;&gt;"))</f>
        <v/>
      </c>
      <c r="H150" s="164"/>
      <c r="I150" s="164"/>
      <c r="J150" s="164"/>
      <c r="K150" s="164"/>
      <c r="L150" s="164"/>
      <c r="M150" s="164"/>
      <c r="N150" s="164"/>
      <c r="O150" s="164"/>
      <c r="P150" s="164"/>
      <c r="Q150" s="164"/>
      <c r="R150" s="164"/>
      <c r="S150" s="164"/>
      <c r="T150" s="164"/>
      <c r="U150" s="164"/>
      <c r="V150" s="164"/>
      <c r="W150" s="164"/>
      <c r="X150" s="164"/>
      <c r="Y150" s="164"/>
      <c r="Z150" s="164"/>
      <c r="AA150" s="164"/>
      <c r="AB150" s="164"/>
      <c r="AC150" s="164"/>
      <c r="AD150" s="164"/>
      <c r="AE150" s="164"/>
      <c r="AF150" s="164"/>
      <c r="AG150" s="164"/>
      <c r="AH150" s="164"/>
      <c r="AI150" s="164"/>
      <c r="AJ150" s="164"/>
      <c r="AK150" s="164"/>
      <c r="AL150" s="164"/>
      <c r="AM150" s="164"/>
      <c r="AN150" s="164"/>
      <c r="AO150" s="164"/>
      <c r="AP150" s="164"/>
      <c r="AQ150" s="164"/>
      <c r="AR150" s="164"/>
      <c r="AS150" s="164"/>
      <c r="AT150" s="164"/>
      <c r="AU150" s="178"/>
    </row>
    <row r="151" spans="1:47" ht="60" customHeight="1" x14ac:dyDescent="0.35">
      <c r="A151" s="174" t="s">
        <v>3414</v>
      </c>
      <c r="B151" s="148" t="s">
        <v>3562</v>
      </c>
      <c r="C151" s="149" t="s">
        <v>3568</v>
      </c>
      <c r="D151" s="152" t="s">
        <v>3569</v>
      </c>
      <c r="E151" s="155"/>
      <c r="F151" s="158" t="s">
        <v>20</v>
      </c>
      <c r="G151" s="161" t="str">
        <f>IF(COUNTIF(H151:AU151,"&lt;&gt;")=0,"",SUMPRODUCT(((Recommendations[ImplStatus]="Implemented")+(Recommendations[ImplStatus]="Compensated"))*ISNUMBER(MATCH(Recommendations[Id],H151:AU151,0)))/COUNTIF(H151:AU151,"&lt;&gt;"))</f>
        <v/>
      </c>
      <c r="H151" s="164"/>
      <c r="I151" s="164"/>
      <c r="J151" s="164"/>
      <c r="K151" s="164"/>
      <c r="L151" s="164"/>
      <c r="M151" s="164"/>
      <c r="N151" s="164"/>
      <c r="O151" s="164"/>
      <c r="P151" s="164"/>
      <c r="Q151" s="164"/>
      <c r="R151" s="164"/>
      <c r="S151" s="164"/>
      <c r="T151" s="164"/>
      <c r="U151" s="164"/>
      <c r="V151" s="164"/>
      <c r="W151" s="164"/>
      <c r="X151" s="164"/>
      <c r="Y151" s="164"/>
      <c r="Z151" s="164"/>
      <c r="AA151" s="164"/>
      <c r="AB151" s="164"/>
      <c r="AC151" s="164"/>
      <c r="AD151" s="164"/>
      <c r="AE151" s="164"/>
      <c r="AF151" s="164"/>
      <c r="AG151" s="164"/>
      <c r="AH151" s="164"/>
      <c r="AI151" s="164"/>
      <c r="AJ151" s="164"/>
      <c r="AK151" s="164"/>
      <c r="AL151" s="164"/>
      <c r="AM151" s="164"/>
      <c r="AN151" s="164"/>
      <c r="AO151" s="164"/>
      <c r="AP151" s="164"/>
      <c r="AQ151" s="164"/>
      <c r="AR151" s="164"/>
      <c r="AS151" s="164"/>
      <c r="AT151" s="164"/>
      <c r="AU151" s="178"/>
    </row>
    <row r="152" spans="1:47" ht="60" customHeight="1" x14ac:dyDescent="0.35">
      <c r="A152" s="174" t="s">
        <v>3414</v>
      </c>
      <c r="B152" s="148" t="s">
        <v>3562</v>
      </c>
      <c r="C152" s="149" t="s">
        <v>3570</v>
      </c>
      <c r="D152" s="152" t="s">
        <v>3571</v>
      </c>
      <c r="E152" s="155"/>
      <c r="F152" s="158" t="s">
        <v>20</v>
      </c>
      <c r="G152" s="161" t="str">
        <f>IF(COUNTIF(H152:AU152,"&lt;&gt;")=0,"",SUMPRODUCT(((Recommendations[ImplStatus]="Implemented")+(Recommendations[ImplStatus]="Compensated"))*ISNUMBER(MATCH(Recommendations[Id],H152:AU152,0)))/COUNTIF(H152:AU152,"&lt;&gt;"))</f>
        <v/>
      </c>
      <c r="H152" s="164"/>
      <c r="I152" s="164"/>
      <c r="J152" s="164"/>
      <c r="K152" s="164"/>
      <c r="L152" s="164"/>
      <c r="M152" s="164"/>
      <c r="N152" s="164"/>
      <c r="O152" s="164"/>
      <c r="P152" s="164"/>
      <c r="Q152" s="164"/>
      <c r="R152" s="164"/>
      <c r="S152" s="164"/>
      <c r="T152" s="164"/>
      <c r="U152" s="164"/>
      <c r="V152" s="164"/>
      <c r="W152" s="164"/>
      <c r="X152" s="164"/>
      <c r="Y152" s="164"/>
      <c r="Z152" s="164"/>
      <c r="AA152" s="164"/>
      <c r="AB152" s="164"/>
      <c r="AC152" s="164"/>
      <c r="AD152" s="164"/>
      <c r="AE152" s="164"/>
      <c r="AF152" s="164"/>
      <c r="AG152" s="164"/>
      <c r="AH152" s="164"/>
      <c r="AI152" s="164"/>
      <c r="AJ152" s="164"/>
      <c r="AK152" s="164"/>
      <c r="AL152" s="164"/>
      <c r="AM152" s="164"/>
      <c r="AN152" s="164"/>
      <c r="AO152" s="164"/>
      <c r="AP152" s="164"/>
      <c r="AQ152" s="164"/>
      <c r="AR152" s="164"/>
      <c r="AS152" s="164"/>
      <c r="AT152" s="164"/>
      <c r="AU152" s="178"/>
    </row>
    <row r="153" spans="1:47" ht="60" customHeight="1" x14ac:dyDescent="0.35">
      <c r="A153" s="174" t="s">
        <v>3414</v>
      </c>
      <c r="B153" s="148" t="s">
        <v>3562</v>
      </c>
      <c r="C153" s="149" t="s">
        <v>3572</v>
      </c>
      <c r="D153" s="152" t="s">
        <v>3573</v>
      </c>
      <c r="E153" s="155"/>
      <c r="F153" s="158" t="s">
        <v>20</v>
      </c>
      <c r="G153" s="161" t="str">
        <f>IF(COUNTIF(H153:AU153,"&lt;&gt;")=0,"",SUMPRODUCT(((Recommendations[ImplStatus]="Implemented")+(Recommendations[ImplStatus]="Compensated"))*ISNUMBER(MATCH(Recommendations[Id],H153:AU153,0)))/COUNTIF(H153:AU153,"&lt;&gt;"))</f>
        <v/>
      </c>
      <c r="H153" s="164"/>
      <c r="I153" s="164"/>
      <c r="J153" s="164"/>
      <c r="K153" s="164"/>
      <c r="L153" s="164"/>
      <c r="M153" s="164"/>
      <c r="N153" s="164"/>
      <c r="O153" s="164"/>
      <c r="P153" s="164"/>
      <c r="Q153" s="164"/>
      <c r="R153" s="164"/>
      <c r="S153" s="164"/>
      <c r="T153" s="164"/>
      <c r="U153" s="164"/>
      <c r="V153" s="164"/>
      <c r="W153" s="164"/>
      <c r="X153" s="164"/>
      <c r="Y153" s="164"/>
      <c r="Z153" s="164"/>
      <c r="AA153" s="164"/>
      <c r="AB153" s="164"/>
      <c r="AC153" s="164"/>
      <c r="AD153" s="164"/>
      <c r="AE153" s="164"/>
      <c r="AF153" s="164"/>
      <c r="AG153" s="164"/>
      <c r="AH153" s="164"/>
      <c r="AI153" s="164"/>
      <c r="AJ153" s="164"/>
      <c r="AK153" s="164"/>
      <c r="AL153" s="164"/>
      <c r="AM153" s="164"/>
      <c r="AN153" s="164"/>
      <c r="AO153" s="164"/>
      <c r="AP153" s="164"/>
      <c r="AQ153" s="164"/>
      <c r="AR153" s="164"/>
      <c r="AS153" s="164"/>
      <c r="AT153" s="164"/>
      <c r="AU153" s="178"/>
    </row>
    <row r="154" spans="1:47" ht="60" customHeight="1" outlineLevel="1" x14ac:dyDescent="0.35">
      <c r="A154" s="172" t="s">
        <v>3574</v>
      </c>
      <c r="B154" s="146" t="s">
        <v>20</v>
      </c>
      <c r="C154" s="144" t="s">
        <v>3575</v>
      </c>
      <c r="D154" s="150" t="s">
        <v>3576</v>
      </c>
      <c r="E154" s="153" t="s">
        <v>20</v>
      </c>
      <c r="F154" s="156" t="s">
        <v>20</v>
      </c>
      <c r="G154" s="159" t="str">
        <f>IF(COUNTIF(H154:AU154,"&lt;&gt;")=0,"",SUMPRODUCT(((Recommendations[ImplStatus]="Implemented")+(Recommendations[ImplStatus]="Compensated"))*ISNUMBER(MATCH(Recommendations[Id],H154:AU154,0)))/COUNTIF(H154:AU154,"&lt;&gt;"))</f>
        <v/>
      </c>
      <c r="H154" s="162"/>
      <c r="I154" s="162"/>
      <c r="J154" s="162"/>
      <c r="K154" s="162"/>
      <c r="L154" s="162"/>
      <c r="M154" s="162"/>
      <c r="N154" s="162"/>
      <c r="O154" s="162"/>
      <c r="P154" s="162"/>
      <c r="Q154" s="162"/>
      <c r="R154" s="162"/>
      <c r="S154" s="162"/>
      <c r="T154" s="162"/>
      <c r="U154" s="162"/>
      <c r="V154" s="162"/>
      <c r="W154" s="162"/>
      <c r="X154" s="162"/>
      <c r="Y154" s="162"/>
      <c r="Z154" s="162"/>
      <c r="AA154" s="162"/>
      <c r="AB154" s="162"/>
      <c r="AC154" s="162"/>
      <c r="AD154" s="162"/>
      <c r="AE154" s="162"/>
      <c r="AF154" s="162"/>
      <c r="AG154" s="162"/>
      <c r="AH154" s="162"/>
      <c r="AI154" s="162"/>
      <c r="AJ154" s="162"/>
      <c r="AK154" s="162"/>
      <c r="AL154" s="162"/>
      <c r="AM154" s="162"/>
      <c r="AN154" s="162"/>
      <c r="AO154" s="162"/>
      <c r="AP154" s="162"/>
      <c r="AQ154" s="162"/>
      <c r="AR154" s="162"/>
      <c r="AS154" s="162"/>
      <c r="AT154" s="162"/>
      <c r="AU154" s="176"/>
    </row>
    <row r="155" spans="1:47" ht="60" customHeight="1" outlineLevel="1" x14ac:dyDescent="0.35">
      <c r="A155" s="173" t="s">
        <v>3574</v>
      </c>
      <c r="B155" s="147" t="s">
        <v>3577</v>
      </c>
      <c r="C155" s="145" t="s">
        <v>3578</v>
      </c>
      <c r="D155" s="151" t="s">
        <v>3579</v>
      </c>
      <c r="E155" s="154" t="s">
        <v>20</v>
      </c>
      <c r="F155" s="157" t="s">
        <v>20</v>
      </c>
      <c r="G155" s="160" t="str">
        <f>IF(COUNTIF(H155:AU155,"&lt;&gt;")=0,"",SUMPRODUCT(((Recommendations[ImplStatus]="Implemented")+(Recommendations[ImplStatus]="Compensated"))*ISNUMBER(MATCH(Recommendations[Id],H155:AU155,0)))/COUNTIF(H155:AU155,"&lt;&gt;"))</f>
        <v/>
      </c>
      <c r="H155" s="163"/>
      <c r="I155" s="163"/>
      <c r="J155" s="163"/>
      <c r="K155" s="163"/>
      <c r="L155" s="163"/>
      <c r="M155" s="163"/>
      <c r="N155" s="163"/>
      <c r="O155" s="163"/>
      <c r="P155" s="163"/>
      <c r="Q155" s="163"/>
      <c r="R155" s="163"/>
      <c r="S155" s="163"/>
      <c r="T155" s="163"/>
      <c r="U155" s="163"/>
      <c r="V155" s="163"/>
      <c r="W155" s="163"/>
      <c r="X155" s="163"/>
      <c r="Y155" s="163"/>
      <c r="Z155" s="163"/>
      <c r="AA155" s="163"/>
      <c r="AB155" s="163"/>
      <c r="AC155" s="163"/>
      <c r="AD155" s="163"/>
      <c r="AE155" s="163"/>
      <c r="AF155" s="163"/>
      <c r="AG155" s="163"/>
      <c r="AH155" s="163"/>
      <c r="AI155" s="163"/>
      <c r="AJ155" s="163"/>
      <c r="AK155" s="163"/>
      <c r="AL155" s="163"/>
      <c r="AM155" s="163"/>
      <c r="AN155" s="163"/>
      <c r="AO155" s="163"/>
      <c r="AP155" s="163"/>
      <c r="AQ155" s="163"/>
      <c r="AR155" s="163"/>
      <c r="AS155" s="163"/>
      <c r="AT155" s="163"/>
      <c r="AU155" s="177"/>
    </row>
    <row r="156" spans="1:47" ht="60" customHeight="1" x14ac:dyDescent="0.35">
      <c r="A156" s="174" t="s">
        <v>3574</v>
      </c>
      <c r="B156" s="148" t="s">
        <v>3577</v>
      </c>
      <c r="C156" s="149" t="s">
        <v>3580</v>
      </c>
      <c r="D156" s="152" t="s">
        <v>3581</v>
      </c>
      <c r="E156" s="155"/>
      <c r="F156" s="158" t="s">
        <v>20</v>
      </c>
      <c r="G156" s="161" t="str">
        <f>IF(COUNTIF(H156:AU156,"&lt;&gt;")=0,"",SUMPRODUCT(((Recommendations[ImplStatus]="Implemented")+(Recommendations[ImplStatus]="Compensated"))*ISNUMBER(MATCH(Recommendations[Id],H156:AU156,0)))/COUNTIF(H156:AU156,"&lt;&gt;"))</f>
        <v/>
      </c>
      <c r="H156" s="164"/>
      <c r="I156" s="164"/>
      <c r="J156" s="164"/>
      <c r="K156" s="164"/>
      <c r="L156" s="164"/>
      <c r="M156" s="164"/>
      <c r="N156" s="164"/>
      <c r="O156" s="164"/>
      <c r="P156" s="164"/>
      <c r="Q156" s="164"/>
      <c r="R156" s="164"/>
      <c r="S156" s="164"/>
      <c r="T156" s="164"/>
      <c r="U156" s="164"/>
      <c r="V156" s="164"/>
      <c r="W156" s="164"/>
      <c r="X156" s="164"/>
      <c r="Y156" s="164"/>
      <c r="Z156" s="164"/>
      <c r="AA156" s="164"/>
      <c r="AB156" s="164"/>
      <c r="AC156" s="164"/>
      <c r="AD156" s="164"/>
      <c r="AE156" s="164"/>
      <c r="AF156" s="164"/>
      <c r="AG156" s="164"/>
      <c r="AH156" s="164"/>
      <c r="AI156" s="164"/>
      <c r="AJ156" s="164"/>
      <c r="AK156" s="164"/>
      <c r="AL156" s="164"/>
      <c r="AM156" s="164"/>
      <c r="AN156" s="164"/>
      <c r="AO156" s="164"/>
      <c r="AP156" s="164"/>
      <c r="AQ156" s="164"/>
      <c r="AR156" s="164"/>
      <c r="AS156" s="164"/>
      <c r="AT156" s="164"/>
      <c r="AU156" s="178"/>
    </row>
    <row r="157" spans="1:47" ht="60" customHeight="1" x14ac:dyDescent="0.35">
      <c r="A157" s="174" t="s">
        <v>3574</v>
      </c>
      <c r="B157" s="148" t="s">
        <v>3577</v>
      </c>
      <c r="C157" s="149" t="s">
        <v>3582</v>
      </c>
      <c r="D157" s="152" t="s">
        <v>3583</v>
      </c>
      <c r="E157" s="155" t="s">
        <v>3584</v>
      </c>
      <c r="F157" s="158" t="s">
        <v>3191</v>
      </c>
      <c r="G157" s="161">
        <f>IF(COUNTIF(H157:AU157,"&lt;&gt;")=0,"",SUMPRODUCT(((Recommendations[ImplStatus]="Implemented")+(Recommendations[ImplStatus]="Compensated"))*ISNUMBER(MATCH(Recommendations[Id],H157:AU157,0)))/COUNTIF(H157:AU157,"&lt;&gt;"))</f>
        <v>0</v>
      </c>
      <c r="H157" s="164" t="s">
        <v>318</v>
      </c>
      <c r="I157" s="164" t="s">
        <v>322</v>
      </c>
      <c r="J157" s="164" t="s">
        <v>325</v>
      </c>
      <c r="K157" s="164" t="s">
        <v>329</v>
      </c>
      <c r="L157" s="164" t="s">
        <v>332</v>
      </c>
      <c r="M157" s="164" t="s">
        <v>336</v>
      </c>
      <c r="N157" s="164" t="s">
        <v>339</v>
      </c>
      <c r="O157" s="164" t="s">
        <v>342</v>
      </c>
      <c r="P157" s="164" t="s">
        <v>345</v>
      </c>
      <c r="Q157" s="164" t="s">
        <v>348</v>
      </c>
      <c r="R157" s="164" t="s">
        <v>352</v>
      </c>
      <c r="S157" s="164" t="s">
        <v>355</v>
      </c>
      <c r="T157" s="164" t="s">
        <v>358</v>
      </c>
      <c r="U157" s="164" t="s">
        <v>361</v>
      </c>
      <c r="V157" s="164" t="s">
        <v>365</v>
      </c>
      <c r="W157" s="164" t="s">
        <v>368</v>
      </c>
      <c r="X157" s="164" t="s">
        <v>371</v>
      </c>
      <c r="Y157" s="164" t="s">
        <v>374</v>
      </c>
      <c r="Z157" s="164" t="s">
        <v>378</v>
      </c>
      <c r="AA157" s="164" t="s">
        <v>382</v>
      </c>
      <c r="AB157" s="164" t="s">
        <v>385</v>
      </c>
      <c r="AC157" s="164" t="s">
        <v>388</v>
      </c>
      <c r="AD157" s="164" t="s">
        <v>391</v>
      </c>
      <c r="AE157" s="164" t="s">
        <v>1264</v>
      </c>
      <c r="AF157" s="164"/>
      <c r="AG157" s="164"/>
      <c r="AH157" s="164"/>
      <c r="AI157" s="164"/>
      <c r="AJ157" s="164"/>
      <c r="AK157" s="164"/>
      <c r="AL157" s="164"/>
      <c r="AM157" s="164"/>
      <c r="AN157" s="164"/>
      <c r="AO157" s="164"/>
      <c r="AP157" s="164"/>
      <c r="AQ157" s="164"/>
      <c r="AR157" s="164"/>
      <c r="AS157" s="164"/>
      <c r="AT157" s="164"/>
      <c r="AU157" s="178"/>
    </row>
    <row r="158" spans="1:47" ht="60" customHeight="1" x14ac:dyDescent="0.35">
      <c r="A158" s="174" t="s">
        <v>3574</v>
      </c>
      <c r="B158" s="148" t="s">
        <v>3577</v>
      </c>
      <c r="C158" s="149" t="s">
        <v>3585</v>
      </c>
      <c r="D158" s="152" t="s">
        <v>3586</v>
      </c>
      <c r="E158" s="155" t="s">
        <v>3587</v>
      </c>
      <c r="F158" s="158" t="s">
        <v>3191</v>
      </c>
      <c r="G158" s="161" t="str">
        <f>IF(COUNTIF(H158:AU158,"&lt;&gt;")=0,"",SUMPRODUCT(((Recommendations[ImplStatus]="Implemented")+(Recommendations[ImplStatus]="Compensated"))*ISNUMBER(MATCH(Recommendations[Id],H158:AU158,0)))/COUNTIF(H158:AU158,"&lt;&gt;"))</f>
        <v/>
      </c>
      <c r="H158" s="164"/>
      <c r="I158" s="164"/>
      <c r="J158" s="164"/>
      <c r="K158" s="164"/>
      <c r="L158" s="164"/>
      <c r="M158" s="164"/>
      <c r="N158" s="164"/>
      <c r="O158" s="164"/>
      <c r="P158" s="164"/>
      <c r="Q158" s="164"/>
      <c r="R158" s="164"/>
      <c r="S158" s="164"/>
      <c r="T158" s="164"/>
      <c r="U158" s="164"/>
      <c r="V158" s="164"/>
      <c r="W158" s="164"/>
      <c r="X158" s="164"/>
      <c r="Y158" s="164"/>
      <c r="Z158" s="164"/>
      <c r="AA158" s="164"/>
      <c r="AB158" s="164"/>
      <c r="AC158" s="164"/>
      <c r="AD158" s="164"/>
      <c r="AE158" s="164"/>
      <c r="AF158" s="164"/>
      <c r="AG158" s="164"/>
      <c r="AH158" s="164"/>
      <c r="AI158" s="164"/>
      <c r="AJ158" s="164"/>
      <c r="AK158" s="164"/>
      <c r="AL158" s="164"/>
      <c r="AM158" s="164"/>
      <c r="AN158" s="164"/>
      <c r="AO158" s="164"/>
      <c r="AP158" s="164"/>
      <c r="AQ158" s="164"/>
      <c r="AR158" s="164"/>
      <c r="AS158" s="164"/>
      <c r="AT158" s="164"/>
      <c r="AU158" s="178"/>
    </row>
    <row r="159" spans="1:47" ht="60" customHeight="1" x14ac:dyDescent="0.35">
      <c r="A159" s="174" t="s">
        <v>3574</v>
      </c>
      <c r="B159" s="148" t="s">
        <v>3577</v>
      </c>
      <c r="C159" s="149" t="s">
        <v>3588</v>
      </c>
      <c r="D159" s="152" t="s">
        <v>3589</v>
      </c>
      <c r="E159" s="155" t="s">
        <v>3590</v>
      </c>
      <c r="F159" s="158" t="s">
        <v>3191</v>
      </c>
      <c r="G159" s="161" t="str">
        <f>IF(COUNTIF(H159:AU159,"&lt;&gt;")=0,"",SUMPRODUCT(((Recommendations[ImplStatus]="Implemented")+(Recommendations[ImplStatus]="Compensated"))*ISNUMBER(MATCH(Recommendations[Id],H159:AU159,0)))/COUNTIF(H159:AU159,"&lt;&gt;"))</f>
        <v/>
      </c>
      <c r="H159" s="164"/>
      <c r="I159" s="164"/>
      <c r="J159" s="164"/>
      <c r="K159" s="164"/>
      <c r="L159" s="164"/>
      <c r="M159" s="164"/>
      <c r="N159" s="164"/>
      <c r="O159" s="164"/>
      <c r="P159" s="164"/>
      <c r="Q159" s="164"/>
      <c r="R159" s="164"/>
      <c r="S159" s="164"/>
      <c r="T159" s="164"/>
      <c r="U159" s="164"/>
      <c r="V159" s="164"/>
      <c r="W159" s="164"/>
      <c r="X159" s="164"/>
      <c r="Y159" s="164"/>
      <c r="Z159" s="164"/>
      <c r="AA159" s="164"/>
      <c r="AB159" s="164"/>
      <c r="AC159" s="164"/>
      <c r="AD159" s="164"/>
      <c r="AE159" s="164"/>
      <c r="AF159" s="164"/>
      <c r="AG159" s="164"/>
      <c r="AH159" s="164"/>
      <c r="AI159" s="164"/>
      <c r="AJ159" s="164"/>
      <c r="AK159" s="164"/>
      <c r="AL159" s="164"/>
      <c r="AM159" s="164"/>
      <c r="AN159" s="164"/>
      <c r="AO159" s="164"/>
      <c r="AP159" s="164"/>
      <c r="AQ159" s="164"/>
      <c r="AR159" s="164"/>
      <c r="AS159" s="164"/>
      <c r="AT159" s="164"/>
      <c r="AU159" s="178"/>
    </row>
    <row r="160" spans="1:47" ht="60" customHeight="1" x14ac:dyDescent="0.35">
      <c r="A160" s="174" t="s">
        <v>3574</v>
      </c>
      <c r="B160" s="148" t="s">
        <v>3577</v>
      </c>
      <c r="C160" s="149" t="s">
        <v>3591</v>
      </c>
      <c r="D160" s="152" t="s">
        <v>3592</v>
      </c>
      <c r="E160" s="155"/>
      <c r="F160" s="158" t="s">
        <v>20</v>
      </c>
      <c r="G160" s="161" t="str">
        <f>IF(COUNTIF(H160:AU160,"&lt;&gt;")=0,"",SUMPRODUCT(((Recommendations[ImplStatus]="Implemented")+(Recommendations[ImplStatus]="Compensated"))*ISNUMBER(MATCH(Recommendations[Id],H160:AU160,0)))/COUNTIF(H160:AU160,"&lt;&gt;"))</f>
        <v/>
      </c>
      <c r="H160" s="164"/>
      <c r="I160" s="164"/>
      <c r="J160" s="164"/>
      <c r="K160" s="164"/>
      <c r="L160" s="164"/>
      <c r="M160" s="164"/>
      <c r="N160" s="164"/>
      <c r="O160" s="164"/>
      <c r="P160" s="164"/>
      <c r="Q160" s="164"/>
      <c r="R160" s="164"/>
      <c r="S160" s="164"/>
      <c r="T160" s="164"/>
      <c r="U160" s="164"/>
      <c r="V160" s="164"/>
      <c r="W160" s="164"/>
      <c r="X160" s="164"/>
      <c r="Y160" s="164"/>
      <c r="Z160" s="164"/>
      <c r="AA160" s="164"/>
      <c r="AB160" s="164"/>
      <c r="AC160" s="164"/>
      <c r="AD160" s="164"/>
      <c r="AE160" s="164"/>
      <c r="AF160" s="164"/>
      <c r="AG160" s="164"/>
      <c r="AH160" s="164"/>
      <c r="AI160" s="164"/>
      <c r="AJ160" s="164"/>
      <c r="AK160" s="164"/>
      <c r="AL160" s="164"/>
      <c r="AM160" s="164"/>
      <c r="AN160" s="164"/>
      <c r="AO160" s="164"/>
      <c r="AP160" s="164"/>
      <c r="AQ160" s="164"/>
      <c r="AR160" s="164"/>
      <c r="AS160" s="164"/>
      <c r="AT160" s="164"/>
      <c r="AU160" s="178"/>
    </row>
    <row r="161" spans="1:47" ht="60" customHeight="1" x14ac:dyDescent="0.35">
      <c r="A161" s="174" t="s">
        <v>3574</v>
      </c>
      <c r="B161" s="148" t="s">
        <v>3577</v>
      </c>
      <c r="C161" s="149" t="s">
        <v>3593</v>
      </c>
      <c r="D161" s="152" t="s">
        <v>3594</v>
      </c>
      <c r="E161" s="155" t="s">
        <v>3595</v>
      </c>
      <c r="F161" s="158" t="s">
        <v>3191</v>
      </c>
      <c r="G161" s="161" t="str">
        <f>IF(COUNTIF(H161:AU161,"&lt;&gt;")=0,"",SUMPRODUCT(((Recommendations[ImplStatus]="Implemented")+(Recommendations[ImplStatus]="Compensated"))*ISNUMBER(MATCH(Recommendations[Id],H161:AU161,0)))/COUNTIF(H161:AU161,"&lt;&gt;"))</f>
        <v/>
      </c>
      <c r="H161" s="164"/>
      <c r="I161" s="164"/>
      <c r="J161" s="164"/>
      <c r="K161" s="164"/>
      <c r="L161" s="164"/>
      <c r="M161" s="164"/>
      <c r="N161" s="164"/>
      <c r="O161" s="164"/>
      <c r="P161" s="164"/>
      <c r="Q161" s="164"/>
      <c r="R161" s="164"/>
      <c r="S161" s="164"/>
      <c r="T161" s="164"/>
      <c r="U161" s="164"/>
      <c r="V161" s="164"/>
      <c r="W161" s="164"/>
      <c r="X161" s="164"/>
      <c r="Y161" s="164"/>
      <c r="Z161" s="164"/>
      <c r="AA161" s="164"/>
      <c r="AB161" s="164"/>
      <c r="AC161" s="164"/>
      <c r="AD161" s="164"/>
      <c r="AE161" s="164"/>
      <c r="AF161" s="164"/>
      <c r="AG161" s="164"/>
      <c r="AH161" s="164"/>
      <c r="AI161" s="164"/>
      <c r="AJ161" s="164"/>
      <c r="AK161" s="164"/>
      <c r="AL161" s="164"/>
      <c r="AM161" s="164"/>
      <c r="AN161" s="164"/>
      <c r="AO161" s="164"/>
      <c r="AP161" s="164"/>
      <c r="AQ161" s="164"/>
      <c r="AR161" s="164"/>
      <c r="AS161" s="164"/>
      <c r="AT161" s="164"/>
      <c r="AU161" s="178"/>
    </row>
    <row r="162" spans="1:47" ht="60" customHeight="1" x14ac:dyDescent="0.35">
      <c r="A162" s="174" t="s">
        <v>3574</v>
      </c>
      <c r="B162" s="148" t="s">
        <v>3577</v>
      </c>
      <c r="C162" s="149" t="s">
        <v>3596</v>
      </c>
      <c r="D162" s="152" t="s">
        <v>3597</v>
      </c>
      <c r="E162" s="155" t="s">
        <v>3598</v>
      </c>
      <c r="F162" s="158" t="s">
        <v>3191</v>
      </c>
      <c r="G162" s="161" t="str">
        <f>IF(COUNTIF(H162:AU162,"&lt;&gt;")=0,"",SUMPRODUCT(((Recommendations[ImplStatus]="Implemented")+(Recommendations[ImplStatus]="Compensated"))*ISNUMBER(MATCH(Recommendations[Id],H162:AU162,0)))/COUNTIF(H162:AU162,"&lt;&gt;"))</f>
        <v/>
      </c>
      <c r="H162" s="164"/>
      <c r="I162" s="164"/>
      <c r="J162" s="164"/>
      <c r="K162" s="164"/>
      <c r="L162" s="164"/>
      <c r="M162" s="164"/>
      <c r="N162" s="164"/>
      <c r="O162" s="164"/>
      <c r="P162" s="164"/>
      <c r="Q162" s="164"/>
      <c r="R162" s="164"/>
      <c r="S162" s="164"/>
      <c r="T162" s="164"/>
      <c r="U162" s="164"/>
      <c r="V162" s="164"/>
      <c r="W162" s="164"/>
      <c r="X162" s="164"/>
      <c r="Y162" s="164"/>
      <c r="Z162" s="164"/>
      <c r="AA162" s="164"/>
      <c r="AB162" s="164"/>
      <c r="AC162" s="164"/>
      <c r="AD162" s="164"/>
      <c r="AE162" s="164"/>
      <c r="AF162" s="164"/>
      <c r="AG162" s="164"/>
      <c r="AH162" s="164"/>
      <c r="AI162" s="164"/>
      <c r="AJ162" s="164"/>
      <c r="AK162" s="164"/>
      <c r="AL162" s="164"/>
      <c r="AM162" s="164"/>
      <c r="AN162" s="164"/>
      <c r="AO162" s="164"/>
      <c r="AP162" s="164"/>
      <c r="AQ162" s="164"/>
      <c r="AR162" s="164"/>
      <c r="AS162" s="164"/>
      <c r="AT162" s="164"/>
      <c r="AU162" s="178"/>
    </row>
    <row r="163" spans="1:47" ht="60" customHeight="1" x14ac:dyDescent="0.35">
      <c r="A163" s="174" t="s">
        <v>3574</v>
      </c>
      <c r="B163" s="148" t="s">
        <v>3577</v>
      </c>
      <c r="C163" s="149" t="s">
        <v>3599</v>
      </c>
      <c r="D163" s="152" t="s">
        <v>3600</v>
      </c>
      <c r="E163" s="155" t="s">
        <v>3601</v>
      </c>
      <c r="F163" s="158" t="s">
        <v>3191</v>
      </c>
      <c r="G163" s="161" t="str">
        <f>IF(COUNTIF(H163:AU163,"&lt;&gt;")=0,"",SUMPRODUCT(((Recommendations[ImplStatus]="Implemented")+(Recommendations[ImplStatus]="Compensated"))*ISNUMBER(MATCH(Recommendations[Id],H163:AU163,0)))/COUNTIF(H163:AU163,"&lt;&gt;"))</f>
        <v/>
      </c>
      <c r="H163" s="164"/>
      <c r="I163" s="164"/>
      <c r="J163" s="164"/>
      <c r="K163" s="164"/>
      <c r="L163" s="164"/>
      <c r="M163" s="164"/>
      <c r="N163" s="164"/>
      <c r="O163" s="164"/>
      <c r="P163" s="164"/>
      <c r="Q163" s="164"/>
      <c r="R163" s="164"/>
      <c r="S163" s="164"/>
      <c r="T163" s="164"/>
      <c r="U163" s="164"/>
      <c r="V163" s="164"/>
      <c r="W163" s="164"/>
      <c r="X163" s="164"/>
      <c r="Y163" s="164"/>
      <c r="Z163" s="164"/>
      <c r="AA163" s="164"/>
      <c r="AB163" s="164"/>
      <c r="AC163" s="164"/>
      <c r="AD163" s="164"/>
      <c r="AE163" s="164"/>
      <c r="AF163" s="164"/>
      <c r="AG163" s="164"/>
      <c r="AH163" s="164"/>
      <c r="AI163" s="164"/>
      <c r="AJ163" s="164"/>
      <c r="AK163" s="164"/>
      <c r="AL163" s="164"/>
      <c r="AM163" s="164"/>
      <c r="AN163" s="164"/>
      <c r="AO163" s="164"/>
      <c r="AP163" s="164"/>
      <c r="AQ163" s="164"/>
      <c r="AR163" s="164"/>
      <c r="AS163" s="164"/>
      <c r="AT163" s="164"/>
      <c r="AU163" s="178"/>
    </row>
    <row r="164" spans="1:47" ht="60" customHeight="1" outlineLevel="1" x14ac:dyDescent="0.35">
      <c r="A164" s="173" t="s">
        <v>3574</v>
      </c>
      <c r="B164" s="147" t="s">
        <v>2995</v>
      </c>
      <c r="C164" s="145" t="s">
        <v>3602</v>
      </c>
      <c r="D164" s="151" t="s">
        <v>3603</v>
      </c>
      <c r="E164" s="154" t="s">
        <v>20</v>
      </c>
      <c r="F164" s="157" t="s">
        <v>20</v>
      </c>
      <c r="G164" s="160" t="str">
        <f>IF(COUNTIF(H164:AU164,"&lt;&gt;")=0,"",SUMPRODUCT(((Recommendations[ImplStatus]="Implemented")+(Recommendations[ImplStatus]="Compensated"))*ISNUMBER(MATCH(Recommendations[Id],H164:AU164,0)))/COUNTIF(H164:AU164,"&lt;&gt;"))</f>
        <v/>
      </c>
      <c r="H164" s="163"/>
      <c r="I164" s="163"/>
      <c r="J164" s="163"/>
      <c r="K164" s="163"/>
      <c r="L164" s="163"/>
      <c r="M164" s="163"/>
      <c r="N164" s="163"/>
      <c r="O164" s="163"/>
      <c r="P164" s="163"/>
      <c r="Q164" s="163"/>
      <c r="R164" s="163"/>
      <c r="S164" s="163"/>
      <c r="T164" s="163"/>
      <c r="U164" s="163"/>
      <c r="V164" s="163"/>
      <c r="W164" s="163"/>
      <c r="X164" s="163"/>
      <c r="Y164" s="163"/>
      <c r="Z164" s="163"/>
      <c r="AA164" s="163"/>
      <c r="AB164" s="163"/>
      <c r="AC164" s="163"/>
      <c r="AD164" s="163"/>
      <c r="AE164" s="163"/>
      <c r="AF164" s="163"/>
      <c r="AG164" s="163"/>
      <c r="AH164" s="163"/>
      <c r="AI164" s="163"/>
      <c r="AJ164" s="163"/>
      <c r="AK164" s="163"/>
      <c r="AL164" s="163"/>
      <c r="AM164" s="163"/>
      <c r="AN164" s="163"/>
      <c r="AO164" s="163"/>
      <c r="AP164" s="163"/>
      <c r="AQ164" s="163"/>
      <c r="AR164" s="163"/>
      <c r="AS164" s="163"/>
      <c r="AT164" s="163"/>
      <c r="AU164" s="177"/>
    </row>
    <row r="165" spans="1:47" ht="60" customHeight="1" x14ac:dyDescent="0.35">
      <c r="A165" s="174" t="s">
        <v>3574</v>
      </c>
      <c r="B165" s="148" t="s">
        <v>2995</v>
      </c>
      <c r="C165" s="149" t="s">
        <v>3604</v>
      </c>
      <c r="D165" s="152" t="s">
        <v>3605</v>
      </c>
      <c r="E165" s="155" t="s">
        <v>3606</v>
      </c>
      <c r="F165" s="158" t="s">
        <v>3191</v>
      </c>
      <c r="G165" s="161" t="str">
        <f>IF(COUNTIF(H165:AU165,"&lt;&gt;")=0,"",SUMPRODUCT(((Recommendations[ImplStatus]="Implemented")+(Recommendations[ImplStatus]="Compensated"))*ISNUMBER(MATCH(Recommendations[Id],H165:AU165,0)))/COUNTIF(H165:AU165,"&lt;&gt;"))</f>
        <v/>
      </c>
      <c r="H165" s="164"/>
      <c r="I165" s="164"/>
      <c r="J165" s="164"/>
      <c r="K165" s="164"/>
      <c r="L165" s="164"/>
      <c r="M165" s="164"/>
      <c r="N165" s="164"/>
      <c r="O165" s="164"/>
      <c r="P165" s="164"/>
      <c r="Q165" s="164"/>
      <c r="R165" s="164"/>
      <c r="S165" s="164"/>
      <c r="T165" s="164"/>
      <c r="U165" s="164"/>
      <c r="V165" s="164"/>
      <c r="W165" s="164"/>
      <c r="X165" s="164"/>
      <c r="Y165" s="164"/>
      <c r="Z165" s="164"/>
      <c r="AA165" s="164"/>
      <c r="AB165" s="164"/>
      <c r="AC165" s="164"/>
      <c r="AD165" s="164"/>
      <c r="AE165" s="164"/>
      <c r="AF165" s="164"/>
      <c r="AG165" s="164"/>
      <c r="AH165" s="164"/>
      <c r="AI165" s="164"/>
      <c r="AJ165" s="164"/>
      <c r="AK165" s="164"/>
      <c r="AL165" s="164"/>
      <c r="AM165" s="164"/>
      <c r="AN165" s="164"/>
      <c r="AO165" s="164"/>
      <c r="AP165" s="164"/>
      <c r="AQ165" s="164"/>
      <c r="AR165" s="164"/>
      <c r="AS165" s="164"/>
      <c r="AT165" s="164"/>
      <c r="AU165" s="178"/>
    </row>
    <row r="166" spans="1:47" ht="60" customHeight="1" x14ac:dyDescent="0.35">
      <c r="A166" s="174" t="s">
        <v>3574</v>
      </c>
      <c r="B166" s="148" t="s">
        <v>2995</v>
      </c>
      <c r="C166" s="149" t="s">
        <v>3607</v>
      </c>
      <c r="D166" s="152" t="s">
        <v>3608</v>
      </c>
      <c r="E166" s="155" t="s">
        <v>3609</v>
      </c>
      <c r="F166" s="158" t="s">
        <v>3191</v>
      </c>
      <c r="G166" s="161" t="str">
        <f>IF(COUNTIF(H166:AU166,"&lt;&gt;")=0,"",SUMPRODUCT(((Recommendations[ImplStatus]="Implemented")+(Recommendations[ImplStatus]="Compensated"))*ISNUMBER(MATCH(Recommendations[Id],H166:AU166,0)))/COUNTIF(H166:AU166,"&lt;&gt;"))</f>
        <v/>
      </c>
      <c r="H166" s="164"/>
      <c r="I166" s="164"/>
      <c r="J166" s="164"/>
      <c r="K166" s="164"/>
      <c r="L166" s="164"/>
      <c r="M166" s="164"/>
      <c r="N166" s="164"/>
      <c r="O166" s="164"/>
      <c r="P166" s="164"/>
      <c r="Q166" s="164"/>
      <c r="R166" s="164"/>
      <c r="S166" s="164"/>
      <c r="T166" s="164"/>
      <c r="U166" s="164"/>
      <c r="V166" s="164"/>
      <c r="W166" s="164"/>
      <c r="X166" s="164"/>
      <c r="Y166" s="164"/>
      <c r="Z166" s="164"/>
      <c r="AA166" s="164"/>
      <c r="AB166" s="164"/>
      <c r="AC166" s="164"/>
      <c r="AD166" s="164"/>
      <c r="AE166" s="164"/>
      <c r="AF166" s="164"/>
      <c r="AG166" s="164"/>
      <c r="AH166" s="164"/>
      <c r="AI166" s="164"/>
      <c r="AJ166" s="164"/>
      <c r="AK166" s="164"/>
      <c r="AL166" s="164"/>
      <c r="AM166" s="164"/>
      <c r="AN166" s="164"/>
      <c r="AO166" s="164"/>
      <c r="AP166" s="164"/>
      <c r="AQ166" s="164"/>
      <c r="AR166" s="164"/>
      <c r="AS166" s="164"/>
      <c r="AT166" s="164"/>
      <c r="AU166" s="178"/>
    </row>
    <row r="167" spans="1:47" ht="60" customHeight="1" x14ac:dyDescent="0.35">
      <c r="A167" s="174" t="s">
        <v>3574</v>
      </c>
      <c r="B167" s="148" t="s">
        <v>2995</v>
      </c>
      <c r="C167" s="149" t="s">
        <v>3610</v>
      </c>
      <c r="D167" s="152" t="s">
        <v>3611</v>
      </c>
      <c r="E167" s="155" t="s">
        <v>3612</v>
      </c>
      <c r="F167" s="158" t="s">
        <v>3191</v>
      </c>
      <c r="G167" s="161" t="str">
        <f>IF(COUNTIF(H167:AU167,"&lt;&gt;")=0,"",SUMPRODUCT(((Recommendations[ImplStatus]="Implemented")+(Recommendations[ImplStatus]="Compensated"))*ISNUMBER(MATCH(Recommendations[Id],H167:AU167,0)))/COUNTIF(H167:AU167,"&lt;&gt;"))</f>
        <v/>
      </c>
      <c r="H167" s="164"/>
      <c r="I167" s="164"/>
      <c r="J167" s="164"/>
      <c r="K167" s="164"/>
      <c r="L167" s="164"/>
      <c r="M167" s="164"/>
      <c r="N167" s="164"/>
      <c r="O167" s="164"/>
      <c r="P167" s="164"/>
      <c r="Q167" s="164"/>
      <c r="R167" s="164"/>
      <c r="S167" s="164"/>
      <c r="T167" s="164"/>
      <c r="U167" s="164"/>
      <c r="V167" s="164"/>
      <c r="W167" s="164"/>
      <c r="X167" s="164"/>
      <c r="Y167" s="164"/>
      <c r="Z167" s="164"/>
      <c r="AA167" s="164"/>
      <c r="AB167" s="164"/>
      <c r="AC167" s="164"/>
      <c r="AD167" s="164"/>
      <c r="AE167" s="164"/>
      <c r="AF167" s="164"/>
      <c r="AG167" s="164"/>
      <c r="AH167" s="164"/>
      <c r="AI167" s="164"/>
      <c r="AJ167" s="164"/>
      <c r="AK167" s="164"/>
      <c r="AL167" s="164"/>
      <c r="AM167" s="164"/>
      <c r="AN167" s="164"/>
      <c r="AO167" s="164"/>
      <c r="AP167" s="164"/>
      <c r="AQ167" s="164"/>
      <c r="AR167" s="164"/>
      <c r="AS167" s="164"/>
      <c r="AT167" s="164"/>
      <c r="AU167" s="178"/>
    </row>
    <row r="168" spans="1:47" ht="60" customHeight="1" x14ac:dyDescent="0.35">
      <c r="A168" s="174" t="s">
        <v>3574</v>
      </c>
      <c r="B168" s="148" t="s">
        <v>2995</v>
      </c>
      <c r="C168" s="149" t="s">
        <v>3613</v>
      </c>
      <c r="D168" s="152" t="s">
        <v>3614</v>
      </c>
      <c r="E168" s="155"/>
      <c r="F168" s="158" t="s">
        <v>20</v>
      </c>
      <c r="G168" s="161" t="str">
        <f>IF(COUNTIF(H168:AU168,"&lt;&gt;")=0,"",SUMPRODUCT(((Recommendations[ImplStatus]="Implemented")+(Recommendations[ImplStatus]="Compensated"))*ISNUMBER(MATCH(Recommendations[Id],H168:AU168,0)))/COUNTIF(H168:AU168,"&lt;&gt;"))</f>
        <v/>
      </c>
      <c r="H168" s="164"/>
      <c r="I168" s="164"/>
      <c r="J168" s="164"/>
      <c r="K168" s="164"/>
      <c r="L168" s="164"/>
      <c r="M168" s="164"/>
      <c r="N168" s="164"/>
      <c r="O168" s="164"/>
      <c r="P168" s="164"/>
      <c r="Q168" s="164"/>
      <c r="R168" s="164"/>
      <c r="S168" s="164"/>
      <c r="T168" s="164"/>
      <c r="U168" s="164"/>
      <c r="V168" s="164"/>
      <c r="W168" s="164"/>
      <c r="X168" s="164"/>
      <c r="Y168" s="164"/>
      <c r="Z168" s="164"/>
      <c r="AA168" s="164"/>
      <c r="AB168" s="164"/>
      <c r="AC168" s="164"/>
      <c r="AD168" s="164"/>
      <c r="AE168" s="164"/>
      <c r="AF168" s="164"/>
      <c r="AG168" s="164"/>
      <c r="AH168" s="164"/>
      <c r="AI168" s="164"/>
      <c r="AJ168" s="164"/>
      <c r="AK168" s="164"/>
      <c r="AL168" s="164"/>
      <c r="AM168" s="164"/>
      <c r="AN168" s="164"/>
      <c r="AO168" s="164"/>
      <c r="AP168" s="164"/>
      <c r="AQ168" s="164"/>
      <c r="AR168" s="164"/>
      <c r="AS168" s="164"/>
      <c r="AT168" s="164"/>
      <c r="AU168" s="178"/>
    </row>
    <row r="169" spans="1:47" ht="60" customHeight="1" x14ac:dyDescent="0.35">
      <c r="A169" s="174" t="s">
        <v>3574</v>
      </c>
      <c r="B169" s="148" t="s">
        <v>2995</v>
      </c>
      <c r="C169" s="149" t="s">
        <v>3615</v>
      </c>
      <c r="D169" s="152" t="s">
        <v>3616</v>
      </c>
      <c r="E169" s="155"/>
      <c r="F169" s="158" t="s">
        <v>20</v>
      </c>
      <c r="G169" s="161" t="str">
        <f>IF(COUNTIF(H169:AU169,"&lt;&gt;")=0,"",SUMPRODUCT(((Recommendations[ImplStatus]="Implemented")+(Recommendations[ImplStatus]="Compensated"))*ISNUMBER(MATCH(Recommendations[Id],H169:AU169,0)))/COUNTIF(H169:AU169,"&lt;&gt;"))</f>
        <v/>
      </c>
      <c r="H169" s="164"/>
      <c r="I169" s="164"/>
      <c r="J169" s="164"/>
      <c r="K169" s="164"/>
      <c r="L169" s="164"/>
      <c r="M169" s="164"/>
      <c r="N169" s="164"/>
      <c r="O169" s="164"/>
      <c r="P169" s="164"/>
      <c r="Q169" s="164"/>
      <c r="R169" s="164"/>
      <c r="S169" s="164"/>
      <c r="T169" s="164"/>
      <c r="U169" s="164"/>
      <c r="V169" s="164"/>
      <c r="W169" s="164"/>
      <c r="X169" s="164"/>
      <c r="Y169" s="164"/>
      <c r="Z169" s="164"/>
      <c r="AA169" s="164"/>
      <c r="AB169" s="164"/>
      <c r="AC169" s="164"/>
      <c r="AD169" s="164"/>
      <c r="AE169" s="164"/>
      <c r="AF169" s="164"/>
      <c r="AG169" s="164"/>
      <c r="AH169" s="164"/>
      <c r="AI169" s="164"/>
      <c r="AJ169" s="164"/>
      <c r="AK169" s="164"/>
      <c r="AL169" s="164"/>
      <c r="AM169" s="164"/>
      <c r="AN169" s="164"/>
      <c r="AO169" s="164"/>
      <c r="AP169" s="164"/>
      <c r="AQ169" s="164"/>
      <c r="AR169" s="164"/>
      <c r="AS169" s="164"/>
      <c r="AT169" s="164"/>
      <c r="AU169" s="178"/>
    </row>
    <row r="170" spans="1:47" ht="60" customHeight="1" x14ac:dyDescent="0.35">
      <c r="A170" s="174" t="s">
        <v>3574</v>
      </c>
      <c r="B170" s="148" t="s">
        <v>2995</v>
      </c>
      <c r="C170" s="149" t="s">
        <v>3617</v>
      </c>
      <c r="D170" s="152" t="s">
        <v>3618</v>
      </c>
      <c r="E170" s="155" t="s">
        <v>3619</v>
      </c>
      <c r="F170" s="158" t="s">
        <v>3205</v>
      </c>
      <c r="G170" s="161" t="str">
        <f>IF(COUNTIF(H170:AU170,"&lt;&gt;")=0,"",SUMPRODUCT(((Recommendations[ImplStatus]="Implemented")+(Recommendations[ImplStatus]="Compensated"))*ISNUMBER(MATCH(Recommendations[Id],H170:AU170,0)))/COUNTIF(H170:AU170,"&lt;&gt;"))</f>
        <v/>
      </c>
      <c r="H170" s="164"/>
      <c r="I170" s="164"/>
      <c r="J170" s="164"/>
      <c r="K170" s="164"/>
      <c r="L170" s="164"/>
      <c r="M170" s="164"/>
      <c r="N170" s="164"/>
      <c r="O170" s="164"/>
      <c r="P170" s="164"/>
      <c r="Q170" s="164"/>
      <c r="R170" s="164"/>
      <c r="S170" s="164"/>
      <c r="T170" s="164"/>
      <c r="U170" s="164"/>
      <c r="V170" s="164"/>
      <c r="W170" s="164"/>
      <c r="X170" s="164"/>
      <c r="Y170" s="164"/>
      <c r="Z170" s="164"/>
      <c r="AA170" s="164"/>
      <c r="AB170" s="164"/>
      <c r="AC170" s="164"/>
      <c r="AD170" s="164"/>
      <c r="AE170" s="164"/>
      <c r="AF170" s="164"/>
      <c r="AG170" s="164"/>
      <c r="AH170" s="164"/>
      <c r="AI170" s="164"/>
      <c r="AJ170" s="164"/>
      <c r="AK170" s="164"/>
      <c r="AL170" s="164"/>
      <c r="AM170" s="164"/>
      <c r="AN170" s="164"/>
      <c r="AO170" s="164"/>
      <c r="AP170" s="164"/>
      <c r="AQ170" s="164"/>
      <c r="AR170" s="164"/>
      <c r="AS170" s="164"/>
      <c r="AT170" s="164"/>
      <c r="AU170" s="178"/>
    </row>
    <row r="171" spans="1:47" ht="60" customHeight="1" x14ac:dyDescent="0.35">
      <c r="A171" s="174" t="s">
        <v>3574</v>
      </c>
      <c r="B171" s="148" t="s">
        <v>2995</v>
      </c>
      <c r="C171" s="149" t="s">
        <v>3620</v>
      </c>
      <c r="D171" s="152" t="s">
        <v>3621</v>
      </c>
      <c r="E171" s="155"/>
      <c r="F171" s="158" t="s">
        <v>20</v>
      </c>
      <c r="G171" s="161" t="str">
        <f>IF(COUNTIF(H171:AU171,"&lt;&gt;")=0,"",SUMPRODUCT(((Recommendations[ImplStatus]="Implemented")+(Recommendations[ImplStatus]="Compensated"))*ISNUMBER(MATCH(Recommendations[Id],H171:AU171,0)))/COUNTIF(H171:AU171,"&lt;&gt;"))</f>
        <v/>
      </c>
      <c r="H171" s="164"/>
      <c r="I171" s="164"/>
      <c r="J171" s="164"/>
      <c r="K171" s="164"/>
      <c r="L171" s="164"/>
      <c r="M171" s="164"/>
      <c r="N171" s="164"/>
      <c r="O171" s="164"/>
      <c r="P171" s="164"/>
      <c r="Q171" s="164"/>
      <c r="R171" s="164"/>
      <c r="S171" s="164"/>
      <c r="T171" s="164"/>
      <c r="U171" s="164"/>
      <c r="V171" s="164"/>
      <c r="W171" s="164"/>
      <c r="X171" s="164"/>
      <c r="Y171" s="164"/>
      <c r="Z171" s="164"/>
      <c r="AA171" s="164"/>
      <c r="AB171" s="164"/>
      <c r="AC171" s="164"/>
      <c r="AD171" s="164"/>
      <c r="AE171" s="164"/>
      <c r="AF171" s="164"/>
      <c r="AG171" s="164"/>
      <c r="AH171" s="164"/>
      <c r="AI171" s="164"/>
      <c r="AJ171" s="164"/>
      <c r="AK171" s="164"/>
      <c r="AL171" s="164"/>
      <c r="AM171" s="164"/>
      <c r="AN171" s="164"/>
      <c r="AO171" s="164"/>
      <c r="AP171" s="164"/>
      <c r="AQ171" s="164"/>
      <c r="AR171" s="164"/>
      <c r="AS171" s="164"/>
      <c r="AT171" s="164"/>
      <c r="AU171" s="178"/>
    </row>
    <row r="172" spans="1:47" ht="60" customHeight="1" x14ac:dyDescent="0.35">
      <c r="A172" s="174" t="s">
        <v>3574</v>
      </c>
      <c r="B172" s="148" t="s">
        <v>2995</v>
      </c>
      <c r="C172" s="149" t="s">
        <v>3622</v>
      </c>
      <c r="D172" s="152" t="s">
        <v>3623</v>
      </c>
      <c r="E172" s="155"/>
      <c r="F172" s="158" t="s">
        <v>20</v>
      </c>
      <c r="G172" s="161" t="str">
        <f>IF(COUNTIF(H172:AU172,"&lt;&gt;")=0,"",SUMPRODUCT(((Recommendations[ImplStatus]="Implemented")+(Recommendations[ImplStatus]="Compensated"))*ISNUMBER(MATCH(Recommendations[Id],H172:AU172,0)))/COUNTIF(H172:AU172,"&lt;&gt;"))</f>
        <v/>
      </c>
      <c r="H172" s="164"/>
      <c r="I172" s="164"/>
      <c r="J172" s="164"/>
      <c r="K172" s="164"/>
      <c r="L172" s="164"/>
      <c r="M172" s="164"/>
      <c r="N172" s="164"/>
      <c r="O172" s="164"/>
      <c r="P172" s="164"/>
      <c r="Q172" s="164"/>
      <c r="R172" s="164"/>
      <c r="S172" s="164"/>
      <c r="T172" s="164"/>
      <c r="U172" s="164"/>
      <c r="V172" s="164"/>
      <c r="W172" s="164"/>
      <c r="X172" s="164"/>
      <c r="Y172" s="164"/>
      <c r="Z172" s="164"/>
      <c r="AA172" s="164"/>
      <c r="AB172" s="164"/>
      <c r="AC172" s="164"/>
      <c r="AD172" s="164"/>
      <c r="AE172" s="164"/>
      <c r="AF172" s="164"/>
      <c r="AG172" s="164"/>
      <c r="AH172" s="164"/>
      <c r="AI172" s="164"/>
      <c r="AJ172" s="164"/>
      <c r="AK172" s="164"/>
      <c r="AL172" s="164"/>
      <c r="AM172" s="164"/>
      <c r="AN172" s="164"/>
      <c r="AO172" s="164"/>
      <c r="AP172" s="164"/>
      <c r="AQ172" s="164"/>
      <c r="AR172" s="164"/>
      <c r="AS172" s="164"/>
      <c r="AT172" s="164"/>
      <c r="AU172" s="178"/>
    </row>
    <row r="173" spans="1:47" ht="60" customHeight="1" x14ac:dyDescent="0.35">
      <c r="A173" s="174" t="s">
        <v>3574</v>
      </c>
      <c r="B173" s="148" t="s">
        <v>2995</v>
      </c>
      <c r="C173" s="149" t="s">
        <v>3624</v>
      </c>
      <c r="D173" s="152" t="s">
        <v>3625</v>
      </c>
      <c r="E173" s="155" t="s">
        <v>3626</v>
      </c>
      <c r="F173" s="158" t="s">
        <v>3191</v>
      </c>
      <c r="G173" s="161" t="str">
        <f>IF(COUNTIF(H173:AU173,"&lt;&gt;")=0,"",SUMPRODUCT(((Recommendations[ImplStatus]="Implemented")+(Recommendations[ImplStatus]="Compensated"))*ISNUMBER(MATCH(Recommendations[Id],H173:AU173,0)))/COUNTIF(H173:AU173,"&lt;&gt;"))</f>
        <v/>
      </c>
      <c r="H173" s="164"/>
      <c r="I173" s="164"/>
      <c r="J173" s="164"/>
      <c r="K173" s="164"/>
      <c r="L173" s="164"/>
      <c r="M173" s="164"/>
      <c r="N173" s="164"/>
      <c r="O173" s="164"/>
      <c r="P173" s="164"/>
      <c r="Q173" s="164"/>
      <c r="R173" s="164"/>
      <c r="S173" s="164"/>
      <c r="T173" s="164"/>
      <c r="U173" s="164"/>
      <c r="V173" s="164"/>
      <c r="W173" s="164"/>
      <c r="X173" s="164"/>
      <c r="Y173" s="164"/>
      <c r="Z173" s="164"/>
      <c r="AA173" s="164"/>
      <c r="AB173" s="164"/>
      <c r="AC173" s="164"/>
      <c r="AD173" s="164"/>
      <c r="AE173" s="164"/>
      <c r="AF173" s="164"/>
      <c r="AG173" s="164"/>
      <c r="AH173" s="164"/>
      <c r="AI173" s="164"/>
      <c r="AJ173" s="164"/>
      <c r="AK173" s="164"/>
      <c r="AL173" s="164"/>
      <c r="AM173" s="164"/>
      <c r="AN173" s="164"/>
      <c r="AO173" s="164"/>
      <c r="AP173" s="164"/>
      <c r="AQ173" s="164"/>
      <c r="AR173" s="164"/>
      <c r="AS173" s="164"/>
      <c r="AT173" s="164"/>
      <c r="AU173" s="178"/>
    </row>
    <row r="174" spans="1:47" ht="60" customHeight="1" outlineLevel="1" x14ac:dyDescent="0.35">
      <c r="A174" s="173" t="s">
        <v>3574</v>
      </c>
      <c r="B174" s="147" t="s">
        <v>3627</v>
      </c>
      <c r="C174" s="145" t="s">
        <v>3628</v>
      </c>
      <c r="D174" s="151"/>
      <c r="E174" s="154" t="s">
        <v>20</v>
      </c>
      <c r="F174" s="157" t="s">
        <v>20</v>
      </c>
      <c r="G174" s="160" t="str">
        <f>IF(COUNTIF(H174:AU174,"&lt;&gt;")=0,"",SUMPRODUCT(((Recommendations[ImplStatus]="Implemented")+(Recommendations[ImplStatus]="Compensated"))*ISNUMBER(MATCH(Recommendations[Id],H174:AU174,0)))/COUNTIF(H174:AU174,"&lt;&gt;"))</f>
        <v/>
      </c>
      <c r="H174" s="163"/>
      <c r="I174" s="163"/>
      <c r="J174" s="163"/>
      <c r="K174" s="163"/>
      <c r="L174" s="163"/>
      <c r="M174" s="163"/>
      <c r="N174" s="163"/>
      <c r="O174" s="163"/>
      <c r="P174" s="163"/>
      <c r="Q174" s="163"/>
      <c r="R174" s="163"/>
      <c r="S174" s="163"/>
      <c r="T174" s="163"/>
      <c r="U174" s="163"/>
      <c r="V174" s="163"/>
      <c r="W174" s="163"/>
      <c r="X174" s="163"/>
      <c r="Y174" s="163"/>
      <c r="Z174" s="163"/>
      <c r="AA174" s="163"/>
      <c r="AB174" s="163"/>
      <c r="AC174" s="163"/>
      <c r="AD174" s="163"/>
      <c r="AE174" s="163"/>
      <c r="AF174" s="163"/>
      <c r="AG174" s="163"/>
      <c r="AH174" s="163"/>
      <c r="AI174" s="163"/>
      <c r="AJ174" s="163"/>
      <c r="AK174" s="163"/>
      <c r="AL174" s="163"/>
      <c r="AM174" s="163"/>
      <c r="AN174" s="163"/>
      <c r="AO174" s="163"/>
      <c r="AP174" s="163"/>
      <c r="AQ174" s="163"/>
      <c r="AR174" s="163"/>
      <c r="AS174" s="163"/>
      <c r="AT174" s="163"/>
      <c r="AU174" s="177"/>
    </row>
    <row r="175" spans="1:47" ht="60" customHeight="1" x14ac:dyDescent="0.35">
      <c r="A175" s="174" t="s">
        <v>3574</v>
      </c>
      <c r="B175" s="148" t="s">
        <v>3627</v>
      </c>
      <c r="C175" s="149" t="s">
        <v>3629</v>
      </c>
      <c r="D175" s="152" t="s">
        <v>3630</v>
      </c>
      <c r="E175" s="155"/>
      <c r="F175" s="158" t="s">
        <v>20</v>
      </c>
      <c r="G175" s="161" t="str">
        <f>IF(COUNTIF(H175:AU175,"&lt;&gt;")=0,"",SUMPRODUCT(((Recommendations[ImplStatus]="Implemented")+(Recommendations[ImplStatus]="Compensated"))*ISNUMBER(MATCH(Recommendations[Id],H175:AU175,0)))/COUNTIF(H175:AU175,"&lt;&gt;"))</f>
        <v/>
      </c>
      <c r="H175" s="164"/>
      <c r="I175" s="164"/>
      <c r="J175" s="164"/>
      <c r="K175" s="164"/>
      <c r="L175" s="164"/>
      <c r="M175" s="164"/>
      <c r="N175" s="164"/>
      <c r="O175" s="164"/>
      <c r="P175" s="164"/>
      <c r="Q175" s="164"/>
      <c r="R175" s="164"/>
      <c r="S175" s="164"/>
      <c r="T175" s="164"/>
      <c r="U175" s="164"/>
      <c r="V175" s="164"/>
      <c r="W175" s="164"/>
      <c r="X175" s="164"/>
      <c r="Y175" s="164"/>
      <c r="Z175" s="164"/>
      <c r="AA175" s="164"/>
      <c r="AB175" s="164"/>
      <c r="AC175" s="164"/>
      <c r="AD175" s="164"/>
      <c r="AE175" s="164"/>
      <c r="AF175" s="164"/>
      <c r="AG175" s="164"/>
      <c r="AH175" s="164"/>
      <c r="AI175" s="164"/>
      <c r="AJ175" s="164"/>
      <c r="AK175" s="164"/>
      <c r="AL175" s="164"/>
      <c r="AM175" s="164"/>
      <c r="AN175" s="164"/>
      <c r="AO175" s="164"/>
      <c r="AP175" s="164"/>
      <c r="AQ175" s="164"/>
      <c r="AR175" s="164"/>
      <c r="AS175" s="164"/>
      <c r="AT175" s="164"/>
      <c r="AU175" s="178"/>
    </row>
    <row r="176" spans="1:47" ht="60" customHeight="1" x14ac:dyDescent="0.35">
      <c r="A176" s="174" t="s">
        <v>3574</v>
      </c>
      <c r="B176" s="148" t="s">
        <v>3627</v>
      </c>
      <c r="C176" s="149" t="s">
        <v>3631</v>
      </c>
      <c r="D176" s="152" t="s">
        <v>3632</v>
      </c>
      <c r="E176" s="155"/>
      <c r="F176" s="158" t="s">
        <v>20</v>
      </c>
      <c r="G176" s="161" t="str">
        <f>IF(COUNTIF(H176:AU176,"&lt;&gt;")=0,"",SUMPRODUCT(((Recommendations[ImplStatus]="Implemented")+(Recommendations[ImplStatus]="Compensated"))*ISNUMBER(MATCH(Recommendations[Id],H176:AU176,0)))/COUNTIF(H176:AU176,"&lt;&gt;"))</f>
        <v/>
      </c>
      <c r="H176" s="164"/>
      <c r="I176" s="164"/>
      <c r="J176" s="164"/>
      <c r="K176" s="164"/>
      <c r="L176" s="164"/>
      <c r="M176" s="164"/>
      <c r="N176" s="164"/>
      <c r="O176" s="164"/>
      <c r="P176" s="164"/>
      <c r="Q176" s="164"/>
      <c r="R176" s="164"/>
      <c r="S176" s="164"/>
      <c r="T176" s="164"/>
      <c r="U176" s="164"/>
      <c r="V176" s="164"/>
      <c r="W176" s="164"/>
      <c r="X176" s="164"/>
      <c r="Y176" s="164"/>
      <c r="Z176" s="164"/>
      <c r="AA176" s="164"/>
      <c r="AB176" s="164"/>
      <c r="AC176" s="164"/>
      <c r="AD176" s="164"/>
      <c r="AE176" s="164"/>
      <c r="AF176" s="164"/>
      <c r="AG176" s="164"/>
      <c r="AH176" s="164"/>
      <c r="AI176" s="164"/>
      <c r="AJ176" s="164"/>
      <c r="AK176" s="164"/>
      <c r="AL176" s="164"/>
      <c r="AM176" s="164"/>
      <c r="AN176" s="164"/>
      <c r="AO176" s="164"/>
      <c r="AP176" s="164"/>
      <c r="AQ176" s="164"/>
      <c r="AR176" s="164"/>
      <c r="AS176" s="164"/>
      <c r="AT176" s="164"/>
      <c r="AU176" s="178"/>
    </row>
    <row r="177" spans="1:47" ht="60" customHeight="1" x14ac:dyDescent="0.35">
      <c r="A177" s="174" t="s">
        <v>3574</v>
      </c>
      <c r="B177" s="148" t="s">
        <v>3627</v>
      </c>
      <c r="C177" s="149" t="s">
        <v>3633</v>
      </c>
      <c r="D177" s="152" t="s">
        <v>3634</v>
      </c>
      <c r="E177" s="155"/>
      <c r="F177" s="158" t="s">
        <v>20</v>
      </c>
      <c r="G177" s="161" t="str">
        <f>IF(COUNTIF(H177:AU177,"&lt;&gt;")=0,"",SUMPRODUCT(((Recommendations[ImplStatus]="Implemented")+(Recommendations[ImplStatus]="Compensated"))*ISNUMBER(MATCH(Recommendations[Id],H177:AU177,0)))/COUNTIF(H177:AU177,"&lt;&gt;"))</f>
        <v/>
      </c>
      <c r="H177" s="164"/>
      <c r="I177" s="164"/>
      <c r="J177" s="164"/>
      <c r="K177" s="164"/>
      <c r="L177" s="164"/>
      <c r="M177" s="164"/>
      <c r="N177" s="164"/>
      <c r="O177" s="164"/>
      <c r="P177" s="164"/>
      <c r="Q177" s="164"/>
      <c r="R177" s="164"/>
      <c r="S177" s="164"/>
      <c r="T177" s="164"/>
      <c r="U177" s="164"/>
      <c r="V177" s="164"/>
      <c r="W177" s="164"/>
      <c r="X177" s="164"/>
      <c r="Y177" s="164"/>
      <c r="Z177" s="164"/>
      <c r="AA177" s="164"/>
      <c r="AB177" s="164"/>
      <c r="AC177" s="164"/>
      <c r="AD177" s="164"/>
      <c r="AE177" s="164"/>
      <c r="AF177" s="164"/>
      <c r="AG177" s="164"/>
      <c r="AH177" s="164"/>
      <c r="AI177" s="164"/>
      <c r="AJ177" s="164"/>
      <c r="AK177" s="164"/>
      <c r="AL177" s="164"/>
      <c r="AM177" s="164"/>
      <c r="AN177" s="164"/>
      <c r="AO177" s="164"/>
      <c r="AP177" s="164"/>
      <c r="AQ177" s="164"/>
      <c r="AR177" s="164"/>
      <c r="AS177" s="164"/>
      <c r="AT177" s="164"/>
      <c r="AU177" s="178"/>
    </row>
    <row r="178" spans="1:47" ht="60" customHeight="1" x14ac:dyDescent="0.35">
      <c r="A178" s="174" t="s">
        <v>3574</v>
      </c>
      <c r="B178" s="148" t="s">
        <v>3627</v>
      </c>
      <c r="C178" s="149" t="s">
        <v>3635</v>
      </c>
      <c r="D178" s="152" t="s">
        <v>3636</v>
      </c>
      <c r="E178" s="155"/>
      <c r="F178" s="158" t="s">
        <v>20</v>
      </c>
      <c r="G178" s="161" t="str">
        <f>IF(COUNTIF(H178:AU178,"&lt;&gt;")=0,"",SUMPRODUCT(((Recommendations[ImplStatus]="Implemented")+(Recommendations[ImplStatus]="Compensated"))*ISNUMBER(MATCH(Recommendations[Id],H178:AU178,0)))/COUNTIF(H178:AU178,"&lt;&gt;"))</f>
        <v/>
      </c>
      <c r="H178" s="164"/>
      <c r="I178" s="164"/>
      <c r="J178" s="164"/>
      <c r="K178" s="164"/>
      <c r="L178" s="164"/>
      <c r="M178" s="164"/>
      <c r="N178" s="164"/>
      <c r="O178" s="164"/>
      <c r="P178" s="164"/>
      <c r="Q178" s="164"/>
      <c r="R178" s="164"/>
      <c r="S178" s="164"/>
      <c r="T178" s="164"/>
      <c r="U178" s="164"/>
      <c r="V178" s="164"/>
      <c r="W178" s="164"/>
      <c r="X178" s="164"/>
      <c r="Y178" s="164"/>
      <c r="Z178" s="164"/>
      <c r="AA178" s="164"/>
      <c r="AB178" s="164"/>
      <c r="AC178" s="164"/>
      <c r="AD178" s="164"/>
      <c r="AE178" s="164"/>
      <c r="AF178" s="164"/>
      <c r="AG178" s="164"/>
      <c r="AH178" s="164"/>
      <c r="AI178" s="164"/>
      <c r="AJ178" s="164"/>
      <c r="AK178" s="164"/>
      <c r="AL178" s="164"/>
      <c r="AM178" s="164"/>
      <c r="AN178" s="164"/>
      <c r="AO178" s="164"/>
      <c r="AP178" s="164"/>
      <c r="AQ178" s="164"/>
      <c r="AR178" s="164"/>
      <c r="AS178" s="164"/>
      <c r="AT178" s="164"/>
      <c r="AU178" s="178"/>
    </row>
    <row r="179" spans="1:47" ht="60" customHeight="1" x14ac:dyDescent="0.35">
      <c r="A179" s="174" t="s">
        <v>3574</v>
      </c>
      <c r="B179" s="148" t="s">
        <v>3627</v>
      </c>
      <c r="C179" s="149" t="s">
        <v>3637</v>
      </c>
      <c r="D179" s="152" t="s">
        <v>3638</v>
      </c>
      <c r="E179" s="155"/>
      <c r="F179" s="158" t="s">
        <v>20</v>
      </c>
      <c r="G179" s="161" t="str">
        <f>IF(COUNTIF(H179:AU179,"&lt;&gt;")=0,"",SUMPRODUCT(((Recommendations[ImplStatus]="Implemented")+(Recommendations[ImplStatus]="Compensated"))*ISNUMBER(MATCH(Recommendations[Id],H179:AU179,0)))/COUNTIF(H179:AU179,"&lt;&gt;"))</f>
        <v/>
      </c>
      <c r="H179" s="164"/>
      <c r="I179" s="164"/>
      <c r="J179" s="164"/>
      <c r="K179" s="164"/>
      <c r="L179" s="164"/>
      <c r="M179" s="164"/>
      <c r="N179" s="164"/>
      <c r="O179" s="164"/>
      <c r="P179" s="164"/>
      <c r="Q179" s="164"/>
      <c r="R179" s="164"/>
      <c r="S179" s="164"/>
      <c r="T179" s="164"/>
      <c r="U179" s="164"/>
      <c r="V179" s="164"/>
      <c r="W179" s="164"/>
      <c r="X179" s="164"/>
      <c r="Y179" s="164"/>
      <c r="Z179" s="164"/>
      <c r="AA179" s="164"/>
      <c r="AB179" s="164"/>
      <c r="AC179" s="164"/>
      <c r="AD179" s="164"/>
      <c r="AE179" s="164"/>
      <c r="AF179" s="164"/>
      <c r="AG179" s="164"/>
      <c r="AH179" s="164"/>
      <c r="AI179" s="164"/>
      <c r="AJ179" s="164"/>
      <c r="AK179" s="164"/>
      <c r="AL179" s="164"/>
      <c r="AM179" s="164"/>
      <c r="AN179" s="164"/>
      <c r="AO179" s="164"/>
      <c r="AP179" s="164"/>
      <c r="AQ179" s="164"/>
      <c r="AR179" s="164"/>
      <c r="AS179" s="164"/>
      <c r="AT179" s="164"/>
      <c r="AU179" s="178"/>
    </row>
    <row r="180" spans="1:47" ht="60" customHeight="1" outlineLevel="1" x14ac:dyDescent="0.35">
      <c r="A180" s="172" t="s">
        <v>3639</v>
      </c>
      <c r="B180" s="146" t="s">
        <v>20</v>
      </c>
      <c r="C180" s="144" t="s">
        <v>3640</v>
      </c>
      <c r="D180" s="150" t="s">
        <v>3641</v>
      </c>
      <c r="E180" s="153" t="s">
        <v>20</v>
      </c>
      <c r="F180" s="156" t="s">
        <v>20</v>
      </c>
      <c r="G180" s="159" t="str">
        <f>IF(COUNTIF(H180:AU180,"&lt;&gt;")=0,"",SUMPRODUCT(((Recommendations[ImplStatus]="Implemented")+(Recommendations[ImplStatus]="Compensated"))*ISNUMBER(MATCH(Recommendations[Id],H180:AU180,0)))/COUNTIF(H180:AU180,"&lt;&gt;"))</f>
        <v/>
      </c>
      <c r="H180" s="162"/>
      <c r="I180" s="162"/>
      <c r="J180" s="162"/>
      <c r="K180" s="162"/>
      <c r="L180" s="162"/>
      <c r="M180" s="162"/>
      <c r="N180" s="162"/>
      <c r="O180" s="162"/>
      <c r="P180" s="162"/>
      <c r="Q180" s="162"/>
      <c r="R180" s="162"/>
      <c r="S180" s="162"/>
      <c r="T180" s="162"/>
      <c r="U180" s="162"/>
      <c r="V180" s="162"/>
      <c r="W180" s="162"/>
      <c r="X180" s="162"/>
      <c r="Y180" s="162"/>
      <c r="Z180" s="162"/>
      <c r="AA180" s="162"/>
      <c r="AB180" s="162"/>
      <c r="AC180" s="162"/>
      <c r="AD180" s="162"/>
      <c r="AE180" s="162"/>
      <c r="AF180" s="162"/>
      <c r="AG180" s="162"/>
      <c r="AH180" s="162"/>
      <c r="AI180" s="162"/>
      <c r="AJ180" s="162"/>
      <c r="AK180" s="162"/>
      <c r="AL180" s="162"/>
      <c r="AM180" s="162"/>
      <c r="AN180" s="162"/>
      <c r="AO180" s="162"/>
      <c r="AP180" s="162"/>
      <c r="AQ180" s="162"/>
      <c r="AR180" s="162"/>
      <c r="AS180" s="162"/>
      <c r="AT180" s="162"/>
      <c r="AU180" s="176"/>
    </row>
    <row r="181" spans="1:47" ht="60" customHeight="1" outlineLevel="1" x14ac:dyDescent="0.35">
      <c r="A181" s="173" t="s">
        <v>3639</v>
      </c>
      <c r="B181" s="147" t="s">
        <v>3642</v>
      </c>
      <c r="C181" s="145" t="s">
        <v>3643</v>
      </c>
      <c r="D181" s="151" t="s">
        <v>3644</v>
      </c>
      <c r="E181" s="154" t="s">
        <v>20</v>
      </c>
      <c r="F181" s="157" t="s">
        <v>20</v>
      </c>
      <c r="G181" s="160" t="str">
        <f>IF(COUNTIF(H181:AU181,"&lt;&gt;")=0,"",SUMPRODUCT(((Recommendations[ImplStatus]="Implemented")+(Recommendations[ImplStatus]="Compensated"))*ISNUMBER(MATCH(Recommendations[Id],H181:AU181,0)))/COUNTIF(H181:AU181,"&lt;&gt;"))</f>
        <v/>
      </c>
      <c r="H181" s="163"/>
      <c r="I181" s="163"/>
      <c r="J181" s="163"/>
      <c r="K181" s="163"/>
      <c r="L181" s="163"/>
      <c r="M181" s="163"/>
      <c r="N181" s="163"/>
      <c r="O181" s="163"/>
      <c r="P181" s="163"/>
      <c r="Q181" s="163"/>
      <c r="R181" s="163"/>
      <c r="S181" s="163"/>
      <c r="T181" s="163"/>
      <c r="U181" s="163"/>
      <c r="V181" s="163"/>
      <c r="W181" s="163"/>
      <c r="X181" s="163"/>
      <c r="Y181" s="163"/>
      <c r="Z181" s="163"/>
      <c r="AA181" s="163"/>
      <c r="AB181" s="163"/>
      <c r="AC181" s="163"/>
      <c r="AD181" s="163"/>
      <c r="AE181" s="163"/>
      <c r="AF181" s="163"/>
      <c r="AG181" s="163"/>
      <c r="AH181" s="163"/>
      <c r="AI181" s="163"/>
      <c r="AJ181" s="163"/>
      <c r="AK181" s="163"/>
      <c r="AL181" s="163"/>
      <c r="AM181" s="163"/>
      <c r="AN181" s="163"/>
      <c r="AO181" s="163"/>
      <c r="AP181" s="163"/>
      <c r="AQ181" s="163"/>
      <c r="AR181" s="163"/>
      <c r="AS181" s="163"/>
      <c r="AT181" s="163"/>
      <c r="AU181" s="177"/>
    </row>
    <row r="182" spans="1:47" ht="60" customHeight="1" x14ac:dyDescent="0.35">
      <c r="A182" s="174" t="s">
        <v>3639</v>
      </c>
      <c r="B182" s="148" t="s">
        <v>3642</v>
      </c>
      <c r="C182" s="149" t="s">
        <v>3645</v>
      </c>
      <c r="D182" s="152" t="s">
        <v>3646</v>
      </c>
      <c r="E182" s="155"/>
      <c r="F182" s="158" t="s">
        <v>20</v>
      </c>
      <c r="G182" s="161" t="str">
        <f>IF(COUNTIF(H182:AU182,"&lt;&gt;")=0,"",SUMPRODUCT(((Recommendations[ImplStatus]="Implemented")+(Recommendations[ImplStatus]="Compensated"))*ISNUMBER(MATCH(Recommendations[Id],H182:AU182,0)))/COUNTIF(H182:AU182,"&lt;&gt;"))</f>
        <v/>
      </c>
      <c r="H182" s="164"/>
      <c r="I182" s="164"/>
      <c r="J182" s="164"/>
      <c r="K182" s="164"/>
      <c r="L182" s="164"/>
      <c r="M182" s="164"/>
      <c r="N182" s="164"/>
      <c r="O182" s="164"/>
      <c r="P182" s="164"/>
      <c r="Q182" s="164"/>
      <c r="R182" s="164"/>
      <c r="S182" s="164"/>
      <c r="T182" s="164"/>
      <c r="U182" s="164"/>
      <c r="V182" s="164"/>
      <c r="W182" s="164"/>
      <c r="X182" s="164"/>
      <c r="Y182" s="164"/>
      <c r="Z182" s="164"/>
      <c r="AA182" s="164"/>
      <c r="AB182" s="164"/>
      <c r="AC182" s="164"/>
      <c r="AD182" s="164"/>
      <c r="AE182" s="164"/>
      <c r="AF182" s="164"/>
      <c r="AG182" s="164"/>
      <c r="AH182" s="164"/>
      <c r="AI182" s="164"/>
      <c r="AJ182" s="164"/>
      <c r="AK182" s="164"/>
      <c r="AL182" s="164"/>
      <c r="AM182" s="164"/>
      <c r="AN182" s="164"/>
      <c r="AO182" s="164"/>
      <c r="AP182" s="164"/>
      <c r="AQ182" s="164"/>
      <c r="AR182" s="164"/>
      <c r="AS182" s="164"/>
      <c r="AT182" s="164"/>
      <c r="AU182" s="178"/>
    </row>
    <row r="183" spans="1:47" ht="60" customHeight="1" x14ac:dyDescent="0.35">
      <c r="A183" s="174" t="s">
        <v>3639</v>
      </c>
      <c r="B183" s="148" t="s">
        <v>3642</v>
      </c>
      <c r="C183" s="149" t="s">
        <v>3647</v>
      </c>
      <c r="D183" s="152" t="s">
        <v>3648</v>
      </c>
      <c r="E183" s="155"/>
      <c r="F183" s="158" t="s">
        <v>20</v>
      </c>
      <c r="G183" s="161" t="str">
        <f>IF(COUNTIF(H183:AU183,"&lt;&gt;")=0,"",SUMPRODUCT(((Recommendations[ImplStatus]="Implemented")+(Recommendations[ImplStatus]="Compensated"))*ISNUMBER(MATCH(Recommendations[Id],H183:AU183,0)))/COUNTIF(H183:AU183,"&lt;&gt;"))</f>
        <v/>
      </c>
      <c r="H183" s="164"/>
      <c r="I183" s="164"/>
      <c r="J183" s="164"/>
      <c r="K183" s="164"/>
      <c r="L183" s="164"/>
      <c r="M183" s="164"/>
      <c r="N183" s="164"/>
      <c r="O183" s="164"/>
      <c r="P183" s="164"/>
      <c r="Q183" s="164"/>
      <c r="R183" s="164"/>
      <c r="S183" s="164"/>
      <c r="T183" s="164"/>
      <c r="U183" s="164"/>
      <c r="V183" s="164"/>
      <c r="W183" s="164"/>
      <c r="X183" s="164"/>
      <c r="Y183" s="164"/>
      <c r="Z183" s="164"/>
      <c r="AA183" s="164"/>
      <c r="AB183" s="164"/>
      <c r="AC183" s="164"/>
      <c r="AD183" s="164"/>
      <c r="AE183" s="164"/>
      <c r="AF183" s="164"/>
      <c r="AG183" s="164"/>
      <c r="AH183" s="164"/>
      <c r="AI183" s="164"/>
      <c r="AJ183" s="164"/>
      <c r="AK183" s="164"/>
      <c r="AL183" s="164"/>
      <c r="AM183" s="164"/>
      <c r="AN183" s="164"/>
      <c r="AO183" s="164"/>
      <c r="AP183" s="164"/>
      <c r="AQ183" s="164"/>
      <c r="AR183" s="164"/>
      <c r="AS183" s="164"/>
      <c r="AT183" s="164"/>
      <c r="AU183" s="178"/>
    </row>
    <row r="184" spans="1:47" ht="60" customHeight="1" x14ac:dyDescent="0.35">
      <c r="A184" s="174" t="s">
        <v>3639</v>
      </c>
      <c r="B184" s="148" t="s">
        <v>3642</v>
      </c>
      <c r="C184" s="149" t="s">
        <v>3649</v>
      </c>
      <c r="D184" s="152" t="s">
        <v>3650</v>
      </c>
      <c r="E184" s="155" t="s">
        <v>3651</v>
      </c>
      <c r="F184" s="158" t="s">
        <v>3191</v>
      </c>
      <c r="G184" s="161" t="str">
        <f>IF(COUNTIF(H184:AU184,"&lt;&gt;")=0,"",SUMPRODUCT(((Recommendations[ImplStatus]="Implemented")+(Recommendations[ImplStatus]="Compensated"))*ISNUMBER(MATCH(Recommendations[Id],H184:AU184,0)))/COUNTIF(H184:AU184,"&lt;&gt;"))</f>
        <v/>
      </c>
      <c r="H184" s="164"/>
      <c r="I184" s="164"/>
      <c r="J184" s="164"/>
      <c r="K184" s="164"/>
      <c r="L184" s="164"/>
      <c r="M184" s="164"/>
      <c r="N184" s="164"/>
      <c r="O184" s="164"/>
      <c r="P184" s="164"/>
      <c r="Q184" s="164"/>
      <c r="R184" s="164"/>
      <c r="S184" s="164"/>
      <c r="T184" s="164"/>
      <c r="U184" s="164"/>
      <c r="V184" s="164"/>
      <c r="W184" s="164"/>
      <c r="X184" s="164"/>
      <c r="Y184" s="164"/>
      <c r="Z184" s="164"/>
      <c r="AA184" s="164"/>
      <c r="AB184" s="164"/>
      <c r="AC184" s="164"/>
      <c r="AD184" s="164"/>
      <c r="AE184" s="164"/>
      <c r="AF184" s="164"/>
      <c r="AG184" s="164"/>
      <c r="AH184" s="164"/>
      <c r="AI184" s="164"/>
      <c r="AJ184" s="164"/>
      <c r="AK184" s="164"/>
      <c r="AL184" s="164"/>
      <c r="AM184" s="164"/>
      <c r="AN184" s="164"/>
      <c r="AO184" s="164"/>
      <c r="AP184" s="164"/>
      <c r="AQ184" s="164"/>
      <c r="AR184" s="164"/>
      <c r="AS184" s="164"/>
      <c r="AT184" s="164"/>
      <c r="AU184" s="178"/>
    </row>
    <row r="185" spans="1:47" ht="60" customHeight="1" x14ac:dyDescent="0.35">
      <c r="A185" s="174" t="s">
        <v>3639</v>
      </c>
      <c r="B185" s="148" t="s">
        <v>3642</v>
      </c>
      <c r="C185" s="149" t="s">
        <v>3652</v>
      </c>
      <c r="D185" s="152" t="s">
        <v>3653</v>
      </c>
      <c r="E185" s="155"/>
      <c r="F185" s="158" t="s">
        <v>20</v>
      </c>
      <c r="G185" s="161" t="str">
        <f>IF(COUNTIF(H185:AU185,"&lt;&gt;")=0,"",SUMPRODUCT(((Recommendations[ImplStatus]="Implemented")+(Recommendations[ImplStatus]="Compensated"))*ISNUMBER(MATCH(Recommendations[Id],H185:AU185,0)))/COUNTIF(H185:AU185,"&lt;&gt;"))</f>
        <v/>
      </c>
      <c r="H185" s="164"/>
      <c r="I185" s="164"/>
      <c r="J185" s="164"/>
      <c r="K185" s="164"/>
      <c r="L185" s="164"/>
      <c r="M185" s="164"/>
      <c r="N185" s="164"/>
      <c r="O185" s="164"/>
      <c r="P185" s="164"/>
      <c r="Q185" s="164"/>
      <c r="R185" s="164"/>
      <c r="S185" s="164"/>
      <c r="T185" s="164"/>
      <c r="U185" s="164"/>
      <c r="V185" s="164"/>
      <c r="W185" s="164"/>
      <c r="X185" s="164"/>
      <c r="Y185" s="164"/>
      <c r="Z185" s="164"/>
      <c r="AA185" s="164"/>
      <c r="AB185" s="164"/>
      <c r="AC185" s="164"/>
      <c r="AD185" s="164"/>
      <c r="AE185" s="164"/>
      <c r="AF185" s="164"/>
      <c r="AG185" s="164"/>
      <c r="AH185" s="164"/>
      <c r="AI185" s="164"/>
      <c r="AJ185" s="164"/>
      <c r="AK185" s="164"/>
      <c r="AL185" s="164"/>
      <c r="AM185" s="164"/>
      <c r="AN185" s="164"/>
      <c r="AO185" s="164"/>
      <c r="AP185" s="164"/>
      <c r="AQ185" s="164"/>
      <c r="AR185" s="164"/>
      <c r="AS185" s="164"/>
      <c r="AT185" s="164"/>
      <c r="AU185" s="178"/>
    </row>
    <row r="186" spans="1:47" ht="60" customHeight="1" x14ac:dyDescent="0.35">
      <c r="A186" s="174" t="s">
        <v>3639</v>
      </c>
      <c r="B186" s="148" t="s">
        <v>3642</v>
      </c>
      <c r="C186" s="149" t="s">
        <v>3654</v>
      </c>
      <c r="D186" s="152" t="s">
        <v>3655</v>
      </c>
      <c r="E186" s="155"/>
      <c r="F186" s="158" t="s">
        <v>20</v>
      </c>
      <c r="G186" s="161" t="str">
        <f>IF(COUNTIF(H186:AU186,"&lt;&gt;")=0,"",SUMPRODUCT(((Recommendations[ImplStatus]="Implemented")+(Recommendations[ImplStatus]="Compensated"))*ISNUMBER(MATCH(Recommendations[Id],H186:AU186,0)))/COUNTIF(H186:AU186,"&lt;&gt;"))</f>
        <v/>
      </c>
      <c r="H186" s="164"/>
      <c r="I186" s="164"/>
      <c r="J186" s="164"/>
      <c r="K186" s="164"/>
      <c r="L186" s="164"/>
      <c r="M186" s="164"/>
      <c r="N186" s="164"/>
      <c r="O186" s="164"/>
      <c r="P186" s="164"/>
      <c r="Q186" s="164"/>
      <c r="R186" s="164"/>
      <c r="S186" s="164"/>
      <c r="T186" s="164"/>
      <c r="U186" s="164"/>
      <c r="V186" s="164"/>
      <c r="W186" s="164"/>
      <c r="X186" s="164"/>
      <c r="Y186" s="164"/>
      <c r="Z186" s="164"/>
      <c r="AA186" s="164"/>
      <c r="AB186" s="164"/>
      <c r="AC186" s="164"/>
      <c r="AD186" s="164"/>
      <c r="AE186" s="164"/>
      <c r="AF186" s="164"/>
      <c r="AG186" s="164"/>
      <c r="AH186" s="164"/>
      <c r="AI186" s="164"/>
      <c r="AJ186" s="164"/>
      <c r="AK186" s="164"/>
      <c r="AL186" s="164"/>
      <c r="AM186" s="164"/>
      <c r="AN186" s="164"/>
      <c r="AO186" s="164"/>
      <c r="AP186" s="164"/>
      <c r="AQ186" s="164"/>
      <c r="AR186" s="164"/>
      <c r="AS186" s="164"/>
      <c r="AT186" s="164"/>
      <c r="AU186" s="178"/>
    </row>
    <row r="187" spans="1:47" ht="60" customHeight="1" x14ac:dyDescent="0.35">
      <c r="A187" s="174" t="s">
        <v>3639</v>
      </c>
      <c r="B187" s="148" t="s">
        <v>3642</v>
      </c>
      <c r="C187" s="149" t="s">
        <v>3656</v>
      </c>
      <c r="D187" s="152" t="s">
        <v>3657</v>
      </c>
      <c r="E187" s="155" t="s">
        <v>3658</v>
      </c>
      <c r="F187" s="158" t="s">
        <v>3191</v>
      </c>
      <c r="G187" s="161" t="str">
        <f>IF(COUNTIF(H187:AU187,"&lt;&gt;")=0,"",SUMPRODUCT(((Recommendations[ImplStatus]="Implemented")+(Recommendations[ImplStatus]="Compensated"))*ISNUMBER(MATCH(Recommendations[Id],H187:AU187,0)))/COUNTIF(H187:AU187,"&lt;&gt;"))</f>
        <v/>
      </c>
      <c r="H187" s="164"/>
      <c r="I187" s="164"/>
      <c r="J187" s="164"/>
      <c r="K187" s="164"/>
      <c r="L187" s="164"/>
      <c r="M187" s="164"/>
      <c r="N187" s="164"/>
      <c r="O187" s="164"/>
      <c r="P187" s="164"/>
      <c r="Q187" s="164"/>
      <c r="R187" s="164"/>
      <c r="S187" s="164"/>
      <c r="T187" s="164"/>
      <c r="U187" s="164"/>
      <c r="V187" s="164"/>
      <c r="W187" s="164"/>
      <c r="X187" s="164"/>
      <c r="Y187" s="164"/>
      <c r="Z187" s="164"/>
      <c r="AA187" s="164"/>
      <c r="AB187" s="164"/>
      <c r="AC187" s="164"/>
      <c r="AD187" s="164"/>
      <c r="AE187" s="164"/>
      <c r="AF187" s="164"/>
      <c r="AG187" s="164"/>
      <c r="AH187" s="164"/>
      <c r="AI187" s="164"/>
      <c r="AJ187" s="164"/>
      <c r="AK187" s="164"/>
      <c r="AL187" s="164"/>
      <c r="AM187" s="164"/>
      <c r="AN187" s="164"/>
      <c r="AO187" s="164"/>
      <c r="AP187" s="164"/>
      <c r="AQ187" s="164"/>
      <c r="AR187" s="164"/>
      <c r="AS187" s="164"/>
      <c r="AT187" s="164"/>
      <c r="AU187" s="178"/>
    </row>
    <row r="188" spans="1:47" ht="60" customHeight="1" x14ac:dyDescent="0.35">
      <c r="A188" s="174" t="s">
        <v>3639</v>
      </c>
      <c r="B188" s="148" t="s">
        <v>3642</v>
      </c>
      <c r="C188" s="149" t="s">
        <v>3659</v>
      </c>
      <c r="D188" s="152" t="s">
        <v>3660</v>
      </c>
      <c r="E188" s="155" t="s">
        <v>3661</v>
      </c>
      <c r="F188" s="158" t="s">
        <v>3191</v>
      </c>
      <c r="G188" s="161" t="str">
        <f>IF(COUNTIF(H188:AU188,"&lt;&gt;")=0,"",SUMPRODUCT(((Recommendations[ImplStatus]="Implemented")+(Recommendations[ImplStatus]="Compensated"))*ISNUMBER(MATCH(Recommendations[Id],H188:AU188,0)))/COUNTIF(H188:AU188,"&lt;&gt;"))</f>
        <v/>
      </c>
      <c r="H188" s="164"/>
      <c r="I188" s="164"/>
      <c r="J188" s="164"/>
      <c r="K188" s="164"/>
      <c r="L188" s="164"/>
      <c r="M188" s="164"/>
      <c r="N188" s="164"/>
      <c r="O188" s="164"/>
      <c r="P188" s="164"/>
      <c r="Q188" s="164"/>
      <c r="R188" s="164"/>
      <c r="S188" s="164"/>
      <c r="T188" s="164"/>
      <c r="U188" s="164"/>
      <c r="V188" s="164"/>
      <c r="W188" s="164"/>
      <c r="X188" s="164"/>
      <c r="Y188" s="164"/>
      <c r="Z188" s="164"/>
      <c r="AA188" s="164"/>
      <c r="AB188" s="164"/>
      <c r="AC188" s="164"/>
      <c r="AD188" s="164"/>
      <c r="AE188" s="164"/>
      <c r="AF188" s="164"/>
      <c r="AG188" s="164"/>
      <c r="AH188" s="164"/>
      <c r="AI188" s="164"/>
      <c r="AJ188" s="164"/>
      <c r="AK188" s="164"/>
      <c r="AL188" s="164"/>
      <c r="AM188" s="164"/>
      <c r="AN188" s="164"/>
      <c r="AO188" s="164"/>
      <c r="AP188" s="164"/>
      <c r="AQ188" s="164"/>
      <c r="AR188" s="164"/>
      <c r="AS188" s="164"/>
      <c r="AT188" s="164"/>
      <c r="AU188" s="178"/>
    </row>
    <row r="189" spans="1:47" ht="60" customHeight="1" x14ac:dyDescent="0.35">
      <c r="A189" s="174" t="s">
        <v>3639</v>
      </c>
      <c r="B189" s="148" t="s">
        <v>3642</v>
      </c>
      <c r="C189" s="149" t="s">
        <v>3662</v>
      </c>
      <c r="D189" s="152" t="s">
        <v>3663</v>
      </c>
      <c r="E189" s="155" t="s">
        <v>3664</v>
      </c>
      <c r="F189" s="158" t="s">
        <v>3191</v>
      </c>
      <c r="G189" s="161" t="str">
        <f>IF(COUNTIF(H189:AU189,"&lt;&gt;")=0,"",SUMPRODUCT(((Recommendations[ImplStatus]="Implemented")+(Recommendations[ImplStatus]="Compensated"))*ISNUMBER(MATCH(Recommendations[Id],H189:AU189,0)))/COUNTIF(H189:AU189,"&lt;&gt;"))</f>
        <v/>
      </c>
      <c r="H189" s="164"/>
      <c r="I189" s="164"/>
      <c r="J189" s="164"/>
      <c r="K189" s="164"/>
      <c r="L189" s="164"/>
      <c r="M189" s="164"/>
      <c r="N189" s="164"/>
      <c r="O189" s="164"/>
      <c r="P189" s="164"/>
      <c r="Q189" s="164"/>
      <c r="R189" s="164"/>
      <c r="S189" s="164"/>
      <c r="T189" s="164"/>
      <c r="U189" s="164"/>
      <c r="V189" s="164"/>
      <c r="W189" s="164"/>
      <c r="X189" s="164"/>
      <c r="Y189" s="164"/>
      <c r="Z189" s="164"/>
      <c r="AA189" s="164"/>
      <c r="AB189" s="164"/>
      <c r="AC189" s="164"/>
      <c r="AD189" s="164"/>
      <c r="AE189" s="164"/>
      <c r="AF189" s="164"/>
      <c r="AG189" s="164"/>
      <c r="AH189" s="164"/>
      <c r="AI189" s="164"/>
      <c r="AJ189" s="164"/>
      <c r="AK189" s="164"/>
      <c r="AL189" s="164"/>
      <c r="AM189" s="164"/>
      <c r="AN189" s="164"/>
      <c r="AO189" s="164"/>
      <c r="AP189" s="164"/>
      <c r="AQ189" s="164"/>
      <c r="AR189" s="164"/>
      <c r="AS189" s="164"/>
      <c r="AT189" s="164"/>
      <c r="AU189" s="178"/>
    </row>
    <row r="190" spans="1:47" ht="60" customHeight="1" outlineLevel="1" x14ac:dyDescent="0.35">
      <c r="A190" s="173" t="s">
        <v>3639</v>
      </c>
      <c r="B190" s="147" t="s">
        <v>3665</v>
      </c>
      <c r="C190" s="145" t="s">
        <v>3666</v>
      </c>
      <c r="D190" s="151" t="s">
        <v>3667</v>
      </c>
      <c r="E190" s="154" t="s">
        <v>20</v>
      </c>
      <c r="F190" s="157" t="s">
        <v>20</v>
      </c>
      <c r="G190" s="160" t="str">
        <f>IF(COUNTIF(H190:AU190,"&lt;&gt;")=0,"",SUMPRODUCT(((Recommendations[ImplStatus]="Implemented")+(Recommendations[ImplStatus]="Compensated"))*ISNUMBER(MATCH(Recommendations[Id],H190:AU190,0)))/COUNTIF(H190:AU190,"&lt;&gt;"))</f>
        <v/>
      </c>
      <c r="H190" s="163"/>
      <c r="I190" s="163"/>
      <c r="J190" s="163"/>
      <c r="K190" s="163"/>
      <c r="L190" s="163"/>
      <c r="M190" s="163"/>
      <c r="N190" s="163"/>
      <c r="O190" s="163"/>
      <c r="P190" s="163"/>
      <c r="Q190" s="163"/>
      <c r="R190" s="163"/>
      <c r="S190" s="163"/>
      <c r="T190" s="163"/>
      <c r="U190" s="163"/>
      <c r="V190" s="163"/>
      <c r="W190" s="163"/>
      <c r="X190" s="163"/>
      <c r="Y190" s="163"/>
      <c r="Z190" s="163"/>
      <c r="AA190" s="163"/>
      <c r="AB190" s="163"/>
      <c r="AC190" s="163"/>
      <c r="AD190" s="163"/>
      <c r="AE190" s="163"/>
      <c r="AF190" s="163"/>
      <c r="AG190" s="163"/>
      <c r="AH190" s="163"/>
      <c r="AI190" s="163"/>
      <c r="AJ190" s="163"/>
      <c r="AK190" s="163"/>
      <c r="AL190" s="163"/>
      <c r="AM190" s="163"/>
      <c r="AN190" s="163"/>
      <c r="AO190" s="163"/>
      <c r="AP190" s="163"/>
      <c r="AQ190" s="163"/>
      <c r="AR190" s="163"/>
      <c r="AS190" s="163"/>
      <c r="AT190" s="163"/>
      <c r="AU190" s="177"/>
    </row>
    <row r="191" spans="1:47" ht="60" customHeight="1" x14ac:dyDescent="0.35">
      <c r="A191" s="174" t="s">
        <v>3639</v>
      </c>
      <c r="B191" s="148" t="s">
        <v>3665</v>
      </c>
      <c r="C191" s="149" t="s">
        <v>3668</v>
      </c>
      <c r="D191" s="152" t="s">
        <v>3669</v>
      </c>
      <c r="E191" s="155"/>
      <c r="F191" s="158" t="s">
        <v>20</v>
      </c>
      <c r="G191" s="161" t="str">
        <f>IF(COUNTIF(H191:AU191,"&lt;&gt;")=0,"",SUMPRODUCT(((Recommendations[ImplStatus]="Implemented")+(Recommendations[ImplStatus]="Compensated"))*ISNUMBER(MATCH(Recommendations[Id],H191:AU191,0)))/COUNTIF(H191:AU191,"&lt;&gt;"))</f>
        <v/>
      </c>
      <c r="H191" s="164"/>
      <c r="I191" s="164"/>
      <c r="J191" s="164"/>
      <c r="K191" s="164"/>
      <c r="L191" s="164"/>
      <c r="M191" s="164"/>
      <c r="N191" s="164"/>
      <c r="O191" s="164"/>
      <c r="P191" s="164"/>
      <c r="Q191" s="164"/>
      <c r="R191" s="164"/>
      <c r="S191" s="164"/>
      <c r="T191" s="164"/>
      <c r="U191" s="164"/>
      <c r="V191" s="164"/>
      <c r="W191" s="164"/>
      <c r="X191" s="164"/>
      <c r="Y191" s="164"/>
      <c r="Z191" s="164"/>
      <c r="AA191" s="164"/>
      <c r="AB191" s="164"/>
      <c r="AC191" s="164"/>
      <c r="AD191" s="164"/>
      <c r="AE191" s="164"/>
      <c r="AF191" s="164"/>
      <c r="AG191" s="164"/>
      <c r="AH191" s="164"/>
      <c r="AI191" s="164"/>
      <c r="AJ191" s="164"/>
      <c r="AK191" s="164"/>
      <c r="AL191" s="164"/>
      <c r="AM191" s="164"/>
      <c r="AN191" s="164"/>
      <c r="AO191" s="164"/>
      <c r="AP191" s="164"/>
      <c r="AQ191" s="164"/>
      <c r="AR191" s="164"/>
      <c r="AS191" s="164"/>
      <c r="AT191" s="164"/>
      <c r="AU191" s="178"/>
    </row>
    <row r="192" spans="1:47" ht="60" customHeight="1" x14ac:dyDescent="0.35">
      <c r="A192" s="174" t="s">
        <v>3639</v>
      </c>
      <c r="B192" s="148" t="s">
        <v>3665</v>
      </c>
      <c r="C192" s="149" t="s">
        <v>3670</v>
      </c>
      <c r="D192" s="152" t="s">
        <v>3671</v>
      </c>
      <c r="E192" s="155" t="s">
        <v>3672</v>
      </c>
      <c r="F192" s="158" t="s">
        <v>3195</v>
      </c>
      <c r="G192" s="161" t="str">
        <f>IF(COUNTIF(H192:AU192,"&lt;&gt;")=0,"",SUMPRODUCT(((Recommendations[ImplStatus]="Implemented")+(Recommendations[ImplStatus]="Compensated"))*ISNUMBER(MATCH(Recommendations[Id],H192:AU192,0)))/COUNTIF(H192:AU192,"&lt;&gt;"))</f>
        <v/>
      </c>
      <c r="H192" s="164"/>
      <c r="I192" s="164"/>
      <c r="J192" s="164"/>
      <c r="K192" s="164"/>
      <c r="L192" s="164"/>
      <c r="M192" s="164"/>
      <c r="N192" s="164"/>
      <c r="O192" s="164"/>
      <c r="P192" s="164"/>
      <c r="Q192" s="164"/>
      <c r="R192" s="164"/>
      <c r="S192" s="164"/>
      <c r="T192" s="164"/>
      <c r="U192" s="164"/>
      <c r="V192" s="164"/>
      <c r="W192" s="164"/>
      <c r="X192" s="164"/>
      <c r="Y192" s="164"/>
      <c r="Z192" s="164"/>
      <c r="AA192" s="164"/>
      <c r="AB192" s="164"/>
      <c r="AC192" s="164"/>
      <c r="AD192" s="164"/>
      <c r="AE192" s="164"/>
      <c r="AF192" s="164"/>
      <c r="AG192" s="164"/>
      <c r="AH192" s="164"/>
      <c r="AI192" s="164"/>
      <c r="AJ192" s="164"/>
      <c r="AK192" s="164"/>
      <c r="AL192" s="164"/>
      <c r="AM192" s="164"/>
      <c r="AN192" s="164"/>
      <c r="AO192" s="164"/>
      <c r="AP192" s="164"/>
      <c r="AQ192" s="164"/>
      <c r="AR192" s="164"/>
      <c r="AS192" s="164"/>
      <c r="AT192" s="164"/>
      <c r="AU192" s="178"/>
    </row>
    <row r="193" spans="1:47" ht="60" customHeight="1" x14ac:dyDescent="0.35">
      <c r="A193" s="174" t="s">
        <v>3639</v>
      </c>
      <c r="B193" s="148" t="s">
        <v>3665</v>
      </c>
      <c r="C193" s="149" t="s">
        <v>3673</v>
      </c>
      <c r="D193" s="152" t="s">
        <v>3674</v>
      </c>
      <c r="E193" s="155" t="s">
        <v>3675</v>
      </c>
      <c r="F193" s="158" t="s">
        <v>3195</v>
      </c>
      <c r="G193" s="161" t="str">
        <f>IF(COUNTIF(H193:AU193,"&lt;&gt;")=0,"",SUMPRODUCT(((Recommendations[ImplStatus]="Implemented")+(Recommendations[ImplStatus]="Compensated"))*ISNUMBER(MATCH(Recommendations[Id],H193:AU193,0)))/COUNTIF(H193:AU193,"&lt;&gt;"))</f>
        <v/>
      </c>
      <c r="H193" s="164"/>
      <c r="I193" s="164"/>
      <c r="J193" s="164"/>
      <c r="K193" s="164"/>
      <c r="L193" s="164"/>
      <c r="M193" s="164"/>
      <c r="N193" s="164"/>
      <c r="O193" s="164"/>
      <c r="P193" s="164"/>
      <c r="Q193" s="164"/>
      <c r="R193" s="164"/>
      <c r="S193" s="164"/>
      <c r="T193" s="164"/>
      <c r="U193" s="164"/>
      <c r="V193" s="164"/>
      <c r="W193" s="164"/>
      <c r="X193" s="164"/>
      <c r="Y193" s="164"/>
      <c r="Z193" s="164"/>
      <c r="AA193" s="164"/>
      <c r="AB193" s="164"/>
      <c r="AC193" s="164"/>
      <c r="AD193" s="164"/>
      <c r="AE193" s="164"/>
      <c r="AF193" s="164"/>
      <c r="AG193" s="164"/>
      <c r="AH193" s="164"/>
      <c r="AI193" s="164"/>
      <c r="AJ193" s="164"/>
      <c r="AK193" s="164"/>
      <c r="AL193" s="164"/>
      <c r="AM193" s="164"/>
      <c r="AN193" s="164"/>
      <c r="AO193" s="164"/>
      <c r="AP193" s="164"/>
      <c r="AQ193" s="164"/>
      <c r="AR193" s="164"/>
      <c r="AS193" s="164"/>
      <c r="AT193" s="164"/>
      <c r="AU193" s="178"/>
    </row>
    <row r="194" spans="1:47" ht="60" customHeight="1" x14ac:dyDescent="0.35">
      <c r="A194" s="174" t="s">
        <v>3639</v>
      </c>
      <c r="B194" s="148" t="s">
        <v>3665</v>
      </c>
      <c r="C194" s="149" t="s">
        <v>3676</v>
      </c>
      <c r="D194" s="152" t="s">
        <v>3677</v>
      </c>
      <c r="E194" s="155"/>
      <c r="F194" s="158" t="s">
        <v>20</v>
      </c>
      <c r="G194" s="161" t="str">
        <f>IF(COUNTIF(H194:AU194,"&lt;&gt;")=0,"",SUMPRODUCT(((Recommendations[ImplStatus]="Implemented")+(Recommendations[ImplStatus]="Compensated"))*ISNUMBER(MATCH(Recommendations[Id],H194:AU194,0)))/COUNTIF(H194:AU194,"&lt;&gt;"))</f>
        <v/>
      </c>
      <c r="H194" s="164"/>
      <c r="I194" s="164"/>
      <c r="J194" s="164"/>
      <c r="K194" s="164"/>
      <c r="L194" s="164"/>
      <c r="M194" s="164"/>
      <c r="N194" s="164"/>
      <c r="O194" s="164"/>
      <c r="P194" s="164"/>
      <c r="Q194" s="164"/>
      <c r="R194" s="164"/>
      <c r="S194" s="164"/>
      <c r="T194" s="164"/>
      <c r="U194" s="164"/>
      <c r="V194" s="164"/>
      <c r="W194" s="164"/>
      <c r="X194" s="164"/>
      <c r="Y194" s="164"/>
      <c r="Z194" s="164"/>
      <c r="AA194" s="164"/>
      <c r="AB194" s="164"/>
      <c r="AC194" s="164"/>
      <c r="AD194" s="164"/>
      <c r="AE194" s="164"/>
      <c r="AF194" s="164"/>
      <c r="AG194" s="164"/>
      <c r="AH194" s="164"/>
      <c r="AI194" s="164"/>
      <c r="AJ194" s="164"/>
      <c r="AK194" s="164"/>
      <c r="AL194" s="164"/>
      <c r="AM194" s="164"/>
      <c r="AN194" s="164"/>
      <c r="AO194" s="164"/>
      <c r="AP194" s="164"/>
      <c r="AQ194" s="164"/>
      <c r="AR194" s="164"/>
      <c r="AS194" s="164"/>
      <c r="AT194" s="164"/>
      <c r="AU194" s="178"/>
    </row>
    <row r="195" spans="1:47" ht="60" customHeight="1" x14ac:dyDescent="0.35">
      <c r="A195" s="174" t="s">
        <v>3639</v>
      </c>
      <c r="B195" s="148" t="s">
        <v>3665</v>
      </c>
      <c r="C195" s="149" t="s">
        <v>3678</v>
      </c>
      <c r="D195" s="152" t="s">
        <v>3679</v>
      </c>
      <c r="E195" s="155"/>
      <c r="F195" s="158" t="s">
        <v>20</v>
      </c>
      <c r="G195" s="161" t="str">
        <f>IF(COUNTIF(H195:AU195,"&lt;&gt;")=0,"",SUMPRODUCT(((Recommendations[ImplStatus]="Implemented")+(Recommendations[ImplStatus]="Compensated"))*ISNUMBER(MATCH(Recommendations[Id],H195:AU195,0)))/COUNTIF(H195:AU195,"&lt;&gt;"))</f>
        <v/>
      </c>
      <c r="H195" s="164"/>
      <c r="I195" s="164"/>
      <c r="J195" s="164"/>
      <c r="K195" s="164"/>
      <c r="L195" s="164"/>
      <c r="M195" s="164"/>
      <c r="N195" s="164"/>
      <c r="O195" s="164"/>
      <c r="P195" s="164"/>
      <c r="Q195" s="164"/>
      <c r="R195" s="164"/>
      <c r="S195" s="164"/>
      <c r="T195" s="164"/>
      <c r="U195" s="164"/>
      <c r="V195" s="164"/>
      <c r="W195" s="164"/>
      <c r="X195" s="164"/>
      <c r="Y195" s="164"/>
      <c r="Z195" s="164"/>
      <c r="AA195" s="164"/>
      <c r="AB195" s="164"/>
      <c r="AC195" s="164"/>
      <c r="AD195" s="164"/>
      <c r="AE195" s="164"/>
      <c r="AF195" s="164"/>
      <c r="AG195" s="164"/>
      <c r="AH195" s="164"/>
      <c r="AI195" s="164"/>
      <c r="AJ195" s="164"/>
      <c r="AK195" s="164"/>
      <c r="AL195" s="164"/>
      <c r="AM195" s="164"/>
      <c r="AN195" s="164"/>
      <c r="AO195" s="164"/>
      <c r="AP195" s="164"/>
      <c r="AQ195" s="164"/>
      <c r="AR195" s="164"/>
      <c r="AS195" s="164"/>
      <c r="AT195" s="164"/>
      <c r="AU195" s="178"/>
    </row>
    <row r="196" spans="1:47" ht="60" customHeight="1" outlineLevel="1" x14ac:dyDescent="0.35">
      <c r="A196" s="173" t="s">
        <v>3639</v>
      </c>
      <c r="B196" s="147" t="s">
        <v>3680</v>
      </c>
      <c r="C196" s="145" t="s">
        <v>3681</v>
      </c>
      <c r="D196" s="151"/>
      <c r="E196" s="154" t="s">
        <v>20</v>
      </c>
      <c r="F196" s="157" t="s">
        <v>20</v>
      </c>
      <c r="G196" s="160" t="str">
        <f>IF(COUNTIF(H196:AU196,"&lt;&gt;")=0,"",SUMPRODUCT(((Recommendations[ImplStatus]="Implemented")+(Recommendations[ImplStatus]="Compensated"))*ISNUMBER(MATCH(Recommendations[Id],H196:AU196,0)))/COUNTIF(H196:AU196,"&lt;&gt;"))</f>
        <v/>
      </c>
      <c r="H196" s="163"/>
      <c r="I196" s="163"/>
      <c r="J196" s="163"/>
      <c r="K196" s="163"/>
      <c r="L196" s="163"/>
      <c r="M196" s="163"/>
      <c r="N196" s="163"/>
      <c r="O196" s="163"/>
      <c r="P196" s="163"/>
      <c r="Q196" s="163"/>
      <c r="R196" s="163"/>
      <c r="S196" s="163"/>
      <c r="T196" s="163"/>
      <c r="U196" s="163"/>
      <c r="V196" s="163"/>
      <c r="W196" s="163"/>
      <c r="X196" s="163"/>
      <c r="Y196" s="163"/>
      <c r="Z196" s="163"/>
      <c r="AA196" s="163"/>
      <c r="AB196" s="163"/>
      <c r="AC196" s="163"/>
      <c r="AD196" s="163"/>
      <c r="AE196" s="163"/>
      <c r="AF196" s="163"/>
      <c r="AG196" s="163"/>
      <c r="AH196" s="163"/>
      <c r="AI196" s="163"/>
      <c r="AJ196" s="163"/>
      <c r="AK196" s="163"/>
      <c r="AL196" s="163"/>
      <c r="AM196" s="163"/>
      <c r="AN196" s="163"/>
      <c r="AO196" s="163"/>
      <c r="AP196" s="163"/>
      <c r="AQ196" s="163"/>
      <c r="AR196" s="163"/>
      <c r="AS196" s="163"/>
      <c r="AT196" s="163"/>
      <c r="AU196" s="177"/>
    </row>
    <row r="197" spans="1:47" ht="60" customHeight="1" x14ac:dyDescent="0.35">
      <c r="A197" s="174" t="s">
        <v>3639</v>
      </c>
      <c r="B197" s="148" t="s">
        <v>3680</v>
      </c>
      <c r="C197" s="149" t="s">
        <v>3682</v>
      </c>
      <c r="D197" s="152" t="s">
        <v>3683</v>
      </c>
      <c r="E197" s="155"/>
      <c r="F197" s="158" t="s">
        <v>20</v>
      </c>
      <c r="G197" s="161" t="str">
        <f>IF(COUNTIF(H197:AU197,"&lt;&gt;")=0,"",SUMPRODUCT(((Recommendations[ImplStatus]="Implemented")+(Recommendations[ImplStatus]="Compensated"))*ISNUMBER(MATCH(Recommendations[Id],H197:AU197,0)))/COUNTIF(H197:AU197,"&lt;&gt;"))</f>
        <v/>
      </c>
      <c r="H197" s="164"/>
      <c r="I197" s="164"/>
      <c r="J197" s="164"/>
      <c r="K197" s="164"/>
      <c r="L197" s="164"/>
      <c r="M197" s="164"/>
      <c r="N197" s="164"/>
      <c r="O197" s="164"/>
      <c r="P197" s="164"/>
      <c r="Q197" s="164"/>
      <c r="R197" s="164"/>
      <c r="S197" s="164"/>
      <c r="T197" s="164"/>
      <c r="U197" s="164"/>
      <c r="V197" s="164"/>
      <c r="W197" s="164"/>
      <c r="X197" s="164"/>
      <c r="Y197" s="164"/>
      <c r="Z197" s="164"/>
      <c r="AA197" s="164"/>
      <c r="AB197" s="164"/>
      <c r="AC197" s="164"/>
      <c r="AD197" s="164"/>
      <c r="AE197" s="164"/>
      <c r="AF197" s="164"/>
      <c r="AG197" s="164"/>
      <c r="AH197" s="164"/>
      <c r="AI197" s="164"/>
      <c r="AJ197" s="164"/>
      <c r="AK197" s="164"/>
      <c r="AL197" s="164"/>
      <c r="AM197" s="164"/>
      <c r="AN197" s="164"/>
      <c r="AO197" s="164"/>
      <c r="AP197" s="164"/>
      <c r="AQ197" s="164"/>
      <c r="AR197" s="164"/>
      <c r="AS197" s="164"/>
      <c r="AT197" s="164"/>
      <c r="AU197" s="178"/>
    </row>
    <row r="198" spans="1:47" ht="60" customHeight="1" x14ac:dyDescent="0.35">
      <c r="A198" s="174" t="s">
        <v>3639</v>
      </c>
      <c r="B198" s="148" t="s">
        <v>3680</v>
      </c>
      <c r="C198" s="149" t="s">
        <v>3684</v>
      </c>
      <c r="D198" s="152" t="s">
        <v>3685</v>
      </c>
      <c r="E198" s="155"/>
      <c r="F198" s="158" t="s">
        <v>20</v>
      </c>
      <c r="G198" s="161" t="str">
        <f>IF(COUNTIF(H198:AU198,"&lt;&gt;")=0,"",SUMPRODUCT(((Recommendations[ImplStatus]="Implemented")+(Recommendations[ImplStatus]="Compensated"))*ISNUMBER(MATCH(Recommendations[Id],H198:AU198,0)))/COUNTIF(H198:AU198,"&lt;&gt;"))</f>
        <v/>
      </c>
      <c r="H198" s="164"/>
      <c r="I198" s="164"/>
      <c r="J198" s="164"/>
      <c r="K198" s="164"/>
      <c r="L198" s="164"/>
      <c r="M198" s="164"/>
      <c r="N198" s="164"/>
      <c r="O198" s="164"/>
      <c r="P198" s="164"/>
      <c r="Q198" s="164"/>
      <c r="R198" s="164"/>
      <c r="S198" s="164"/>
      <c r="T198" s="164"/>
      <c r="U198" s="164"/>
      <c r="V198" s="164"/>
      <c r="W198" s="164"/>
      <c r="X198" s="164"/>
      <c r="Y198" s="164"/>
      <c r="Z198" s="164"/>
      <c r="AA198" s="164"/>
      <c r="AB198" s="164"/>
      <c r="AC198" s="164"/>
      <c r="AD198" s="164"/>
      <c r="AE198" s="164"/>
      <c r="AF198" s="164"/>
      <c r="AG198" s="164"/>
      <c r="AH198" s="164"/>
      <c r="AI198" s="164"/>
      <c r="AJ198" s="164"/>
      <c r="AK198" s="164"/>
      <c r="AL198" s="164"/>
      <c r="AM198" s="164"/>
      <c r="AN198" s="164"/>
      <c r="AO198" s="164"/>
      <c r="AP198" s="164"/>
      <c r="AQ198" s="164"/>
      <c r="AR198" s="164"/>
      <c r="AS198" s="164"/>
      <c r="AT198" s="164"/>
      <c r="AU198" s="178"/>
    </row>
    <row r="199" spans="1:47" ht="60" customHeight="1" outlineLevel="1" x14ac:dyDescent="0.35">
      <c r="A199" s="173" t="s">
        <v>3639</v>
      </c>
      <c r="B199" s="147" t="s">
        <v>3686</v>
      </c>
      <c r="C199" s="145" t="s">
        <v>3687</v>
      </c>
      <c r="D199" s="151" t="s">
        <v>3688</v>
      </c>
      <c r="E199" s="154" t="s">
        <v>20</v>
      </c>
      <c r="F199" s="157" t="s">
        <v>20</v>
      </c>
      <c r="G199" s="160" t="str">
        <f>IF(COUNTIF(H199:AU199,"&lt;&gt;")=0,"",SUMPRODUCT(((Recommendations[ImplStatus]="Implemented")+(Recommendations[ImplStatus]="Compensated"))*ISNUMBER(MATCH(Recommendations[Id],H199:AU199,0)))/COUNTIF(H199:AU199,"&lt;&gt;"))</f>
        <v/>
      </c>
      <c r="H199" s="163"/>
      <c r="I199" s="163"/>
      <c r="J199" s="163"/>
      <c r="K199" s="163"/>
      <c r="L199" s="163"/>
      <c r="M199" s="163"/>
      <c r="N199" s="163"/>
      <c r="O199" s="163"/>
      <c r="P199" s="163"/>
      <c r="Q199" s="163"/>
      <c r="R199" s="163"/>
      <c r="S199" s="163"/>
      <c r="T199" s="163"/>
      <c r="U199" s="163"/>
      <c r="V199" s="163"/>
      <c r="W199" s="163"/>
      <c r="X199" s="163"/>
      <c r="Y199" s="163"/>
      <c r="Z199" s="163"/>
      <c r="AA199" s="163"/>
      <c r="AB199" s="163"/>
      <c r="AC199" s="163"/>
      <c r="AD199" s="163"/>
      <c r="AE199" s="163"/>
      <c r="AF199" s="163"/>
      <c r="AG199" s="163"/>
      <c r="AH199" s="163"/>
      <c r="AI199" s="163"/>
      <c r="AJ199" s="163"/>
      <c r="AK199" s="163"/>
      <c r="AL199" s="163"/>
      <c r="AM199" s="163"/>
      <c r="AN199" s="163"/>
      <c r="AO199" s="163"/>
      <c r="AP199" s="163"/>
      <c r="AQ199" s="163"/>
      <c r="AR199" s="163"/>
      <c r="AS199" s="163"/>
      <c r="AT199" s="163"/>
      <c r="AU199" s="177"/>
    </row>
    <row r="200" spans="1:47" ht="60" customHeight="1" x14ac:dyDescent="0.35">
      <c r="A200" s="174" t="s">
        <v>3639</v>
      </c>
      <c r="B200" s="148" t="s">
        <v>3686</v>
      </c>
      <c r="C200" s="149" t="s">
        <v>3689</v>
      </c>
      <c r="D200" s="152" t="s">
        <v>3690</v>
      </c>
      <c r="E200" s="155" t="s">
        <v>3691</v>
      </c>
      <c r="F200" s="158" t="s">
        <v>3205</v>
      </c>
      <c r="G200" s="161" t="str">
        <f>IF(COUNTIF(H200:AU200,"&lt;&gt;")=0,"",SUMPRODUCT(((Recommendations[ImplStatus]="Implemented")+(Recommendations[ImplStatus]="Compensated"))*ISNUMBER(MATCH(Recommendations[Id],H200:AU200,0)))/COUNTIF(H200:AU200,"&lt;&gt;"))</f>
        <v/>
      </c>
      <c r="H200" s="164"/>
      <c r="I200" s="164"/>
      <c r="J200" s="164"/>
      <c r="K200" s="164"/>
      <c r="L200" s="164"/>
      <c r="M200" s="164"/>
      <c r="N200" s="164"/>
      <c r="O200" s="164"/>
      <c r="P200" s="164"/>
      <c r="Q200" s="164"/>
      <c r="R200" s="164"/>
      <c r="S200" s="164"/>
      <c r="T200" s="164"/>
      <c r="U200" s="164"/>
      <c r="V200" s="164"/>
      <c r="W200" s="164"/>
      <c r="X200" s="164"/>
      <c r="Y200" s="164"/>
      <c r="Z200" s="164"/>
      <c r="AA200" s="164"/>
      <c r="AB200" s="164"/>
      <c r="AC200" s="164"/>
      <c r="AD200" s="164"/>
      <c r="AE200" s="164"/>
      <c r="AF200" s="164"/>
      <c r="AG200" s="164"/>
      <c r="AH200" s="164"/>
      <c r="AI200" s="164"/>
      <c r="AJ200" s="164"/>
      <c r="AK200" s="164"/>
      <c r="AL200" s="164"/>
      <c r="AM200" s="164"/>
      <c r="AN200" s="164"/>
      <c r="AO200" s="164"/>
      <c r="AP200" s="164"/>
      <c r="AQ200" s="164"/>
      <c r="AR200" s="164"/>
      <c r="AS200" s="164"/>
      <c r="AT200" s="164"/>
      <c r="AU200" s="178"/>
    </row>
    <row r="201" spans="1:47" ht="60" customHeight="1" x14ac:dyDescent="0.35">
      <c r="A201" s="174" t="s">
        <v>3639</v>
      </c>
      <c r="B201" s="148" t="s">
        <v>3686</v>
      </c>
      <c r="C201" s="149" t="s">
        <v>3692</v>
      </c>
      <c r="D201" s="152" t="s">
        <v>3693</v>
      </c>
      <c r="E201" s="155" t="s">
        <v>3694</v>
      </c>
      <c r="F201" s="158" t="s">
        <v>3191</v>
      </c>
      <c r="G201" s="161" t="str">
        <f>IF(COUNTIF(H201:AU201,"&lt;&gt;")=0,"",SUMPRODUCT(((Recommendations[ImplStatus]="Implemented")+(Recommendations[ImplStatus]="Compensated"))*ISNUMBER(MATCH(Recommendations[Id],H201:AU201,0)))/COUNTIF(H201:AU201,"&lt;&gt;"))</f>
        <v/>
      </c>
      <c r="H201" s="164"/>
      <c r="I201" s="164"/>
      <c r="J201" s="164"/>
      <c r="K201" s="164"/>
      <c r="L201" s="164"/>
      <c r="M201" s="164"/>
      <c r="N201" s="164"/>
      <c r="O201" s="164"/>
      <c r="P201" s="164"/>
      <c r="Q201" s="164"/>
      <c r="R201" s="164"/>
      <c r="S201" s="164"/>
      <c r="T201" s="164"/>
      <c r="U201" s="164"/>
      <c r="V201" s="164"/>
      <c r="W201" s="164"/>
      <c r="X201" s="164"/>
      <c r="Y201" s="164"/>
      <c r="Z201" s="164"/>
      <c r="AA201" s="164"/>
      <c r="AB201" s="164"/>
      <c r="AC201" s="164"/>
      <c r="AD201" s="164"/>
      <c r="AE201" s="164"/>
      <c r="AF201" s="164"/>
      <c r="AG201" s="164"/>
      <c r="AH201" s="164"/>
      <c r="AI201" s="164"/>
      <c r="AJ201" s="164"/>
      <c r="AK201" s="164"/>
      <c r="AL201" s="164"/>
      <c r="AM201" s="164"/>
      <c r="AN201" s="164"/>
      <c r="AO201" s="164"/>
      <c r="AP201" s="164"/>
      <c r="AQ201" s="164"/>
      <c r="AR201" s="164"/>
      <c r="AS201" s="164"/>
      <c r="AT201" s="164"/>
      <c r="AU201" s="178"/>
    </row>
    <row r="202" spans="1:47" ht="60" customHeight="1" x14ac:dyDescent="0.35">
      <c r="A202" s="174" t="s">
        <v>3639</v>
      </c>
      <c r="B202" s="148" t="s">
        <v>3686</v>
      </c>
      <c r="C202" s="149" t="s">
        <v>3695</v>
      </c>
      <c r="D202" s="152" t="s">
        <v>3696</v>
      </c>
      <c r="E202" s="155" t="s">
        <v>3697</v>
      </c>
      <c r="F202" s="158" t="s">
        <v>3191</v>
      </c>
      <c r="G202" s="161" t="str">
        <f>IF(COUNTIF(H202:AU202,"&lt;&gt;")=0,"",SUMPRODUCT(((Recommendations[ImplStatus]="Implemented")+(Recommendations[ImplStatus]="Compensated"))*ISNUMBER(MATCH(Recommendations[Id],H202:AU202,0)))/COUNTIF(H202:AU202,"&lt;&gt;"))</f>
        <v/>
      </c>
      <c r="H202" s="164"/>
      <c r="I202" s="164"/>
      <c r="J202" s="164"/>
      <c r="K202" s="164"/>
      <c r="L202" s="164"/>
      <c r="M202" s="164"/>
      <c r="N202" s="164"/>
      <c r="O202" s="164"/>
      <c r="P202" s="164"/>
      <c r="Q202" s="164"/>
      <c r="R202" s="164"/>
      <c r="S202" s="164"/>
      <c r="T202" s="164"/>
      <c r="U202" s="164"/>
      <c r="V202" s="164"/>
      <c r="W202" s="164"/>
      <c r="X202" s="164"/>
      <c r="Y202" s="164"/>
      <c r="Z202" s="164"/>
      <c r="AA202" s="164"/>
      <c r="AB202" s="164"/>
      <c r="AC202" s="164"/>
      <c r="AD202" s="164"/>
      <c r="AE202" s="164"/>
      <c r="AF202" s="164"/>
      <c r="AG202" s="164"/>
      <c r="AH202" s="164"/>
      <c r="AI202" s="164"/>
      <c r="AJ202" s="164"/>
      <c r="AK202" s="164"/>
      <c r="AL202" s="164"/>
      <c r="AM202" s="164"/>
      <c r="AN202" s="164"/>
      <c r="AO202" s="164"/>
      <c r="AP202" s="164"/>
      <c r="AQ202" s="164"/>
      <c r="AR202" s="164"/>
      <c r="AS202" s="164"/>
      <c r="AT202" s="164"/>
      <c r="AU202" s="178"/>
    </row>
    <row r="203" spans="1:47" ht="60" customHeight="1" x14ac:dyDescent="0.35">
      <c r="A203" s="174" t="s">
        <v>3639</v>
      </c>
      <c r="B203" s="148" t="s">
        <v>3686</v>
      </c>
      <c r="C203" s="149" t="s">
        <v>3698</v>
      </c>
      <c r="D203" s="152" t="s">
        <v>3699</v>
      </c>
      <c r="E203" s="155" t="s">
        <v>3700</v>
      </c>
      <c r="F203" s="158" t="s">
        <v>3191</v>
      </c>
      <c r="G203" s="161" t="str">
        <f>IF(COUNTIF(H203:AU203,"&lt;&gt;")=0,"",SUMPRODUCT(((Recommendations[ImplStatus]="Implemented")+(Recommendations[ImplStatus]="Compensated"))*ISNUMBER(MATCH(Recommendations[Id],H203:AU203,0)))/COUNTIF(H203:AU203,"&lt;&gt;"))</f>
        <v/>
      </c>
      <c r="H203" s="164"/>
      <c r="I203" s="164"/>
      <c r="J203" s="164"/>
      <c r="K203" s="164"/>
      <c r="L203" s="164"/>
      <c r="M203" s="164"/>
      <c r="N203" s="164"/>
      <c r="O203" s="164"/>
      <c r="P203" s="164"/>
      <c r="Q203" s="164"/>
      <c r="R203" s="164"/>
      <c r="S203" s="164"/>
      <c r="T203" s="164"/>
      <c r="U203" s="164"/>
      <c r="V203" s="164"/>
      <c r="W203" s="164"/>
      <c r="X203" s="164"/>
      <c r="Y203" s="164"/>
      <c r="Z203" s="164"/>
      <c r="AA203" s="164"/>
      <c r="AB203" s="164"/>
      <c r="AC203" s="164"/>
      <c r="AD203" s="164"/>
      <c r="AE203" s="164"/>
      <c r="AF203" s="164"/>
      <c r="AG203" s="164"/>
      <c r="AH203" s="164"/>
      <c r="AI203" s="164"/>
      <c r="AJ203" s="164"/>
      <c r="AK203" s="164"/>
      <c r="AL203" s="164"/>
      <c r="AM203" s="164"/>
      <c r="AN203" s="164"/>
      <c r="AO203" s="164"/>
      <c r="AP203" s="164"/>
      <c r="AQ203" s="164"/>
      <c r="AR203" s="164"/>
      <c r="AS203" s="164"/>
      <c r="AT203" s="164"/>
      <c r="AU203" s="178"/>
    </row>
    <row r="204" spans="1:47" ht="60" customHeight="1" x14ac:dyDescent="0.35">
      <c r="A204" s="174" t="s">
        <v>3639</v>
      </c>
      <c r="B204" s="148" t="s">
        <v>3686</v>
      </c>
      <c r="C204" s="149" t="s">
        <v>3701</v>
      </c>
      <c r="D204" s="152" t="s">
        <v>3702</v>
      </c>
      <c r="E204" s="155" t="s">
        <v>3703</v>
      </c>
      <c r="F204" s="158" t="s">
        <v>3191</v>
      </c>
      <c r="G204" s="161" t="str">
        <f>IF(COUNTIF(H204:AU204,"&lt;&gt;")=0,"",SUMPRODUCT(((Recommendations[ImplStatus]="Implemented")+(Recommendations[ImplStatus]="Compensated"))*ISNUMBER(MATCH(Recommendations[Id],H204:AU204,0)))/COUNTIF(H204:AU204,"&lt;&gt;"))</f>
        <v/>
      </c>
      <c r="H204" s="164"/>
      <c r="I204" s="164"/>
      <c r="J204" s="164"/>
      <c r="K204" s="164"/>
      <c r="L204" s="164"/>
      <c r="M204" s="164"/>
      <c r="N204" s="164"/>
      <c r="O204" s="164"/>
      <c r="P204" s="164"/>
      <c r="Q204" s="164"/>
      <c r="R204" s="164"/>
      <c r="S204" s="164"/>
      <c r="T204" s="164"/>
      <c r="U204" s="164"/>
      <c r="V204" s="164"/>
      <c r="W204" s="164"/>
      <c r="X204" s="164"/>
      <c r="Y204" s="164"/>
      <c r="Z204" s="164"/>
      <c r="AA204" s="164"/>
      <c r="AB204" s="164"/>
      <c r="AC204" s="164"/>
      <c r="AD204" s="164"/>
      <c r="AE204" s="164"/>
      <c r="AF204" s="164"/>
      <c r="AG204" s="164"/>
      <c r="AH204" s="164"/>
      <c r="AI204" s="164"/>
      <c r="AJ204" s="164"/>
      <c r="AK204" s="164"/>
      <c r="AL204" s="164"/>
      <c r="AM204" s="164"/>
      <c r="AN204" s="164"/>
      <c r="AO204" s="164"/>
      <c r="AP204" s="164"/>
      <c r="AQ204" s="164"/>
      <c r="AR204" s="164"/>
      <c r="AS204" s="164"/>
      <c r="AT204" s="164"/>
      <c r="AU204" s="178"/>
    </row>
    <row r="205" spans="1:47" ht="60" customHeight="1" outlineLevel="1" x14ac:dyDescent="0.35">
      <c r="A205" s="173" t="s">
        <v>3639</v>
      </c>
      <c r="B205" s="147" t="s">
        <v>3704</v>
      </c>
      <c r="C205" s="145" t="s">
        <v>3705</v>
      </c>
      <c r="D205" s="151" t="s">
        <v>3706</v>
      </c>
      <c r="E205" s="154" t="s">
        <v>20</v>
      </c>
      <c r="F205" s="157" t="s">
        <v>20</v>
      </c>
      <c r="G205" s="160" t="str">
        <f>IF(COUNTIF(H205:AU205,"&lt;&gt;")=0,"",SUMPRODUCT(((Recommendations[ImplStatus]="Implemented")+(Recommendations[ImplStatus]="Compensated"))*ISNUMBER(MATCH(Recommendations[Id],H205:AU205,0)))/COUNTIF(H205:AU205,"&lt;&gt;"))</f>
        <v/>
      </c>
      <c r="H205" s="163"/>
      <c r="I205" s="163"/>
      <c r="J205" s="163"/>
      <c r="K205" s="163"/>
      <c r="L205" s="163"/>
      <c r="M205" s="163"/>
      <c r="N205" s="163"/>
      <c r="O205" s="163"/>
      <c r="P205" s="163"/>
      <c r="Q205" s="163"/>
      <c r="R205" s="163"/>
      <c r="S205" s="163"/>
      <c r="T205" s="163"/>
      <c r="U205" s="163"/>
      <c r="V205" s="163"/>
      <c r="W205" s="163"/>
      <c r="X205" s="163"/>
      <c r="Y205" s="163"/>
      <c r="Z205" s="163"/>
      <c r="AA205" s="163"/>
      <c r="AB205" s="163"/>
      <c r="AC205" s="163"/>
      <c r="AD205" s="163"/>
      <c r="AE205" s="163"/>
      <c r="AF205" s="163"/>
      <c r="AG205" s="163"/>
      <c r="AH205" s="163"/>
      <c r="AI205" s="163"/>
      <c r="AJ205" s="163"/>
      <c r="AK205" s="163"/>
      <c r="AL205" s="163"/>
      <c r="AM205" s="163"/>
      <c r="AN205" s="163"/>
      <c r="AO205" s="163"/>
      <c r="AP205" s="163"/>
      <c r="AQ205" s="163"/>
      <c r="AR205" s="163"/>
      <c r="AS205" s="163"/>
      <c r="AT205" s="163"/>
      <c r="AU205" s="177"/>
    </row>
    <row r="206" spans="1:47" ht="60" customHeight="1" x14ac:dyDescent="0.35">
      <c r="A206" s="174" t="s">
        <v>3639</v>
      </c>
      <c r="B206" s="148" t="s">
        <v>3704</v>
      </c>
      <c r="C206" s="149" t="s">
        <v>3707</v>
      </c>
      <c r="D206" s="152" t="s">
        <v>3708</v>
      </c>
      <c r="E206" s="155" t="s">
        <v>3709</v>
      </c>
      <c r="F206" s="158" t="s">
        <v>3195</v>
      </c>
      <c r="G206" s="161" t="str">
        <f>IF(COUNTIF(H206:AU206,"&lt;&gt;")=0,"",SUMPRODUCT(((Recommendations[ImplStatus]="Implemented")+(Recommendations[ImplStatus]="Compensated"))*ISNUMBER(MATCH(Recommendations[Id],H206:AU206,0)))/COUNTIF(H206:AU206,"&lt;&gt;"))</f>
        <v/>
      </c>
      <c r="H206" s="164"/>
      <c r="I206" s="164"/>
      <c r="J206" s="164"/>
      <c r="K206" s="164"/>
      <c r="L206" s="164"/>
      <c r="M206" s="164"/>
      <c r="N206" s="164"/>
      <c r="O206" s="164"/>
      <c r="P206" s="164"/>
      <c r="Q206" s="164"/>
      <c r="R206" s="164"/>
      <c r="S206" s="164"/>
      <c r="T206" s="164"/>
      <c r="U206" s="164"/>
      <c r="V206" s="164"/>
      <c r="W206" s="164"/>
      <c r="X206" s="164"/>
      <c r="Y206" s="164"/>
      <c r="Z206" s="164"/>
      <c r="AA206" s="164"/>
      <c r="AB206" s="164"/>
      <c r="AC206" s="164"/>
      <c r="AD206" s="164"/>
      <c r="AE206" s="164"/>
      <c r="AF206" s="164"/>
      <c r="AG206" s="164"/>
      <c r="AH206" s="164"/>
      <c r="AI206" s="164"/>
      <c r="AJ206" s="164"/>
      <c r="AK206" s="164"/>
      <c r="AL206" s="164"/>
      <c r="AM206" s="164"/>
      <c r="AN206" s="164"/>
      <c r="AO206" s="164"/>
      <c r="AP206" s="164"/>
      <c r="AQ206" s="164"/>
      <c r="AR206" s="164"/>
      <c r="AS206" s="164"/>
      <c r="AT206" s="164"/>
      <c r="AU206" s="178"/>
    </row>
    <row r="207" spans="1:47" ht="60" customHeight="1" x14ac:dyDescent="0.35">
      <c r="A207" s="174" t="s">
        <v>3639</v>
      </c>
      <c r="B207" s="148" t="s">
        <v>3704</v>
      </c>
      <c r="C207" s="149" t="s">
        <v>3710</v>
      </c>
      <c r="D207" s="152" t="s">
        <v>3711</v>
      </c>
      <c r="E207" s="155" t="s">
        <v>3712</v>
      </c>
      <c r="F207" s="158" t="s">
        <v>3195</v>
      </c>
      <c r="G207" s="161" t="str">
        <f>IF(COUNTIF(H207:AU207,"&lt;&gt;")=0,"",SUMPRODUCT(((Recommendations[ImplStatus]="Implemented")+(Recommendations[ImplStatus]="Compensated"))*ISNUMBER(MATCH(Recommendations[Id],H207:AU207,0)))/COUNTIF(H207:AU207,"&lt;&gt;"))</f>
        <v/>
      </c>
      <c r="H207" s="164"/>
      <c r="I207" s="164"/>
      <c r="J207" s="164"/>
      <c r="K207" s="164"/>
      <c r="L207" s="164"/>
      <c r="M207" s="164"/>
      <c r="N207" s="164"/>
      <c r="O207" s="164"/>
      <c r="P207" s="164"/>
      <c r="Q207" s="164"/>
      <c r="R207" s="164"/>
      <c r="S207" s="164"/>
      <c r="T207" s="164"/>
      <c r="U207" s="164"/>
      <c r="V207" s="164"/>
      <c r="W207" s="164"/>
      <c r="X207" s="164"/>
      <c r="Y207" s="164"/>
      <c r="Z207" s="164"/>
      <c r="AA207" s="164"/>
      <c r="AB207" s="164"/>
      <c r="AC207" s="164"/>
      <c r="AD207" s="164"/>
      <c r="AE207" s="164"/>
      <c r="AF207" s="164"/>
      <c r="AG207" s="164"/>
      <c r="AH207" s="164"/>
      <c r="AI207" s="164"/>
      <c r="AJ207" s="164"/>
      <c r="AK207" s="164"/>
      <c r="AL207" s="164"/>
      <c r="AM207" s="164"/>
      <c r="AN207" s="164"/>
      <c r="AO207" s="164"/>
      <c r="AP207" s="164"/>
      <c r="AQ207" s="164"/>
      <c r="AR207" s="164"/>
      <c r="AS207" s="164"/>
      <c r="AT207" s="164"/>
      <c r="AU207" s="178"/>
    </row>
    <row r="208" spans="1:47" ht="60" customHeight="1" x14ac:dyDescent="0.35">
      <c r="A208" s="174" t="s">
        <v>3639</v>
      </c>
      <c r="B208" s="148" t="s">
        <v>3704</v>
      </c>
      <c r="C208" s="149" t="s">
        <v>3713</v>
      </c>
      <c r="D208" s="152" t="s">
        <v>3714</v>
      </c>
      <c r="E208" s="155"/>
      <c r="F208" s="158" t="s">
        <v>20</v>
      </c>
      <c r="G208" s="161" t="str">
        <f>IF(COUNTIF(H208:AU208,"&lt;&gt;")=0,"",SUMPRODUCT(((Recommendations[ImplStatus]="Implemented")+(Recommendations[ImplStatus]="Compensated"))*ISNUMBER(MATCH(Recommendations[Id],H208:AU208,0)))/COUNTIF(H208:AU208,"&lt;&gt;"))</f>
        <v/>
      </c>
      <c r="H208" s="164"/>
      <c r="I208" s="164"/>
      <c r="J208" s="164"/>
      <c r="K208" s="164"/>
      <c r="L208" s="164"/>
      <c r="M208" s="164"/>
      <c r="N208" s="164"/>
      <c r="O208" s="164"/>
      <c r="P208" s="164"/>
      <c r="Q208" s="164"/>
      <c r="R208" s="164"/>
      <c r="S208" s="164"/>
      <c r="T208" s="164"/>
      <c r="U208" s="164"/>
      <c r="V208" s="164"/>
      <c r="W208" s="164"/>
      <c r="X208" s="164"/>
      <c r="Y208" s="164"/>
      <c r="Z208" s="164"/>
      <c r="AA208" s="164"/>
      <c r="AB208" s="164"/>
      <c r="AC208" s="164"/>
      <c r="AD208" s="164"/>
      <c r="AE208" s="164"/>
      <c r="AF208" s="164"/>
      <c r="AG208" s="164"/>
      <c r="AH208" s="164"/>
      <c r="AI208" s="164"/>
      <c r="AJ208" s="164"/>
      <c r="AK208" s="164"/>
      <c r="AL208" s="164"/>
      <c r="AM208" s="164"/>
      <c r="AN208" s="164"/>
      <c r="AO208" s="164"/>
      <c r="AP208" s="164"/>
      <c r="AQ208" s="164"/>
      <c r="AR208" s="164"/>
      <c r="AS208" s="164"/>
      <c r="AT208" s="164"/>
      <c r="AU208" s="178"/>
    </row>
    <row r="209" spans="1:47" ht="60" customHeight="1" outlineLevel="1" x14ac:dyDescent="0.35">
      <c r="A209" s="173" t="s">
        <v>3639</v>
      </c>
      <c r="B209" s="147" t="s">
        <v>3715</v>
      </c>
      <c r="C209" s="145" t="s">
        <v>3716</v>
      </c>
      <c r="D209" s="151"/>
      <c r="E209" s="154" t="s">
        <v>20</v>
      </c>
      <c r="F209" s="157" t="s">
        <v>20</v>
      </c>
      <c r="G209" s="160" t="str">
        <f>IF(COUNTIF(H209:AU209,"&lt;&gt;")=0,"",SUMPRODUCT(((Recommendations[ImplStatus]="Implemented")+(Recommendations[ImplStatus]="Compensated"))*ISNUMBER(MATCH(Recommendations[Id],H209:AU209,0)))/COUNTIF(H209:AU209,"&lt;&gt;"))</f>
        <v/>
      </c>
      <c r="H209" s="163"/>
      <c r="I209" s="163"/>
      <c r="J209" s="163"/>
      <c r="K209" s="163"/>
      <c r="L209" s="163"/>
      <c r="M209" s="163"/>
      <c r="N209" s="163"/>
      <c r="O209" s="163"/>
      <c r="P209" s="163"/>
      <c r="Q209" s="163"/>
      <c r="R209" s="163"/>
      <c r="S209" s="163"/>
      <c r="T209" s="163"/>
      <c r="U209" s="163"/>
      <c r="V209" s="163"/>
      <c r="W209" s="163"/>
      <c r="X209" s="163"/>
      <c r="Y209" s="163"/>
      <c r="Z209" s="163"/>
      <c r="AA209" s="163"/>
      <c r="AB209" s="163"/>
      <c r="AC209" s="163"/>
      <c r="AD209" s="163"/>
      <c r="AE209" s="163"/>
      <c r="AF209" s="163"/>
      <c r="AG209" s="163"/>
      <c r="AH209" s="163"/>
      <c r="AI209" s="163"/>
      <c r="AJ209" s="163"/>
      <c r="AK209" s="163"/>
      <c r="AL209" s="163"/>
      <c r="AM209" s="163"/>
      <c r="AN209" s="163"/>
      <c r="AO209" s="163"/>
      <c r="AP209" s="163"/>
      <c r="AQ209" s="163"/>
      <c r="AR209" s="163"/>
      <c r="AS209" s="163"/>
      <c r="AT209" s="163"/>
      <c r="AU209" s="177"/>
    </row>
    <row r="210" spans="1:47" ht="60" customHeight="1" x14ac:dyDescent="0.35">
      <c r="A210" s="174" t="s">
        <v>3639</v>
      </c>
      <c r="B210" s="148" t="s">
        <v>3715</v>
      </c>
      <c r="C210" s="149" t="s">
        <v>3717</v>
      </c>
      <c r="D210" s="152" t="s">
        <v>3718</v>
      </c>
      <c r="E210" s="155"/>
      <c r="F210" s="158" t="s">
        <v>20</v>
      </c>
      <c r="G210" s="161" t="str">
        <f>IF(COUNTIF(H210:AU210,"&lt;&gt;")=0,"",SUMPRODUCT(((Recommendations[ImplStatus]="Implemented")+(Recommendations[ImplStatus]="Compensated"))*ISNUMBER(MATCH(Recommendations[Id],H210:AU210,0)))/COUNTIF(H210:AU210,"&lt;&gt;"))</f>
        <v/>
      </c>
      <c r="H210" s="164"/>
      <c r="I210" s="164"/>
      <c r="J210" s="164"/>
      <c r="K210" s="164"/>
      <c r="L210" s="164"/>
      <c r="M210" s="164"/>
      <c r="N210" s="164"/>
      <c r="O210" s="164"/>
      <c r="P210" s="164"/>
      <c r="Q210" s="164"/>
      <c r="R210" s="164"/>
      <c r="S210" s="164"/>
      <c r="T210" s="164"/>
      <c r="U210" s="164"/>
      <c r="V210" s="164"/>
      <c r="W210" s="164"/>
      <c r="X210" s="164"/>
      <c r="Y210" s="164"/>
      <c r="Z210" s="164"/>
      <c r="AA210" s="164"/>
      <c r="AB210" s="164"/>
      <c r="AC210" s="164"/>
      <c r="AD210" s="164"/>
      <c r="AE210" s="164"/>
      <c r="AF210" s="164"/>
      <c r="AG210" s="164"/>
      <c r="AH210" s="164"/>
      <c r="AI210" s="164"/>
      <c r="AJ210" s="164"/>
      <c r="AK210" s="164"/>
      <c r="AL210" s="164"/>
      <c r="AM210" s="164"/>
      <c r="AN210" s="164"/>
      <c r="AO210" s="164"/>
      <c r="AP210" s="164"/>
      <c r="AQ210" s="164"/>
      <c r="AR210" s="164"/>
      <c r="AS210" s="164"/>
      <c r="AT210" s="164"/>
      <c r="AU210" s="178"/>
    </row>
    <row r="211" spans="1:47" ht="60" customHeight="1" outlineLevel="1" x14ac:dyDescent="0.35">
      <c r="A211" s="172" t="s">
        <v>3719</v>
      </c>
      <c r="B211" s="146" t="s">
        <v>20</v>
      </c>
      <c r="C211" s="144" t="s">
        <v>3720</v>
      </c>
      <c r="D211" s="150" t="s">
        <v>3721</v>
      </c>
      <c r="E211" s="153" t="s">
        <v>20</v>
      </c>
      <c r="F211" s="156" t="s">
        <v>20</v>
      </c>
      <c r="G211" s="159" t="str">
        <f>IF(COUNTIF(H211:AU211,"&lt;&gt;")=0,"",SUMPRODUCT(((Recommendations[ImplStatus]="Implemented")+(Recommendations[ImplStatus]="Compensated"))*ISNUMBER(MATCH(Recommendations[Id],H211:AU211,0)))/COUNTIF(H211:AU211,"&lt;&gt;"))</f>
        <v/>
      </c>
      <c r="H211" s="162"/>
      <c r="I211" s="162"/>
      <c r="J211" s="162"/>
      <c r="K211" s="162"/>
      <c r="L211" s="162"/>
      <c r="M211" s="162"/>
      <c r="N211" s="162"/>
      <c r="O211" s="162"/>
      <c r="P211" s="162"/>
      <c r="Q211" s="162"/>
      <c r="R211" s="162"/>
      <c r="S211" s="162"/>
      <c r="T211" s="162"/>
      <c r="U211" s="162"/>
      <c r="V211" s="162"/>
      <c r="W211" s="162"/>
      <c r="X211" s="162"/>
      <c r="Y211" s="162"/>
      <c r="Z211" s="162"/>
      <c r="AA211" s="162"/>
      <c r="AB211" s="162"/>
      <c r="AC211" s="162"/>
      <c r="AD211" s="162"/>
      <c r="AE211" s="162"/>
      <c r="AF211" s="162"/>
      <c r="AG211" s="162"/>
      <c r="AH211" s="162"/>
      <c r="AI211" s="162"/>
      <c r="AJ211" s="162"/>
      <c r="AK211" s="162"/>
      <c r="AL211" s="162"/>
      <c r="AM211" s="162"/>
      <c r="AN211" s="162"/>
      <c r="AO211" s="162"/>
      <c r="AP211" s="162"/>
      <c r="AQ211" s="162"/>
      <c r="AR211" s="162"/>
      <c r="AS211" s="162"/>
      <c r="AT211" s="162"/>
      <c r="AU211" s="176"/>
    </row>
    <row r="212" spans="1:47" ht="60" customHeight="1" outlineLevel="1" x14ac:dyDescent="0.35">
      <c r="A212" s="173" t="s">
        <v>3719</v>
      </c>
      <c r="B212" s="147" t="s">
        <v>3722</v>
      </c>
      <c r="C212" s="145" t="s">
        <v>3723</v>
      </c>
      <c r="D212" s="151" t="s">
        <v>3724</v>
      </c>
      <c r="E212" s="154" t="s">
        <v>20</v>
      </c>
      <c r="F212" s="157" t="s">
        <v>20</v>
      </c>
      <c r="G212" s="160" t="str">
        <f>IF(COUNTIF(H212:AU212,"&lt;&gt;")=0,"",SUMPRODUCT(((Recommendations[ImplStatus]="Implemented")+(Recommendations[ImplStatus]="Compensated"))*ISNUMBER(MATCH(Recommendations[Id],H212:AU212,0)))/COUNTIF(H212:AU212,"&lt;&gt;"))</f>
        <v/>
      </c>
      <c r="H212" s="163"/>
      <c r="I212" s="163"/>
      <c r="J212" s="163"/>
      <c r="K212" s="163"/>
      <c r="L212" s="163"/>
      <c r="M212" s="163"/>
      <c r="N212" s="163"/>
      <c r="O212" s="163"/>
      <c r="P212" s="163"/>
      <c r="Q212" s="163"/>
      <c r="R212" s="163"/>
      <c r="S212" s="163"/>
      <c r="T212" s="163"/>
      <c r="U212" s="163"/>
      <c r="V212" s="163"/>
      <c r="W212" s="163"/>
      <c r="X212" s="163"/>
      <c r="Y212" s="163"/>
      <c r="Z212" s="163"/>
      <c r="AA212" s="163"/>
      <c r="AB212" s="163"/>
      <c r="AC212" s="163"/>
      <c r="AD212" s="163"/>
      <c r="AE212" s="163"/>
      <c r="AF212" s="163"/>
      <c r="AG212" s="163"/>
      <c r="AH212" s="163"/>
      <c r="AI212" s="163"/>
      <c r="AJ212" s="163"/>
      <c r="AK212" s="163"/>
      <c r="AL212" s="163"/>
      <c r="AM212" s="163"/>
      <c r="AN212" s="163"/>
      <c r="AO212" s="163"/>
      <c r="AP212" s="163"/>
      <c r="AQ212" s="163"/>
      <c r="AR212" s="163"/>
      <c r="AS212" s="163"/>
      <c r="AT212" s="163"/>
      <c r="AU212" s="177"/>
    </row>
    <row r="213" spans="1:47" ht="60" customHeight="1" x14ac:dyDescent="0.35">
      <c r="A213" s="174" t="s">
        <v>3719</v>
      </c>
      <c r="B213" s="148" t="s">
        <v>3722</v>
      </c>
      <c r="C213" s="149" t="s">
        <v>3725</v>
      </c>
      <c r="D213" s="152" t="s">
        <v>3726</v>
      </c>
      <c r="E213" s="155"/>
      <c r="F213" s="158" t="s">
        <v>20</v>
      </c>
      <c r="G213" s="161" t="str">
        <f>IF(COUNTIF(H213:AU213,"&lt;&gt;")=0,"",SUMPRODUCT(((Recommendations[ImplStatus]="Implemented")+(Recommendations[ImplStatus]="Compensated"))*ISNUMBER(MATCH(Recommendations[Id],H213:AU213,0)))/COUNTIF(H213:AU213,"&lt;&gt;"))</f>
        <v/>
      </c>
      <c r="H213" s="164"/>
      <c r="I213" s="164"/>
      <c r="J213" s="164"/>
      <c r="K213" s="164"/>
      <c r="L213" s="164"/>
      <c r="M213" s="164"/>
      <c r="N213" s="164"/>
      <c r="O213" s="164"/>
      <c r="P213" s="164"/>
      <c r="Q213" s="164"/>
      <c r="R213" s="164"/>
      <c r="S213" s="164"/>
      <c r="T213" s="164"/>
      <c r="U213" s="164"/>
      <c r="V213" s="164"/>
      <c r="W213" s="164"/>
      <c r="X213" s="164"/>
      <c r="Y213" s="164"/>
      <c r="Z213" s="164"/>
      <c r="AA213" s="164"/>
      <c r="AB213" s="164"/>
      <c r="AC213" s="164"/>
      <c r="AD213" s="164"/>
      <c r="AE213" s="164"/>
      <c r="AF213" s="164"/>
      <c r="AG213" s="164"/>
      <c r="AH213" s="164"/>
      <c r="AI213" s="164"/>
      <c r="AJ213" s="164"/>
      <c r="AK213" s="164"/>
      <c r="AL213" s="164"/>
      <c r="AM213" s="164"/>
      <c r="AN213" s="164"/>
      <c r="AO213" s="164"/>
      <c r="AP213" s="164"/>
      <c r="AQ213" s="164"/>
      <c r="AR213" s="164"/>
      <c r="AS213" s="164"/>
      <c r="AT213" s="164"/>
      <c r="AU213" s="178"/>
    </row>
    <row r="214" spans="1:47" ht="60" customHeight="1" x14ac:dyDescent="0.35">
      <c r="A214" s="174" t="s">
        <v>3719</v>
      </c>
      <c r="B214" s="148" t="s">
        <v>3722</v>
      </c>
      <c r="C214" s="149" t="s">
        <v>3727</v>
      </c>
      <c r="D214" s="152" t="s">
        <v>3728</v>
      </c>
      <c r="E214" s="155"/>
      <c r="F214" s="158" t="s">
        <v>20</v>
      </c>
      <c r="G214" s="161" t="str">
        <f>IF(COUNTIF(H214:AU214,"&lt;&gt;")=0,"",SUMPRODUCT(((Recommendations[ImplStatus]="Implemented")+(Recommendations[ImplStatus]="Compensated"))*ISNUMBER(MATCH(Recommendations[Id],H214:AU214,0)))/COUNTIF(H214:AU214,"&lt;&gt;"))</f>
        <v/>
      </c>
      <c r="H214" s="164"/>
      <c r="I214" s="164"/>
      <c r="J214" s="164"/>
      <c r="K214" s="164"/>
      <c r="L214" s="164"/>
      <c r="M214" s="164"/>
      <c r="N214" s="164"/>
      <c r="O214" s="164"/>
      <c r="P214" s="164"/>
      <c r="Q214" s="164"/>
      <c r="R214" s="164"/>
      <c r="S214" s="164"/>
      <c r="T214" s="164"/>
      <c r="U214" s="164"/>
      <c r="V214" s="164"/>
      <c r="W214" s="164"/>
      <c r="X214" s="164"/>
      <c r="Y214" s="164"/>
      <c r="Z214" s="164"/>
      <c r="AA214" s="164"/>
      <c r="AB214" s="164"/>
      <c r="AC214" s="164"/>
      <c r="AD214" s="164"/>
      <c r="AE214" s="164"/>
      <c r="AF214" s="164"/>
      <c r="AG214" s="164"/>
      <c r="AH214" s="164"/>
      <c r="AI214" s="164"/>
      <c r="AJ214" s="164"/>
      <c r="AK214" s="164"/>
      <c r="AL214" s="164"/>
      <c r="AM214" s="164"/>
      <c r="AN214" s="164"/>
      <c r="AO214" s="164"/>
      <c r="AP214" s="164"/>
      <c r="AQ214" s="164"/>
      <c r="AR214" s="164"/>
      <c r="AS214" s="164"/>
      <c r="AT214" s="164"/>
      <c r="AU214" s="178"/>
    </row>
    <row r="215" spans="1:47" ht="60" customHeight="1" x14ac:dyDescent="0.35">
      <c r="A215" s="174" t="s">
        <v>3719</v>
      </c>
      <c r="B215" s="148" t="s">
        <v>3722</v>
      </c>
      <c r="C215" s="149" t="s">
        <v>3729</v>
      </c>
      <c r="D215" s="152" t="s">
        <v>3730</v>
      </c>
      <c r="E215" s="155" t="s">
        <v>3731</v>
      </c>
      <c r="F215" s="158" t="s">
        <v>3195</v>
      </c>
      <c r="G215" s="161" t="str">
        <f>IF(COUNTIF(H215:AU215,"&lt;&gt;")=0,"",SUMPRODUCT(((Recommendations[ImplStatus]="Implemented")+(Recommendations[ImplStatus]="Compensated"))*ISNUMBER(MATCH(Recommendations[Id],H215:AU215,0)))/COUNTIF(H215:AU215,"&lt;&gt;"))</f>
        <v/>
      </c>
      <c r="H215" s="164"/>
      <c r="I215" s="164"/>
      <c r="J215" s="164"/>
      <c r="K215" s="164"/>
      <c r="L215" s="164"/>
      <c r="M215" s="164"/>
      <c r="N215" s="164"/>
      <c r="O215" s="164"/>
      <c r="P215" s="164"/>
      <c r="Q215" s="164"/>
      <c r="R215" s="164"/>
      <c r="S215" s="164"/>
      <c r="T215" s="164"/>
      <c r="U215" s="164"/>
      <c r="V215" s="164"/>
      <c r="W215" s="164"/>
      <c r="X215" s="164"/>
      <c r="Y215" s="164"/>
      <c r="Z215" s="164"/>
      <c r="AA215" s="164"/>
      <c r="AB215" s="164"/>
      <c r="AC215" s="164"/>
      <c r="AD215" s="164"/>
      <c r="AE215" s="164"/>
      <c r="AF215" s="164"/>
      <c r="AG215" s="164"/>
      <c r="AH215" s="164"/>
      <c r="AI215" s="164"/>
      <c r="AJ215" s="164"/>
      <c r="AK215" s="164"/>
      <c r="AL215" s="164"/>
      <c r="AM215" s="164"/>
      <c r="AN215" s="164"/>
      <c r="AO215" s="164"/>
      <c r="AP215" s="164"/>
      <c r="AQ215" s="164"/>
      <c r="AR215" s="164"/>
      <c r="AS215" s="164"/>
      <c r="AT215" s="164"/>
      <c r="AU215" s="178"/>
    </row>
    <row r="216" spans="1:47" ht="60" customHeight="1" x14ac:dyDescent="0.35">
      <c r="A216" s="174" t="s">
        <v>3719</v>
      </c>
      <c r="B216" s="148" t="s">
        <v>3722</v>
      </c>
      <c r="C216" s="149" t="s">
        <v>3732</v>
      </c>
      <c r="D216" s="152" t="s">
        <v>3733</v>
      </c>
      <c r="E216" s="155" t="s">
        <v>3734</v>
      </c>
      <c r="F216" s="158" t="s">
        <v>3191</v>
      </c>
      <c r="G216" s="161" t="str">
        <f>IF(COUNTIF(H216:AU216,"&lt;&gt;")=0,"",SUMPRODUCT(((Recommendations[ImplStatus]="Implemented")+(Recommendations[ImplStatus]="Compensated"))*ISNUMBER(MATCH(Recommendations[Id],H216:AU216,0)))/COUNTIF(H216:AU216,"&lt;&gt;"))</f>
        <v/>
      </c>
      <c r="H216" s="164"/>
      <c r="I216" s="164"/>
      <c r="J216" s="164"/>
      <c r="K216" s="164"/>
      <c r="L216" s="164"/>
      <c r="M216" s="164"/>
      <c r="N216" s="164"/>
      <c r="O216" s="164"/>
      <c r="P216" s="164"/>
      <c r="Q216" s="164"/>
      <c r="R216" s="164"/>
      <c r="S216" s="164"/>
      <c r="T216" s="164"/>
      <c r="U216" s="164"/>
      <c r="V216" s="164"/>
      <c r="W216" s="164"/>
      <c r="X216" s="164"/>
      <c r="Y216" s="164"/>
      <c r="Z216" s="164"/>
      <c r="AA216" s="164"/>
      <c r="AB216" s="164"/>
      <c r="AC216" s="164"/>
      <c r="AD216" s="164"/>
      <c r="AE216" s="164"/>
      <c r="AF216" s="164"/>
      <c r="AG216" s="164"/>
      <c r="AH216" s="164"/>
      <c r="AI216" s="164"/>
      <c r="AJ216" s="164"/>
      <c r="AK216" s="164"/>
      <c r="AL216" s="164"/>
      <c r="AM216" s="164"/>
      <c r="AN216" s="164"/>
      <c r="AO216" s="164"/>
      <c r="AP216" s="164"/>
      <c r="AQ216" s="164"/>
      <c r="AR216" s="164"/>
      <c r="AS216" s="164"/>
      <c r="AT216" s="164"/>
      <c r="AU216" s="178"/>
    </row>
    <row r="217" spans="1:47" ht="60" customHeight="1" outlineLevel="1" x14ac:dyDescent="0.35">
      <c r="A217" s="173" t="s">
        <v>3719</v>
      </c>
      <c r="B217" s="147" t="s">
        <v>3680</v>
      </c>
      <c r="C217" s="145" t="s">
        <v>3735</v>
      </c>
      <c r="D217" s="151"/>
      <c r="E217" s="154" t="s">
        <v>20</v>
      </c>
      <c r="F217" s="157" t="s">
        <v>20</v>
      </c>
      <c r="G217" s="160" t="str">
        <f>IF(COUNTIF(H217:AU217,"&lt;&gt;")=0,"",SUMPRODUCT(((Recommendations[ImplStatus]="Implemented")+(Recommendations[ImplStatus]="Compensated"))*ISNUMBER(MATCH(Recommendations[Id],H217:AU217,0)))/COUNTIF(H217:AU217,"&lt;&gt;"))</f>
        <v/>
      </c>
      <c r="H217" s="163"/>
      <c r="I217" s="163"/>
      <c r="J217" s="163"/>
      <c r="K217" s="163"/>
      <c r="L217" s="163"/>
      <c r="M217" s="163"/>
      <c r="N217" s="163"/>
      <c r="O217" s="163"/>
      <c r="P217" s="163"/>
      <c r="Q217" s="163"/>
      <c r="R217" s="163"/>
      <c r="S217" s="163"/>
      <c r="T217" s="163"/>
      <c r="U217" s="163"/>
      <c r="V217" s="163"/>
      <c r="W217" s="163"/>
      <c r="X217" s="163"/>
      <c r="Y217" s="163"/>
      <c r="Z217" s="163"/>
      <c r="AA217" s="163"/>
      <c r="AB217" s="163"/>
      <c r="AC217" s="163"/>
      <c r="AD217" s="163"/>
      <c r="AE217" s="163"/>
      <c r="AF217" s="163"/>
      <c r="AG217" s="163"/>
      <c r="AH217" s="163"/>
      <c r="AI217" s="163"/>
      <c r="AJ217" s="163"/>
      <c r="AK217" s="163"/>
      <c r="AL217" s="163"/>
      <c r="AM217" s="163"/>
      <c r="AN217" s="163"/>
      <c r="AO217" s="163"/>
      <c r="AP217" s="163"/>
      <c r="AQ217" s="163"/>
      <c r="AR217" s="163"/>
      <c r="AS217" s="163"/>
      <c r="AT217" s="163"/>
      <c r="AU217" s="177"/>
    </row>
    <row r="218" spans="1:47" ht="60" customHeight="1" x14ac:dyDescent="0.35">
      <c r="A218" s="174" t="s">
        <v>3719</v>
      </c>
      <c r="B218" s="148" t="s">
        <v>3680</v>
      </c>
      <c r="C218" s="149" t="s">
        <v>3736</v>
      </c>
      <c r="D218" s="152" t="s">
        <v>3737</v>
      </c>
      <c r="E218" s="155"/>
      <c r="F218" s="158" t="s">
        <v>20</v>
      </c>
      <c r="G218" s="161" t="str">
        <f>IF(COUNTIF(H218:AU218,"&lt;&gt;")=0,"",SUMPRODUCT(((Recommendations[ImplStatus]="Implemented")+(Recommendations[ImplStatus]="Compensated"))*ISNUMBER(MATCH(Recommendations[Id],H218:AU218,0)))/COUNTIF(H218:AU218,"&lt;&gt;"))</f>
        <v/>
      </c>
      <c r="H218" s="164"/>
      <c r="I218" s="164"/>
      <c r="J218" s="164"/>
      <c r="K218" s="164"/>
      <c r="L218" s="164"/>
      <c r="M218" s="164"/>
      <c r="N218" s="164"/>
      <c r="O218" s="164"/>
      <c r="P218" s="164"/>
      <c r="Q218" s="164"/>
      <c r="R218" s="164"/>
      <c r="S218" s="164"/>
      <c r="T218" s="164"/>
      <c r="U218" s="164"/>
      <c r="V218" s="164"/>
      <c r="W218" s="164"/>
      <c r="X218" s="164"/>
      <c r="Y218" s="164"/>
      <c r="Z218" s="164"/>
      <c r="AA218" s="164"/>
      <c r="AB218" s="164"/>
      <c r="AC218" s="164"/>
      <c r="AD218" s="164"/>
      <c r="AE218" s="164"/>
      <c r="AF218" s="164"/>
      <c r="AG218" s="164"/>
      <c r="AH218" s="164"/>
      <c r="AI218" s="164"/>
      <c r="AJ218" s="164"/>
      <c r="AK218" s="164"/>
      <c r="AL218" s="164"/>
      <c r="AM218" s="164"/>
      <c r="AN218" s="164"/>
      <c r="AO218" s="164"/>
      <c r="AP218" s="164"/>
      <c r="AQ218" s="164"/>
      <c r="AR218" s="164"/>
      <c r="AS218" s="164"/>
      <c r="AT218" s="164"/>
      <c r="AU218" s="178"/>
    </row>
    <row r="219" spans="1:47" ht="60" customHeight="1" x14ac:dyDescent="0.35">
      <c r="A219" s="174" t="s">
        <v>3719</v>
      </c>
      <c r="B219" s="148" t="s">
        <v>3680</v>
      </c>
      <c r="C219" s="149" t="s">
        <v>3738</v>
      </c>
      <c r="D219" s="152" t="s">
        <v>3739</v>
      </c>
      <c r="E219" s="155"/>
      <c r="F219" s="158" t="s">
        <v>20</v>
      </c>
      <c r="G219" s="161" t="str">
        <f>IF(COUNTIF(H219:AU219,"&lt;&gt;")=0,"",SUMPRODUCT(((Recommendations[ImplStatus]="Implemented")+(Recommendations[ImplStatus]="Compensated"))*ISNUMBER(MATCH(Recommendations[Id],H219:AU219,0)))/COUNTIF(H219:AU219,"&lt;&gt;"))</f>
        <v/>
      </c>
      <c r="H219" s="164"/>
      <c r="I219" s="164"/>
      <c r="J219" s="164"/>
      <c r="K219" s="164"/>
      <c r="L219" s="164"/>
      <c r="M219" s="164"/>
      <c r="N219" s="164"/>
      <c r="O219" s="164"/>
      <c r="P219" s="164"/>
      <c r="Q219" s="164"/>
      <c r="R219" s="164"/>
      <c r="S219" s="164"/>
      <c r="T219" s="164"/>
      <c r="U219" s="164"/>
      <c r="V219" s="164"/>
      <c r="W219" s="164"/>
      <c r="X219" s="164"/>
      <c r="Y219" s="164"/>
      <c r="Z219" s="164"/>
      <c r="AA219" s="164"/>
      <c r="AB219" s="164"/>
      <c r="AC219" s="164"/>
      <c r="AD219" s="164"/>
      <c r="AE219" s="164"/>
      <c r="AF219" s="164"/>
      <c r="AG219" s="164"/>
      <c r="AH219" s="164"/>
      <c r="AI219" s="164"/>
      <c r="AJ219" s="164"/>
      <c r="AK219" s="164"/>
      <c r="AL219" s="164"/>
      <c r="AM219" s="164"/>
      <c r="AN219" s="164"/>
      <c r="AO219" s="164"/>
      <c r="AP219" s="164"/>
      <c r="AQ219" s="164"/>
      <c r="AR219" s="164"/>
      <c r="AS219" s="164"/>
      <c r="AT219" s="164"/>
      <c r="AU219" s="178"/>
    </row>
    <row r="220" spans="1:47" ht="60" customHeight="1" outlineLevel="1" x14ac:dyDescent="0.35">
      <c r="A220" s="173" t="s">
        <v>3719</v>
      </c>
      <c r="B220" s="147" t="s">
        <v>3740</v>
      </c>
      <c r="C220" s="145" t="s">
        <v>3741</v>
      </c>
      <c r="D220" s="151" t="s">
        <v>3742</v>
      </c>
      <c r="E220" s="154" t="s">
        <v>20</v>
      </c>
      <c r="F220" s="157" t="s">
        <v>20</v>
      </c>
      <c r="G220" s="160" t="str">
        <f>IF(COUNTIF(H220:AU220,"&lt;&gt;")=0,"",SUMPRODUCT(((Recommendations[ImplStatus]="Implemented")+(Recommendations[ImplStatus]="Compensated"))*ISNUMBER(MATCH(Recommendations[Id],H220:AU220,0)))/COUNTIF(H220:AU220,"&lt;&gt;"))</f>
        <v/>
      </c>
      <c r="H220" s="163"/>
      <c r="I220" s="163"/>
      <c r="J220" s="163"/>
      <c r="K220" s="163"/>
      <c r="L220" s="163"/>
      <c r="M220" s="163"/>
      <c r="N220" s="163"/>
      <c r="O220" s="163"/>
      <c r="P220" s="163"/>
      <c r="Q220" s="163"/>
      <c r="R220" s="163"/>
      <c r="S220" s="163"/>
      <c r="T220" s="163"/>
      <c r="U220" s="163"/>
      <c r="V220" s="163"/>
      <c r="W220" s="163"/>
      <c r="X220" s="163"/>
      <c r="Y220" s="163"/>
      <c r="Z220" s="163"/>
      <c r="AA220" s="163"/>
      <c r="AB220" s="163"/>
      <c r="AC220" s="163"/>
      <c r="AD220" s="163"/>
      <c r="AE220" s="163"/>
      <c r="AF220" s="163"/>
      <c r="AG220" s="163"/>
      <c r="AH220" s="163"/>
      <c r="AI220" s="163"/>
      <c r="AJ220" s="163"/>
      <c r="AK220" s="163"/>
      <c r="AL220" s="163"/>
      <c r="AM220" s="163"/>
      <c r="AN220" s="163"/>
      <c r="AO220" s="163"/>
      <c r="AP220" s="163"/>
      <c r="AQ220" s="163"/>
      <c r="AR220" s="163"/>
      <c r="AS220" s="163"/>
      <c r="AT220" s="163"/>
      <c r="AU220" s="177"/>
    </row>
    <row r="221" spans="1:47" ht="60" customHeight="1" x14ac:dyDescent="0.35">
      <c r="A221" s="174" t="s">
        <v>3719</v>
      </c>
      <c r="B221" s="148" t="s">
        <v>3740</v>
      </c>
      <c r="C221" s="149" t="s">
        <v>3743</v>
      </c>
      <c r="D221" s="152" t="s">
        <v>3744</v>
      </c>
      <c r="E221" s="155" t="s">
        <v>3745</v>
      </c>
      <c r="F221" s="158" t="s">
        <v>3191</v>
      </c>
      <c r="G221" s="161" t="str">
        <f>IF(COUNTIF(H221:AU221,"&lt;&gt;")=0,"",SUMPRODUCT(((Recommendations[ImplStatus]="Implemented")+(Recommendations[ImplStatus]="Compensated"))*ISNUMBER(MATCH(Recommendations[Id],H221:AU221,0)))/COUNTIF(H221:AU221,"&lt;&gt;"))</f>
        <v/>
      </c>
      <c r="H221" s="164"/>
      <c r="I221" s="164"/>
      <c r="J221" s="164"/>
      <c r="K221" s="164"/>
      <c r="L221" s="164"/>
      <c r="M221" s="164"/>
      <c r="N221" s="164"/>
      <c r="O221" s="164"/>
      <c r="P221" s="164"/>
      <c r="Q221" s="164"/>
      <c r="R221" s="164"/>
      <c r="S221" s="164"/>
      <c r="T221" s="164"/>
      <c r="U221" s="164"/>
      <c r="V221" s="164"/>
      <c r="W221" s="164"/>
      <c r="X221" s="164"/>
      <c r="Y221" s="164"/>
      <c r="Z221" s="164"/>
      <c r="AA221" s="164"/>
      <c r="AB221" s="164"/>
      <c r="AC221" s="164"/>
      <c r="AD221" s="164"/>
      <c r="AE221" s="164"/>
      <c r="AF221" s="164"/>
      <c r="AG221" s="164"/>
      <c r="AH221" s="164"/>
      <c r="AI221" s="164"/>
      <c r="AJ221" s="164"/>
      <c r="AK221" s="164"/>
      <c r="AL221" s="164"/>
      <c r="AM221" s="164"/>
      <c r="AN221" s="164"/>
      <c r="AO221" s="164"/>
      <c r="AP221" s="164"/>
      <c r="AQ221" s="164"/>
      <c r="AR221" s="164"/>
      <c r="AS221" s="164"/>
      <c r="AT221" s="164"/>
      <c r="AU221" s="178"/>
    </row>
    <row r="222" spans="1:47" ht="60" customHeight="1" x14ac:dyDescent="0.35">
      <c r="A222" s="174" t="s">
        <v>3719</v>
      </c>
      <c r="B222" s="148" t="s">
        <v>3740</v>
      </c>
      <c r="C222" s="149" t="s">
        <v>3746</v>
      </c>
      <c r="D222" s="152" t="s">
        <v>3747</v>
      </c>
      <c r="E222" s="155" t="s">
        <v>3748</v>
      </c>
      <c r="F222" s="158" t="s">
        <v>3191</v>
      </c>
      <c r="G222" s="161" t="str">
        <f>IF(COUNTIF(H222:AU222,"&lt;&gt;")=0,"",SUMPRODUCT(((Recommendations[ImplStatus]="Implemented")+(Recommendations[ImplStatus]="Compensated"))*ISNUMBER(MATCH(Recommendations[Id],H222:AU222,0)))/COUNTIF(H222:AU222,"&lt;&gt;"))</f>
        <v/>
      </c>
      <c r="H222" s="164"/>
      <c r="I222" s="164"/>
      <c r="J222" s="164"/>
      <c r="K222" s="164"/>
      <c r="L222" s="164"/>
      <c r="M222" s="164"/>
      <c r="N222" s="164"/>
      <c r="O222" s="164"/>
      <c r="P222" s="164"/>
      <c r="Q222" s="164"/>
      <c r="R222" s="164"/>
      <c r="S222" s="164"/>
      <c r="T222" s="164"/>
      <c r="U222" s="164"/>
      <c r="V222" s="164"/>
      <c r="W222" s="164"/>
      <c r="X222" s="164"/>
      <c r="Y222" s="164"/>
      <c r="Z222" s="164"/>
      <c r="AA222" s="164"/>
      <c r="AB222" s="164"/>
      <c r="AC222" s="164"/>
      <c r="AD222" s="164"/>
      <c r="AE222" s="164"/>
      <c r="AF222" s="164"/>
      <c r="AG222" s="164"/>
      <c r="AH222" s="164"/>
      <c r="AI222" s="164"/>
      <c r="AJ222" s="164"/>
      <c r="AK222" s="164"/>
      <c r="AL222" s="164"/>
      <c r="AM222" s="164"/>
      <c r="AN222" s="164"/>
      <c r="AO222" s="164"/>
      <c r="AP222" s="164"/>
      <c r="AQ222" s="164"/>
      <c r="AR222" s="164"/>
      <c r="AS222" s="164"/>
      <c r="AT222" s="164"/>
      <c r="AU222" s="178"/>
    </row>
    <row r="223" spans="1:47" ht="60" customHeight="1" x14ac:dyDescent="0.35">
      <c r="A223" s="174" t="s">
        <v>3719</v>
      </c>
      <c r="B223" s="148" t="s">
        <v>3740</v>
      </c>
      <c r="C223" s="149" t="s">
        <v>3749</v>
      </c>
      <c r="D223" s="152" t="s">
        <v>3750</v>
      </c>
      <c r="E223" s="155" t="s">
        <v>3751</v>
      </c>
      <c r="F223" s="158" t="s">
        <v>3191</v>
      </c>
      <c r="G223" s="161" t="str">
        <f>IF(COUNTIF(H223:AU223,"&lt;&gt;")=0,"",SUMPRODUCT(((Recommendations[ImplStatus]="Implemented")+(Recommendations[ImplStatus]="Compensated"))*ISNUMBER(MATCH(Recommendations[Id],H223:AU223,0)))/COUNTIF(H223:AU223,"&lt;&gt;"))</f>
        <v/>
      </c>
      <c r="H223" s="164"/>
      <c r="I223" s="164"/>
      <c r="J223" s="164"/>
      <c r="K223" s="164"/>
      <c r="L223" s="164"/>
      <c r="M223" s="164"/>
      <c r="N223" s="164"/>
      <c r="O223" s="164"/>
      <c r="P223" s="164"/>
      <c r="Q223" s="164"/>
      <c r="R223" s="164"/>
      <c r="S223" s="164"/>
      <c r="T223" s="164"/>
      <c r="U223" s="164"/>
      <c r="V223" s="164"/>
      <c r="W223" s="164"/>
      <c r="X223" s="164"/>
      <c r="Y223" s="164"/>
      <c r="Z223" s="164"/>
      <c r="AA223" s="164"/>
      <c r="AB223" s="164"/>
      <c r="AC223" s="164"/>
      <c r="AD223" s="164"/>
      <c r="AE223" s="164"/>
      <c r="AF223" s="164"/>
      <c r="AG223" s="164"/>
      <c r="AH223" s="164"/>
      <c r="AI223" s="164"/>
      <c r="AJ223" s="164"/>
      <c r="AK223" s="164"/>
      <c r="AL223" s="164"/>
      <c r="AM223" s="164"/>
      <c r="AN223" s="164"/>
      <c r="AO223" s="164"/>
      <c r="AP223" s="164"/>
      <c r="AQ223" s="164"/>
      <c r="AR223" s="164"/>
      <c r="AS223" s="164"/>
      <c r="AT223" s="164"/>
      <c r="AU223" s="178"/>
    </row>
    <row r="224" spans="1:47" ht="60" customHeight="1" x14ac:dyDescent="0.35">
      <c r="A224" s="174" t="s">
        <v>3719</v>
      </c>
      <c r="B224" s="148" t="s">
        <v>3740</v>
      </c>
      <c r="C224" s="149" t="s">
        <v>3752</v>
      </c>
      <c r="D224" s="152" t="s">
        <v>3753</v>
      </c>
      <c r="E224" s="155" t="s">
        <v>3754</v>
      </c>
      <c r="F224" s="158" t="s">
        <v>3191</v>
      </c>
      <c r="G224" s="161" t="str">
        <f>IF(COUNTIF(H224:AU224,"&lt;&gt;")=0,"",SUMPRODUCT(((Recommendations[ImplStatus]="Implemented")+(Recommendations[ImplStatus]="Compensated"))*ISNUMBER(MATCH(Recommendations[Id],H224:AU224,0)))/COUNTIF(H224:AU224,"&lt;&gt;"))</f>
        <v/>
      </c>
      <c r="H224" s="164"/>
      <c r="I224" s="164"/>
      <c r="J224" s="164"/>
      <c r="K224" s="164"/>
      <c r="L224" s="164"/>
      <c r="M224" s="164"/>
      <c r="N224" s="164"/>
      <c r="O224" s="164"/>
      <c r="P224" s="164"/>
      <c r="Q224" s="164"/>
      <c r="R224" s="164"/>
      <c r="S224" s="164"/>
      <c r="T224" s="164"/>
      <c r="U224" s="164"/>
      <c r="V224" s="164"/>
      <c r="W224" s="164"/>
      <c r="X224" s="164"/>
      <c r="Y224" s="164"/>
      <c r="Z224" s="164"/>
      <c r="AA224" s="164"/>
      <c r="AB224" s="164"/>
      <c r="AC224" s="164"/>
      <c r="AD224" s="164"/>
      <c r="AE224" s="164"/>
      <c r="AF224" s="164"/>
      <c r="AG224" s="164"/>
      <c r="AH224" s="164"/>
      <c r="AI224" s="164"/>
      <c r="AJ224" s="164"/>
      <c r="AK224" s="164"/>
      <c r="AL224" s="164"/>
      <c r="AM224" s="164"/>
      <c r="AN224" s="164"/>
      <c r="AO224" s="164"/>
      <c r="AP224" s="164"/>
      <c r="AQ224" s="164"/>
      <c r="AR224" s="164"/>
      <c r="AS224" s="164"/>
      <c r="AT224" s="164"/>
      <c r="AU224" s="178"/>
    </row>
    <row r="225" spans="1:47" ht="60" customHeight="1" x14ac:dyDescent="0.35">
      <c r="A225" s="174" t="s">
        <v>3719</v>
      </c>
      <c r="B225" s="148" t="s">
        <v>3740</v>
      </c>
      <c r="C225" s="149" t="s">
        <v>3755</v>
      </c>
      <c r="D225" s="152" t="s">
        <v>3756</v>
      </c>
      <c r="E225" s="155" t="s">
        <v>3757</v>
      </c>
      <c r="F225" s="158" t="s">
        <v>3191</v>
      </c>
      <c r="G225" s="161" t="str">
        <f>IF(COUNTIF(H225:AU225,"&lt;&gt;")=0,"",SUMPRODUCT(((Recommendations[ImplStatus]="Implemented")+(Recommendations[ImplStatus]="Compensated"))*ISNUMBER(MATCH(Recommendations[Id],H225:AU225,0)))/COUNTIF(H225:AU225,"&lt;&gt;"))</f>
        <v/>
      </c>
      <c r="H225" s="164"/>
      <c r="I225" s="164"/>
      <c r="J225" s="164"/>
      <c r="K225" s="164"/>
      <c r="L225" s="164"/>
      <c r="M225" s="164"/>
      <c r="N225" s="164"/>
      <c r="O225" s="164"/>
      <c r="P225" s="164"/>
      <c r="Q225" s="164"/>
      <c r="R225" s="164"/>
      <c r="S225" s="164"/>
      <c r="T225" s="164"/>
      <c r="U225" s="164"/>
      <c r="V225" s="164"/>
      <c r="W225" s="164"/>
      <c r="X225" s="164"/>
      <c r="Y225" s="164"/>
      <c r="Z225" s="164"/>
      <c r="AA225" s="164"/>
      <c r="AB225" s="164"/>
      <c r="AC225" s="164"/>
      <c r="AD225" s="164"/>
      <c r="AE225" s="164"/>
      <c r="AF225" s="164"/>
      <c r="AG225" s="164"/>
      <c r="AH225" s="164"/>
      <c r="AI225" s="164"/>
      <c r="AJ225" s="164"/>
      <c r="AK225" s="164"/>
      <c r="AL225" s="164"/>
      <c r="AM225" s="164"/>
      <c r="AN225" s="164"/>
      <c r="AO225" s="164"/>
      <c r="AP225" s="164"/>
      <c r="AQ225" s="164"/>
      <c r="AR225" s="164"/>
      <c r="AS225" s="164"/>
      <c r="AT225" s="164"/>
      <c r="AU225" s="178"/>
    </row>
    <row r="226" spans="1:47" ht="60" customHeight="1" x14ac:dyDescent="0.35">
      <c r="A226" s="175" t="s">
        <v>3719</v>
      </c>
      <c r="B226" s="165" t="s">
        <v>3740</v>
      </c>
      <c r="C226" s="166" t="s">
        <v>3758</v>
      </c>
      <c r="D226" s="167" t="s">
        <v>3759</v>
      </c>
      <c r="E226" s="168" t="s">
        <v>3760</v>
      </c>
      <c r="F226" s="169" t="s">
        <v>3191</v>
      </c>
      <c r="G226" s="170" t="str">
        <f>IF(COUNTIF(H226:AU226,"&lt;&gt;")=0,"",SUMPRODUCT(((Recommendations[ImplStatus]="Implemented")+(Recommendations[ImplStatus]="Compensated"))*ISNUMBER(MATCH(Recommendations[Id],H226:AU226,0)))/COUNTIF(H226:AU226,"&lt;&gt;"))</f>
        <v/>
      </c>
      <c r="H226" s="171"/>
      <c r="I226" s="171"/>
      <c r="J226" s="171"/>
      <c r="K226" s="171"/>
      <c r="L226" s="171"/>
      <c r="M226" s="171"/>
      <c r="N226" s="171"/>
      <c r="O226" s="171"/>
      <c r="P226" s="171"/>
      <c r="Q226" s="171"/>
      <c r="R226" s="171"/>
      <c r="S226" s="171"/>
      <c r="T226" s="171"/>
      <c r="U226" s="171"/>
      <c r="V226" s="171"/>
      <c r="W226" s="171"/>
      <c r="X226" s="171"/>
      <c r="Y226" s="171"/>
      <c r="Z226" s="171"/>
      <c r="AA226" s="171"/>
      <c r="AB226" s="171"/>
      <c r="AC226" s="171"/>
      <c r="AD226" s="171"/>
      <c r="AE226" s="171"/>
      <c r="AF226" s="171"/>
      <c r="AG226" s="171"/>
      <c r="AH226" s="171"/>
      <c r="AI226" s="171"/>
      <c r="AJ226" s="171"/>
      <c r="AK226" s="171"/>
      <c r="AL226" s="171"/>
      <c r="AM226" s="171"/>
      <c r="AN226" s="171"/>
      <c r="AO226" s="171"/>
      <c r="AP226" s="171"/>
      <c r="AQ226" s="171"/>
      <c r="AR226" s="171"/>
      <c r="AS226" s="171"/>
      <c r="AT226" s="171"/>
      <c r="AU226" s="179"/>
    </row>
    <row r="230" spans="1:47" ht="32" customHeight="1" x14ac:dyDescent="0.35">
      <c r="A230" s="285" t="s">
        <v>1305</v>
      </c>
      <c r="B230" s="285"/>
      <c r="C230" s="285"/>
      <c r="D230" s="285"/>
    </row>
  </sheetData>
  <mergeCells count="1">
    <mergeCell ref="A230:D230"/>
  </mergeCells>
  <hyperlinks>
    <hyperlink ref="A230" r:id="rId1" xr:uid="{00000000-0004-0000-07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700-000001000000}">
            <xm:f>AND(H2&lt;&gt;"", IFERROR(INDEX('Recommendations'!$G$2:$G$274, MATCH(H2,'Recommendations'!$B$2:$B$274,0))="Implemented", FALSE))</xm:f>
            <x14:dxf>
              <font>
                <color rgb="FF000000"/>
              </font>
              <fill>
                <patternFill>
                  <bgColor rgb="FF3C7D22"/>
                </patternFill>
              </fill>
            </x14:dxf>
          </x14:cfRule>
          <x14:cfRule type="expression" priority="2" id="{00000000-000E-0000-0700-000002000000}">
            <xm:f>AND(H2&lt;&gt;"", IFERROR(INDEX('Recommendations'!$G$2:$G$274, MATCH(H2,'Recommendations'!$B$2:$B$274,0))="Compensated", FALSE))</xm:f>
            <x14:dxf>
              <font>
                <color rgb="FF000000"/>
              </font>
              <fill>
                <patternFill>
                  <bgColor rgb="FFC6E0B4"/>
                </patternFill>
              </fill>
            </x14:dxf>
          </x14:cfRule>
          <x14:cfRule type="expression" priority="3" id="{00000000-000E-0000-0700-000003000000}">
            <xm:f>AND(H2&lt;&gt;"", IFERROR(INDEX('Recommendations'!$G$2:$G$274, MATCH(H2,'Recommendations'!$B$2:$B$274,0))="Testing", FALSE))</xm:f>
            <x14:dxf>
              <font>
                <color rgb="FF000000"/>
              </font>
              <fill>
                <patternFill>
                  <bgColor rgb="FFFFC000"/>
                </patternFill>
              </fill>
            </x14:dxf>
          </x14:cfRule>
          <x14:cfRule type="expression" priority="4" id="{00000000-000E-0000-0700-000004000000}">
            <xm:f>AND(H2&lt;&gt;"", IFERROR(INDEX('Recommendations'!$G$2:$G$274, MATCH(H2,'Recommendations'!$B$2:$B$274,0))="Failed", FALSE))</xm:f>
            <x14:dxf>
              <font>
                <color rgb="FF000000"/>
              </font>
              <fill>
                <patternFill>
                  <bgColor rgb="FFD82891"/>
                </patternFill>
              </fill>
            </x14:dxf>
          </x14:cfRule>
          <x14:cfRule type="expression" priority="5" id="{00000000-000E-0000-0700-000005000000}">
            <xm:f>AND(H2&lt;&gt;"", IFERROR(INDEX('Recommendations'!$G$2:$G$274, MATCH(H2,'Recommendations'!$B$2:$B$274,0))="Risk Accepted", FALSE))</xm:f>
            <x14:dxf>
              <font>
                <color rgb="FF000000"/>
              </font>
              <fill>
                <patternFill>
                  <bgColor rgb="FFD9D9D9"/>
                </patternFill>
              </fill>
            </x14:dxf>
          </x14:cfRule>
          <x14:cfRule type="expression" priority="6" id="{00000000-000E-0000-0700-000006000000}">
            <xm:f>AND(H2&lt;&gt;"", IFERROR(INDEX('Recommendations'!$G$2:$G$274, MATCH(H2,'Recommendations'!$B$2:$B$274,0))="N/A", FALSE))</xm:f>
            <x14:dxf>
              <font>
                <color rgb="FF000000"/>
              </font>
              <fill>
                <patternFill>
                  <bgColor rgb="FFF2F2F2"/>
                </patternFill>
              </fill>
            </x14:dxf>
          </x14:cfRule>
          <xm:sqref>H2:AU226</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T108"/>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6" customWidth="1" outlineLevel="1"/>
    <col min="2" max="2" width="22" customWidth="1" outlineLevel="1"/>
    <col min="3" max="3" width="10" customWidth="1"/>
    <col min="4" max="4" width="60" customWidth="1"/>
    <col min="5" max="5" width="70" hidden="1" customWidth="1" outlineLevel="1" collapsed="1"/>
    <col min="6" max="7" width="10" customWidth="1"/>
    <col min="8" max="46" width="10" customWidth="1" outlineLevel="1"/>
  </cols>
  <sheetData>
    <row r="1" spans="1:46" ht="25" customHeight="1" x14ac:dyDescent="0.35">
      <c r="A1" s="203" t="s">
        <v>3178</v>
      </c>
      <c r="B1" s="204" t="s">
        <v>3761</v>
      </c>
      <c r="C1" s="204" t="s">
        <v>3762</v>
      </c>
      <c r="D1" s="204" t="s">
        <v>3763</v>
      </c>
      <c r="E1" s="204" t="s">
        <v>2487</v>
      </c>
      <c r="F1" s="204" t="s">
        <v>1546</v>
      </c>
      <c r="G1" s="204" t="s">
        <v>1547</v>
      </c>
      <c r="H1" s="204" t="s">
        <v>1548</v>
      </c>
      <c r="I1" s="204" t="s">
        <v>1549</v>
      </c>
      <c r="J1" s="204" t="s">
        <v>1550</v>
      </c>
      <c r="K1" s="204" t="s">
        <v>1551</v>
      </c>
      <c r="L1" s="204" t="s">
        <v>1552</v>
      </c>
      <c r="M1" s="204" t="s">
        <v>1553</v>
      </c>
      <c r="N1" s="204" t="s">
        <v>1554</v>
      </c>
      <c r="O1" s="204" t="s">
        <v>1555</v>
      </c>
      <c r="P1" s="204" t="s">
        <v>1556</v>
      </c>
      <c r="Q1" s="204" t="s">
        <v>1557</v>
      </c>
      <c r="R1" s="204" t="s">
        <v>1558</v>
      </c>
      <c r="S1" s="204" t="s">
        <v>1559</v>
      </c>
      <c r="T1" s="204" t="s">
        <v>1560</v>
      </c>
      <c r="U1" s="204" t="s">
        <v>1561</v>
      </c>
      <c r="V1" s="204" t="s">
        <v>1562</v>
      </c>
      <c r="W1" s="204" t="s">
        <v>1563</v>
      </c>
      <c r="X1" s="204" t="s">
        <v>1564</v>
      </c>
      <c r="Y1" s="204" t="s">
        <v>1565</v>
      </c>
      <c r="Z1" s="204" t="s">
        <v>1566</v>
      </c>
      <c r="AA1" s="204" t="s">
        <v>1567</v>
      </c>
      <c r="AB1" s="204" t="s">
        <v>1568</v>
      </c>
      <c r="AC1" s="204" t="s">
        <v>1569</v>
      </c>
      <c r="AD1" s="204" t="s">
        <v>1570</v>
      </c>
      <c r="AE1" s="204" t="s">
        <v>1571</v>
      </c>
      <c r="AF1" s="204" t="s">
        <v>1572</v>
      </c>
      <c r="AG1" s="204" t="s">
        <v>1573</v>
      </c>
      <c r="AH1" s="204" t="s">
        <v>1574</v>
      </c>
      <c r="AI1" s="204" t="s">
        <v>1575</v>
      </c>
      <c r="AJ1" s="204" t="s">
        <v>1576</v>
      </c>
      <c r="AK1" s="204" t="s">
        <v>1577</v>
      </c>
      <c r="AL1" s="204" t="s">
        <v>1578</v>
      </c>
      <c r="AM1" s="204" t="s">
        <v>1579</v>
      </c>
      <c r="AN1" s="204" t="s">
        <v>1580</v>
      </c>
      <c r="AO1" s="204" t="s">
        <v>1581</v>
      </c>
      <c r="AP1" s="204" t="s">
        <v>1582</v>
      </c>
      <c r="AQ1" s="204" t="s">
        <v>1583</v>
      </c>
      <c r="AR1" s="204" t="s">
        <v>1584</v>
      </c>
      <c r="AS1" s="204" t="s">
        <v>1585</v>
      </c>
      <c r="AT1" s="205" t="s">
        <v>1586</v>
      </c>
    </row>
    <row r="2" spans="1:46" ht="60" customHeight="1" outlineLevel="1" x14ac:dyDescent="0.35">
      <c r="A2" s="197" t="s">
        <v>1389</v>
      </c>
      <c r="B2" s="183" t="s">
        <v>3764</v>
      </c>
      <c r="C2" s="183"/>
      <c r="D2" s="186" t="s">
        <v>3765</v>
      </c>
      <c r="E2" s="186"/>
      <c r="F2" s="188" t="str">
        <f>IF(COUNTIF(G2:AT2,"&lt;&gt;")=0,"",SUMPRODUCT(((Recommendations[ImplStatus]="Implemented")+(Recommendations[ImplStatus]="Compensated"))*ISNUMBER(MATCH(Recommendations[Id],G2:AT2,0)))/COUNTIF(G2:AT2,"&lt;&gt;"))</f>
        <v/>
      </c>
      <c r="G2" s="190"/>
      <c r="H2" s="190"/>
      <c r="I2" s="190"/>
      <c r="J2" s="190"/>
      <c r="K2" s="190"/>
      <c r="L2" s="190"/>
      <c r="M2" s="190"/>
      <c r="N2" s="190"/>
      <c r="O2" s="190"/>
      <c r="P2" s="190"/>
      <c r="Q2" s="190"/>
      <c r="R2" s="190"/>
      <c r="S2" s="190"/>
      <c r="T2" s="190"/>
      <c r="U2" s="190"/>
      <c r="V2" s="190"/>
      <c r="W2" s="190"/>
      <c r="X2" s="190"/>
      <c r="Y2" s="190"/>
      <c r="Z2" s="190"/>
      <c r="AA2" s="190"/>
      <c r="AB2" s="190"/>
      <c r="AC2" s="190"/>
      <c r="AD2" s="190"/>
      <c r="AE2" s="190"/>
      <c r="AF2" s="190"/>
      <c r="AG2" s="190"/>
      <c r="AH2" s="190"/>
      <c r="AI2" s="190"/>
      <c r="AJ2" s="190"/>
      <c r="AK2" s="190"/>
      <c r="AL2" s="190"/>
      <c r="AM2" s="190"/>
      <c r="AN2" s="190"/>
      <c r="AO2" s="190"/>
      <c r="AP2" s="190"/>
      <c r="AQ2" s="190"/>
      <c r="AR2" s="190"/>
      <c r="AS2" s="190"/>
      <c r="AT2" s="200"/>
    </row>
    <row r="3" spans="1:46" ht="60" customHeight="1" x14ac:dyDescent="0.35">
      <c r="A3" s="198" t="s">
        <v>1389</v>
      </c>
      <c r="B3" s="184" t="s">
        <v>3764</v>
      </c>
      <c r="C3" s="185" t="s">
        <v>3766</v>
      </c>
      <c r="D3" s="187" t="s">
        <v>3767</v>
      </c>
      <c r="E3" s="187" t="s">
        <v>3768</v>
      </c>
      <c r="F3" s="189" t="str">
        <f>IF(COUNTIF(G3:AT3,"&lt;&gt;")=0,"",SUMPRODUCT(((Recommendations[ImplStatus]="Implemented")+(Recommendations[ImplStatus]="Compensated"))*ISNUMBER(MATCH(Recommendations[Id],G3:AT3,0)))/COUNTIF(G3:AT3,"&lt;&gt;"))</f>
        <v/>
      </c>
      <c r="G3" s="191"/>
      <c r="H3" s="191"/>
      <c r="I3" s="191"/>
      <c r="J3" s="191"/>
      <c r="K3" s="191"/>
      <c r="L3" s="191"/>
      <c r="M3" s="191"/>
      <c r="N3" s="191"/>
      <c r="O3" s="191"/>
      <c r="P3" s="191"/>
      <c r="Q3" s="191"/>
      <c r="R3" s="191"/>
      <c r="S3" s="191"/>
      <c r="T3" s="191"/>
      <c r="U3" s="191"/>
      <c r="V3" s="191"/>
      <c r="W3" s="191"/>
      <c r="X3" s="191"/>
      <c r="Y3" s="191"/>
      <c r="Z3" s="191"/>
      <c r="AA3" s="191"/>
      <c r="AB3" s="191"/>
      <c r="AC3" s="191"/>
      <c r="AD3" s="191"/>
      <c r="AE3" s="191"/>
      <c r="AF3" s="191"/>
      <c r="AG3" s="191"/>
      <c r="AH3" s="191"/>
      <c r="AI3" s="191"/>
      <c r="AJ3" s="191"/>
      <c r="AK3" s="191"/>
      <c r="AL3" s="191"/>
      <c r="AM3" s="191"/>
      <c r="AN3" s="191"/>
      <c r="AO3" s="191"/>
      <c r="AP3" s="191"/>
      <c r="AQ3" s="191"/>
      <c r="AR3" s="191"/>
      <c r="AS3" s="191"/>
      <c r="AT3" s="201"/>
    </row>
    <row r="4" spans="1:46" ht="60" customHeight="1" x14ac:dyDescent="0.35">
      <c r="A4" s="198" t="s">
        <v>1389</v>
      </c>
      <c r="B4" s="184" t="s">
        <v>3764</v>
      </c>
      <c r="C4" s="185" t="s">
        <v>3769</v>
      </c>
      <c r="D4" s="187" t="s">
        <v>3770</v>
      </c>
      <c r="E4" s="187" t="s">
        <v>3771</v>
      </c>
      <c r="F4" s="189" t="str">
        <f>IF(COUNTIF(G4:AT4,"&lt;&gt;")=0,"",SUMPRODUCT(((Recommendations[ImplStatus]="Implemented")+(Recommendations[ImplStatus]="Compensated"))*ISNUMBER(MATCH(Recommendations[Id],G4:AT4,0)))/COUNTIF(G4:AT4,"&lt;&gt;"))</f>
        <v/>
      </c>
      <c r="G4" s="191"/>
      <c r="H4" s="191"/>
      <c r="I4" s="191"/>
      <c r="J4" s="191"/>
      <c r="K4" s="191"/>
      <c r="L4" s="191"/>
      <c r="M4" s="191"/>
      <c r="N4" s="191"/>
      <c r="O4" s="191"/>
      <c r="P4" s="191"/>
      <c r="Q4" s="191"/>
      <c r="R4" s="191"/>
      <c r="S4" s="191"/>
      <c r="T4" s="191"/>
      <c r="U4" s="191"/>
      <c r="V4" s="191"/>
      <c r="W4" s="191"/>
      <c r="X4" s="191"/>
      <c r="Y4" s="191"/>
      <c r="Z4" s="191"/>
      <c r="AA4" s="191"/>
      <c r="AB4" s="191"/>
      <c r="AC4" s="191"/>
      <c r="AD4" s="191"/>
      <c r="AE4" s="191"/>
      <c r="AF4" s="191"/>
      <c r="AG4" s="191"/>
      <c r="AH4" s="191"/>
      <c r="AI4" s="191"/>
      <c r="AJ4" s="191"/>
      <c r="AK4" s="191"/>
      <c r="AL4" s="191"/>
      <c r="AM4" s="191"/>
      <c r="AN4" s="191"/>
      <c r="AO4" s="191"/>
      <c r="AP4" s="191"/>
      <c r="AQ4" s="191"/>
      <c r="AR4" s="191"/>
      <c r="AS4" s="191"/>
      <c r="AT4" s="201"/>
    </row>
    <row r="5" spans="1:46" ht="60" customHeight="1" x14ac:dyDescent="0.35">
      <c r="A5" s="198" t="s">
        <v>1389</v>
      </c>
      <c r="B5" s="184" t="s">
        <v>3764</v>
      </c>
      <c r="C5" s="185" t="s">
        <v>3772</v>
      </c>
      <c r="D5" s="187" t="s">
        <v>3773</v>
      </c>
      <c r="E5" s="187" t="s">
        <v>3774</v>
      </c>
      <c r="F5" s="189" t="str">
        <f>IF(COUNTIF(G5:AT5,"&lt;&gt;")=0,"",SUMPRODUCT(((Recommendations[ImplStatus]="Implemented")+(Recommendations[ImplStatus]="Compensated"))*ISNUMBER(MATCH(Recommendations[Id],G5:AT5,0)))/COUNTIF(G5:AT5,"&lt;&gt;"))</f>
        <v/>
      </c>
      <c r="G5" s="191"/>
      <c r="H5" s="191"/>
      <c r="I5" s="191"/>
      <c r="J5" s="191"/>
      <c r="K5" s="191"/>
      <c r="L5" s="191"/>
      <c r="M5" s="191"/>
      <c r="N5" s="191"/>
      <c r="O5" s="191"/>
      <c r="P5" s="191"/>
      <c r="Q5" s="191"/>
      <c r="R5" s="191"/>
      <c r="S5" s="191"/>
      <c r="T5" s="191"/>
      <c r="U5" s="191"/>
      <c r="V5" s="191"/>
      <c r="W5" s="191"/>
      <c r="X5" s="191"/>
      <c r="Y5" s="191"/>
      <c r="Z5" s="191"/>
      <c r="AA5" s="191"/>
      <c r="AB5" s="191"/>
      <c r="AC5" s="191"/>
      <c r="AD5" s="191"/>
      <c r="AE5" s="191"/>
      <c r="AF5" s="191"/>
      <c r="AG5" s="191"/>
      <c r="AH5" s="191"/>
      <c r="AI5" s="191"/>
      <c r="AJ5" s="191"/>
      <c r="AK5" s="191"/>
      <c r="AL5" s="191"/>
      <c r="AM5" s="191"/>
      <c r="AN5" s="191"/>
      <c r="AO5" s="191"/>
      <c r="AP5" s="191"/>
      <c r="AQ5" s="191"/>
      <c r="AR5" s="191"/>
      <c r="AS5" s="191"/>
      <c r="AT5" s="201"/>
    </row>
    <row r="6" spans="1:46" ht="60" customHeight="1" x14ac:dyDescent="0.35">
      <c r="A6" s="198" t="s">
        <v>1389</v>
      </c>
      <c r="B6" s="184" t="s">
        <v>3764</v>
      </c>
      <c r="C6" s="185" t="s">
        <v>3775</v>
      </c>
      <c r="D6" s="187" t="s">
        <v>3776</v>
      </c>
      <c r="E6" s="187" t="s">
        <v>3777</v>
      </c>
      <c r="F6" s="189" t="str">
        <f>IF(COUNTIF(G6:AT6,"&lt;&gt;")=0,"",SUMPRODUCT(((Recommendations[ImplStatus]="Implemented")+(Recommendations[ImplStatus]="Compensated"))*ISNUMBER(MATCH(Recommendations[Id],G6:AT6,0)))/COUNTIF(G6:AT6,"&lt;&gt;"))</f>
        <v/>
      </c>
      <c r="G6" s="191"/>
      <c r="H6" s="191"/>
      <c r="I6" s="191"/>
      <c r="J6" s="191"/>
      <c r="K6" s="191"/>
      <c r="L6" s="191"/>
      <c r="M6" s="191"/>
      <c r="N6" s="191"/>
      <c r="O6" s="191"/>
      <c r="P6" s="191"/>
      <c r="Q6" s="191"/>
      <c r="R6" s="191"/>
      <c r="S6" s="191"/>
      <c r="T6" s="191"/>
      <c r="U6" s="191"/>
      <c r="V6" s="191"/>
      <c r="W6" s="191"/>
      <c r="X6" s="191"/>
      <c r="Y6" s="191"/>
      <c r="Z6" s="191"/>
      <c r="AA6" s="191"/>
      <c r="AB6" s="191"/>
      <c r="AC6" s="191"/>
      <c r="AD6" s="191"/>
      <c r="AE6" s="191"/>
      <c r="AF6" s="191"/>
      <c r="AG6" s="191"/>
      <c r="AH6" s="191"/>
      <c r="AI6" s="191"/>
      <c r="AJ6" s="191"/>
      <c r="AK6" s="191"/>
      <c r="AL6" s="191"/>
      <c r="AM6" s="191"/>
      <c r="AN6" s="191"/>
      <c r="AO6" s="191"/>
      <c r="AP6" s="191"/>
      <c r="AQ6" s="191"/>
      <c r="AR6" s="191"/>
      <c r="AS6" s="191"/>
      <c r="AT6" s="201"/>
    </row>
    <row r="7" spans="1:46" ht="60" customHeight="1" x14ac:dyDescent="0.35">
      <c r="A7" s="198" t="s">
        <v>1389</v>
      </c>
      <c r="B7" s="184" t="s">
        <v>3764</v>
      </c>
      <c r="C7" s="185" t="s">
        <v>3778</v>
      </c>
      <c r="D7" s="187" t="s">
        <v>3779</v>
      </c>
      <c r="E7" s="187" t="s">
        <v>3780</v>
      </c>
      <c r="F7" s="189" t="str">
        <f>IF(COUNTIF(G7:AT7,"&lt;&gt;")=0,"",SUMPRODUCT(((Recommendations[ImplStatus]="Implemented")+(Recommendations[ImplStatus]="Compensated"))*ISNUMBER(MATCH(Recommendations[Id],G7:AT7,0)))/COUNTIF(G7:AT7,"&lt;&gt;"))</f>
        <v/>
      </c>
      <c r="G7" s="191"/>
      <c r="H7" s="191"/>
      <c r="I7" s="191"/>
      <c r="J7" s="191"/>
      <c r="K7" s="191"/>
      <c r="L7" s="191"/>
      <c r="M7" s="191"/>
      <c r="N7" s="191"/>
      <c r="O7" s="191"/>
      <c r="P7" s="191"/>
      <c r="Q7" s="191"/>
      <c r="R7" s="191"/>
      <c r="S7" s="191"/>
      <c r="T7" s="191"/>
      <c r="U7" s="191"/>
      <c r="V7" s="191"/>
      <c r="W7" s="191"/>
      <c r="X7" s="191"/>
      <c r="Y7" s="191"/>
      <c r="Z7" s="191"/>
      <c r="AA7" s="191"/>
      <c r="AB7" s="191"/>
      <c r="AC7" s="191"/>
      <c r="AD7" s="191"/>
      <c r="AE7" s="191"/>
      <c r="AF7" s="191"/>
      <c r="AG7" s="191"/>
      <c r="AH7" s="191"/>
      <c r="AI7" s="191"/>
      <c r="AJ7" s="191"/>
      <c r="AK7" s="191"/>
      <c r="AL7" s="191"/>
      <c r="AM7" s="191"/>
      <c r="AN7" s="191"/>
      <c r="AO7" s="191"/>
      <c r="AP7" s="191"/>
      <c r="AQ7" s="191"/>
      <c r="AR7" s="191"/>
      <c r="AS7" s="191"/>
      <c r="AT7" s="201"/>
    </row>
    <row r="8" spans="1:46" ht="60" customHeight="1" x14ac:dyDescent="0.35">
      <c r="A8" s="198" t="s">
        <v>1389</v>
      </c>
      <c r="B8" s="184" t="s">
        <v>3764</v>
      </c>
      <c r="C8" s="185" t="s">
        <v>3781</v>
      </c>
      <c r="D8" s="187" t="s">
        <v>3782</v>
      </c>
      <c r="E8" s="187" t="s">
        <v>3783</v>
      </c>
      <c r="F8" s="189" t="str">
        <f>IF(COUNTIF(G8:AT8,"&lt;&gt;")=0,"",SUMPRODUCT(((Recommendations[ImplStatus]="Implemented")+(Recommendations[ImplStatus]="Compensated"))*ISNUMBER(MATCH(Recommendations[Id],G8:AT8,0)))/COUNTIF(G8:AT8,"&lt;&gt;"))</f>
        <v/>
      </c>
      <c r="G8" s="191"/>
      <c r="H8" s="191"/>
      <c r="I8" s="191"/>
      <c r="J8" s="191"/>
      <c r="K8" s="191"/>
      <c r="L8" s="191"/>
      <c r="M8" s="191"/>
      <c r="N8" s="191"/>
      <c r="O8" s="191"/>
      <c r="P8" s="191"/>
      <c r="Q8" s="191"/>
      <c r="R8" s="191"/>
      <c r="S8" s="191"/>
      <c r="T8" s="191"/>
      <c r="U8" s="191"/>
      <c r="V8" s="191"/>
      <c r="W8" s="191"/>
      <c r="X8" s="191"/>
      <c r="Y8" s="191"/>
      <c r="Z8" s="191"/>
      <c r="AA8" s="191"/>
      <c r="AB8" s="191"/>
      <c r="AC8" s="191"/>
      <c r="AD8" s="191"/>
      <c r="AE8" s="191"/>
      <c r="AF8" s="191"/>
      <c r="AG8" s="191"/>
      <c r="AH8" s="191"/>
      <c r="AI8" s="191"/>
      <c r="AJ8" s="191"/>
      <c r="AK8" s="191"/>
      <c r="AL8" s="191"/>
      <c r="AM8" s="191"/>
      <c r="AN8" s="191"/>
      <c r="AO8" s="191"/>
      <c r="AP8" s="191"/>
      <c r="AQ8" s="191"/>
      <c r="AR8" s="191"/>
      <c r="AS8" s="191"/>
      <c r="AT8" s="201"/>
    </row>
    <row r="9" spans="1:46" ht="60" customHeight="1" x14ac:dyDescent="0.35">
      <c r="A9" s="198" t="s">
        <v>1389</v>
      </c>
      <c r="B9" s="184" t="s">
        <v>3764</v>
      </c>
      <c r="C9" s="185" t="s">
        <v>3784</v>
      </c>
      <c r="D9" s="187" t="s">
        <v>3785</v>
      </c>
      <c r="E9" s="187" t="s">
        <v>3786</v>
      </c>
      <c r="F9" s="189" t="str">
        <f>IF(COUNTIF(G9:AT9,"&lt;&gt;")=0,"",SUMPRODUCT(((Recommendations[ImplStatus]="Implemented")+(Recommendations[ImplStatus]="Compensated"))*ISNUMBER(MATCH(Recommendations[Id],G9:AT9,0)))/COUNTIF(G9:AT9,"&lt;&gt;"))</f>
        <v/>
      </c>
      <c r="G9" s="191"/>
      <c r="H9" s="191"/>
      <c r="I9" s="191"/>
      <c r="J9" s="191"/>
      <c r="K9" s="191"/>
      <c r="L9" s="191"/>
      <c r="M9" s="191"/>
      <c r="N9" s="191"/>
      <c r="O9" s="191"/>
      <c r="P9" s="191"/>
      <c r="Q9" s="191"/>
      <c r="R9" s="191"/>
      <c r="S9" s="191"/>
      <c r="T9" s="191"/>
      <c r="U9" s="191"/>
      <c r="V9" s="191"/>
      <c r="W9" s="191"/>
      <c r="X9" s="191"/>
      <c r="Y9" s="191"/>
      <c r="Z9" s="191"/>
      <c r="AA9" s="191"/>
      <c r="AB9" s="191"/>
      <c r="AC9" s="191"/>
      <c r="AD9" s="191"/>
      <c r="AE9" s="191"/>
      <c r="AF9" s="191"/>
      <c r="AG9" s="191"/>
      <c r="AH9" s="191"/>
      <c r="AI9" s="191"/>
      <c r="AJ9" s="191"/>
      <c r="AK9" s="191"/>
      <c r="AL9" s="191"/>
      <c r="AM9" s="191"/>
      <c r="AN9" s="191"/>
      <c r="AO9" s="191"/>
      <c r="AP9" s="191"/>
      <c r="AQ9" s="191"/>
      <c r="AR9" s="191"/>
      <c r="AS9" s="191"/>
      <c r="AT9" s="201"/>
    </row>
    <row r="10" spans="1:46" ht="60" customHeight="1" x14ac:dyDescent="0.35">
      <c r="A10" s="198" t="s">
        <v>1389</v>
      </c>
      <c r="B10" s="184" t="s">
        <v>3764</v>
      </c>
      <c r="C10" s="185" t="s">
        <v>3787</v>
      </c>
      <c r="D10" s="187" t="s">
        <v>3788</v>
      </c>
      <c r="E10" s="187" t="s">
        <v>3789</v>
      </c>
      <c r="F10" s="189" t="str">
        <f>IF(COUNTIF(G10:AT10,"&lt;&gt;")=0,"",SUMPRODUCT(((Recommendations[ImplStatus]="Implemented")+(Recommendations[ImplStatus]="Compensated"))*ISNUMBER(MATCH(Recommendations[Id],G10:AT10,0)))/COUNTIF(G10:AT10,"&lt;&gt;"))</f>
        <v/>
      </c>
      <c r="G10" s="191"/>
      <c r="H10" s="191"/>
      <c r="I10" s="191"/>
      <c r="J10" s="191"/>
      <c r="K10" s="191"/>
      <c r="L10" s="191"/>
      <c r="M10" s="191"/>
      <c r="N10" s="191"/>
      <c r="O10" s="191"/>
      <c r="P10" s="191"/>
      <c r="Q10" s="191"/>
      <c r="R10" s="191"/>
      <c r="S10" s="191"/>
      <c r="T10" s="191"/>
      <c r="U10" s="191"/>
      <c r="V10" s="191"/>
      <c r="W10" s="191"/>
      <c r="X10" s="191"/>
      <c r="Y10" s="191"/>
      <c r="Z10" s="191"/>
      <c r="AA10" s="191"/>
      <c r="AB10" s="191"/>
      <c r="AC10" s="191"/>
      <c r="AD10" s="191"/>
      <c r="AE10" s="191"/>
      <c r="AF10" s="191"/>
      <c r="AG10" s="191"/>
      <c r="AH10" s="191"/>
      <c r="AI10" s="191"/>
      <c r="AJ10" s="191"/>
      <c r="AK10" s="191"/>
      <c r="AL10" s="191"/>
      <c r="AM10" s="191"/>
      <c r="AN10" s="191"/>
      <c r="AO10" s="191"/>
      <c r="AP10" s="191"/>
      <c r="AQ10" s="191"/>
      <c r="AR10" s="191"/>
      <c r="AS10" s="191"/>
      <c r="AT10" s="201"/>
    </row>
    <row r="11" spans="1:46" ht="60" customHeight="1" x14ac:dyDescent="0.35">
      <c r="A11" s="198" t="s">
        <v>1389</v>
      </c>
      <c r="B11" s="184" t="s">
        <v>3764</v>
      </c>
      <c r="C11" s="185" t="s">
        <v>3790</v>
      </c>
      <c r="D11" s="187" t="s">
        <v>3791</v>
      </c>
      <c r="E11" s="187" t="s">
        <v>3792</v>
      </c>
      <c r="F11" s="189" t="str">
        <f>IF(COUNTIF(G11:AT11,"&lt;&gt;")=0,"",SUMPRODUCT(((Recommendations[ImplStatus]="Implemented")+(Recommendations[ImplStatus]="Compensated"))*ISNUMBER(MATCH(Recommendations[Id],G11:AT11,0)))/COUNTIF(G11:AT11,"&lt;&gt;"))</f>
        <v/>
      </c>
      <c r="G11" s="191"/>
      <c r="H11" s="191"/>
      <c r="I11" s="191"/>
      <c r="J11" s="191"/>
      <c r="K11" s="191"/>
      <c r="L11" s="191"/>
      <c r="M11" s="191"/>
      <c r="N11" s="191"/>
      <c r="O11" s="191"/>
      <c r="P11" s="191"/>
      <c r="Q11" s="191"/>
      <c r="R11" s="191"/>
      <c r="S11" s="191"/>
      <c r="T11" s="191"/>
      <c r="U11" s="191"/>
      <c r="V11" s="191"/>
      <c r="W11" s="191"/>
      <c r="X11" s="191"/>
      <c r="Y11" s="191"/>
      <c r="Z11" s="191"/>
      <c r="AA11" s="191"/>
      <c r="AB11" s="191"/>
      <c r="AC11" s="191"/>
      <c r="AD11" s="191"/>
      <c r="AE11" s="191"/>
      <c r="AF11" s="191"/>
      <c r="AG11" s="191"/>
      <c r="AH11" s="191"/>
      <c r="AI11" s="191"/>
      <c r="AJ11" s="191"/>
      <c r="AK11" s="191"/>
      <c r="AL11" s="191"/>
      <c r="AM11" s="191"/>
      <c r="AN11" s="191"/>
      <c r="AO11" s="191"/>
      <c r="AP11" s="191"/>
      <c r="AQ11" s="191"/>
      <c r="AR11" s="191"/>
      <c r="AS11" s="191"/>
      <c r="AT11" s="201"/>
    </row>
    <row r="12" spans="1:46" ht="60" customHeight="1" x14ac:dyDescent="0.35">
      <c r="A12" s="198" t="s">
        <v>1389</v>
      </c>
      <c r="B12" s="184" t="s">
        <v>3764</v>
      </c>
      <c r="C12" s="185" t="s">
        <v>3793</v>
      </c>
      <c r="D12" s="187" t="s">
        <v>3794</v>
      </c>
      <c r="E12" s="187" t="s">
        <v>3795</v>
      </c>
      <c r="F12" s="189" t="str">
        <f>IF(COUNTIF(G12:AT12,"&lt;&gt;")=0,"",SUMPRODUCT(((Recommendations[ImplStatus]="Implemented")+(Recommendations[ImplStatus]="Compensated"))*ISNUMBER(MATCH(Recommendations[Id],G12:AT12,0)))/COUNTIF(G12:AT12,"&lt;&gt;"))</f>
        <v/>
      </c>
      <c r="G12" s="191"/>
      <c r="H12" s="191"/>
      <c r="I12" s="191"/>
      <c r="J12" s="191"/>
      <c r="K12" s="191"/>
      <c r="L12" s="191"/>
      <c r="M12" s="191"/>
      <c r="N12" s="191"/>
      <c r="O12" s="191"/>
      <c r="P12" s="191"/>
      <c r="Q12" s="191"/>
      <c r="R12" s="191"/>
      <c r="S12" s="191"/>
      <c r="T12" s="191"/>
      <c r="U12" s="191"/>
      <c r="V12" s="191"/>
      <c r="W12" s="191"/>
      <c r="X12" s="191"/>
      <c r="Y12" s="191"/>
      <c r="Z12" s="191"/>
      <c r="AA12" s="191"/>
      <c r="AB12" s="191"/>
      <c r="AC12" s="191"/>
      <c r="AD12" s="191"/>
      <c r="AE12" s="191"/>
      <c r="AF12" s="191"/>
      <c r="AG12" s="191"/>
      <c r="AH12" s="191"/>
      <c r="AI12" s="191"/>
      <c r="AJ12" s="191"/>
      <c r="AK12" s="191"/>
      <c r="AL12" s="191"/>
      <c r="AM12" s="191"/>
      <c r="AN12" s="191"/>
      <c r="AO12" s="191"/>
      <c r="AP12" s="191"/>
      <c r="AQ12" s="191"/>
      <c r="AR12" s="191"/>
      <c r="AS12" s="191"/>
      <c r="AT12" s="201"/>
    </row>
    <row r="13" spans="1:46" ht="60" customHeight="1" x14ac:dyDescent="0.35">
      <c r="A13" s="198" t="s">
        <v>1389</v>
      </c>
      <c r="B13" s="184" t="s">
        <v>3764</v>
      </c>
      <c r="C13" s="185" t="s">
        <v>3796</v>
      </c>
      <c r="D13" s="187" t="s">
        <v>3797</v>
      </c>
      <c r="E13" s="187" t="s">
        <v>3798</v>
      </c>
      <c r="F13" s="189" t="str">
        <f>IF(COUNTIF(G13:AT13,"&lt;&gt;")=0,"",SUMPRODUCT(((Recommendations[ImplStatus]="Implemented")+(Recommendations[ImplStatus]="Compensated"))*ISNUMBER(MATCH(Recommendations[Id],G13:AT13,0)))/COUNTIF(G13:AT13,"&lt;&gt;"))</f>
        <v/>
      </c>
      <c r="G13" s="191"/>
      <c r="H13" s="191"/>
      <c r="I13" s="191"/>
      <c r="J13" s="191"/>
      <c r="K13" s="191"/>
      <c r="L13" s="191"/>
      <c r="M13" s="191"/>
      <c r="N13" s="191"/>
      <c r="O13" s="191"/>
      <c r="P13" s="191"/>
      <c r="Q13" s="191"/>
      <c r="R13" s="191"/>
      <c r="S13" s="191"/>
      <c r="T13" s="191"/>
      <c r="U13" s="191"/>
      <c r="V13" s="191"/>
      <c r="W13" s="191"/>
      <c r="X13" s="191"/>
      <c r="Y13" s="191"/>
      <c r="Z13" s="191"/>
      <c r="AA13" s="191"/>
      <c r="AB13" s="191"/>
      <c r="AC13" s="191"/>
      <c r="AD13" s="191"/>
      <c r="AE13" s="191"/>
      <c r="AF13" s="191"/>
      <c r="AG13" s="191"/>
      <c r="AH13" s="191"/>
      <c r="AI13" s="191"/>
      <c r="AJ13" s="191"/>
      <c r="AK13" s="191"/>
      <c r="AL13" s="191"/>
      <c r="AM13" s="191"/>
      <c r="AN13" s="191"/>
      <c r="AO13" s="191"/>
      <c r="AP13" s="191"/>
      <c r="AQ13" s="191"/>
      <c r="AR13" s="191"/>
      <c r="AS13" s="191"/>
      <c r="AT13" s="201"/>
    </row>
    <row r="14" spans="1:46" ht="60" customHeight="1" x14ac:dyDescent="0.35">
      <c r="A14" s="198" t="s">
        <v>1389</v>
      </c>
      <c r="B14" s="184" t="s">
        <v>3764</v>
      </c>
      <c r="C14" s="185" t="s">
        <v>3799</v>
      </c>
      <c r="D14" s="187" t="s">
        <v>3800</v>
      </c>
      <c r="E14" s="187" t="s">
        <v>3801</v>
      </c>
      <c r="F14" s="189" t="str">
        <f>IF(COUNTIF(G14:AT14,"&lt;&gt;")=0,"",SUMPRODUCT(((Recommendations[ImplStatus]="Implemented")+(Recommendations[ImplStatus]="Compensated"))*ISNUMBER(MATCH(Recommendations[Id],G14:AT14,0)))/COUNTIF(G14:AT14,"&lt;&gt;"))</f>
        <v/>
      </c>
      <c r="G14" s="191"/>
      <c r="H14" s="191"/>
      <c r="I14" s="191"/>
      <c r="J14" s="191"/>
      <c r="K14" s="191"/>
      <c r="L14" s="191"/>
      <c r="M14" s="191"/>
      <c r="N14" s="191"/>
      <c r="O14" s="191"/>
      <c r="P14" s="191"/>
      <c r="Q14" s="191"/>
      <c r="R14" s="191"/>
      <c r="S14" s="191"/>
      <c r="T14" s="191"/>
      <c r="U14" s="191"/>
      <c r="V14" s="191"/>
      <c r="W14" s="191"/>
      <c r="X14" s="191"/>
      <c r="Y14" s="191"/>
      <c r="Z14" s="191"/>
      <c r="AA14" s="191"/>
      <c r="AB14" s="191"/>
      <c r="AC14" s="191"/>
      <c r="AD14" s="191"/>
      <c r="AE14" s="191"/>
      <c r="AF14" s="191"/>
      <c r="AG14" s="191"/>
      <c r="AH14" s="191"/>
      <c r="AI14" s="191"/>
      <c r="AJ14" s="191"/>
      <c r="AK14" s="191"/>
      <c r="AL14" s="191"/>
      <c r="AM14" s="191"/>
      <c r="AN14" s="191"/>
      <c r="AO14" s="191"/>
      <c r="AP14" s="191"/>
      <c r="AQ14" s="191"/>
      <c r="AR14" s="191"/>
      <c r="AS14" s="191"/>
      <c r="AT14" s="201"/>
    </row>
    <row r="15" spans="1:46" ht="60" customHeight="1" x14ac:dyDescent="0.35">
      <c r="A15" s="198" t="s">
        <v>1389</v>
      </c>
      <c r="B15" s="184" t="s">
        <v>3764</v>
      </c>
      <c r="C15" s="185" t="s">
        <v>3802</v>
      </c>
      <c r="D15" s="187" t="s">
        <v>3803</v>
      </c>
      <c r="E15" s="187" t="s">
        <v>3804</v>
      </c>
      <c r="F15" s="189" t="str">
        <f>IF(COUNTIF(G15:AT15,"&lt;&gt;")=0,"",SUMPRODUCT(((Recommendations[ImplStatus]="Implemented")+(Recommendations[ImplStatus]="Compensated"))*ISNUMBER(MATCH(Recommendations[Id],G15:AT15,0)))/COUNTIF(G15:AT15,"&lt;&gt;"))</f>
        <v/>
      </c>
      <c r="G15" s="191"/>
      <c r="H15" s="191"/>
      <c r="I15" s="191"/>
      <c r="J15" s="191"/>
      <c r="K15" s="191"/>
      <c r="L15" s="191"/>
      <c r="M15" s="191"/>
      <c r="N15" s="191"/>
      <c r="O15" s="191"/>
      <c r="P15" s="191"/>
      <c r="Q15" s="191"/>
      <c r="R15" s="191"/>
      <c r="S15" s="191"/>
      <c r="T15" s="191"/>
      <c r="U15" s="191"/>
      <c r="V15" s="191"/>
      <c r="W15" s="191"/>
      <c r="X15" s="191"/>
      <c r="Y15" s="191"/>
      <c r="Z15" s="191"/>
      <c r="AA15" s="191"/>
      <c r="AB15" s="191"/>
      <c r="AC15" s="191"/>
      <c r="AD15" s="191"/>
      <c r="AE15" s="191"/>
      <c r="AF15" s="191"/>
      <c r="AG15" s="191"/>
      <c r="AH15" s="191"/>
      <c r="AI15" s="191"/>
      <c r="AJ15" s="191"/>
      <c r="AK15" s="191"/>
      <c r="AL15" s="191"/>
      <c r="AM15" s="191"/>
      <c r="AN15" s="191"/>
      <c r="AO15" s="191"/>
      <c r="AP15" s="191"/>
      <c r="AQ15" s="191"/>
      <c r="AR15" s="191"/>
      <c r="AS15" s="191"/>
      <c r="AT15" s="201"/>
    </row>
    <row r="16" spans="1:46" ht="60" customHeight="1" x14ac:dyDescent="0.35">
      <c r="A16" s="198" t="s">
        <v>1389</v>
      </c>
      <c r="B16" s="184" t="s">
        <v>3764</v>
      </c>
      <c r="C16" s="185" t="s">
        <v>3805</v>
      </c>
      <c r="D16" s="187" t="s">
        <v>3806</v>
      </c>
      <c r="E16" s="187" t="s">
        <v>3807</v>
      </c>
      <c r="F16" s="189" t="str">
        <f>IF(COUNTIF(G16:AT16,"&lt;&gt;")=0,"",SUMPRODUCT(((Recommendations[ImplStatus]="Implemented")+(Recommendations[ImplStatus]="Compensated"))*ISNUMBER(MATCH(Recommendations[Id],G16:AT16,0)))/COUNTIF(G16:AT16,"&lt;&gt;"))</f>
        <v/>
      </c>
      <c r="G16" s="191"/>
      <c r="H16" s="191"/>
      <c r="I16" s="191"/>
      <c r="J16" s="191"/>
      <c r="K16" s="191"/>
      <c r="L16" s="191"/>
      <c r="M16" s="191"/>
      <c r="N16" s="191"/>
      <c r="O16" s="191"/>
      <c r="P16" s="191"/>
      <c r="Q16" s="191"/>
      <c r="R16" s="191"/>
      <c r="S16" s="191"/>
      <c r="T16" s="191"/>
      <c r="U16" s="191"/>
      <c r="V16" s="191"/>
      <c r="W16" s="191"/>
      <c r="X16" s="191"/>
      <c r="Y16" s="191"/>
      <c r="Z16" s="191"/>
      <c r="AA16" s="191"/>
      <c r="AB16" s="191"/>
      <c r="AC16" s="191"/>
      <c r="AD16" s="191"/>
      <c r="AE16" s="191"/>
      <c r="AF16" s="191"/>
      <c r="AG16" s="191"/>
      <c r="AH16" s="191"/>
      <c r="AI16" s="191"/>
      <c r="AJ16" s="191"/>
      <c r="AK16" s="191"/>
      <c r="AL16" s="191"/>
      <c r="AM16" s="191"/>
      <c r="AN16" s="191"/>
      <c r="AO16" s="191"/>
      <c r="AP16" s="191"/>
      <c r="AQ16" s="191"/>
      <c r="AR16" s="191"/>
      <c r="AS16" s="191"/>
      <c r="AT16" s="201"/>
    </row>
    <row r="17" spans="1:46" ht="60" customHeight="1" x14ac:dyDescent="0.35">
      <c r="A17" s="198" t="s">
        <v>1389</v>
      </c>
      <c r="B17" s="184" t="s">
        <v>3764</v>
      </c>
      <c r="C17" s="185" t="s">
        <v>3808</v>
      </c>
      <c r="D17" s="187" t="s">
        <v>3809</v>
      </c>
      <c r="E17" s="187" t="s">
        <v>3810</v>
      </c>
      <c r="F17" s="189" t="str">
        <f>IF(COUNTIF(G17:AT17,"&lt;&gt;")=0,"",SUMPRODUCT(((Recommendations[ImplStatus]="Implemented")+(Recommendations[ImplStatus]="Compensated"))*ISNUMBER(MATCH(Recommendations[Id],G17:AT17,0)))/COUNTIF(G17:AT17,"&lt;&gt;"))</f>
        <v/>
      </c>
      <c r="G17" s="191"/>
      <c r="H17" s="191"/>
      <c r="I17" s="191"/>
      <c r="J17" s="191"/>
      <c r="K17" s="191"/>
      <c r="L17" s="191"/>
      <c r="M17" s="191"/>
      <c r="N17" s="191"/>
      <c r="O17" s="191"/>
      <c r="P17" s="191"/>
      <c r="Q17" s="191"/>
      <c r="R17" s="191"/>
      <c r="S17" s="191"/>
      <c r="T17" s="191"/>
      <c r="U17" s="191"/>
      <c r="V17" s="191"/>
      <c r="W17" s="191"/>
      <c r="X17" s="191"/>
      <c r="Y17" s="191"/>
      <c r="Z17" s="191"/>
      <c r="AA17" s="191"/>
      <c r="AB17" s="191"/>
      <c r="AC17" s="191"/>
      <c r="AD17" s="191"/>
      <c r="AE17" s="191"/>
      <c r="AF17" s="191"/>
      <c r="AG17" s="191"/>
      <c r="AH17" s="191"/>
      <c r="AI17" s="191"/>
      <c r="AJ17" s="191"/>
      <c r="AK17" s="191"/>
      <c r="AL17" s="191"/>
      <c r="AM17" s="191"/>
      <c r="AN17" s="191"/>
      <c r="AO17" s="191"/>
      <c r="AP17" s="191"/>
      <c r="AQ17" s="191"/>
      <c r="AR17" s="191"/>
      <c r="AS17" s="191"/>
      <c r="AT17" s="201"/>
    </row>
    <row r="18" spans="1:46" ht="60" customHeight="1" x14ac:dyDescent="0.35">
      <c r="A18" s="198" t="s">
        <v>1389</v>
      </c>
      <c r="B18" s="184" t="s">
        <v>3764</v>
      </c>
      <c r="C18" s="185" t="s">
        <v>3811</v>
      </c>
      <c r="D18" s="187" t="s">
        <v>3812</v>
      </c>
      <c r="E18" s="187" t="s">
        <v>3813</v>
      </c>
      <c r="F18" s="189" t="str">
        <f>IF(COUNTIF(G18:AT18,"&lt;&gt;")=0,"",SUMPRODUCT(((Recommendations[ImplStatus]="Implemented")+(Recommendations[ImplStatus]="Compensated"))*ISNUMBER(MATCH(Recommendations[Id],G18:AT18,0)))/COUNTIF(G18:AT18,"&lt;&gt;"))</f>
        <v/>
      </c>
      <c r="G18" s="191"/>
      <c r="H18" s="191"/>
      <c r="I18" s="191"/>
      <c r="J18" s="191"/>
      <c r="K18" s="191"/>
      <c r="L18" s="191"/>
      <c r="M18" s="191"/>
      <c r="N18" s="191"/>
      <c r="O18" s="191"/>
      <c r="P18" s="191"/>
      <c r="Q18" s="191"/>
      <c r="R18" s="191"/>
      <c r="S18" s="191"/>
      <c r="T18" s="191"/>
      <c r="U18" s="191"/>
      <c r="V18" s="191"/>
      <c r="W18" s="191"/>
      <c r="X18" s="191"/>
      <c r="Y18" s="191"/>
      <c r="Z18" s="191"/>
      <c r="AA18" s="191"/>
      <c r="AB18" s="191"/>
      <c r="AC18" s="191"/>
      <c r="AD18" s="191"/>
      <c r="AE18" s="191"/>
      <c r="AF18" s="191"/>
      <c r="AG18" s="191"/>
      <c r="AH18" s="191"/>
      <c r="AI18" s="191"/>
      <c r="AJ18" s="191"/>
      <c r="AK18" s="191"/>
      <c r="AL18" s="191"/>
      <c r="AM18" s="191"/>
      <c r="AN18" s="191"/>
      <c r="AO18" s="191"/>
      <c r="AP18" s="191"/>
      <c r="AQ18" s="191"/>
      <c r="AR18" s="191"/>
      <c r="AS18" s="191"/>
      <c r="AT18" s="201"/>
    </row>
    <row r="19" spans="1:46" ht="60" customHeight="1" outlineLevel="1" x14ac:dyDescent="0.35">
      <c r="A19" s="197" t="s">
        <v>1389</v>
      </c>
      <c r="B19" s="183" t="s">
        <v>3814</v>
      </c>
      <c r="C19" s="183"/>
      <c r="D19" s="186" t="s">
        <v>3815</v>
      </c>
      <c r="E19" s="186"/>
      <c r="F19" s="188" t="str">
        <f>IF(COUNTIF(G19:AT19,"&lt;&gt;")=0,"",SUMPRODUCT(((Recommendations[ImplStatus]="Implemented")+(Recommendations[ImplStatus]="Compensated"))*ISNUMBER(MATCH(Recommendations[Id],G19:AT19,0)))/COUNTIF(G19:AT19,"&lt;&gt;"))</f>
        <v/>
      </c>
      <c r="G19" s="190"/>
      <c r="H19" s="190"/>
      <c r="I19" s="190"/>
      <c r="J19" s="190"/>
      <c r="K19" s="190"/>
      <c r="L19" s="190"/>
      <c r="M19" s="190"/>
      <c r="N19" s="190"/>
      <c r="O19" s="190"/>
      <c r="P19" s="190"/>
      <c r="Q19" s="190"/>
      <c r="R19" s="190"/>
      <c r="S19" s="190"/>
      <c r="T19" s="190"/>
      <c r="U19" s="190"/>
      <c r="V19" s="190"/>
      <c r="W19" s="190"/>
      <c r="X19" s="190"/>
      <c r="Y19" s="190"/>
      <c r="Z19" s="190"/>
      <c r="AA19" s="190"/>
      <c r="AB19" s="190"/>
      <c r="AC19" s="190"/>
      <c r="AD19" s="190"/>
      <c r="AE19" s="190"/>
      <c r="AF19" s="190"/>
      <c r="AG19" s="190"/>
      <c r="AH19" s="190"/>
      <c r="AI19" s="190"/>
      <c r="AJ19" s="190"/>
      <c r="AK19" s="190"/>
      <c r="AL19" s="190"/>
      <c r="AM19" s="190"/>
      <c r="AN19" s="190"/>
      <c r="AO19" s="190"/>
      <c r="AP19" s="190"/>
      <c r="AQ19" s="190"/>
      <c r="AR19" s="190"/>
      <c r="AS19" s="190"/>
      <c r="AT19" s="200"/>
    </row>
    <row r="20" spans="1:46" ht="60" customHeight="1" x14ac:dyDescent="0.35">
      <c r="A20" s="198" t="s">
        <v>1389</v>
      </c>
      <c r="B20" s="184" t="s">
        <v>3814</v>
      </c>
      <c r="C20" s="185" t="s">
        <v>3816</v>
      </c>
      <c r="D20" s="187" t="s">
        <v>3817</v>
      </c>
      <c r="E20" s="187" t="s">
        <v>3818</v>
      </c>
      <c r="F20" s="189" t="str">
        <f>IF(COUNTIF(G20:AT20,"&lt;&gt;")=0,"",SUMPRODUCT(((Recommendations[ImplStatus]="Implemented")+(Recommendations[ImplStatus]="Compensated"))*ISNUMBER(MATCH(Recommendations[Id],G20:AT20,0)))/COUNTIF(G20:AT20,"&lt;&gt;"))</f>
        <v/>
      </c>
      <c r="G20" s="191"/>
      <c r="H20" s="191"/>
      <c r="I20" s="191"/>
      <c r="J20" s="191"/>
      <c r="K20" s="191"/>
      <c r="L20" s="191"/>
      <c r="M20" s="191"/>
      <c r="N20" s="191"/>
      <c r="O20" s="191"/>
      <c r="P20" s="191"/>
      <c r="Q20" s="191"/>
      <c r="R20" s="191"/>
      <c r="S20" s="191"/>
      <c r="T20" s="191"/>
      <c r="U20" s="191"/>
      <c r="V20" s="191"/>
      <c r="W20" s="191"/>
      <c r="X20" s="191"/>
      <c r="Y20" s="191"/>
      <c r="Z20" s="191"/>
      <c r="AA20" s="191"/>
      <c r="AB20" s="191"/>
      <c r="AC20" s="191"/>
      <c r="AD20" s="191"/>
      <c r="AE20" s="191"/>
      <c r="AF20" s="191"/>
      <c r="AG20" s="191"/>
      <c r="AH20" s="191"/>
      <c r="AI20" s="191"/>
      <c r="AJ20" s="191"/>
      <c r="AK20" s="191"/>
      <c r="AL20" s="191"/>
      <c r="AM20" s="191"/>
      <c r="AN20" s="191"/>
      <c r="AO20" s="191"/>
      <c r="AP20" s="191"/>
      <c r="AQ20" s="191"/>
      <c r="AR20" s="191"/>
      <c r="AS20" s="191"/>
      <c r="AT20" s="201"/>
    </row>
    <row r="21" spans="1:46" ht="60" customHeight="1" x14ac:dyDescent="0.35">
      <c r="A21" s="198" t="s">
        <v>1389</v>
      </c>
      <c r="B21" s="184" t="s">
        <v>3814</v>
      </c>
      <c r="C21" s="185" t="s">
        <v>3819</v>
      </c>
      <c r="D21" s="187" t="s">
        <v>3820</v>
      </c>
      <c r="E21" s="187" t="s">
        <v>3821</v>
      </c>
      <c r="F21" s="189" t="str">
        <f>IF(COUNTIF(G21:AT21,"&lt;&gt;")=0,"",SUMPRODUCT(((Recommendations[ImplStatus]="Implemented")+(Recommendations[ImplStatus]="Compensated"))*ISNUMBER(MATCH(Recommendations[Id],G21:AT21,0)))/COUNTIF(G21:AT21,"&lt;&gt;"))</f>
        <v/>
      </c>
      <c r="G21" s="191"/>
      <c r="H21" s="191"/>
      <c r="I21" s="191"/>
      <c r="J21" s="191"/>
      <c r="K21" s="191"/>
      <c r="L21" s="191"/>
      <c r="M21" s="191"/>
      <c r="N21" s="191"/>
      <c r="O21" s="191"/>
      <c r="P21" s="191"/>
      <c r="Q21" s="191"/>
      <c r="R21" s="191"/>
      <c r="S21" s="191"/>
      <c r="T21" s="191"/>
      <c r="U21" s="191"/>
      <c r="V21" s="191"/>
      <c r="W21" s="191"/>
      <c r="X21" s="191"/>
      <c r="Y21" s="191"/>
      <c r="Z21" s="191"/>
      <c r="AA21" s="191"/>
      <c r="AB21" s="191"/>
      <c r="AC21" s="191"/>
      <c r="AD21" s="191"/>
      <c r="AE21" s="191"/>
      <c r="AF21" s="191"/>
      <c r="AG21" s="191"/>
      <c r="AH21" s="191"/>
      <c r="AI21" s="191"/>
      <c r="AJ21" s="191"/>
      <c r="AK21" s="191"/>
      <c r="AL21" s="191"/>
      <c r="AM21" s="191"/>
      <c r="AN21" s="191"/>
      <c r="AO21" s="191"/>
      <c r="AP21" s="191"/>
      <c r="AQ21" s="191"/>
      <c r="AR21" s="191"/>
      <c r="AS21" s="191"/>
      <c r="AT21" s="201"/>
    </row>
    <row r="22" spans="1:46" ht="60" customHeight="1" x14ac:dyDescent="0.35">
      <c r="A22" s="198" t="s">
        <v>1389</v>
      </c>
      <c r="B22" s="184" t="s">
        <v>3814</v>
      </c>
      <c r="C22" s="185" t="s">
        <v>3822</v>
      </c>
      <c r="D22" s="187" t="s">
        <v>3823</v>
      </c>
      <c r="E22" s="187" t="s">
        <v>3824</v>
      </c>
      <c r="F22" s="189" t="str">
        <f>IF(COUNTIF(G22:AT22,"&lt;&gt;")=0,"",SUMPRODUCT(((Recommendations[ImplStatus]="Implemented")+(Recommendations[ImplStatus]="Compensated"))*ISNUMBER(MATCH(Recommendations[Id],G22:AT22,0)))/COUNTIF(G22:AT22,"&lt;&gt;"))</f>
        <v/>
      </c>
      <c r="G22" s="191"/>
      <c r="H22" s="191"/>
      <c r="I22" s="191"/>
      <c r="J22" s="191"/>
      <c r="K22" s="191"/>
      <c r="L22" s="191"/>
      <c r="M22" s="191"/>
      <c r="N22" s="191"/>
      <c r="O22" s="191"/>
      <c r="P22" s="191"/>
      <c r="Q22" s="191"/>
      <c r="R22" s="191"/>
      <c r="S22" s="191"/>
      <c r="T22" s="191"/>
      <c r="U22" s="191"/>
      <c r="V22" s="191"/>
      <c r="W22" s="191"/>
      <c r="X22" s="191"/>
      <c r="Y22" s="191"/>
      <c r="Z22" s="191"/>
      <c r="AA22" s="191"/>
      <c r="AB22" s="191"/>
      <c r="AC22" s="191"/>
      <c r="AD22" s="191"/>
      <c r="AE22" s="191"/>
      <c r="AF22" s="191"/>
      <c r="AG22" s="191"/>
      <c r="AH22" s="191"/>
      <c r="AI22" s="191"/>
      <c r="AJ22" s="191"/>
      <c r="AK22" s="191"/>
      <c r="AL22" s="191"/>
      <c r="AM22" s="191"/>
      <c r="AN22" s="191"/>
      <c r="AO22" s="191"/>
      <c r="AP22" s="191"/>
      <c r="AQ22" s="191"/>
      <c r="AR22" s="191"/>
      <c r="AS22" s="191"/>
      <c r="AT22" s="201"/>
    </row>
    <row r="23" spans="1:46" ht="60" customHeight="1" x14ac:dyDescent="0.35">
      <c r="A23" s="198" t="s">
        <v>1389</v>
      </c>
      <c r="B23" s="184" t="s">
        <v>3814</v>
      </c>
      <c r="C23" s="185" t="s">
        <v>3825</v>
      </c>
      <c r="D23" s="187" t="s">
        <v>3826</v>
      </c>
      <c r="E23" s="187" t="s">
        <v>3827</v>
      </c>
      <c r="F23" s="189" t="str">
        <f>IF(COUNTIF(G23:AT23,"&lt;&gt;")=0,"",SUMPRODUCT(((Recommendations[ImplStatus]="Implemented")+(Recommendations[ImplStatus]="Compensated"))*ISNUMBER(MATCH(Recommendations[Id],G23:AT23,0)))/COUNTIF(G23:AT23,"&lt;&gt;"))</f>
        <v/>
      </c>
      <c r="G23" s="191"/>
      <c r="H23" s="191"/>
      <c r="I23" s="191"/>
      <c r="J23" s="191"/>
      <c r="K23" s="191"/>
      <c r="L23" s="191"/>
      <c r="M23" s="191"/>
      <c r="N23" s="191"/>
      <c r="O23" s="191"/>
      <c r="P23" s="191"/>
      <c r="Q23" s="191"/>
      <c r="R23" s="191"/>
      <c r="S23" s="191"/>
      <c r="T23" s="191"/>
      <c r="U23" s="191"/>
      <c r="V23" s="191"/>
      <c r="W23" s="191"/>
      <c r="X23" s="191"/>
      <c r="Y23" s="191"/>
      <c r="Z23" s="191"/>
      <c r="AA23" s="191"/>
      <c r="AB23" s="191"/>
      <c r="AC23" s="191"/>
      <c r="AD23" s="191"/>
      <c r="AE23" s="191"/>
      <c r="AF23" s="191"/>
      <c r="AG23" s="191"/>
      <c r="AH23" s="191"/>
      <c r="AI23" s="191"/>
      <c r="AJ23" s="191"/>
      <c r="AK23" s="191"/>
      <c r="AL23" s="191"/>
      <c r="AM23" s="191"/>
      <c r="AN23" s="191"/>
      <c r="AO23" s="191"/>
      <c r="AP23" s="191"/>
      <c r="AQ23" s="191"/>
      <c r="AR23" s="191"/>
      <c r="AS23" s="191"/>
      <c r="AT23" s="201"/>
    </row>
    <row r="24" spans="1:46" ht="60" customHeight="1" x14ac:dyDescent="0.35">
      <c r="A24" s="198" t="s">
        <v>1389</v>
      </c>
      <c r="B24" s="184" t="s">
        <v>3814</v>
      </c>
      <c r="C24" s="185" t="s">
        <v>3828</v>
      </c>
      <c r="D24" s="187" t="s">
        <v>3829</v>
      </c>
      <c r="E24" s="187" t="s">
        <v>3830</v>
      </c>
      <c r="F24" s="189" t="str">
        <f>IF(COUNTIF(G24:AT24,"&lt;&gt;")=0,"",SUMPRODUCT(((Recommendations[ImplStatus]="Implemented")+(Recommendations[ImplStatus]="Compensated"))*ISNUMBER(MATCH(Recommendations[Id],G24:AT24,0)))/COUNTIF(G24:AT24,"&lt;&gt;"))</f>
        <v/>
      </c>
      <c r="G24" s="191"/>
      <c r="H24" s="191"/>
      <c r="I24" s="191"/>
      <c r="J24" s="191"/>
      <c r="K24" s="191"/>
      <c r="L24" s="191"/>
      <c r="M24" s="191"/>
      <c r="N24" s="191"/>
      <c r="O24" s="191"/>
      <c r="P24" s="191"/>
      <c r="Q24" s="191"/>
      <c r="R24" s="191"/>
      <c r="S24" s="191"/>
      <c r="T24" s="191"/>
      <c r="U24" s="191"/>
      <c r="V24" s="191"/>
      <c r="W24" s="191"/>
      <c r="X24" s="191"/>
      <c r="Y24" s="191"/>
      <c r="Z24" s="191"/>
      <c r="AA24" s="191"/>
      <c r="AB24" s="191"/>
      <c r="AC24" s="191"/>
      <c r="AD24" s="191"/>
      <c r="AE24" s="191"/>
      <c r="AF24" s="191"/>
      <c r="AG24" s="191"/>
      <c r="AH24" s="191"/>
      <c r="AI24" s="191"/>
      <c r="AJ24" s="191"/>
      <c r="AK24" s="191"/>
      <c r="AL24" s="191"/>
      <c r="AM24" s="191"/>
      <c r="AN24" s="191"/>
      <c r="AO24" s="191"/>
      <c r="AP24" s="191"/>
      <c r="AQ24" s="191"/>
      <c r="AR24" s="191"/>
      <c r="AS24" s="191"/>
      <c r="AT24" s="201"/>
    </row>
    <row r="25" spans="1:46" ht="60" customHeight="1" x14ac:dyDescent="0.35">
      <c r="A25" s="198" t="s">
        <v>1389</v>
      </c>
      <c r="B25" s="184" t="s">
        <v>3814</v>
      </c>
      <c r="C25" s="185" t="s">
        <v>3831</v>
      </c>
      <c r="D25" s="187" t="s">
        <v>3832</v>
      </c>
      <c r="E25" s="187" t="s">
        <v>3833</v>
      </c>
      <c r="F25" s="189" t="str">
        <f>IF(COUNTIF(G25:AT25,"&lt;&gt;")=0,"",SUMPRODUCT(((Recommendations[ImplStatus]="Implemented")+(Recommendations[ImplStatus]="Compensated"))*ISNUMBER(MATCH(Recommendations[Id],G25:AT25,0)))/COUNTIF(G25:AT25,"&lt;&gt;"))</f>
        <v/>
      </c>
      <c r="G25" s="191"/>
      <c r="H25" s="191"/>
      <c r="I25" s="191"/>
      <c r="J25" s="191"/>
      <c r="K25" s="191"/>
      <c r="L25" s="191"/>
      <c r="M25" s="191"/>
      <c r="N25" s="191"/>
      <c r="O25" s="191"/>
      <c r="P25" s="191"/>
      <c r="Q25" s="191"/>
      <c r="R25" s="191"/>
      <c r="S25" s="191"/>
      <c r="T25" s="191"/>
      <c r="U25" s="191"/>
      <c r="V25" s="191"/>
      <c r="W25" s="191"/>
      <c r="X25" s="191"/>
      <c r="Y25" s="191"/>
      <c r="Z25" s="191"/>
      <c r="AA25" s="191"/>
      <c r="AB25" s="191"/>
      <c r="AC25" s="191"/>
      <c r="AD25" s="191"/>
      <c r="AE25" s="191"/>
      <c r="AF25" s="191"/>
      <c r="AG25" s="191"/>
      <c r="AH25" s="191"/>
      <c r="AI25" s="191"/>
      <c r="AJ25" s="191"/>
      <c r="AK25" s="191"/>
      <c r="AL25" s="191"/>
      <c r="AM25" s="191"/>
      <c r="AN25" s="191"/>
      <c r="AO25" s="191"/>
      <c r="AP25" s="191"/>
      <c r="AQ25" s="191"/>
      <c r="AR25" s="191"/>
      <c r="AS25" s="191"/>
      <c r="AT25" s="201"/>
    </row>
    <row r="26" spans="1:46" ht="60" customHeight="1" x14ac:dyDescent="0.35">
      <c r="A26" s="198" t="s">
        <v>1389</v>
      </c>
      <c r="B26" s="184" t="s">
        <v>3814</v>
      </c>
      <c r="C26" s="185" t="s">
        <v>3834</v>
      </c>
      <c r="D26" s="187" t="s">
        <v>3835</v>
      </c>
      <c r="E26" s="187" t="s">
        <v>3836</v>
      </c>
      <c r="F26" s="189" t="str">
        <f>IF(COUNTIF(G26:AT26,"&lt;&gt;")=0,"",SUMPRODUCT(((Recommendations[ImplStatus]="Implemented")+(Recommendations[ImplStatus]="Compensated"))*ISNUMBER(MATCH(Recommendations[Id],G26:AT26,0)))/COUNTIF(G26:AT26,"&lt;&gt;"))</f>
        <v/>
      </c>
      <c r="G26" s="191"/>
      <c r="H26" s="191"/>
      <c r="I26" s="191"/>
      <c r="J26" s="191"/>
      <c r="K26" s="191"/>
      <c r="L26" s="191"/>
      <c r="M26" s="191"/>
      <c r="N26" s="191"/>
      <c r="O26" s="191"/>
      <c r="P26" s="191"/>
      <c r="Q26" s="191"/>
      <c r="R26" s="191"/>
      <c r="S26" s="191"/>
      <c r="T26" s="191"/>
      <c r="U26" s="191"/>
      <c r="V26" s="191"/>
      <c r="W26" s="191"/>
      <c r="X26" s="191"/>
      <c r="Y26" s="191"/>
      <c r="Z26" s="191"/>
      <c r="AA26" s="191"/>
      <c r="AB26" s="191"/>
      <c r="AC26" s="191"/>
      <c r="AD26" s="191"/>
      <c r="AE26" s="191"/>
      <c r="AF26" s="191"/>
      <c r="AG26" s="191"/>
      <c r="AH26" s="191"/>
      <c r="AI26" s="191"/>
      <c r="AJ26" s="191"/>
      <c r="AK26" s="191"/>
      <c r="AL26" s="191"/>
      <c r="AM26" s="191"/>
      <c r="AN26" s="191"/>
      <c r="AO26" s="191"/>
      <c r="AP26" s="191"/>
      <c r="AQ26" s="191"/>
      <c r="AR26" s="191"/>
      <c r="AS26" s="191"/>
      <c r="AT26" s="201"/>
    </row>
    <row r="27" spans="1:46" ht="60" customHeight="1" x14ac:dyDescent="0.35">
      <c r="A27" s="198" t="s">
        <v>1389</v>
      </c>
      <c r="B27" s="184" t="s">
        <v>3814</v>
      </c>
      <c r="C27" s="185" t="s">
        <v>3837</v>
      </c>
      <c r="D27" s="187" t="s">
        <v>3838</v>
      </c>
      <c r="E27" s="187" t="s">
        <v>3839</v>
      </c>
      <c r="F27" s="189" t="str">
        <f>IF(COUNTIF(G27:AT27,"&lt;&gt;")=0,"",SUMPRODUCT(((Recommendations[ImplStatus]="Implemented")+(Recommendations[ImplStatus]="Compensated"))*ISNUMBER(MATCH(Recommendations[Id],G27:AT27,0)))/COUNTIF(G27:AT27,"&lt;&gt;"))</f>
        <v/>
      </c>
      <c r="G27" s="191"/>
      <c r="H27" s="191"/>
      <c r="I27" s="191"/>
      <c r="J27" s="191"/>
      <c r="K27" s="191"/>
      <c r="L27" s="191"/>
      <c r="M27" s="191"/>
      <c r="N27" s="191"/>
      <c r="O27" s="191"/>
      <c r="P27" s="191"/>
      <c r="Q27" s="191"/>
      <c r="R27" s="191"/>
      <c r="S27" s="191"/>
      <c r="T27" s="191"/>
      <c r="U27" s="191"/>
      <c r="V27" s="191"/>
      <c r="W27" s="191"/>
      <c r="X27" s="191"/>
      <c r="Y27" s="191"/>
      <c r="Z27" s="191"/>
      <c r="AA27" s="191"/>
      <c r="AB27" s="191"/>
      <c r="AC27" s="191"/>
      <c r="AD27" s="191"/>
      <c r="AE27" s="191"/>
      <c r="AF27" s="191"/>
      <c r="AG27" s="191"/>
      <c r="AH27" s="191"/>
      <c r="AI27" s="191"/>
      <c r="AJ27" s="191"/>
      <c r="AK27" s="191"/>
      <c r="AL27" s="191"/>
      <c r="AM27" s="191"/>
      <c r="AN27" s="191"/>
      <c r="AO27" s="191"/>
      <c r="AP27" s="191"/>
      <c r="AQ27" s="191"/>
      <c r="AR27" s="191"/>
      <c r="AS27" s="191"/>
      <c r="AT27" s="201"/>
    </row>
    <row r="28" spans="1:46" ht="60" customHeight="1" x14ac:dyDescent="0.35">
      <c r="A28" s="198" t="s">
        <v>1389</v>
      </c>
      <c r="B28" s="184" t="s">
        <v>3814</v>
      </c>
      <c r="C28" s="185" t="s">
        <v>3840</v>
      </c>
      <c r="D28" s="187" t="s">
        <v>3841</v>
      </c>
      <c r="E28" s="187" t="s">
        <v>3842</v>
      </c>
      <c r="F28" s="189" t="str">
        <f>IF(COUNTIF(G28:AT28,"&lt;&gt;")=0,"",SUMPRODUCT(((Recommendations[ImplStatus]="Implemented")+(Recommendations[ImplStatus]="Compensated"))*ISNUMBER(MATCH(Recommendations[Id],G28:AT28,0)))/COUNTIF(G28:AT28,"&lt;&gt;"))</f>
        <v/>
      </c>
      <c r="G28" s="191"/>
      <c r="H28" s="191"/>
      <c r="I28" s="191"/>
      <c r="J28" s="191"/>
      <c r="K28" s="191"/>
      <c r="L28" s="191"/>
      <c r="M28" s="191"/>
      <c r="N28" s="191"/>
      <c r="O28" s="191"/>
      <c r="P28" s="191"/>
      <c r="Q28" s="191"/>
      <c r="R28" s="191"/>
      <c r="S28" s="191"/>
      <c r="T28" s="191"/>
      <c r="U28" s="191"/>
      <c r="V28" s="191"/>
      <c r="W28" s="191"/>
      <c r="X28" s="191"/>
      <c r="Y28" s="191"/>
      <c r="Z28" s="191"/>
      <c r="AA28" s="191"/>
      <c r="AB28" s="191"/>
      <c r="AC28" s="191"/>
      <c r="AD28" s="191"/>
      <c r="AE28" s="191"/>
      <c r="AF28" s="191"/>
      <c r="AG28" s="191"/>
      <c r="AH28" s="191"/>
      <c r="AI28" s="191"/>
      <c r="AJ28" s="191"/>
      <c r="AK28" s="191"/>
      <c r="AL28" s="191"/>
      <c r="AM28" s="191"/>
      <c r="AN28" s="191"/>
      <c r="AO28" s="191"/>
      <c r="AP28" s="191"/>
      <c r="AQ28" s="191"/>
      <c r="AR28" s="191"/>
      <c r="AS28" s="191"/>
      <c r="AT28" s="201"/>
    </row>
    <row r="29" spans="1:46" ht="60" customHeight="1" x14ac:dyDescent="0.35">
      <c r="A29" s="198" t="s">
        <v>1389</v>
      </c>
      <c r="B29" s="184" t="s">
        <v>3814</v>
      </c>
      <c r="C29" s="185" t="s">
        <v>3843</v>
      </c>
      <c r="D29" s="187" t="s">
        <v>3844</v>
      </c>
      <c r="E29" s="187" t="s">
        <v>3845</v>
      </c>
      <c r="F29" s="189" t="str">
        <f>IF(COUNTIF(G29:AT29,"&lt;&gt;")=0,"",SUMPRODUCT(((Recommendations[ImplStatus]="Implemented")+(Recommendations[ImplStatus]="Compensated"))*ISNUMBER(MATCH(Recommendations[Id],G29:AT29,0)))/COUNTIF(G29:AT29,"&lt;&gt;"))</f>
        <v/>
      </c>
      <c r="G29" s="191"/>
      <c r="H29" s="191"/>
      <c r="I29" s="191"/>
      <c r="J29" s="191"/>
      <c r="K29" s="191"/>
      <c r="L29" s="191"/>
      <c r="M29" s="191"/>
      <c r="N29" s="191"/>
      <c r="O29" s="191"/>
      <c r="P29" s="191"/>
      <c r="Q29" s="191"/>
      <c r="R29" s="191"/>
      <c r="S29" s="191"/>
      <c r="T29" s="191"/>
      <c r="U29" s="191"/>
      <c r="V29" s="191"/>
      <c r="W29" s="191"/>
      <c r="X29" s="191"/>
      <c r="Y29" s="191"/>
      <c r="Z29" s="191"/>
      <c r="AA29" s="191"/>
      <c r="AB29" s="191"/>
      <c r="AC29" s="191"/>
      <c r="AD29" s="191"/>
      <c r="AE29" s="191"/>
      <c r="AF29" s="191"/>
      <c r="AG29" s="191"/>
      <c r="AH29" s="191"/>
      <c r="AI29" s="191"/>
      <c r="AJ29" s="191"/>
      <c r="AK29" s="191"/>
      <c r="AL29" s="191"/>
      <c r="AM29" s="191"/>
      <c r="AN29" s="191"/>
      <c r="AO29" s="191"/>
      <c r="AP29" s="191"/>
      <c r="AQ29" s="191"/>
      <c r="AR29" s="191"/>
      <c r="AS29" s="191"/>
      <c r="AT29" s="201"/>
    </row>
    <row r="30" spans="1:46" ht="60" customHeight="1" x14ac:dyDescent="0.35">
      <c r="A30" s="198" t="s">
        <v>1389</v>
      </c>
      <c r="B30" s="184" t="s">
        <v>3814</v>
      </c>
      <c r="C30" s="185" t="s">
        <v>3846</v>
      </c>
      <c r="D30" s="187" t="s">
        <v>3847</v>
      </c>
      <c r="E30" s="187" t="s">
        <v>3848</v>
      </c>
      <c r="F30" s="189" t="str">
        <f>IF(COUNTIF(G30:AT30,"&lt;&gt;")=0,"",SUMPRODUCT(((Recommendations[ImplStatus]="Implemented")+(Recommendations[ImplStatus]="Compensated"))*ISNUMBER(MATCH(Recommendations[Id],G30:AT30,0)))/COUNTIF(G30:AT30,"&lt;&gt;"))</f>
        <v/>
      </c>
      <c r="G30" s="191"/>
      <c r="H30" s="191"/>
      <c r="I30" s="191"/>
      <c r="J30" s="191"/>
      <c r="K30" s="191"/>
      <c r="L30" s="191"/>
      <c r="M30" s="191"/>
      <c r="N30" s="191"/>
      <c r="O30" s="191"/>
      <c r="P30" s="191"/>
      <c r="Q30" s="191"/>
      <c r="R30" s="191"/>
      <c r="S30" s="191"/>
      <c r="T30" s="191"/>
      <c r="U30" s="191"/>
      <c r="V30" s="191"/>
      <c r="W30" s="191"/>
      <c r="X30" s="191"/>
      <c r="Y30" s="191"/>
      <c r="Z30" s="191"/>
      <c r="AA30" s="191"/>
      <c r="AB30" s="191"/>
      <c r="AC30" s="191"/>
      <c r="AD30" s="191"/>
      <c r="AE30" s="191"/>
      <c r="AF30" s="191"/>
      <c r="AG30" s="191"/>
      <c r="AH30" s="191"/>
      <c r="AI30" s="191"/>
      <c r="AJ30" s="191"/>
      <c r="AK30" s="191"/>
      <c r="AL30" s="191"/>
      <c r="AM30" s="191"/>
      <c r="AN30" s="191"/>
      <c r="AO30" s="191"/>
      <c r="AP30" s="191"/>
      <c r="AQ30" s="191"/>
      <c r="AR30" s="191"/>
      <c r="AS30" s="191"/>
      <c r="AT30" s="201"/>
    </row>
    <row r="31" spans="1:46" ht="60" customHeight="1" x14ac:dyDescent="0.35">
      <c r="A31" s="198" t="s">
        <v>1389</v>
      </c>
      <c r="B31" s="184" t="s">
        <v>3814</v>
      </c>
      <c r="C31" s="185" t="s">
        <v>3849</v>
      </c>
      <c r="D31" s="187" t="s">
        <v>3850</v>
      </c>
      <c r="E31" s="187" t="s">
        <v>3851</v>
      </c>
      <c r="F31" s="189" t="str">
        <f>IF(COUNTIF(G31:AT31,"&lt;&gt;")=0,"",SUMPRODUCT(((Recommendations[ImplStatus]="Implemented")+(Recommendations[ImplStatus]="Compensated"))*ISNUMBER(MATCH(Recommendations[Id],G31:AT31,0)))/COUNTIF(G31:AT31,"&lt;&gt;"))</f>
        <v/>
      </c>
      <c r="G31" s="191"/>
      <c r="H31" s="191"/>
      <c r="I31" s="191"/>
      <c r="J31" s="191"/>
      <c r="K31" s="191"/>
      <c r="L31" s="191"/>
      <c r="M31" s="191"/>
      <c r="N31" s="191"/>
      <c r="O31" s="191"/>
      <c r="P31" s="191"/>
      <c r="Q31" s="191"/>
      <c r="R31" s="191"/>
      <c r="S31" s="191"/>
      <c r="T31" s="191"/>
      <c r="U31" s="191"/>
      <c r="V31" s="191"/>
      <c r="W31" s="191"/>
      <c r="X31" s="191"/>
      <c r="Y31" s="191"/>
      <c r="Z31" s="191"/>
      <c r="AA31" s="191"/>
      <c r="AB31" s="191"/>
      <c r="AC31" s="191"/>
      <c r="AD31" s="191"/>
      <c r="AE31" s="191"/>
      <c r="AF31" s="191"/>
      <c r="AG31" s="191"/>
      <c r="AH31" s="191"/>
      <c r="AI31" s="191"/>
      <c r="AJ31" s="191"/>
      <c r="AK31" s="191"/>
      <c r="AL31" s="191"/>
      <c r="AM31" s="191"/>
      <c r="AN31" s="191"/>
      <c r="AO31" s="191"/>
      <c r="AP31" s="191"/>
      <c r="AQ31" s="191"/>
      <c r="AR31" s="191"/>
      <c r="AS31" s="191"/>
      <c r="AT31" s="201"/>
    </row>
    <row r="32" spans="1:46" ht="60" customHeight="1" outlineLevel="1" x14ac:dyDescent="0.35">
      <c r="A32" s="197" t="s">
        <v>3852</v>
      </c>
      <c r="B32" s="183"/>
      <c r="C32" s="183"/>
      <c r="D32" s="186" t="s">
        <v>3853</v>
      </c>
      <c r="E32" s="186"/>
      <c r="F32" s="188" t="str">
        <f>IF(COUNTIF(G32:AT32,"&lt;&gt;")=0,"",SUMPRODUCT(((Recommendations[ImplStatus]="Implemented")+(Recommendations[ImplStatus]="Compensated"))*ISNUMBER(MATCH(Recommendations[Id],G32:AT32,0)))/COUNTIF(G32:AT32,"&lt;&gt;"))</f>
        <v/>
      </c>
      <c r="G32" s="190"/>
      <c r="H32" s="190"/>
      <c r="I32" s="190"/>
      <c r="J32" s="190"/>
      <c r="K32" s="190"/>
      <c r="L32" s="190"/>
      <c r="M32" s="190"/>
      <c r="N32" s="190"/>
      <c r="O32" s="190"/>
      <c r="P32" s="190"/>
      <c r="Q32" s="190"/>
      <c r="R32" s="190"/>
      <c r="S32" s="190"/>
      <c r="T32" s="190"/>
      <c r="U32" s="190"/>
      <c r="V32" s="190"/>
      <c r="W32" s="190"/>
      <c r="X32" s="190"/>
      <c r="Y32" s="190"/>
      <c r="Z32" s="190"/>
      <c r="AA32" s="190"/>
      <c r="AB32" s="190"/>
      <c r="AC32" s="190"/>
      <c r="AD32" s="190"/>
      <c r="AE32" s="190"/>
      <c r="AF32" s="190"/>
      <c r="AG32" s="190"/>
      <c r="AH32" s="190"/>
      <c r="AI32" s="190"/>
      <c r="AJ32" s="190"/>
      <c r="AK32" s="190"/>
      <c r="AL32" s="190"/>
      <c r="AM32" s="190"/>
      <c r="AN32" s="190"/>
      <c r="AO32" s="190"/>
      <c r="AP32" s="190"/>
      <c r="AQ32" s="190"/>
      <c r="AR32" s="190"/>
      <c r="AS32" s="190"/>
      <c r="AT32" s="200"/>
    </row>
    <row r="33" spans="1:46" ht="60" customHeight="1" x14ac:dyDescent="0.35">
      <c r="A33" s="198" t="s">
        <v>3852</v>
      </c>
      <c r="B33" s="184"/>
      <c r="C33" s="185" t="s">
        <v>3854</v>
      </c>
      <c r="D33" s="187" t="s">
        <v>3855</v>
      </c>
      <c r="E33" s="187" t="s">
        <v>3856</v>
      </c>
      <c r="F33" s="189" t="str">
        <f>IF(COUNTIF(G33:AT33,"&lt;&gt;")=0,"",SUMPRODUCT(((Recommendations[ImplStatus]="Implemented")+(Recommendations[ImplStatus]="Compensated"))*ISNUMBER(MATCH(Recommendations[Id],G33:AT33,0)))/COUNTIF(G33:AT33,"&lt;&gt;"))</f>
        <v/>
      </c>
      <c r="G33" s="191"/>
      <c r="H33" s="191"/>
      <c r="I33" s="191"/>
      <c r="J33" s="191"/>
      <c r="K33" s="191"/>
      <c r="L33" s="191"/>
      <c r="M33" s="191"/>
      <c r="N33" s="191"/>
      <c r="O33" s="191"/>
      <c r="P33" s="191"/>
      <c r="Q33" s="191"/>
      <c r="R33" s="191"/>
      <c r="S33" s="191"/>
      <c r="T33" s="191"/>
      <c r="U33" s="191"/>
      <c r="V33" s="191"/>
      <c r="W33" s="191"/>
      <c r="X33" s="191"/>
      <c r="Y33" s="191"/>
      <c r="Z33" s="191"/>
      <c r="AA33" s="191"/>
      <c r="AB33" s="191"/>
      <c r="AC33" s="191"/>
      <c r="AD33" s="191"/>
      <c r="AE33" s="191"/>
      <c r="AF33" s="191"/>
      <c r="AG33" s="191"/>
      <c r="AH33" s="191"/>
      <c r="AI33" s="191"/>
      <c r="AJ33" s="191"/>
      <c r="AK33" s="191"/>
      <c r="AL33" s="191"/>
      <c r="AM33" s="191"/>
      <c r="AN33" s="191"/>
      <c r="AO33" s="191"/>
      <c r="AP33" s="191"/>
      <c r="AQ33" s="191"/>
      <c r="AR33" s="191"/>
      <c r="AS33" s="191"/>
      <c r="AT33" s="201"/>
    </row>
    <row r="34" spans="1:46" ht="60" customHeight="1" x14ac:dyDescent="0.35">
      <c r="A34" s="198" t="s">
        <v>3852</v>
      </c>
      <c r="B34" s="184"/>
      <c r="C34" s="185" t="s">
        <v>3857</v>
      </c>
      <c r="D34" s="187" t="s">
        <v>3858</v>
      </c>
      <c r="E34" s="187" t="s">
        <v>3859</v>
      </c>
      <c r="F34" s="189" t="str">
        <f>IF(COUNTIF(G34:AT34,"&lt;&gt;")=0,"",SUMPRODUCT(((Recommendations[ImplStatus]="Implemented")+(Recommendations[ImplStatus]="Compensated"))*ISNUMBER(MATCH(Recommendations[Id],G34:AT34,0)))/COUNTIF(G34:AT34,"&lt;&gt;"))</f>
        <v/>
      </c>
      <c r="G34" s="191"/>
      <c r="H34" s="191"/>
      <c r="I34" s="191"/>
      <c r="J34" s="191"/>
      <c r="K34" s="191"/>
      <c r="L34" s="191"/>
      <c r="M34" s="191"/>
      <c r="N34" s="191"/>
      <c r="O34" s="191"/>
      <c r="P34" s="191"/>
      <c r="Q34" s="191"/>
      <c r="R34" s="191"/>
      <c r="S34" s="191"/>
      <c r="T34" s="191"/>
      <c r="U34" s="191"/>
      <c r="V34" s="191"/>
      <c r="W34" s="191"/>
      <c r="X34" s="191"/>
      <c r="Y34" s="191"/>
      <c r="Z34" s="191"/>
      <c r="AA34" s="191"/>
      <c r="AB34" s="191"/>
      <c r="AC34" s="191"/>
      <c r="AD34" s="191"/>
      <c r="AE34" s="191"/>
      <c r="AF34" s="191"/>
      <c r="AG34" s="191"/>
      <c r="AH34" s="191"/>
      <c r="AI34" s="191"/>
      <c r="AJ34" s="191"/>
      <c r="AK34" s="191"/>
      <c r="AL34" s="191"/>
      <c r="AM34" s="191"/>
      <c r="AN34" s="191"/>
      <c r="AO34" s="191"/>
      <c r="AP34" s="191"/>
      <c r="AQ34" s="191"/>
      <c r="AR34" s="191"/>
      <c r="AS34" s="191"/>
      <c r="AT34" s="201"/>
    </row>
    <row r="35" spans="1:46" ht="60" customHeight="1" x14ac:dyDescent="0.35">
      <c r="A35" s="198" t="s">
        <v>3852</v>
      </c>
      <c r="B35" s="184"/>
      <c r="C35" s="185" t="s">
        <v>3860</v>
      </c>
      <c r="D35" s="187" t="s">
        <v>3861</v>
      </c>
      <c r="E35" s="187" t="s">
        <v>3862</v>
      </c>
      <c r="F35" s="189" t="str">
        <f>IF(COUNTIF(G35:AT35,"&lt;&gt;")=0,"",SUMPRODUCT(((Recommendations[ImplStatus]="Implemented")+(Recommendations[ImplStatus]="Compensated"))*ISNUMBER(MATCH(Recommendations[Id],G35:AT35,0)))/COUNTIF(G35:AT35,"&lt;&gt;"))</f>
        <v/>
      </c>
      <c r="G35" s="191"/>
      <c r="H35" s="191"/>
      <c r="I35" s="191"/>
      <c r="J35" s="191"/>
      <c r="K35" s="191"/>
      <c r="L35" s="191"/>
      <c r="M35" s="191"/>
      <c r="N35" s="191"/>
      <c r="O35" s="191"/>
      <c r="P35" s="191"/>
      <c r="Q35" s="191"/>
      <c r="R35" s="191"/>
      <c r="S35" s="191"/>
      <c r="T35" s="191"/>
      <c r="U35" s="191"/>
      <c r="V35" s="191"/>
      <c r="W35" s="191"/>
      <c r="X35" s="191"/>
      <c r="Y35" s="191"/>
      <c r="Z35" s="191"/>
      <c r="AA35" s="191"/>
      <c r="AB35" s="191"/>
      <c r="AC35" s="191"/>
      <c r="AD35" s="191"/>
      <c r="AE35" s="191"/>
      <c r="AF35" s="191"/>
      <c r="AG35" s="191"/>
      <c r="AH35" s="191"/>
      <c r="AI35" s="191"/>
      <c r="AJ35" s="191"/>
      <c r="AK35" s="191"/>
      <c r="AL35" s="191"/>
      <c r="AM35" s="191"/>
      <c r="AN35" s="191"/>
      <c r="AO35" s="191"/>
      <c r="AP35" s="191"/>
      <c r="AQ35" s="191"/>
      <c r="AR35" s="191"/>
      <c r="AS35" s="191"/>
      <c r="AT35" s="201"/>
    </row>
    <row r="36" spans="1:46" ht="60" customHeight="1" outlineLevel="1" x14ac:dyDescent="0.35">
      <c r="A36" s="197" t="s">
        <v>3852</v>
      </c>
      <c r="B36" s="183" t="s">
        <v>3863</v>
      </c>
      <c r="C36" s="183"/>
      <c r="D36" s="186" t="s">
        <v>3864</v>
      </c>
      <c r="E36" s="186"/>
      <c r="F36" s="188" t="str">
        <f>IF(COUNTIF(G36:AT36,"&lt;&gt;")=0,"",SUMPRODUCT(((Recommendations[ImplStatus]="Implemented")+(Recommendations[ImplStatus]="Compensated"))*ISNUMBER(MATCH(Recommendations[Id],G36:AT36,0)))/COUNTIF(G36:AT36,"&lt;&gt;"))</f>
        <v/>
      </c>
      <c r="G36" s="190"/>
      <c r="H36" s="190"/>
      <c r="I36" s="190"/>
      <c r="J36" s="190"/>
      <c r="K36" s="190"/>
      <c r="L36" s="190"/>
      <c r="M36" s="190"/>
      <c r="N36" s="190"/>
      <c r="O36" s="190"/>
      <c r="P36" s="190"/>
      <c r="Q36" s="190"/>
      <c r="R36" s="190"/>
      <c r="S36" s="190"/>
      <c r="T36" s="190"/>
      <c r="U36" s="190"/>
      <c r="V36" s="190"/>
      <c r="W36" s="190"/>
      <c r="X36" s="190"/>
      <c r="Y36" s="190"/>
      <c r="Z36" s="190"/>
      <c r="AA36" s="190"/>
      <c r="AB36" s="190"/>
      <c r="AC36" s="190"/>
      <c r="AD36" s="190"/>
      <c r="AE36" s="190"/>
      <c r="AF36" s="190"/>
      <c r="AG36" s="190"/>
      <c r="AH36" s="190"/>
      <c r="AI36" s="190"/>
      <c r="AJ36" s="190"/>
      <c r="AK36" s="190"/>
      <c r="AL36" s="190"/>
      <c r="AM36" s="190"/>
      <c r="AN36" s="190"/>
      <c r="AO36" s="190"/>
      <c r="AP36" s="190"/>
      <c r="AQ36" s="190"/>
      <c r="AR36" s="190"/>
      <c r="AS36" s="190"/>
      <c r="AT36" s="200"/>
    </row>
    <row r="37" spans="1:46" ht="60" customHeight="1" x14ac:dyDescent="0.35">
      <c r="A37" s="198" t="s">
        <v>3852</v>
      </c>
      <c r="B37" s="184" t="s">
        <v>3863</v>
      </c>
      <c r="C37" s="185" t="s">
        <v>3865</v>
      </c>
      <c r="D37" s="187" t="s">
        <v>3866</v>
      </c>
      <c r="E37" s="187" t="s">
        <v>3867</v>
      </c>
      <c r="F37" s="189">
        <f>IF(COUNTIF(G37:AT37,"&lt;&gt;")=0,"",SUMPRODUCT(((Recommendations[ImplStatus]="Implemented")+(Recommendations[ImplStatus]="Compensated"))*ISNUMBER(MATCH(Recommendations[Id],G37:AT37,0)))/COUNTIF(G37:AT37,"&lt;&gt;"))</f>
        <v>0</v>
      </c>
      <c r="G37" s="191" t="s">
        <v>596</v>
      </c>
      <c r="H37" s="191" t="s">
        <v>1189</v>
      </c>
      <c r="I37" s="191" t="s">
        <v>1224</v>
      </c>
      <c r="J37" s="191" t="s">
        <v>1231</v>
      </c>
      <c r="K37" s="191" t="s">
        <v>1237</v>
      </c>
      <c r="L37" s="191"/>
      <c r="M37" s="191"/>
      <c r="N37" s="191"/>
      <c r="O37" s="191"/>
      <c r="P37" s="191"/>
      <c r="Q37" s="191"/>
      <c r="R37" s="191"/>
      <c r="S37" s="191"/>
      <c r="T37" s="191"/>
      <c r="U37" s="191"/>
      <c r="V37" s="191"/>
      <c r="W37" s="191"/>
      <c r="X37" s="191"/>
      <c r="Y37" s="191"/>
      <c r="Z37" s="191"/>
      <c r="AA37" s="191"/>
      <c r="AB37" s="191"/>
      <c r="AC37" s="191"/>
      <c r="AD37" s="191"/>
      <c r="AE37" s="191"/>
      <c r="AF37" s="191"/>
      <c r="AG37" s="191"/>
      <c r="AH37" s="191"/>
      <c r="AI37" s="191"/>
      <c r="AJ37" s="191"/>
      <c r="AK37" s="191"/>
      <c r="AL37" s="191"/>
      <c r="AM37" s="191"/>
      <c r="AN37" s="191"/>
      <c r="AO37" s="191"/>
      <c r="AP37" s="191"/>
      <c r="AQ37" s="191"/>
      <c r="AR37" s="191"/>
      <c r="AS37" s="191"/>
      <c r="AT37" s="201"/>
    </row>
    <row r="38" spans="1:46" ht="60" customHeight="1" x14ac:dyDescent="0.35">
      <c r="A38" s="198" t="s">
        <v>3852</v>
      </c>
      <c r="B38" s="184" t="s">
        <v>3863</v>
      </c>
      <c r="C38" s="185" t="s">
        <v>3868</v>
      </c>
      <c r="D38" s="187" t="s">
        <v>3869</v>
      </c>
      <c r="E38" s="187" t="s">
        <v>3870</v>
      </c>
      <c r="F38" s="189" t="str">
        <f>IF(COUNTIF(G38:AT38,"&lt;&gt;")=0,"",SUMPRODUCT(((Recommendations[ImplStatus]="Implemented")+(Recommendations[ImplStatus]="Compensated"))*ISNUMBER(MATCH(Recommendations[Id],G38:AT38,0)))/COUNTIF(G38:AT38,"&lt;&gt;"))</f>
        <v/>
      </c>
      <c r="G38" s="191"/>
      <c r="H38" s="191"/>
      <c r="I38" s="191"/>
      <c r="J38" s="191"/>
      <c r="K38" s="191"/>
      <c r="L38" s="191"/>
      <c r="M38" s="191"/>
      <c r="N38" s="191"/>
      <c r="O38" s="191"/>
      <c r="P38" s="191"/>
      <c r="Q38" s="191"/>
      <c r="R38" s="191"/>
      <c r="S38" s="191"/>
      <c r="T38" s="191"/>
      <c r="U38" s="191"/>
      <c r="V38" s="191"/>
      <c r="W38" s="191"/>
      <c r="X38" s="191"/>
      <c r="Y38" s="191"/>
      <c r="Z38" s="191"/>
      <c r="AA38" s="191"/>
      <c r="AB38" s="191"/>
      <c r="AC38" s="191"/>
      <c r="AD38" s="191"/>
      <c r="AE38" s="191"/>
      <c r="AF38" s="191"/>
      <c r="AG38" s="191"/>
      <c r="AH38" s="191"/>
      <c r="AI38" s="191"/>
      <c r="AJ38" s="191"/>
      <c r="AK38" s="191"/>
      <c r="AL38" s="191"/>
      <c r="AM38" s="191"/>
      <c r="AN38" s="191"/>
      <c r="AO38" s="191"/>
      <c r="AP38" s="191"/>
      <c r="AQ38" s="191"/>
      <c r="AR38" s="191"/>
      <c r="AS38" s="191"/>
      <c r="AT38" s="201"/>
    </row>
    <row r="39" spans="1:46" ht="60" customHeight="1" x14ac:dyDescent="0.35">
      <c r="A39" s="198" t="s">
        <v>3852</v>
      </c>
      <c r="B39" s="184" t="s">
        <v>3863</v>
      </c>
      <c r="C39" s="185" t="s">
        <v>3871</v>
      </c>
      <c r="D39" s="187" t="s">
        <v>3872</v>
      </c>
      <c r="E39" s="187" t="s">
        <v>3873</v>
      </c>
      <c r="F39" s="189" t="str">
        <f>IF(COUNTIF(G39:AT39,"&lt;&gt;")=0,"",SUMPRODUCT(((Recommendations[ImplStatus]="Implemented")+(Recommendations[ImplStatus]="Compensated"))*ISNUMBER(MATCH(Recommendations[Id],G39:AT39,0)))/COUNTIF(G39:AT39,"&lt;&gt;"))</f>
        <v/>
      </c>
      <c r="G39" s="191"/>
      <c r="H39" s="191"/>
      <c r="I39" s="191"/>
      <c r="J39" s="191"/>
      <c r="K39" s="191"/>
      <c r="L39" s="191"/>
      <c r="M39" s="191"/>
      <c r="N39" s="191"/>
      <c r="O39" s="191"/>
      <c r="P39" s="191"/>
      <c r="Q39" s="191"/>
      <c r="R39" s="191"/>
      <c r="S39" s="191"/>
      <c r="T39" s="191"/>
      <c r="U39" s="191"/>
      <c r="V39" s="191"/>
      <c r="W39" s="191"/>
      <c r="X39" s="191"/>
      <c r="Y39" s="191"/>
      <c r="Z39" s="191"/>
      <c r="AA39" s="191"/>
      <c r="AB39" s="191"/>
      <c r="AC39" s="191"/>
      <c r="AD39" s="191"/>
      <c r="AE39" s="191"/>
      <c r="AF39" s="191"/>
      <c r="AG39" s="191"/>
      <c r="AH39" s="191"/>
      <c r="AI39" s="191"/>
      <c r="AJ39" s="191"/>
      <c r="AK39" s="191"/>
      <c r="AL39" s="191"/>
      <c r="AM39" s="191"/>
      <c r="AN39" s="191"/>
      <c r="AO39" s="191"/>
      <c r="AP39" s="191"/>
      <c r="AQ39" s="191"/>
      <c r="AR39" s="191"/>
      <c r="AS39" s="191"/>
      <c r="AT39" s="201"/>
    </row>
    <row r="40" spans="1:46" ht="60" customHeight="1" x14ac:dyDescent="0.35">
      <c r="A40" s="198" t="s">
        <v>3852</v>
      </c>
      <c r="B40" s="184" t="s">
        <v>3863</v>
      </c>
      <c r="C40" s="185" t="s">
        <v>3874</v>
      </c>
      <c r="D40" s="187" t="s">
        <v>3875</v>
      </c>
      <c r="E40" s="187" t="s">
        <v>3876</v>
      </c>
      <c r="F40" s="189" t="str">
        <f>IF(COUNTIF(G40:AT40,"&lt;&gt;")=0,"",SUMPRODUCT(((Recommendations[ImplStatus]="Implemented")+(Recommendations[ImplStatus]="Compensated"))*ISNUMBER(MATCH(Recommendations[Id],G40:AT40,0)))/COUNTIF(G40:AT40,"&lt;&gt;"))</f>
        <v/>
      </c>
      <c r="G40" s="191"/>
      <c r="H40" s="191"/>
      <c r="I40" s="191"/>
      <c r="J40" s="191"/>
      <c r="K40" s="191"/>
      <c r="L40" s="191"/>
      <c r="M40" s="191"/>
      <c r="N40" s="191"/>
      <c r="O40" s="191"/>
      <c r="P40" s="191"/>
      <c r="Q40" s="191"/>
      <c r="R40" s="191"/>
      <c r="S40" s="191"/>
      <c r="T40" s="191"/>
      <c r="U40" s="191"/>
      <c r="V40" s="191"/>
      <c r="W40" s="191"/>
      <c r="X40" s="191"/>
      <c r="Y40" s="191"/>
      <c r="Z40" s="191"/>
      <c r="AA40" s="191"/>
      <c r="AB40" s="191"/>
      <c r="AC40" s="191"/>
      <c r="AD40" s="191"/>
      <c r="AE40" s="191"/>
      <c r="AF40" s="191"/>
      <c r="AG40" s="191"/>
      <c r="AH40" s="191"/>
      <c r="AI40" s="191"/>
      <c r="AJ40" s="191"/>
      <c r="AK40" s="191"/>
      <c r="AL40" s="191"/>
      <c r="AM40" s="191"/>
      <c r="AN40" s="191"/>
      <c r="AO40" s="191"/>
      <c r="AP40" s="191"/>
      <c r="AQ40" s="191"/>
      <c r="AR40" s="191"/>
      <c r="AS40" s="191"/>
      <c r="AT40" s="201"/>
    </row>
    <row r="41" spans="1:46" ht="60" customHeight="1" x14ac:dyDescent="0.35">
      <c r="A41" s="198" t="s">
        <v>3852</v>
      </c>
      <c r="B41" s="184" t="s">
        <v>3863</v>
      </c>
      <c r="C41" s="185" t="s">
        <v>3877</v>
      </c>
      <c r="D41" s="187" t="s">
        <v>3878</v>
      </c>
      <c r="E41" s="187" t="s">
        <v>3879</v>
      </c>
      <c r="F41" s="189" t="str">
        <f>IF(COUNTIF(G41:AT41,"&lt;&gt;")=0,"",SUMPRODUCT(((Recommendations[ImplStatus]="Implemented")+(Recommendations[ImplStatus]="Compensated"))*ISNUMBER(MATCH(Recommendations[Id],G41:AT41,0)))/COUNTIF(G41:AT41,"&lt;&gt;"))</f>
        <v/>
      </c>
      <c r="G41" s="191"/>
      <c r="H41" s="191"/>
      <c r="I41" s="191"/>
      <c r="J41" s="191"/>
      <c r="K41" s="191"/>
      <c r="L41" s="191"/>
      <c r="M41" s="191"/>
      <c r="N41" s="191"/>
      <c r="O41" s="191"/>
      <c r="P41" s="191"/>
      <c r="Q41" s="191"/>
      <c r="R41" s="191"/>
      <c r="S41" s="191"/>
      <c r="T41" s="191"/>
      <c r="U41" s="191"/>
      <c r="V41" s="191"/>
      <c r="W41" s="191"/>
      <c r="X41" s="191"/>
      <c r="Y41" s="191"/>
      <c r="Z41" s="191"/>
      <c r="AA41" s="191"/>
      <c r="AB41" s="191"/>
      <c r="AC41" s="191"/>
      <c r="AD41" s="191"/>
      <c r="AE41" s="191"/>
      <c r="AF41" s="191"/>
      <c r="AG41" s="191"/>
      <c r="AH41" s="191"/>
      <c r="AI41" s="191"/>
      <c r="AJ41" s="191"/>
      <c r="AK41" s="191"/>
      <c r="AL41" s="191"/>
      <c r="AM41" s="191"/>
      <c r="AN41" s="191"/>
      <c r="AO41" s="191"/>
      <c r="AP41" s="191"/>
      <c r="AQ41" s="191"/>
      <c r="AR41" s="191"/>
      <c r="AS41" s="191"/>
      <c r="AT41" s="201"/>
    </row>
    <row r="42" spans="1:46" ht="60" customHeight="1" x14ac:dyDescent="0.35">
      <c r="A42" s="198" t="s">
        <v>3852</v>
      </c>
      <c r="B42" s="184" t="s">
        <v>3863</v>
      </c>
      <c r="C42" s="185" t="s">
        <v>3880</v>
      </c>
      <c r="D42" s="187" t="s">
        <v>3881</v>
      </c>
      <c r="E42" s="187" t="s">
        <v>3882</v>
      </c>
      <c r="F42" s="189">
        <f>IF(COUNTIF(G42:AT42,"&lt;&gt;")=0,"",SUMPRODUCT(((Recommendations[ImplStatus]="Implemented")+(Recommendations[ImplStatus]="Compensated"))*ISNUMBER(MATCH(Recommendations[Id],G42:AT42,0)))/COUNTIF(G42:AT42,"&lt;&gt;"))</f>
        <v>0</v>
      </c>
      <c r="G42" s="191" t="s">
        <v>450</v>
      </c>
      <c r="H42" s="191" t="s">
        <v>456</v>
      </c>
      <c r="I42" s="191" t="s">
        <v>557</v>
      </c>
      <c r="J42" s="191" t="s">
        <v>562</v>
      </c>
      <c r="K42" s="191" t="s">
        <v>567</v>
      </c>
      <c r="L42" s="191"/>
      <c r="M42" s="191"/>
      <c r="N42" s="191"/>
      <c r="O42" s="191"/>
      <c r="P42" s="191"/>
      <c r="Q42" s="191"/>
      <c r="R42" s="191"/>
      <c r="S42" s="191"/>
      <c r="T42" s="191"/>
      <c r="U42" s="191"/>
      <c r="V42" s="191"/>
      <c r="W42" s="191"/>
      <c r="X42" s="191"/>
      <c r="Y42" s="191"/>
      <c r="Z42" s="191"/>
      <c r="AA42" s="191"/>
      <c r="AB42" s="191"/>
      <c r="AC42" s="191"/>
      <c r="AD42" s="191"/>
      <c r="AE42" s="191"/>
      <c r="AF42" s="191"/>
      <c r="AG42" s="191"/>
      <c r="AH42" s="191"/>
      <c r="AI42" s="191"/>
      <c r="AJ42" s="191"/>
      <c r="AK42" s="191"/>
      <c r="AL42" s="191"/>
      <c r="AM42" s="191"/>
      <c r="AN42" s="191"/>
      <c r="AO42" s="191"/>
      <c r="AP42" s="191"/>
      <c r="AQ42" s="191"/>
      <c r="AR42" s="191"/>
      <c r="AS42" s="191"/>
      <c r="AT42" s="201"/>
    </row>
    <row r="43" spans="1:46" ht="60" customHeight="1" x14ac:dyDescent="0.35">
      <c r="A43" s="198" t="s">
        <v>3852</v>
      </c>
      <c r="B43" s="184" t="s">
        <v>3863</v>
      </c>
      <c r="C43" s="185" t="s">
        <v>3883</v>
      </c>
      <c r="D43" s="187" t="s">
        <v>3884</v>
      </c>
      <c r="E43" s="187" t="s">
        <v>3885</v>
      </c>
      <c r="F43" s="189" t="str">
        <f>IF(COUNTIF(G43:AT43,"&lt;&gt;")=0,"",SUMPRODUCT(((Recommendations[ImplStatus]="Implemented")+(Recommendations[ImplStatus]="Compensated"))*ISNUMBER(MATCH(Recommendations[Id],G43:AT43,0)))/COUNTIF(G43:AT43,"&lt;&gt;"))</f>
        <v/>
      </c>
      <c r="G43" s="191"/>
      <c r="H43" s="191"/>
      <c r="I43" s="191"/>
      <c r="J43" s="191"/>
      <c r="K43" s="191"/>
      <c r="L43" s="191"/>
      <c r="M43" s="191"/>
      <c r="N43" s="191"/>
      <c r="O43" s="191"/>
      <c r="P43" s="191"/>
      <c r="Q43" s="191"/>
      <c r="R43" s="191"/>
      <c r="S43" s="191"/>
      <c r="T43" s="191"/>
      <c r="U43" s="191"/>
      <c r="V43" s="191"/>
      <c r="W43" s="191"/>
      <c r="X43" s="191"/>
      <c r="Y43" s="191"/>
      <c r="Z43" s="191"/>
      <c r="AA43" s="191"/>
      <c r="AB43" s="191"/>
      <c r="AC43" s="191"/>
      <c r="AD43" s="191"/>
      <c r="AE43" s="191"/>
      <c r="AF43" s="191"/>
      <c r="AG43" s="191"/>
      <c r="AH43" s="191"/>
      <c r="AI43" s="191"/>
      <c r="AJ43" s="191"/>
      <c r="AK43" s="191"/>
      <c r="AL43" s="191"/>
      <c r="AM43" s="191"/>
      <c r="AN43" s="191"/>
      <c r="AO43" s="191"/>
      <c r="AP43" s="191"/>
      <c r="AQ43" s="191"/>
      <c r="AR43" s="191"/>
      <c r="AS43" s="191"/>
      <c r="AT43" s="201"/>
    </row>
    <row r="44" spans="1:46" ht="60" customHeight="1" x14ac:dyDescent="0.35">
      <c r="A44" s="198" t="s">
        <v>3852</v>
      </c>
      <c r="B44" s="184" t="s">
        <v>3863</v>
      </c>
      <c r="C44" s="185" t="s">
        <v>3886</v>
      </c>
      <c r="D44" s="187" t="s">
        <v>3887</v>
      </c>
      <c r="E44" s="187" t="s">
        <v>3888</v>
      </c>
      <c r="F44" s="189" t="str">
        <f>IF(COUNTIF(G44:AT44,"&lt;&gt;")=0,"",SUMPRODUCT(((Recommendations[ImplStatus]="Implemented")+(Recommendations[ImplStatus]="Compensated"))*ISNUMBER(MATCH(Recommendations[Id],G44:AT44,0)))/COUNTIF(G44:AT44,"&lt;&gt;"))</f>
        <v/>
      </c>
      <c r="G44" s="191"/>
      <c r="H44" s="191"/>
      <c r="I44" s="191"/>
      <c r="J44" s="191"/>
      <c r="K44" s="191"/>
      <c r="L44" s="191"/>
      <c r="M44" s="191"/>
      <c r="N44" s="191"/>
      <c r="O44" s="191"/>
      <c r="P44" s="191"/>
      <c r="Q44" s="191"/>
      <c r="R44" s="191"/>
      <c r="S44" s="191"/>
      <c r="T44" s="191"/>
      <c r="U44" s="191"/>
      <c r="V44" s="191"/>
      <c r="W44" s="191"/>
      <c r="X44" s="191"/>
      <c r="Y44" s="191"/>
      <c r="Z44" s="191"/>
      <c r="AA44" s="191"/>
      <c r="AB44" s="191"/>
      <c r="AC44" s="191"/>
      <c r="AD44" s="191"/>
      <c r="AE44" s="191"/>
      <c r="AF44" s="191"/>
      <c r="AG44" s="191"/>
      <c r="AH44" s="191"/>
      <c r="AI44" s="191"/>
      <c r="AJ44" s="191"/>
      <c r="AK44" s="191"/>
      <c r="AL44" s="191"/>
      <c r="AM44" s="191"/>
      <c r="AN44" s="191"/>
      <c r="AO44" s="191"/>
      <c r="AP44" s="191"/>
      <c r="AQ44" s="191"/>
      <c r="AR44" s="191"/>
      <c r="AS44" s="191"/>
      <c r="AT44" s="201"/>
    </row>
    <row r="45" spans="1:46" ht="60" customHeight="1" x14ac:dyDescent="0.35">
      <c r="A45" s="198" t="s">
        <v>3852</v>
      </c>
      <c r="B45" s="184" t="s">
        <v>3863</v>
      </c>
      <c r="C45" s="185" t="s">
        <v>3889</v>
      </c>
      <c r="D45" s="187" t="s">
        <v>3890</v>
      </c>
      <c r="E45" s="187" t="s">
        <v>3891</v>
      </c>
      <c r="F45" s="189" t="str">
        <f>IF(COUNTIF(G45:AT45,"&lt;&gt;")=0,"",SUMPRODUCT(((Recommendations[ImplStatus]="Implemented")+(Recommendations[ImplStatus]="Compensated"))*ISNUMBER(MATCH(Recommendations[Id],G45:AT45,0)))/COUNTIF(G45:AT45,"&lt;&gt;"))</f>
        <v/>
      </c>
      <c r="G45" s="191"/>
      <c r="H45" s="191"/>
      <c r="I45" s="191"/>
      <c r="J45" s="191"/>
      <c r="K45" s="191"/>
      <c r="L45" s="191"/>
      <c r="M45" s="191"/>
      <c r="N45" s="191"/>
      <c r="O45" s="191"/>
      <c r="P45" s="191"/>
      <c r="Q45" s="191"/>
      <c r="R45" s="191"/>
      <c r="S45" s="191"/>
      <c r="T45" s="191"/>
      <c r="U45" s="191"/>
      <c r="V45" s="191"/>
      <c r="W45" s="191"/>
      <c r="X45" s="191"/>
      <c r="Y45" s="191"/>
      <c r="Z45" s="191"/>
      <c r="AA45" s="191"/>
      <c r="AB45" s="191"/>
      <c r="AC45" s="191"/>
      <c r="AD45" s="191"/>
      <c r="AE45" s="191"/>
      <c r="AF45" s="191"/>
      <c r="AG45" s="191"/>
      <c r="AH45" s="191"/>
      <c r="AI45" s="191"/>
      <c r="AJ45" s="191"/>
      <c r="AK45" s="191"/>
      <c r="AL45" s="191"/>
      <c r="AM45" s="191"/>
      <c r="AN45" s="191"/>
      <c r="AO45" s="191"/>
      <c r="AP45" s="191"/>
      <c r="AQ45" s="191"/>
      <c r="AR45" s="191"/>
      <c r="AS45" s="191"/>
      <c r="AT45" s="201"/>
    </row>
    <row r="46" spans="1:46" ht="60" customHeight="1" x14ac:dyDescent="0.35">
      <c r="A46" s="198" t="s">
        <v>3852</v>
      </c>
      <c r="B46" s="184" t="s">
        <v>3863</v>
      </c>
      <c r="C46" s="185" t="s">
        <v>3892</v>
      </c>
      <c r="D46" s="187" t="s">
        <v>3893</v>
      </c>
      <c r="E46" s="187" t="s">
        <v>3894</v>
      </c>
      <c r="F46" s="189" t="str">
        <f>IF(COUNTIF(G46:AT46,"&lt;&gt;")=0,"",SUMPRODUCT(((Recommendations[ImplStatus]="Implemented")+(Recommendations[ImplStatus]="Compensated"))*ISNUMBER(MATCH(Recommendations[Id],G46:AT46,0)))/COUNTIF(G46:AT46,"&lt;&gt;"))</f>
        <v/>
      </c>
      <c r="G46" s="191"/>
      <c r="H46" s="191"/>
      <c r="I46" s="191"/>
      <c r="J46" s="191"/>
      <c r="K46" s="191"/>
      <c r="L46" s="191"/>
      <c r="M46" s="191"/>
      <c r="N46" s="191"/>
      <c r="O46" s="191"/>
      <c r="P46" s="191"/>
      <c r="Q46" s="191"/>
      <c r="R46" s="191"/>
      <c r="S46" s="191"/>
      <c r="T46" s="191"/>
      <c r="U46" s="191"/>
      <c r="V46" s="191"/>
      <c r="W46" s="191"/>
      <c r="X46" s="191"/>
      <c r="Y46" s="191"/>
      <c r="Z46" s="191"/>
      <c r="AA46" s="191"/>
      <c r="AB46" s="191"/>
      <c r="AC46" s="191"/>
      <c r="AD46" s="191"/>
      <c r="AE46" s="191"/>
      <c r="AF46" s="191"/>
      <c r="AG46" s="191"/>
      <c r="AH46" s="191"/>
      <c r="AI46" s="191"/>
      <c r="AJ46" s="191"/>
      <c r="AK46" s="191"/>
      <c r="AL46" s="191"/>
      <c r="AM46" s="191"/>
      <c r="AN46" s="191"/>
      <c r="AO46" s="191"/>
      <c r="AP46" s="191"/>
      <c r="AQ46" s="191"/>
      <c r="AR46" s="191"/>
      <c r="AS46" s="191"/>
      <c r="AT46" s="201"/>
    </row>
    <row r="47" spans="1:46" ht="60" customHeight="1" x14ac:dyDescent="0.35">
      <c r="A47" s="198" t="s">
        <v>3852</v>
      </c>
      <c r="B47" s="184" t="s">
        <v>3863</v>
      </c>
      <c r="C47" s="185" t="s">
        <v>3895</v>
      </c>
      <c r="D47" s="187" t="s">
        <v>3896</v>
      </c>
      <c r="E47" s="187" t="s">
        <v>3897</v>
      </c>
      <c r="F47" s="189" t="str">
        <f>IF(COUNTIF(G47:AT47,"&lt;&gt;")=0,"",SUMPRODUCT(((Recommendations[ImplStatus]="Implemented")+(Recommendations[ImplStatus]="Compensated"))*ISNUMBER(MATCH(Recommendations[Id],G47:AT47,0)))/COUNTIF(G47:AT47,"&lt;&gt;"))</f>
        <v/>
      </c>
      <c r="G47" s="191"/>
      <c r="H47" s="191"/>
      <c r="I47" s="191"/>
      <c r="J47" s="191"/>
      <c r="K47" s="191"/>
      <c r="L47" s="191"/>
      <c r="M47" s="191"/>
      <c r="N47" s="191"/>
      <c r="O47" s="191"/>
      <c r="P47" s="191"/>
      <c r="Q47" s="191"/>
      <c r="R47" s="191"/>
      <c r="S47" s="191"/>
      <c r="T47" s="191"/>
      <c r="U47" s="191"/>
      <c r="V47" s="191"/>
      <c r="W47" s="191"/>
      <c r="X47" s="191"/>
      <c r="Y47" s="191"/>
      <c r="Z47" s="191"/>
      <c r="AA47" s="191"/>
      <c r="AB47" s="191"/>
      <c r="AC47" s="191"/>
      <c r="AD47" s="191"/>
      <c r="AE47" s="191"/>
      <c r="AF47" s="191"/>
      <c r="AG47" s="191"/>
      <c r="AH47" s="191"/>
      <c r="AI47" s="191"/>
      <c r="AJ47" s="191"/>
      <c r="AK47" s="191"/>
      <c r="AL47" s="191"/>
      <c r="AM47" s="191"/>
      <c r="AN47" s="191"/>
      <c r="AO47" s="191"/>
      <c r="AP47" s="191"/>
      <c r="AQ47" s="191"/>
      <c r="AR47" s="191"/>
      <c r="AS47" s="191"/>
      <c r="AT47" s="201"/>
    </row>
    <row r="48" spans="1:46" ht="60" customHeight="1" x14ac:dyDescent="0.35">
      <c r="A48" s="198" t="s">
        <v>3852</v>
      </c>
      <c r="B48" s="184" t="s">
        <v>3863</v>
      </c>
      <c r="C48" s="185" t="s">
        <v>3898</v>
      </c>
      <c r="D48" s="187" t="s">
        <v>3899</v>
      </c>
      <c r="E48" s="187" t="s">
        <v>3900</v>
      </c>
      <c r="F48" s="189" t="str">
        <f>IF(COUNTIF(G48:AT48,"&lt;&gt;")=0,"",SUMPRODUCT(((Recommendations[ImplStatus]="Implemented")+(Recommendations[ImplStatus]="Compensated"))*ISNUMBER(MATCH(Recommendations[Id],G48:AT48,0)))/COUNTIF(G48:AT48,"&lt;&gt;"))</f>
        <v/>
      </c>
      <c r="G48" s="191"/>
      <c r="H48" s="191"/>
      <c r="I48" s="191"/>
      <c r="J48" s="191"/>
      <c r="K48" s="191"/>
      <c r="L48" s="191"/>
      <c r="M48" s="191"/>
      <c r="N48" s="191"/>
      <c r="O48" s="191"/>
      <c r="P48" s="191"/>
      <c r="Q48" s="191"/>
      <c r="R48" s="191"/>
      <c r="S48" s="191"/>
      <c r="T48" s="191"/>
      <c r="U48" s="191"/>
      <c r="V48" s="191"/>
      <c r="W48" s="191"/>
      <c r="X48" s="191"/>
      <c r="Y48" s="191"/>
      <c r="Z48" s="191"/>
      <c r="AA48" s="191"/>
      <c r="AB48" s="191"/>
      <c r="AC48" s="191"/>
      <c r="AD48" s="191"/>
      <c r="AE48" s="191"/>
      <c r="AF48" s="191"/>
      <c r="AG48" s="191"/>
      <c r="AH48" s="191"/>
      <c r="AI48" s="191"/>
      <c r="AJ48" s="191"/>
      <c r="AK48" s="191"/>
      <c r="AL48" s="191"/>
      <c r="AM48" s="191"/>
      <c r="AN48" s="191"/>
      <c r="AO48" s="191"/>
      <c r="AP48" s="191"/>
      <c r="AQ48" s="191"/>
      <c r="AR48" s="191"/>
      <c r="AS48" s="191"/>
      <c r="AT48" s="201"/>
    </row>
    <row r="49" spans="1:46" ht="60" customHeight="1" x14ac:dyDescent="0.35">
      <c r="A49" s="198" t="s">
        <v>3852</v>
      </c>
      <c r="B49" s="184" t="s">
        <v>3863</v>
      </c>
      <c r="C49" s="185" t="s">
        <v>3901</v>
      </c>
      <c r="D49" s="187" t="s">
        <v>3902</v>
      </c>
      <c r="E49" s="187" t="s">
        <v>3903</v>
      </c>
      <c r="F49" s="189" t="str">
        <f>IF(COUNTIF(G49:AT49,"&lt;&gt;")=0,"",SUMPRODUCT(((Recommendations[ImplStatus]="Implemented")+(Recommendations[ImplStatus]="Compensated"))*ISNUMBER(MATCH(Recommendations[Id],G49:AT49,0)))/COUNTIF(G49:AT49,"&lt;&gt;"))</f>
        <v/>
      </c>
      <c r="G49" s="191"/>
      <c r="H49" s="191"/>
      <c r="I49" s="191"/>
      <c r="J49" s="191"/>
      <c r="K49" s="191"/>
      <c r="L49" s="191"/>
      <c r="M49" s="191"/>
      <c r="N49" s="191"/>
      <c r="O49" s="191"/>
      <c r="P49" s="191"/>
      <c r="Q49" s="191"/>
      <c r="R49" s="191"/>
      <c r="S49" s="191"/>
      <c r="T49" s="191"/>
      <c r="U49" s="191"/>
      <c r="V49" s="191"/>
      <c r="W49" s="191"/>
      <c r="X49" s="191"/>
      <c r="Y49" s="191"/>
      <c r="Z49" s="191"/>
      <c r="AA49" s="191"/>
      <c r="AB49" s="191"/>
      <c r="AC49" s="191"/>
      <c r="AD49" s="191"/>
      <c r="AE49" s="191"/>
      <c r="AF49" s="191"/>
      <c r="AG49" s="191"/>
      <c r="AH49" s="191"/>
      <c r="AI49" s="191"/>
      <c r="AJ49" s="191"/>
      <c r="AK49" s="191"/>
      <c r="AL49" s="191"/>
      <c r="AM49" s="191"/>
      <c r="AN49" s="191"/>
      <c r="AO49" s="191"/>
      <c r="AP49" s="191"/>
      <c r="AQ49" s="191"/>
      <c r="AR49" s="191"/>
      <c r="AS49" s="191"/>
      <c r="AT49" s="201"/>
    </row>
    <row r="50" spans="1:46" ht="60" customHeight="1" x14ac:dyDescent="0.35">
      <c r="A50" s="198" t="s">
        <v>3852</v>
      </c>
      <c r="B50" s="184" t="s">
        <v>3863</v>
      </c>
      <c r="C50" s="185" t="s">
        <v>3904</v>
      </c>
      <c r="D50" s="187" t="s">
        <v>3905</v>
      </c>
      <c r="E50" s="187" t="s">
        <v>3906</v>
      </c>
      <c r="F50" s="189" t="str">
        <f>IF(COUNTIF(G50:AT50,"&lt;&gt;")=0,"",SUMPRODUCT(((Recommendations[ImplStatus]="Implemented")+(Recommendations[ImplStatus]="Compensated"))*ISNUMBER(MATCH(Recommendations[Id],G50:AT50,0)))/COUNTIF(G50:AT50,"&lt;&gt;"))</f>
        <v/>
      </c>
      <c r="G50" s="191"/>
      <c r="H50" s="191"/>
      <c r="I50" s="191"/>
      <c r="J50" s="191"/>
      <c r="K50" s="191"/>
      <c r="L50" s="191"/>
      <c r="M50" s="191"/>
      <c r="N50" s="191"/>
      <c r="O50" s="191"/>
      <c r="P50" s="191"/>
      <c r="Q50" s="191"/>
      <c r="R50" s="191"/>
      <c r="S50" s="191"/>
      <c r="T50" s="191"/>
      <c r="U50" s="191"/>
      <c r="V50" s="191"/>
      <c r="W50" s="191"/>
      <c r="X50" s="191"/>
      <c r="Y50" s="191"/>
      <c r="Z50" s="191"/>
      <c r="AA50" s="191"/>
      <c r="AB50" s="191"/>
      <c r="AC50" s="191"/>
      <c r="AD50" s="191"/>
      <c r="AE50" s="191"/>
      <c r="AF50" s="191"/>
      <c r="AG50" s="191"/>
      <c r="AH50" s="191"/>
      <c r="AI50" s="191"/>
      <c r="AJ50" s="191"/>
      <c r="AK50" s="191"/>
      <c r="AL50" s="191"/>
      <c r="AM50" s="191"/>
      <c r="AN50" s="191"/>
      <c r="AO50" s="191"/>
      <c r="AP50" s="191"/>
      <c r="AQ50" s="191"/>
      <c r="AR50" s="191"/>
      <c r="AS50" s="191"/>
      <c r="AT50" s="201"/>
    </row>
    <row r="51" spans="1:46" ht="60" customHeight="1" outlineLevel="1" x14ac:dyDescent="0.35">
      <c r="A51" s="197" t="s">
        <v>3852</v>
      </c>
      <c r="B51" s="183" t="s">
        <v>3907</v>
      </c>
      <c r="C51" s="183"/>
      <c r="D51" s="186" t="s">
        <v>3908</v>
      </c>
      <c r="E51" s="186"/>
      <c r="F51" s="188" t="str">
        <f>IF(COUNTIF(G51:AT51,"&lt;&gt;")=0,"",SUMPRODUCT(((Recommendations[ImplStatus]="Implemented")+(Recommendations[ImplStatus]="Compensated"))*ISNUMBER(MATCH(Recommendations[Id],G51:AT51,0)))/COUNTIF(G51:AT51,"&lt;&gt;"))</f>
        <v/>
      </c>
      <c r="G51" s="190"/>
      <c r="H51" s="190"/>
      <c r="I51" s="190"/>
      <c r="J51" s="190"/>
      <c r="K51" s="190"/>
      <c r="L51" s="190"/>
      <c r="M51" s="190"/>
      <c r="N51" s="190"/>
      <c r="O51" s="190"/>
      <c r="P51" s="190"/>
      <c r="Q51" s="190"/>
      <c r="R51" s="190"/>
      <c r="S51" s="190"/>
      <c r="T51" s="190"/>
      <c r="U51" s="190"/>
      <c r="V51" s="190"/>
      <c r="W51" s="190"/>
      <c r="X51" s="190"/>
      <c r="Y51" s="190"/>
      <c r="Z51" s="190"/>
      <c r="AA51" s="190"/>
      <c r="AB51" s="190"/>
      <c r="AC51" s="190"/>
      <c r="AD51" s="190"/>
      <c r="AE51" s="190"/>
      <c r="AF51" s="190"/>
      <c r="AG51" s="190"/>
      <c r="AH51" s="190"/>
      <c r="AI51" s="190"/>
      <c r="AJ51" s="190"/>
      <c r="AK51" s="190"/>
      <c r="AL51" s="190"/>
      <c r="AM51" s="190"/>
      <c r="AN51" s="190"/>
      <c r="AO51" s="190"/>
      <c r="AP51" s="190"/>
      <c r="AQ51" s="190"/>
      <c r="AR51" s="190"/>
      <c r="AS51" s="190"/>
      <c r="AT51" s="200"/>
    </row>
    <row r="52" spans="1:46" ht="60" customHeight="1" x14ac:dyDescent="0.35">
      <c r="A52" s="198" t="s">
        <v>3852</v>
      </c>
      <c r="B52" s="184" t="s">
        <v>3907</v>
      </c>
      <c r="C52" s="185" t="s">
        <v>3909</v>
      </c>
      <c r="D52" s="187" t="s">
        <v>3910</v>
      </c>
      <c r="E52" s="187" t="s">
        <v>3911</v>
      </c>
      <c r="F52" s="189">
        <f>IF(COUNTIF(G52:AT52,"&lt;&gt;")=0,"",SUMPRODUCT(((Recommendations[ImplStatus]="Implemented")+(Recommendations[ImplStatus]="Compensated"))*ISNUMBER(MATCH(Recommendations[Id],G52:AT52,0)))/COUNTIF(G52:AT52,"&lt;&gt;"))</f>
        <v>0</v>
      </c>
      <c r="G52" s="191" t="s">
        <v>395</v>
      </c>
      <c r="H52" s="191" t="s">
        <v>398</v>
      </c>
      <c r="I52" s="191" t="s">
        <v>401</v>
      </c>
      <c r="J52" s="191" t="s">
        <v>405</v>
      </c>
      <c r="K52" s="191" t="s">
        <v>408</v>
      </c>
      <c r="L52" s="191" t="s">
        <v>411</v>
      </c>
      <c r="M52" s="191" t="s">
        <v>415</v>
      </c>
      <c r="N52" s="191" t="s">
        <v>418</v>
      </c>
      <c r="O52" s="191" t="s">
        <v>421</v>
      </c>
      <c r="P52" s="191"/>
      <c r="Q52" s="191"/>
      <c r="R52" s="191"/>
      <c r="S52" s="191"/>
      <c r="T52" s="191"/>
      <c r="U52" s="191"/>
      <c r="V52" s="191"/>
      <c r="W52" s="191"/>
      <c r="X52" s="191"/>
      <c r="Y52" s="191"/>
      <c r="Z52" s="191"/>
      <c r="AA52" s="191"/>
      <c r="AB52" s="191"/>
      <c r="AC52" s="191"/>
      <c r="AD52" s="191"/>
      <c r="AE52" s="191"/>
      <c r="AF52" s="191"/>
      <c r="AG52" s="191"/>
      <c r="AH52" s="191"/>
      <c r="AI52" s="191"/>
      <c r="AJ52" s="191"/>
      <c r="AK52" s="191"/>
      <c r="AL52" s="191"/>
      <c r="AM52" s="191"/>
      <c r="AN52" s="191"/>
      <c r="AO52" s="191"/>
      <c r="AP52" s="191"/>
      <c r="AQ52" s="191"/>
      <c r="AR52" s="191"/>
      <c r="AS52" s="191"/>
      <c r="AT52" s="201"/>
    </row>
    <row r="53" spans="1:46" ht="60" customHeight="1" x14ac:dyDescent="0.35">
      <c r="A53" s="198" t="s">
        <v>3852</v>
      </c>
      <c r="B53" s="184" t="s">
        <v>3907</v>
      </c>
      <c r="C53" s="185" t="s">
        <v>3912</v>
      </c>
      <c r="D53" s="187" t="s">
        <v>3913</v>
      </c>
      <c r="E53" s="187" t="s">
        <v>3914</v>
      </c>
      <c r="F53" s="189" t="str">
        <f>IF(COUNTIF(G53:AT53,"&lt;&gt;")=0,"",SUMPRODUCT(((Recommendations[ImplStatus]="Implemented")+(Recommendations[ImplStatus]="Compensated"))*ISNUMBER(MATCH(Recommendations[Id],G53:AT53,0)))/COUNTIF(G53:AT53,"&lt;&gt;"))</f>
        <v/>
      </c>
      <c r="G53" s="191"/>
      <c r="H53" s="191"/>
      <c r="I53" s="191"/>
      <c r="J53" s="191"/>
      <c r="K53" s="191"/>
      <c r="L53" s="191"/>
      <c r="M53" s="191"/>
      <c r="N53" s="191"/>
      <c r="O53" s="191"/>
      <c r="P53" s="191"/>
      <c r="Q53" s="191"/>
      <c r="R53" s="191"/>
      <c r="S53" s="191"/>
      <c r="T53" s="191"/>
      <c r="U53" s="191"/>
      <c r="V53" s="191"/>
      <c r="W53" s="191"/>
      <c r="X53" s="191"/>
      <c r="Y53" s="191"/>
      <c r="Z53" s="191"/>
      <c r="AA53" s="191"/>
      <c r="AB53" s="191"/>
      <c r="AC53" s="191"/>
      <c r="AD53" s="191"/>
      <c r="AE53" s="191"/>
      <c r="AF53" s="191"/>
      <c r="AG53" s="191"/>
      <c r="AH53" s="191"/>
      <c r="AI53" s="191"/>
      <c r="AJ53" s="191"/>
      <c r="AK53" s="191"/>
      <c r="AL53" s="191"/>
      <c r="AM53" s="191"/>
      <c r="AN53" s="191"/>
      <c r="AO53" s="191"/>
      <c r="AP53" s="191"/>
      <c r="AQ53" s="191"/>
      <c r="AR53" s="191"/>
      <c r="AS53" s="191"/>
      <c r="AT53" s="201"/>
    </row>
    <row r="54" spans="1:46" ht="60" customHeight="1" x14ac:dyDescent="0.35">
      <c r="A54" s="198" t="s">
        <v>3852</v>
      </c>
      <c r="B54" s="184" t="s">
        <v>3907</v>
      </c>
      <c r="C54" s="185" t="s">
        <v>3915</v>
      </c>
      <c r="D54" s="187" t="s">
        <v>3916</v>
      </c>
      <c r="E54" s="187" t="s">
        <v>3917</v>
      </c>
      <c r="F54" s="189">
        <f>IF(COUNTIF(G54:AT54,"&lt;&gt;")=0,"",SUMPRODUCT(((Recommendations[ImplStatus]="Implemented")+(Recommendations[ImplStatus]="Compensated"))*ISNUMBER(MATCH(Recommendations[Id],G54:AT54,0)))/COUNTIF(G54:AT54,"&lt;&gt;"))</f>
        <v>0</v>
      </c>
      <c r="G54" s="191" t="s">
        <v>1247</v>
      </c>
      <c r="H54" s="191"/>
      <c r="I54" s="191"/>
      <c r="J54" s="191"/>
      <c r="K54" s="191"/>
      <c r="L54" s="191"/>
      <c r="M54" s="191"/>
      <c r="N54" s="191"/>
      <c r="O54" s="191"/>
      <c r="P54" s="191"/>
      <c r="Q54" s="191"/>
      <c r="R54" s="191"/>
      <c r="S54" s="191"/>
      <c r="T54" s="191"/>
      <c r="U54" s="191"/>
      <c r="V54" s="191"/>
      <c r="W54" s="191"/>
      <c r="X54" s="191"/>
      <c r="Y54" s="191"/>
      <c r="Z54" s="191"/>
      <c r="AA54" s="191"/>
      <c r="AB54" s="191"/>
      <c r="AC54" s="191"/>
      <c r="AD54" s="191"/>
      <c r="AE54" s="191"/>
      <c r="AF54" s="191"/>
      <c r="AG54" s="191"/>
      <c r="AH54" s="191"/>
      <c r="AI54" s="191"/>
      <c r="AJ54" s="191"/>
      <c r="AK54" s="191"/>
      <c r="AL54" s="191"/>
      <c r="AM54" s="191"/>
      <c r="AN54" s="191"/>
      <c r="AO54" s="191"/>
      <c r="AP54" s="191"/>
      <c r="AQ54" s="191"/>
      <c r="AR54" s="191"/>
      <c r="AS54" s="191"/>
      <c r="AT54" s="201"/>
    </row>
    <row r="55" spans="1:46" ht="60" customHeight="1" x14ac:dyDescent="0.35">
      <c r="A55" s="198" t="s">
        <v>3852</v>
      </c>
      <c r="B55" s="184" t="s">
        <v>3907</v>
      </c>
      <c r="C55" s="185" t="s">
        <v>3918</v>
      </c>
      <c r="D55" s="187" t="s">
        <v>3919</v>
      </c>
      <c r="E55" s="187" t="s">
        <v>3920</v>
      </c>
      <c r="F55" s="189">
        <f>IF(COUNTIF(G55:AT55,"&lt;&gt;")=0,"",SUMPRODUCT(((Recommendations[ImplStatus]="Implemented")+(Recommendations[ImplStatus]="Compensated"))*ISNUMBER(MATCH(Recommendations[Id],G55:AT55,0)))/COUNTIF(G55:AT55,"&lt;&gt;"))</f>
        <v>0</v>
      </c>
      <c r="G55" s="191" t="s">
        <v>1170</v>
      </c>
      <c r="H55" s="191"/>
      <c r="I55" s="191"/>
      <c r="J55" s="191"/>
      <c r="K55" s="191"/>
      <c r="L55" s="191"/>
      <c r="M55" s="191"/>
      <c r="N55" s="191"/>
      <c r="O55" s="191"/>
      <c r="P55" s="191"/>
      <c r="Q55" s="191"/>
      <c r="R55" s="191"/>
      <c r="S55" s="191"/>
      <c r="T55" s="191"/>
      <c r="U55" s="191"/>
      <c r="V55" s="191"/>
      <c r="W55" s="191"/>
      <c r="X55" s="191"/>
      <c r="Y55" s="191"/>
      <c r="Z55" s="191"/>
      <c r="AA55" s="191"/>
      <c r="AB55" s="191"/>
      <c r="AC55" s="191"/>
      <c r="AD55" s="191"/>
      <c r="AE55" s="191"/>
      <c r="AF55" s="191"/>
      <c r="AG55" s="191"/>
      <c r="AH55" s="191"/>
      <c r="AI55" s="191"/>
      <c r="AJ55" s="191"/>
      <c r="AK55" s="191"/>
      <c r="AL55" s="191"/>
      <c r="AM55" s="191"/>
      <c r="AN55" s="191"/>
      <c r="AO55" s="191"/>
      <c r="AP55" s="191"/>
      <c r="AQ55" s="191"/>
      <c r="AR55" s="191"/>
      <c r="AS55" s="191"/>
      <c r="AT55" s="201"/>
    </row>
    <row r="56" spans="1:46" ht="60" customHeight="1" x14ac:dyDescent="0.35">
      <c r="A56" s="198" t="s">
        <v>3852</v>
      </c>
      <c r="B56" s="184" t="s">
        <v>3907</v>
      </c>
      <c r="C56" s="185" t="s">
        <v>3921</v>
      </c>
      <c r="D56" s="187" t="s">
        <v>3922</v>
      </c>
      <c r="E56" s="187" t="s">
        <v>3923</v>
      </c>
      <c r="F56" s="189" t="str">
        <f>IF(COUNTIF(G56:AT56,"&lt;&gt;")=0,"",SUMPRODUCT(((Recommendations[ImplStatus]="Implemented")+(Recommendations[ImplStatus]="Compensated"))*ISNUMBER(MATCH(Recommendations[Id],G56:AT56,0)))/COUNTIF(G56:AT56,"&lt;&gt;"))</f>
        <v/>
      </c>
      <c r="G56" s="191"/>
      <c r="H56" s="191"/>
      <c r="I56" s="191"/>
      <c r="J56" s="191"/>
      <c r="K56" s="191"/>
      <c r="L56" s="191"/>
      <c r="M56" s="191"/>
      <c r="N56" s="191"/>
      <c r="O56" s="191"/>
      <c r="P56" s="191"/>
      <c r="Q56" s="191"/>
      <c r="R56" s="191"/>
      <c r="S56" s="191"/>
      <c r="T56" s="191"/>
      <c r="U56" s="191"/>
      <c r="V56" s="191"/>
      <c r="W56" s="191"/>
      <c r="X56" s="191"/>
      <c r="Y56" s="191"/>
      <c r="Z56" s="191"/>
      <c r="AA56" s="191"/>
      <c r="AB56" s="191"/>
      <c r="AC56" s="191"/>
      <c r="AD56" s="191"/>
      <c r="AE56" s="191"/>
      <c r="AF56" s="191"/>
      <c r="AG56" s="191"/>
      <c r="AH56" s="191"/>
      <c r="AI56" s="191"/>
      <c r="AJ56" s="191"/>
      <c r="AK56" s="191"/>
      <c r="AL56" s="191"/>
      <c r="AM56" s="191"/>
      <c r="AN56" s="191"/>
      <c r="AO56" s="191"/>
      <c r="AP56" s="191"/>
      <c r="AQ56" s="191"/>
      <c r="AR56" s="191"/>
      <c r="AS56" s="191"/>
      <c r="AT56" s="201"/>
    </row>
    <row r="57" spans="1:46" ht="60" customHeight="1" x14ac:dyDescent="0.35">
      <c r="A57" s="198" t="s">
        <v>3852</v>
      </c>
      <c r="B57" s="184" t="s">
        <v>3907</v>
      </c>
      <c r="C57" s="185" t="s">
        <v>3924</v>
      </c>
      <c r="D57" s="187" t="s">
        <v>3925</v>
      </c>
      <c r="E57" s="187" t="s">
        <v>3926</v>
      </c>
      <c r="F57" s="189" t="str">
        <f>IF(COUNTIF(G57:AT57,"&lt;&gt;")=0,"",SUMPRODUCT(((Recommendations[ImplStatus]="Implemented")+(Recommendations[ImplStatus]="Compensated"))*ISNUMBER(MATCH(Recommendations[Id],G57:AT57,0)))/COUNTIF(G57:AT57,"&lt;&gt;"))</f>
        <v/>
      </c>
      <c r="G57" s="191"/>
      <c r="H57" s="191"/>
      <c r="I57" s="191"/>
      <c r="J57" s="191"/>
      <c r="K57" s="191"/>
      <c r="L57" s="191"/>
      <c r="M57" s="191"/>
      <c r="N57" s="191"/>
      <c r="O57" s="191"/>
      <c r="P57" s="191"/>
      <c r="Q57" s="191"/>
      <c r="R57" s="191"/>
      <c r="S57" s="191"/>
      <c r="T57" s="191"/>
      <c r="U57" s="191"/>
      <c r="V57" s="191"/>
      <c r="W57" s="191"/>
      <c r="X57" s="191"/>
      <c r="Y57" s="191"/>
      <c r="Z57" s="191"/>
      <c r="AA57" s="191"/>
      <c r="AB57" s="191"/>
      <c r="AC57" s="191"/>
      <c r="AD57" s="191"/>
      <c r="AE57" s="191"/>
      <c r="AF57" s="191"/>
      <c r="AG57" s="191"/>
      <c r="AH57" s="191"/>
      <c r="AI57" s="191"/>
      <c r="AJ57" s="191"/>
      <c r="AK57" s="191"/>
      <c r="AL57" s="191"/>
      <c r="AM57" s="191"/>
      <c r="AN57" s="191"/>
      <c r="AO57" s="191"/>
      <c r="AP57" s="191"/>
      <c r="AQ57" s="191"/>
      <c r="AR57" s="191"/>
      <c r="AS57" s="191"/>
      <c r="AT57" s="201"/>
    </row>
    <row r="58" spans="1:46" ht="60" customHeight="1" x14ac:dyDescent="0.35">
      <c r="A58" s="198" t="s">
        <v>3852</v>
      </c>
      <c r="B58" s="184" t="s">
        <v>3907</v>
      </c>
      <c r="C58" s="185" t="s">
        <v>3927</v>
      </c>
      <c r="D58" s="187" t="s">
        <v>3928</v>
      </c>
      <c r="E58" s="187" t="s">
        <v>3929</v>
      </c>
      <c r="F58" s="189" t="str">
        <f>IF(COUNTIF(G58:AT58,"&lt;&gt;")=0,"",SUMPRODUCT(((Recommendations[ImplStatus]="Implemented")+(Recommendations[ImplStatus]="Compensated"))*ISNUMBER(MATCH(Recommendations[Id],G58:AT58,0)))/COUNTIF(G58:AT58,"&lt;&gt;"))</f>
        <v/>
      </c>
      <c r="G58" s="191"/>
      <c r="H58" s="191"/>
      <c r="I58" s="191"/>
      <c r="J58" s="191"/>
      <c r="K58" s="191"/>
      <c r="L58" s="191"/>
      <c r="M58" s="191"/>
      <c r="N58" s="191"/>
      <c r="O58" s="191"/>
      <c r="P58" s="191"/>
      <c r="Q58" s="191"/>
      <c r="R58" s="191"/>
      <c r="S58" s="191"/>
      <c r="T58" s="191"/>
      <c r="U58" s="191"/>
      <c r="V58" s="191"/>
      <c r="W58" s="191"/>
      <c r="X58" s="191"/>
      <c r="Y58" s="191"/>
      <c r="Z58" s="191"/>
      <c r="AA58" s="191"/>
      <c r="AB58" s="191"/>
      <c r="AC58" s="191"/>
      <c r="AD58" s="191"/>
      <c r="AE58" s="191"/>
      <c r="AF58" s="191"/>
      <c r="AG58" s="191"/>
      <c r="AH58" s="191"/>
      <c r="AI58" s="191"/>
      <c r="AJ58" s="191"/>
      <c r="AK58" s="191"/>
      <c r="AL58" s="191"/>
      <c r="AM58" s="191"/>
      <c r="AN58" s="191"/>
      <c r="AO58" s="191"/>
      <c r="AP58" s="191"/>
      <c r="AQ58" s="191"/>
      <c r="AR58" s="191"/>
      <c r="AS58" s="191"/>
      <c r="AT58" s="201"/>
    </row>
    <row r="59" spans="1:46" ht="60" customHeight="1" x14ac:dyDescent="0.35">
      <c r="A59" s="198" t="s">
        <v>3852</v>
      </c>
      <c r="B59" s="184" t="s">
        <v>3907</v>
      </c>
      <c r="C59" s="185" t="s">
        <v>3930</v>
      </c>
      <c r="D59" s="187" t="s">
        <v>3931</v>
      </c>
      <c r="E59" s="187" t="s">
        <v>3932</v>
      </c>
      <c r="F59" s="189" t="str">
        <f>IF(COUNTIF(G59:AT59,"&lt;&gt;")=0,"",SUMPRODUCT(((Recommendations[ImplStatus]="Implemented")+(Recommendations[ImplStatus]="Compensated"))*ISNUMBER(MATCH(Recommendations[Id],G59:AT59,0)))/COUNTIF(G59:AT59,"&lt;&gt;"))</f>
        <v/>
      </c>
      <c r="G59" s="191"/>
      <c r="H59" s="191"/>
      <c r="I59" s="191"/>
      <c r="J59" s="191"/>
      <c r="K59" s="191"/>
      <c r="L59" s="191"/>
      <c r="M59" s="191"/>
      <c r="N59" s="191"/>
      <c r="O59" s="191"/>
      <c r="P59" s="191"/>
      <c r="Q59" s="191"/>
      <c r="R59" s="191"/>
      <c r="S59" s="191"/>
      <c r="T59" s="191"/>
      <c r="U59" s="191"/>
      <c r="V59" s="191"/>
      <c r="W59" s="191"/>
      <c r="X59" s="191"/>
      <c r="Y59" s="191"/>
      <c r="Z59" s="191"/>
      <c r="AA59" s="191"/>
      <c r="AB59" s="191"/>
      <c r="AC59" s="191"/>
      <c r="AD59" s="191"/>
      <c r="AE59" s="191"/>
      <c r="AF59" s="191"/>
      <c r="AG59" s="191"/>
      <c r="AH59" s="191"/>
      <c r="AI59" s="191"/>
      <c r="AJ59" s="191"/>
      <c r="AK59" s="191"/>
      <c r="AL59" s="191"/>
      <c r="AM59" s="191"/>
      <c r="AN59" s="191"/>
      <c r="AO59" s="191"/>
      <c r="AP59" s="191"/>
      <c r="AQ59" s="191"/>
      <c r="AR59" s="191"/>
      <c r="AS59" s="191"/>
      <c r="AT59" s="201"/>
    </row>
    <row r="60" spans="1:46" ht="60" customHeight="1" x14ac:dyDescent="0.35">
      <c r="A60" s="198" t="s">
        <v>3852</v>
      </c>
      <c r="B60" s="184" t="s">
        <v>3933</v>
      </c>
      <c r="C60" s="185" t="s">
        <v>3934</v>
      </c>
      <c r="D60" s="187" t="s">
        <v>3935</v>
      </c>
      <c r="E60" s="187" t="s">
        <v>3936</v>
      </c>
      <c r="F60" s="189" t="str">
        <f>IF(COUNTIF(G60:AT60,"&lt;&gt;")=0,"",SUMPRODUCT(((Recommendations[ImplStatus]="Implemented")+(Recommendations[ImplStatus]="Compensated"))*ISNUMBER(MATCH(Recommendations[Id],G60:AT60,0)))/COUNTIF(G60:AT60,"&lt;&gt;"))</f>
        <v/>
      </c>
      <c r="G60" s="191"/>
      <c r="H60" s="191"/>
      <c r="I60" s="191"/>
      <c r="J60" s="191"/>
      <c r="K60" s="191"/>
      <c r="L60" s="191"/>
      <c r="M60" s="191"/>
      <c r="N60" s="191"/>
      <c r="O60" s="191"/>
      <c r="P60" s="191"/>
      <c r="Q60" s="191"/>
      <c r="R60" s="191"/>
      <c r="S60" s="191"/>
      <c r="T60" s="191"/>
      <c r="U60" s="191"/>
      <c r="V60" s="191"/>
      <c r="W60" s="191"/>
      <c r="X60" s="191"/>
      <c r="Y60" s="191"/>
      <c r="Z60" s="191"/>
      <c r="AA60" s="191"/>
      <c r="AB60" s="191"/>
      <c r="AC60" s="191"/>
      <c r="AD60" s="191"/>
      <c r="AE60" s="191"/>
      <c r="AF60" s="191"/>
      <c r="AG60" s="191"/>
      <c r="AH60" s="191"/>
      <c r="AI60" s="191"/>
      <c r="AJ60" s="191"/>
      <c r="AK60" s="191"/>
      <c r="AL60" s="191"/>
      <c r="AM60" s="191"/>
      <c r="AN60" s="191"/>
      <c r="AO60" s="191"/>
      <c r="AP60" s="191"/>
      <c r="AQ60" s="191"/>
      <c r="AR60" s="191"/>
      <c r="AS60" s="191"/>
      <c r="AT60" s="201"/>
    </row>
    <row r="61" spans="1:46" ht="60" customHeight="1" x14ac:dyDescent="0.35">
      <c r="A61" s="198" t="s">
        <v>3852</v>
      </c>
      <c r="B61" s="184" t="s">
        <v>3933</v>
      </c>
      <c r="C61" s="185" t="s">
        <v>3937</v>
      </c>
      <c r="D61" s="187" t="s">
        <v>3938</v>
      </c>
      <c r="E61" s="187" t="s">
        <v>3939</v>
      </c>
      <c r="F61" s="189" t="str">
        <f>IF(COUNTIF(G61:AT61,"&lt;&gt;")=0,"",SUMPRODUCT(((Recommendations[ImplStatus]="Implemented")+(Recommendations[ImplStatus]="Compensated"))*ISNUMBER(MATCH(Recommendations[Id],G61:AT61,0)))/COUNTIF(G61:AT61,"&lt;&gt;"))</f>
        <v/>
      </c>
      <c r="G61" s="191"/>
      <c r="H61" s="191"/>
      <c r="I61" s="191"/>
      <c r="J61" s="191"/>
      <c r="K61" s="191"/>
      <c r="L61" s="191"/>
      <c r="M61" s="191"/>
      <c r="N61" s="191"/>
      <c r="O61" s="191"/>
      <c r="P61" s="191"/>
      <c r="Q61" s="191"/>
      <c r="R61" s="191"/>
      <c r="S61" s="191"/>
      <c r="T61" s="191"/>
      <c r="U61" s="191"/>
      <c r="V61" s="191"/>
      <c r="W61" s="191"/>
      <c r="X61" s="191"/>
      <c r="Y61" s="191"/>
      <c r="Z61" s="191"/>
      <c r="AA61" s="191"/>
      <c r="AB61" s="191"/>
      <c r="AC61" s="191"/>
      <c r="AD61" s="191"/>
      <c r="AE61" s="191"/>
      <c r="AF61" s="191"/>
      <c r="AG61" s="191"/>
      <c r="AH61" s="191"/>
      <c r="AI61" s="191"/>
      <c r="AJ61" s="191"/>
      <c r="AK61" s="191"/>
      <c r="AL61" s="191"/>
      <c r="AM61" s="191"/>
      <c r="AN61" s="191"/>
      <c r="AO61" s="191"/>
      <c r="AP61" s="191"/>
      <c r="AQ61" s="191"/>
      <c r="AR61" s="191"/>
      <c r="AS61" s="191"/>
      <c r="AT61" s="201"/>
    </row>
    <row r="62" spans="1:46" ht="60" customHeight="1" outlineLevel="1" x14ac:dyDescent="0.35">
      <c r="A62" s="197" t="s">
        <v>3852</v>
      </c>
      <c r="B62" s="183" t="s">
        <v>3940</v>
      </c>
      <c r="C62" s="183"/>
      <c r="D62" s="186" t="s">
        <v>3941</v>
      </c>
      <c r="E62" s="186"/>
      <c r="F62" s="188" t="str">
        <f>IF(COUNTIF(G62:AT62,"&lt;&gt;")=0,"",SUMPRODUCT(((Recommendations[ImplStatus]="Implemented")+(Recommendations[ImplStatus]="Compensated"))*ISNUMBER(MATCH(Recommendations[Id],G62:AT62,0)))/COUNTIF(G62:AT62,"&lt;&gt;"))</f>
        <v/>
      </c>
      <c r="G62" s="190"/>
      <c r="H62" s="190"/>
      <c r="I62" s="190"/>
      <c r="J62" s="190"/>
      <c r="K62" s="190"/>
      <c r="L62" s="190"/>
      <c r="M62" s="190"/>
      <c r="N62" s="190"/>
      <c r="O62" s="190"/>
      <c r="P62" s="190"/>
      <c r="Q62" s="190"/>
      <c r="R62" s="190"/>
      <c r="S62" s="190"/>
      <c r="T62" s="190"/>
      <c r="U62" s="190"/>
      <c r="V62" s="190"/>
      <c r="W62" s="190"/>
      <c r="X62" s="190"/>
      <c r="Y62" s="190"/>
      <c r="Z62" s="190"/>
      <c r="AA62" s="190"/>
      <c r="AB62" s="190"/>
      <c r="AC62" s="190"/>
      <c r="AD62" s="190"/>
      <c r="AE62" s="190"/>
      <c r="AF62" s="190"/>
      <c r="AG62" s="190"/>
      <c r="AH62" s="190"/>
      <c r="AI62" s="190"/>
      <c r="AJ62" s="190"/>
      <c r="AK62" s="190"/>
      <c r="AL62" s="190"/>
      <c r="AM62" s="190"/>
      <c r="AN62" s="190"/>
      <c r="AO62" s="190"/>
      <c r="AP62" s="190"/>
      <c r="AQ62" s="190"/>
      <c r="AR62" s="190"/>
      <c r="AS62" s="190"/>
      <c r="AT62" s="200"/>
    </row>
    <row r="63" spans="1:46" ht="60" customHeight="1" x14ac:dyDescent="0.35">
      <c r="A63" s="198" t="s">
        <v>3852</v>
      </c>
      <c r="B63" s="184" t="s">
        <v>3940</v>
      </c>
      <c r="C63" s="185" t="s">
        <v>3942</v>
      </c>
      <c r="D63" s="187" t="s">
        <v>3943</v>
      </c>
      <c r="E63" s="187" t="s">
        <v>3944</v>
      </c>
      <c r="F63" s="189">
        <f>IF(COUNTIF(G63:AT63,"&lt;&gt;")=0,"",SUMPRODUCT(((Recommendations[ImplStatus]="Implemented")+(Recommendations[ImplStatus]="Compensated"))*ISNUMBER(MATCH(Recommendations[Id],G63:AT63,0)))/COUNTIF(G63:AT63,"&lt;&gt;"))</f>
        <v>0</v>
      </c>
      <c r="G63" s="191" t="s">
        <v>15</v>
      </c>
      <c r="H63" s="191" t="s">
        <v>24</v>
      </c>
      <c r="I63" s="191" t="s">
        <v>28</v>
      </c>
      <c r="J63" s="191"/>
      <c r="K63" s="191"/>
      <c r="L63" s="191"/>
      <c r="M63" s="191"/>
      <c r="N63" s="191"/>
      <c r="O63" s="191"/>
      <c r="P63" s="191"/>
      <c r="Q63" s="191"/>
      <c r="R63" s="191"/>
      <c r="S63" s="191"/>
      <c r="T63" s="191"/>
      <c r="U63" s="191"/>
      <c r="V63" s="191"/>
      <c r="W63" s="191"/>
      <c r="X63" s="191"/>
      <c r="Y63" s="191"/>
      <c r="Z63" s="191"/>
      <c r="AA63" s="191"/>
      <c r="AB63" s="191"/>
      <c r="AC63" s="191"/>
      <c r="AD63" s="191"/>
      <c r="AE63" s="191"/>
      <c r="AF63" s="191"/>
      <c r="AG63" s="191"/>
      <c r="AH63" s="191"/>
      <c r="AI63" s="191"/>
      <c r="AJ63" s="191"/>
      <c r="AK63" s="191"/>
      <c r="AL63" s="191"/>
      <c r="AM63" s="191"/>
      <c r="AN63" s="191"/>
      <c r="AO63" s="191"/>
      <c r="AP63" s="191"/>
      <c r="AQ63" s="191"/>
      <c r="AR63" s="191"/>
      <c r="AS63" s="191"/>
      <c r="AT63" s="201"/>
    </row>
    <row r="64" spans="1:46" ht="60" customHeight="1" x14ac:dyDescent="0.35">
      <c r="A64" s="198" t="s">
        <v>3852</v>
      </c>
      <c r="B64" s="184" t="s">
        <v>3940</v>
      </c>
      <c r="C64" s="185" t="s">
        <v>3945</v>
      </c>
      <c r="D64" s="187" t="s">
        <v>3946</v>
      </c>
      <c r="E64" s="187" t="s">
        <v>3947</v>
      </c>
      <c r="F64" s="189">
        <f>IF(COUNTIF(G64:AT64,"&lt;&gt;")=0,"",SUMPRODUCT(((Recommendations[ImplStatus]="Implemented")+(Recommendations[ImplStatus]="Compensated"))*ISNUMBER(MATCH(Recommendations[Id],G64:AT64,0)))/COUNTIF(G64:AT64,"&lt;&gt;"))</f>
        <v>0</v>
      </c>
      <c r="G64" s="191" t="s">
        <v>33</v>
      </c>
      <c r="H64" s="191" t="s">
        <v>38</v>
      </c>
      <c r="I64" s="191" t="s">
        <v>42</v>
      </c>
      <c r="J64" s="191" t="s">
        <v>46</v>
      </c>
      <c r="K64" s="191" t="s">
        <v>50</v>
      </c>
      <c r="L64" s="191" t="s">
        <v>54</v>
      </c>
      <c r="M64" s="191" t="s">
        <v>437</v>
      </c>
      <c r="N64" s="191"/>
      <c r="O64" s="191"/>
      <c r="P64" s="191"/>
      <c r="Q64" s="191"/>
      <c r="R64" s="191"/>
      <c r="S64" s="191"/>
      <c r="T64" s="191"/>
      <c r="U64" s="191"/>
      <c r="V64" s="191"/>
      <c r="W64" s="191"/>
      <c r="X64" s="191"/>
      <c r="Y64" s="191"/>
      <c r="Z64" s="191"/>
      <c r="AA64" s="191"/>
      <c r="AB64" s="191"/>
      <c r="AC64" s="191"/>
      <c r="AD64" s="191"/>
      <c r="AE64" s="191"/>
      <c r="AF64" s="191"/>
      <c r="AG64" s="191"/>
      <c r="AH64" s="191"/>
      <c r="AI64" s="191"/>
      <c r="AJ64" s="191"/>
      <c r="AK64" s="191"/>
      <c r="AL64" s="191"/>
      <c r="AM64" s="191"/>
      <c r="AN64" s="191"/>
      <c r="AO64" s="191"/>
      <c r="AP64" s="191"/>
      <c r="AQ64" s="191"/>
      <c r="AR64" s="191"/>
      <c r="AS64" s="191"/>
      <c r="AT64" s="201"/>
    </row>
    <row r="65" spans="1:46" ht="60" customHeight="1" x14ac:dyDescent="0.35">
      <c r="A65" s="198" t="s">
        <v>3852</v>
      </c>
      <c r="B65" s="184" t="s">
        <v>3940</v>
      </c>
      <c r="C65" s="185" t="s">
        <v>3948</v>
      </c>
      <c r="D65" s="187" t="s">
        <v>3949</v>
      </c>
      <c r="E65" s="187" t="s">
        <v>3950</v>
      </c>
      <c r="F65" s="189" t="str">
        <f>IF(COUNTIF(G65:AT65,"&lt;&gt;")=0,"",SUMPRODUCT(((Recommendations[ImplStatus]="Implemented")+(Recommendations[ImplStatus]="Compensated"))*ISNUMBER(MATCH(Recommendations[Id],G65:AT65,0)))/COUNTIF(G65:AT65,"&lt;&gt;"))</f>
        <v/>
      </c>
      <c r="G65" s="191"/>
      <c r="H65" s="191"/>
      <c r="I65" s="191"/>
      <c r="J65" s="191"/>
      <c r="K65" s="191"/>
      <c r="L65" s="191"/>
      <c r="M65" s="191"/>
      <c r="N65" s="191"/>
      <c r="O65" s="191"/>
      <c r="P65" s="191"/>
      <c r="Q65" s="191"/>
      <c r="R65" s="191"/>
      <c r="S65" s="191"/>
      <c r="T65" s="191"/>
      <c r="U65" s="191"/>
      <c r="V65" s="191"/>
      <c r="W65" s="191"/>
      <c r="X65" s="191"/>
      <c r="Y65" s="191"/>
      <c r="Z65" s="191"/>
      <c r="AA65" s="191"/>
      <c r="AB65" s="191"/>
      <c r="AC65" s="191"/>
      <c r="AD65" s="191"/>
      <c r="AE65" s="191"/>
      <c r="AF65" s="191"/>
      <c r="AG65" s="191"/>
      <c r="AH65" s="191"/>
      <c r="AI65" s="191"/>
      <c r="AJ65" s="191"/>
      <c r="AK65" s="191"/>
      <c r="AL65" s="191"/>
      <c r="AM65" s="191"/>
      <c r="AN65" s="191"/>
      <c r="AO65" s="191"/>
      <c r="AP65" s="191"/>
      <c r="AQ65" s="191"/>
      <c r="AR65" s="191"/>
      <c r="AS65" s="191"/>
      <c r="AT65" s="201"/>
    </row>
    <row r="66" spans="1:46" ht="60" customHeight="1" x14ac:dyDescent="0.35">
      <c r="A66" s="198" t="s">
        <v>3852</v>
      </c>
      <c r="B66" s="184" t="s">
        <v>3940</v>
      </c>
      <c r="C66" s="185" t="s">
        <v>3951</v>
      </c>
      <c r="D66" s="187" t="s">
        <v>3952</v>
      </c>
      <c r="E66" s="187" t="s">
        <v>3953</v>
      </c>
      <c r="F66" s="189" t="str">
        <f>IF(COUNTIF(G66:AT66,"&lt;&gt;")=0,"",SUMPRODUCT(((Recommendations[ImplStatus]="Implemented")+(Recommendations[ImplStatus]="Compensated"))*ISNUMBER(MATCH(Recommendations[Id],G66:AT66,0)))/COUNTIF(G66:AT66,"&lt;&gt;"))</f>
        <v/>
      </c>
      <c r="G66" s="191"/>
      <c r="H66" s="191"/>
      <c r="I66" s="191"/>
      <c r="J66" s="191"/>
      <c r="K66" s="191"/>
      <c r="L66" s="191"/>
      <c r="M66" s="191"/>
      <c r="N66" s="191"/>
      <c r="O66" s="191"/>
      <c r="P66" s="191"/>
      <c r="Q66" s="191"/>
      <c r="R66" s="191"/>
      <c r="S66" s="191"/>
      <c r="T66" s="191"/>
      <c r="U66" s="191"/>
      <c r="V66" s="191"/>
      <c r="W66" s="191"/>
      <c r="X66" s="191"/>
      <c r="Y66" s="191"/>
      <c r="Z66" s="191"/>
      <c r="AA66" s="191"/>
      <c r="AB66" s="191"/>
      <c r="AC66" s="191"/>
      <c r="AD66" s="191"/>
      <c r="AE66" s="191"/>
      <c r="AF66" s="191"/>
      <c r="AG66" s="191"/>
      <c r="AH66" s="191"/>
      <c r="AI66" s="191"/>
      <c r="AJ66" s="191"/>
      <c r="AK66" s="191"/>
      <c r="AL66" s="191"/>
      <c r="AM66" s="191"/>
      <c r="AN66" s="191"/>
      <c r="AO66" s="191"/>
      <c r="AP66" s="191"/>
      <c r="AQ66" s="191"/>
      <c r="AR66" s="191"/>
      <c r="AS66" s="191"/>
      <c r="AT66" s="201"/>
    </row>
    <row r="67" spans="1:46" ht="60" customHeight="1" x14ac:dyDescent="0.35">
      <c r="A67" s="198" t="s">
        <v>3852</v>
      </c>
      <c r="B67" s="184" t="s">
        <v>3940</v>
      </c>
      <c r="C67" s="185" t="s">
        <v>3954</v>
      </c>
      <c r="D67" s="187" t="s">
        <v>3955</v>
      </c>
      <c r="E67" s="187" t="s">
        <v>3956</v>
      </c>
      <c r="F67" s="189" t="str">
        <f>IF(COUNTIF(G67:AT67,"&lt;&gt;")=0,"",SUMPRODUCT(((Recommendations[ImplStatus]="Implemented")+(Recommendations[ImplStatus]="Compensated"))*ISNUMBER(MATCH(Recommendations[Id],G67:AT67,0)))/COUNTIF(G67:AT67,"&lt;&gt;"))</f>
        <v/>
      </c>
      <c r="G67" s="191"/>
      <c r="H67" s="191"/>
      <c r="I67" s="191"/>
      <c r="J67" s="191"/>
      <c r="K67" s="191"/>
      <c r="L67" s="191"/>
      <c r="M67" s="191"/>
      <c r="N67" s="191"/>
      <c r="O67" s="191"/>
      <c r="P67" s="191"/>
      <c r="Q67" s="191"/>
      <c r="R67" s="191"/>
      <c r="S67" s="191"/>
      <c r="T67" s="191"/>
      <c r="U67" s="191"/>
      <c r="V67" s="191"/>
      <c r="W67" s="191"/>
      <c r="X67" s="191"/>
      <c r="Y67" s="191"/>
      <c r="Z67" s="191"/>
      <c r="AA67" s="191"/>
      <c r="AB67" s="191"/>
      <c r="AC67" s="191"/>
      <c r="AD67" s="191"/>
      <c r="AE67" s="191"/>
      <c r="AF67" s="191"/>
      <c r="AG67" s="191"/>
      <c r="AH67" s="191"/>
      <c r="AI67" s="191"/>
      <c r="AJ67" s="191"/>
      <c r="AK67" s="191"/>
      <c r="AL67" s="191"/>
      <c r="AM67" s="191"/>
      <c r="AN67" s="191"/>
      <c r="AO67" s="191"/>
      <c r="AP67" s="191"/>
      <c r="AQ67" s="191"/>
      <c r="AR67" s="191"/>
      <c r="AS67" s="191"/>
      <c r="AT67" s="201"/>
    </row>
    <row r="68" spans="1:46" ht="60" customHeight="1" x14ac:dyDescent="0.35">
      <c r="A68" s="198" t="s">
        <v>3852</v>
      </c>
      <c r="B68" s="184" t="s">
        <v>3940</v>
      </c>
      <c r="C68" s="185" t="s">
        <v>3957</v>
      </c>
      <c r="D68" s="187" t="s">
        <v>3958</v>
      </c>
      <c r="E68" s="187" t="s">
        <v>3959</v>
      </c>
      <c r="F68" s="189" t="str">
        <f>IF(COUNTIF(G68:AT68,"&lt;&gt;")=0,"",SUMPRODUCT(((Recommendations[ImplStatus]="Implemented")+(Recommendations[ImplStatus]="Compensated"))*ISNUMBER(MATCH(Recommendations[Id],G68:AT68,0)))/COUNTIF(G68:AT68,"&lt;&gt;"))</f>
        <v/>
      </c>
      <c r="G68" s="191"/>
      <c r="H68" s="191"/>
      <c r="I68" s="191"/>
      <c r="J68" s="191"/>
      <c r="K68" s="191"/>
      <c r="L68" s="191"/>
      <c r="M68" s="191"/>
      <c r="N68" s="191"/>
      <c r="O68" s="191"/>
      <c r="P68" s="191"/>
      <c r="Q68" s="191"/>
      <c r="R68" s="191"/>
      <c r="S68" s="191"/>
      <c r="T68" s="191"/>
      <c r="U68" s="191"/>
      <c r="V68" s="191"/>
      <c r="W68" s="191"/>
      <c r="X68" s="191"/>
      <c r="Y68" s="191"/>
      <c r="Z68" s="191"/>
      <c r="AA68" s="191"/>
      <c r="AB68" s="191"/>
      <c r="AC68" s="191"/>
      <c r="AD68" s="191"/>
      <c r="AE68" s="191"/>
      <c r="AF68" s="191"/>
      <c r="AG68" s="191"/>
      <c r="AH68" s="191"/>
      <c r="AI68" s="191"/>
      <c r="AJ68" s="191"/>
      <c r="AK68" s="191"/>
      <c r="AL68" s="191"/>
      <c r="AM68" s="191"/>
      <c r="AN68" s="191"/>
      <c r="AO68" s="191"/>
      <c r="AP68" s="191"/>
      <c r="AQ68" s="191"/>
      <c r="AR68" s="191"/>
      <c r="AS68" s="191"/>
      <c r="AT68" s="201"/>
    </row>
    <row r="69" spans="1:46" ht="60" customHeight="1" x14ac:dyDescent="0.35">
      <c r="A69" s="198" t="s">
        <v>3852</v>
      </c>
      <c r="B69" s="184" t="s">
        <v>3940</v>
      </c>
      <c r="C69" s="185" t="s">
        <v>3960</v>
      </c>
      <c r="D69" s="187" t="s">
        <v>3961</v>
      </c>
      <c r="E69" s="187" t="s">
        <v>3962</v>
      </c>
      <c r="F69" s="189">
        <f>IF(COUNTIF(G69:AT69,"&lt;&gt;")=0,"",SUMPRODUCT(((Recommendations[ImplStatus]="Implemented")+(Recommendations[ImplStatus]="Compensated"))*ISNUMBER(MATCH(Recommendations[Id],G69:AT69,0)))/COUNTIF(G69:AT69,"&lt;&gt;"))</f>
        <v>0</v>
      </c>
      <c r="G69" s="191" t="s">
        <v>59</v>
      </c>
      <c r="H69" s="191"/>
      <c r="I69" s="191"/>
      <c r="J69" s="191"/>
      <c r="K69" s="191"/>
      <c r="L69" s="191"/>
      <c r="M69" s="191"/>
      <c r="N69" s="191"/>
      <c r="O69" s="191"/>
      <c r="P69" s="191"/>
      <c r="Q69" s="191"/>
      <c r="R69" s="191"/>
      <c r="S69" s="191"/>
      <c r="T69" s="191"/>
      <c r="U69" s="191"/>
      <c r="V69" s="191"/>
      <c r="W69" s="191"/>
      <c r="X69" s="191"/>
      <c r="Y69" s="191"/>
      <c r="Z69" s="191"/>
      <c r="AA69" s="191"/>
      <c r="AB69" s="191"/>
      <c r="AC69" s="191"/>
      <c r="AD69" s="191"/>
      <c r="AE69" s="191"/>
      <c r="AF69" s="191"/>
      <c r="AG69" s="191"/>
      <c r="AH69" s="191"/>
      <c r="AI69" s="191"/>
      <c r="AJ69" s="191"/>
      <c r="AK69" s="191"/>
      <c r="AL69" s="191"/>
      <c r="AM69" s="191"/>
      <c r="AN69" s="191"/>
      <c r="AO69" s="191"/>
      <c r="AP69" s="191"/>
      <c r="AQ69" s="191"/>
      <c r="AR69" s="191"/>
      <c r="AS69" s="191"/>
      <c r="AT69" s="201"/>
    </row>
    <row r="70" spans="1:46" ht="60" customHeight="1" x14ac:dyDescent="0.35">
      <c r="A70" s="198" t="s">
        <v>3852</v>
      </c>
      <c r="B70" s="184" t="s">
        <v>3940</v>
      </c>
      <c r="C70" s="185" t="s">
        <v>3963</v>
      </c>
      <c r="D70" s="187" t="s">
        <v>3964</v>
      </c>
      <c r="E70" s="187"/>
      <c r="F70" s="189" t="str">
        <f>IF(COUNTIF(G70:AT70,"&lt;&gt;")=0,"",SUMPRODUCT(((Recommendations[ImplStatus]="Implemented")+(Recommendations[ImplStatus]="Compensated"))*ISNUMBER(MATCH(Recommendations[Id],G70:AT70,0)))/COUNTIF(G70:AT70,"&lt;&gt;"))</f>
        <v/>
      </c>
      <c r="G70" s="191"/>
      <c r="H70" s="191"/>
      <c r="I70" s="191"/>
      <c r="J70" s="191"/>
      <c r="K70" s="191"/>
      <c r="L70" s="191"/>
      <c r="M70" s="191"/>
      <c r="N70" s="191"/>
      <c r="O70" s="191"/>
      <c r="P70" s="191"/>
      <c r="Q70" s="191"/>
      <c r="R70" s="191"/>
      <c r="S70" s="191"/>
      <c r="T70" s="191"/>
      <c r="U70" s="191"/>
      <c r="V70" s="191"/>
      <c r="W70" s="191"/>
      <c r="X70" s="191"/>
      <c r="Y70" s="191"/>
      <c r="Z70" s="191"/>
      <c r="AA70" s="191"/>
      <c r="AB70" s="191"/>
      <c r="AC70" s="191"/>
      <c r="AD70" s="191"/>
      <c r="AE70" s="191"/>
      <c r="AF70" s="191"/>
      <c r="AG70" s="191"/>
      <c r="AH70" s="191"/>
      <c r="AI70" s="191"/>
      <c r="AJ70" s="191"/>
      <c r="AK70" s="191"/>
      <c r="AL70" s="191"/>
      <c r="AM70" s="191"/>
      <c r="AN70" s="191"/>
      <c r="AO70" s="191"/>
      <c r="AP70" s="191"/>
      <c r="AQ70" s="191"/>
      <c r="AR70" s="191"/>
      <c r="AS70" s="191"/>
      <c r="AT70" s="201"/>
    </row>
    <row r="71" spans="1:46" ht="60" customHeight="1" x14ac:dyDescent="0.35">
      <c r="A71" s="198" t="s">
        <v>3852</v>
      </c>
      <c r="B71" s="184" t="s">
        <v>3940</v>
      </c>
      <c r="C71" s="185" t="s">
        <v>3965</v>
      </c>
      <c r="D71" s="187" t="s">
        <v>3966</v>
      </c>
      <c r="E71" s="187" t="s">
        <v>3967</v>
      </c>
      <c r="F71" s="189">
        <f>IF(COUNTIF(G71:AT71,"&lt;&gt;")=0,"",SUMPRODUCT(((Recommendations[ImplStatus]="Implemented")+(Recommendations[ImplStatus]="Compensated"))*ISNUMBER(MATCH(Recommendations[Id],G71:AT71,0)))/COUNTIF(G71:AT71,"&lt;&gt;"))</f>
        <v>0</v>
      </c>
      <c r="G71" s="191" t="s">
        <v>104</v>
      </c>
      <c r="H71" s="191"/>
      <c r="I71" s="191"/>
      <c r="J71" s="191"/>
      <c r="K71" s="191"/>
      <c r="L71" s="191"/>
      <c r="M71" s="191"/>
      <c r="N71" s="191"/>
      <c r="O71" s="191"/>
      <c r="P71" s="191"/>
      <c r="Q71" s="191"/>
      <c r="R71" s="191"/>
      <c r="S71" s="191"/>
      <c r="T71" s="191"/>
      <c r="U71" s="191"/>
      <c r="V71" s="191"/>
      <c r="W71" s="191"/>
      <c r="X71" s="191"/>
      <c r="Y71" s="191"/>
      <c r="Z71" s="191"/>
      <c r="AA71" s="191"/>
      <c r="AB71" s="191"/>
      <c r="AC71" s="191"/>
      <c r="AD71" s="191"/>
      <c r="AE71" s="191"/>
      <c r="AF71" s="191"/>
      <c r="AG71" s="191"/>
      <c r="AH71" s="191"/>
      <c r="AI71" s="191"/>
      <c r="AJ71" s="191"/>
      <c r="AK71" s="191"/>
      <c r="AL71" s="191"/>
      <c r="AM71" s="191"/>
      <c r="AN71" s="191"/>
      <c r="AO71" s="191"/>
      <c r="AP71" s="191"/>
      <c r="AQ71" s="191"/>
      <c r="AR71" s="191"/>
      <c r="AS71" s="191"/>
      <c r="AT71" s="201"/>
    </row>
    <row r="72" spans="1:46" ht="60" customHeight="1" x14ac:dyDescent="0.35">
      <c r="A72" s="198" t="s">
        <v>3852</v>
      </c>
      <c r="B72" s="184" t="s">
        <v>3940</v>
      </c>
      <c r="C72" s="185" t="s">
        <v>3968</v>
      </c>
      <c r="D72" s="187" t="s">
        <v>3969</v>
      </c>
      <c r="E72" s="187" t="s">
        <v>3970</v>
      </c>
      <c r="F72" s="189" t="str">
        <f>IF(COUNTIF(G72:AT72,"&lt;&gt;")=0,"",SUMPRODUCT(((Recommendations[ImplStatus]="Implemented")+(Recommendations[ImplStatus]="Compensated"))*ISNUMBER(MATCH(Recommendations[Id],G72:AT72,0)))/COUNTIF(G72:AT72,"&lt;&gt;"))</f>
        <v/>
      </c>
      <c r="G72" s="191"/>
      <c r="H72" s="191"/>
      <c r="I72" s="191"/>
      <c r="J72" s="191"/>
      <c r="K72" s="191"/>
      <c r="L72" s="191"/>
      <c r="M72" s="191"/>
      <c r="N72" s="191"/>
      <c r="O72" s="191"/>
      <c r="P72" s="191"/>
      <c r="Q72" s="191"/>
      <c r="R72" s="191"/>
      <c r="S72" s="191"/>
      <c r="T72" s="191"/>
      <c r="U72" s="191"/>
      <c r="V72" s="191"/>
      <c r="W72" s="191"/>
      <c r="X72" s="191"/>
      <c r="Y72" s="191"/>
      <c r="Z72" s="191"/>
      <c r="AA72" s="191"/>
      <c r="AB72" s="191"/>
      <c r="AC72" s="191"/>
      <c r="AD72" s="191"/>
      <c r="AE72" s="191"/>
      <c r="AF72" s="191"/>
      <c r="AG72" s="191"/>
      <c r="AH72" s="191"/>
      <c r="AI72" s="191"/>
      <c r="AJ72" s="191"/>
      <c r="AK72" s="191"/>
      <c r="AL72" s="191"/>
      <c r="AM72" s="191"/>
      <c r="AN72" s="191"/>
      <c r="AO72" s="191"/>
      <c r="AP72" s="191"/>
      <c r="AQ72" s="191"/>
      <c r="AR72" s="191"/>
      <c r="AS72" s="191"/>
      <c r="AT72" s="201"/>
    </row>
    <row r="73" spans="1:46" ht="60" customHeight="1" x14ac:dyDescent="0.35">
      <c r="A73" s="198" t="s">
        <v>3852</v>
      </c>
      <c r="B73" s="184" t="s">
        <v>3940</v>
      </c>
      <c r="C73" s="185" t="s">
        <v>3971</v>
      </c>
      <c r="D73" s="187" t="s">
        <v>3972</v>
      </c>
      <c r="E73" s="187" t="s">
        <v>3973</v>
      </c>
      <c r="F73" s="189" t="str">
        <f>IF(COUNTIF(G73:AT73,"&lt;&gt;")=0,"",SUMPRODUCT(((Recommendations[ImplStatus]="Implemented")+(Recommendations[ImplStatus]="Compensated"))*ISNUMBER(MATCH(Recommendations[Id],G73:AT73,0)))/COUNTIF(G73:AT73,"&lt;&gt;"))</f>
        <v/>
      </c>
      <c r="G73" s="191"/>
      <c r="H73" s="191"/>
      <c r="I73" s="191"/>
      <c r="J73" s="191"/>
      <c r="K73" s="191"/>
      <c r="L73" s="191"/>
      <c r="M73" s="191"/>
      <c r="N73" s="191"/>
      <c r="O73" s="191"/>
      <c r="P73" s="191"/>
      <c r="Q73" s="191"/>
      <c r="R73" s="191"/>
      <c r="S73" s="191"/>
      <c r="T73" s="191"/>
      <c r="U73" s="191"/>
      <c r="V73" s="191"/>
      <c r="W73" s="191"/>
      <c r="X73" s="191"/>
      <c r="Y73" s="191"/>
      <c r="Z73" s="191"/>
      <c r="AA73" s="191"/>
      <c r="AB73" s="191"/>
      <c r="AC73" s="191"/>
      <c r="AD73" s="191"/>
      <c r="AE73" s="191"/>
      <c r="AF73" s="191"/>
      <c r="AG73" s="191"/>
      <c r="AH73" s="191"/>
      <c r="AI73" s="191"/>
      <c r="AJ73" s="191"/>
      <c r="AK73" s="191"/>
      <c r="AL73" s="191"/>
      <c r="AM73" s="191"/>
      <c r="AN73" s="191"/>
      <c r="AO73" s="191"/>
      <c r="AP73" s="191"/>
      <c r="AQ73" s="191"/>
      <c r="AR73" s="191"/>
      <c r="AS73" s="191"/>
      <c r="AT73" s="201"/>
    </row>
    <row r="74" spans="1:46" ht="60" customHeight="1" x14ac:dyDescent="0.35">
      <c r="A74" s="198" t="s">
        <v>3852</v>
      </c>
      <c r="B74" s="184" t="s">
        <v>3940</v>
      </c>
      <c r="C74" s="185" t="s">
        <v>3974</v>
      </c>
      <c r="D74" s="187" t="s">
        <v>3975</v>
      </c>
      <c r="E74" s="187" t="s">
        <v>3976</v>
      </c>
      <c r="F74" s="189" t="str">
        <f>IF(COUNTIF(G74:AT74,"&lt;&gt;")=0,"",SUMPRODUCT(((Recommendations[ImplStatus]="Implemented")+(Recommendations[ImplStatus]="Compensated"))*ISNUMBER(MATCH(Recommendations[Id],G74:AT74,0)))/COUNTIF(G74:AT74,"&lt;&gt;"))</f>
        <v/>
      </c>
      <c r="G74" s="191"/>
      <c r="H74" s="191"/>
      <c r="I74" s="191"/>
      <c r="J74" s="191"/>
      <c r="K74" s="191"/>
      <c r="L74" s="191"/>
      <c r="M74" s="191"/>
      <c r="N74" s="191"/>
      <c r="O74" s="191"/>
      <c r="P74" s="191"/>
      <c r="Q74" s="191"/>
      <c r="R74" s="191"/>
      <c r="S74" s="191"/>
      <c r="T74" s="191"/>
      <c r="U74" s="191"/>
      <c r="V74" s="191"/>
      <c r="W74" s="191"/>
      <c r="X74" s="191"/>
      <c r="Y74" s="191"/>
      <c r="Z74" s="191"/>
      <c r="AA74" s="191"/>
      <c r="AB74" s="191"/>
      <c r="AC74" s="191"/>
      <c r="AD74" s="191"/>
      <c r="AE74" s="191"/>
      <c r="AF74" s="191"/>
      <c r="AG74" s="191"/>
      <c r="AH74" s="191"/>
      <c r="AI74" s="191"/>
      <c r="AJ74" s="191"/>
      <c r="AK74" s="191"/>
      <c r="AL74" s="191"/>
      <c r="AM74" s="191"/>
      <c r="AN74" s="191"/>
      <c r="AO74" s="191"/>
      <c r="AP74" s="191"/>
      <c r="AQ74" s="191"/>
      <c r="AR74" s="191"/>
      <c r="AS74" s="191"/>
      <c r="AT74" s="201"/>
    </row>
    <row r="75" spans="1:46" ht="60" customHeight="1" x14ac:dyDescent="0.35">
      <c r="A75" s="198" t="s">
        <v>3852</v>
      </c>
      <c r="B75" s="184" t="s">
        <v>3940</v>
      </c>
      <c r="C75" s="185" t="s">
        <v>3977</v>
      </c>
      <c r="D75" s="187" t="s">
        <v>3978</v>
      </c>
      <c r="E75" s="187" t="s">
        <v>3979</v>
      </c>
      <c r="F75" s="189" t="str">
        <f>IF(COUNTIF(G75:AT75,"&lt;&gt;")=0,"",SUMPRODUCT(((Recommendations[ImplStatus]="Implemented")+(Recommendations[ImplStatus]="Compensated"))*ISNUMBER(MATCH(Recommendations[Id],G75:AT75,0)))/COUNTIF(G75:AT75,"&lt;&gt;"))</f>
        <v/>
      </c>
      <c r="G75" s="191"/>
      <c r="H75" s="191"/>
      <c r="I75" s="191"/>
      <c r="J75" s="191"/>
      <c r="K75" s="191"/>
      <c r="L75" s="191"/>
      <c r="M75" s="191"/>
      <c r="N75" s="191"/>
      <c r="O75" s="191"/>
      <c r="P75" s="191"/>
      <c r="Q75" s="191"/>
      <c r="R75" s="191"/>
      <c r="S75" s="191"/>
      <c r="T75" s="191"/>
      <c r="U75" s="191"/>
      <c r="V75" s="191"/>
      <c r="W75" s="191"/>
      <c r="X75" s="191"/>
      <c r="Y75" s="191"/>
      <c r="Z75" s="191"/>
      <c r="AA75" s="191"/>
      <c r="AB75" s="191"/>
      <c r="AC75" s="191"/>
      <c r="AD75" s="191"/>
      <c r="AE75" s="191"/>
      <c r="AF75" s="191"/>
      <c r="AG75" s="191"/>
      <c r="AH75" s="191"/>
      <c r="AI75" s="191"/>
      <c r="AJ75" s="191"/>
      <c r="AK75" s="191"/>
      <c r="AL75" s="191"/>
      <c r="AM75" s="191"/>
      <c r="AN75" s="191"/>
      <c r="AO75" s="191"/>
      <c r="AP75" s="191"/>
      <c r="AQ75" s="191"/>
      <c r="AR75" s="191"/>
      <c r="AS75" s="191"/>
      <c r="AT75" s="201"/>
    </row>
    <row r="76" spans="1:46" ht="60" customHeight="1" x14ac:dyDescent="0.35">
      <c r="A76" s="198" t="s">
        <v>3852</v>
      </c>
      <c r="B76" s="184" t="s">
        <v>3940</v>
      </c>
      <c r="C76" s="185" t="s">
        <v>3980</v>
      </c>
      <c r="D76" s="187" t="s">
        <v>3981</v>
      </c>
      <c r="E76" s="187" t="s">
        <v>3982</v>
      </c>
      <c r="F76" s="189" t="str">
        <f>IF(COUNTIF(G76:AT76,"&lt;&gt;")=0,"",SUMPRODUCT(((Recommendations[ImplStatus]="Implemented")+(Recommendations[ImplStatus]="Compensated"))*ISNUMBER(MATCH(Recommendations[Id],G76:AT76,0)))/COUNTIF(G76:AT76,"&lt;&gt;"))</f>
        <v/>
      </c>
      <c r="G76" s="191"/>
      <c r="H76" s="191"/>
      <c r="I76" s="191"/>
      <c r="J76" s="191"/>
      <c r="K76" s="191"/>
      <c r="L76" s="191"/>
      <c r="M76" s="191"/>
      <c r="N76" s="191"/>
      <c r="O76" s="191"/>
      <c r="P76" s="191"/>
      <c r="Q76" s="191"/>
      <c r="R76" s="191"/>
      <c r="S76" s="191"/>
      <c r="T76" s="191"/>
      <c r="U76" s="191"/>
      <c r="V76" s="191"/>
      <c r="W76" s="191"/>
      <c r="X76" s="191"/>
      <c r="Y76" s="191"/>
      <c r="Z76" s="191"/>
      <c r="AA76" s="191"/>
      <c r="AB76" s="191"/>
      <c r="AC76" s="191"/>
      <c r="AD76" s="191"/>
      <c r="AE76" s="191"/>
      <c r="AF76" s="191"/>
      <c r="AG76" s="191"/>
      <c r="AH76" s="191"/>
      <c r="AI76" s="191"/>
      <c r="AJ76" s="191"/>
      <c r="AK76" s="191"/>
      <c r="AL76" s="191"/>
      <c r="AM76" s="191"/>
      <c r="AN76" s="191"/>
      <c r="AO76" s="191"/>
      <c r="AP76" s="191"/>
      <c r="AQ76" s="191"/>
      <c r="AR76" s="191"/>
      <c r="AS76" s="191"/>
      <c r="AT76" s="201"/>
    </row>
    <row r="77" spans="1:46" ht="60" customHeight="1" x14ac:dyDescent="0.35">
      <c r="A77" s="198" t="s">
        <v>3852</v>
      </c>
      <c r="B77" s="184" t="s">
        <v>3940</v>
      </c>
      <c r="C77" s="185" t="s">
        <v>3983</v>
      </c>
      <c r="D77" s="187" t="s">
        <v>3984</v>
      </c>
      <c r="E77" s="187" t="s">
        <v>3985</v>
      </c>
      <c r="F77" s="189" t="str">
        <f>IF(COUNTIF(G77:AT77,"&lt;&gt;")=0,"",SUMPRODUCT(((Recommendations[ImplStatus]="Implemented")+(Recommendations[ImplStatus]="Compensated"))*ISNUMBER(MATCH(Recommendations[Id],G77:AT77,0)))/COUNTIF(G77:AT77,"&lt;&gt;"))</f>
        <v/>
      </c>
      <c r="G77" s="191"/>
      <c r="H77" s="191"/>
      <c r="I77" s="191"/>
      <c r="J77" s="191"/>
      <c r="K77" s="191"/>
      <c r="L77" s="191"/>
      <c r="M77" s="191"/>
      <c r="N77" s="191"/>
      <c r="O77" s="191"/>
      <c r="P77" s="191"/>
      <c r="Q77" s="191"/>
      <c r="R77" s="191"/>
      <c r="S77" s="191"/>
      <c r="T77" s="191"/>
      <c r="U77" s="191"/>
      <c r="V77" s="191"/>
      <c r="W77" s="191"/>
      <c r="X77" s="191"/>
      <c r="Y77" s="191"/>
      <c r="Z77" s="191"/>
      <c r="AA77" s="191"/>
      <c r="AB77" s="191"/>
      <c r="AC77" s="191"/>
      <c r="AD77" s="191"/>
      <c r="AE77" s="191"/>
      <c r="AF77" s="191"/>
      <c r="AG77" s="191"/>
      <c r="AH77" s="191"/>
      <c r="AI77" s="191"/>
      <c r="AJ77" s="191"/>
      <c r="AK77" s="191"/>
      <c r="AL77" s="191"/>
      <c r="AM77" s="191"/>
      <c r="AN77" s="191"/>
      <c r="AO77" s="191"/>
      <c r="AP77" s="191"/>
      <c r="AQ77" s="191"/>
      <c r="AR77" s="191"/>
      <c r="AS77" s="191"/>
      <c r="AT77" s="201"/>
    </row>
    <row r="78" spans="1:46" ht="60" customHeight="1" x14ac:dyDescent="0.35">
      <c r="A78" s="198" t="s">
        <v>3852</v>
      </c>
      <c r="B78" s="184" t="s">
        <v>3940</v>
      </c>
      <c r="C78" s="185" t="s">
        <v>3986</v>
      </c>
      <c r="D78" s="187" t="s">
        <v>3987</v>
      </c>
      <c r="E78" s="187" t="s">
        <v>3988</v>
      </c>
      <c r="F78" s="189" t="str">
        <f>IF(COUNTIF(G78:AT78,"&lt;&gt;")=0,"",SUMPRODUCT(((Recommendations[ImplStatus]="Implemented")+(Recommendations[ImplStatus]="Compensated"))*ISNUMBER(MATCH(Recommendations[Id],G78:AT78,0)))/COUNTIF(G78:AT78,"&lt;&gt;"))</f>
        <v/>
      </c>
      <c r="G78" s="191"/>
      <c r="H78" s="191"/>
      <c r="I78" s="191"/>
      <c r="J78" s="191"/>
      <c r="K78" s="191"/>
      <c r="L78" s="191"/>
      <c r="M78" s="191"/>
      <c r="N78" s="191"/>
      <c r="O78" s="191"/>
      <c r="P78" s="191"/>
      <c r="Q78" s="191"/>
      <c r="R78" s="191"/>
      <c r="S78" s="191"/>
      <c r="T78" s="191"/>
      <c r="U78" s="191"/>
      <c r="V78" s="191"/>
      <c r="W78" s="191"/>
      <c r="X78" s="191"/>
      <c r="Y78" s="191"/>
      <c r="Z78" s="191"/>
      <c r="AA78" s="191"/>
      <c r="AB78" s="191"/>
      <c r="AC78" s="191"/>
      <c r="AD78" s="191"/>
      <c r="AE78" s="191"/>
      <c r="AF78" s="191"/>
      <c r="AG78" s="191"/>
      <c r="AH78" s="191"/>
      <c r="AI78" s="191"/>
      <c r="AJ78" s="191"/>
      <c r="AK78" s="191"/>
      <c r="AL78" s="191"/>
      <c r="AM78" s="191"/>
      <c r="AN78" s="191"/>
      <c r="AO78" s="191"/>
      <c r="AP78" s="191"/>
      <c r="AQ78" s="191"/>
      <c r="AR78" s="191"/>
      <c r="AS78" s="191"/>
      <c r="AT78" s="201"/>
    </row>
    <row r="79" spans="1:46" ht="60" customHeight="1" outlineLevel="1" x14ac:dyDescent="0.35">
      <c r="A79" s="197" t="s">
        <v>3852</v>
      </c>
      <c r="B79" s="183" t="s">
        <v>3940</v>
      </c>
      <c r="C79" s="183"/>
      <c r="D79" s="186" t="s">
        <v>3989</v>
      </c>
      <c r="E79" s="186"/>
      <c r="F79" s="188" t="str">
        <f>IF(COUNTIF(G79:AT79,"&lt;&gt;")=0,"",SUMPRODUCT(((Recommendations[ImplStatus]="Implemented")+(Recommendations[ImplStatus]="Compensated"))*ISNUMBER(MATCH(Recommendations[Id],G79:AT79,0)))/COUNTIF(G79:AT79,"&lt;&gt;"))</f>
        <v/>
      </c>
      <c r="G79" s="190"/>
      <c r="H79" s="190"/>
      <c r="I79" s="190"/>
      <c r="J79" s="190"/>
      <c r="K79" s="190"/>
      <c r="L79" s="190"/>
      <c r="M79" s="190"/>
      <c r="N79" s="190"/>
      <c r="O79" s="190"/>
      <c r="P79" s="190"/>
      <c r="Q79" s="190"/>
      <c r="R79" s="190"/>
      <c r="S79" s="190"/>
      <c r="T79" s="190"/>
      <c r="U79" s="190"/>
      <c r="V79" s="190"/>
      <c r="W79" s="190"/>
      <c r="X79" s="190"/>
      <c r="Y79" s="190"/>
      <c r="Z79" s="190"/>
      <c r="AA79" s="190"/>
      <c r="AB79" s="190"/>
      <c r="AC79" s="190"/>
      <c r="AD79" s="190"/>
      <c r="AE79" s="190"/>
      <c r="AF79" s="190"/>
      <c r="AG79" s="190"/>
      <c r="AH79" s="190"/>
      <c r="AI79" s="190"/>
      <c r="AJ79" s="190"/>
      <c r="AK79" s="190"/>
      <c r="AL79" s="190"/>
      <c r="AM79" s="190"/>
      <c r="AN79" s="190"/>
      <c r="AO79" s="190"/>
      <c r="AP79" s="190"/>
      <c r="AQ79" s="190"/>
      <c r="AR79" s="190"/>
      <c r="AS79" s="190"/>
      <c r="AT79" s="200"/>
    </row>
    <row r="80" spans="1:46" ht="60" customHeight="1" x14ac:dyDescent="0.35">
      <c r="A80" s="198" t="s">
        <v>3990</v>
      </c>
      <c r="B80" s="184"/>
      <c r="C80" s="185" t="s">
        <v>3991</v>
      </c>
      <c r="D80" s="187" t="s">
        <v>3992</v>
      </c>
      <c r="E80" s="187" t="s">
        <v>3993</v>
      </c>
      <c r="F80" s="189" t="str">
        <f>IF(COUNTIF(G80:AT80,"&lt;&gt;")=0,"",SUMPRODUCT(((Recommendations[ImplStatus]="Implemented")+(Recommendations[ImplStatus]="Compensated"))*ISNUMBER(MATCH(Recommendations[Id],G80:AT80,0)))/COUNTIF(G80:AT80,"&lt;&gt;"))</f>
        <v/>
      </c>
      <c r="G80" s="191"/>
      <c r="H80" s="191"/>
      <c r="I80" s="191"/>
      <c r="J80" s="191"/>
      <c r="K80" s="191"/>
      <c r="L80" s="191"/>
      <c r="M80" s="191"/>
      <c r="N80" s="191"/>
      <c r="O80" s="191"/>
      <c r="P80" s="191"/>
      <c r="Q80" s="191"/>
      <c r="R80" s="191"/>
      <c r="S80" s="191"/>
      <c r="T80" s="191"/>
      <c r="U80" s="191"/>
      <c r="V80" s="191"/>
      <c r="W80" s="191"/>
      <c r="X80" s="191"/>
      <c r="Y80" s="191"/>
      <c r="Z80" s="191"/>
      <c r="AA80" s="191"/>
      <c r="AB80" s="191"/>
      <c r="AC80" s="191"/>
      <c r="AD80" s="191"/>
      <c r="AE80" s="191"/>
      <c r="AF80" s="191"/>
      <c r="AG80" s="191"/>
      <c r="AH80" s="191"/>
      <c r="AI80" s="191"/>
      <c r="AJ80" s="191"/>
      <c r="AK80" s="191"/>
      <c r="AL80" s="191"/>
      <c r="AM80" s="191"/>
      <c r="AN80" s="191"/>
      <c r="AO80" s="191"/>
      <c r="AP80" s="191"/>
      <c r="AQ80" s="191"/>
      <c r="AR80" s="191"/>
      <c r="AS80" s="191"/>
      <c r="AT80" s="201"/>
    </row>
    <row r="81" spans="1:46" ht="60" customHeight="1" x14ac:dyDescent="0.35">
      <c r="A81" s="198" t="s">
        <v>3990</v>
      </c>
      <c r="B81" s="184"/>
      <c r="C81" s="185" t="s">
        <v>3994</v>
      </c>
      <c r="D81" s="187" t="s">
        <v>3995</v>
      </c>
      <c r="E81" s="187" t="s">
        <v>3996</v>
      </c>
      <c r="F81" s="189" t="str">
        <f>IF(COUNTIF(G81:AT81,"&lt;&gt;")=0,"",SUMPRODUCT(((Recommendations[ImplStatus]="Implemented")+(Recommendations[ImplStatus]="Compensated"))*ISNUMBER(MATCH(Recommendations[Id],G81:AT81,0)))/COUNTIF(G81:AT81,"&lt;&gt;"))</f>
        <v/>
      </c>
      <c r="G81" s="191"/>
      <c r="H81" s="191"/>
      <c r="I81" s="191"/>
      <c r="J81" s="191"/>
      <c r="K81" s="191"/>
      <c r="L81" s="191"/>
      <c r="M81" s="191"/>
      <c r="N81" s="191"/>
      <c r="O81" s="191"/>
      <c r="P81" s="191"/>
      <c r="Q81" s="191"/>
      <c r="R81" s="191"/>
      <c r="S81" s="191"/>
      <c r="T81" s="191"/>
      <c r="U81" s="191"/>
      <c r="V81" s="191"/>
      <c r="W81" s="191"/>
      <c r="X81" s="191"/>
      <c r="Y81" s="191"/>
      <c r="Z81" s="191"/>
      <c r="AA81" s="191"/>
      <c r="AB81" s="191"/>
      <c r="AC81" s="191"/>
      <c r="AD81" s="191"/>
      <c r="AE81" s="191"/>
      <c r="AF81" s="191"/>
      <c r="AG81" s="191"/>
      <c r="AH81" s="191"/>
      <c r="AI81" s="191"/>
      <c r="AJ81" s="191"/>
      <c r="AK81" s="191"/>
      <c r="AL81" s="191"/>
      <c r="AM81" s="191"/>
      <c r="AN81" s="191"/>
      <c r="AO81" s="191"/>
      <c r="AP81" s="191"/>
      <c r="AQ81" s="191"/>
      <c r="AR81" s="191"/>
      <c r="AS81" s="191"/>
      <c r="AT81" s="201"/>
    </row>
    <row r="82" spans="1:46" ht="60" customHeight="1" x14ac:dyDescent="0.35">
      <c r="A82" s="198" t="s">
        <v>3990</v>
      </c>
      <c r="B82" s="184"/>
      <c r="C82" s="185" t="s">
        <v>3997</v>
      </c>
      <c r="D82" s="187" t="s">
        <v>3998</v>
      </c>
      <c r="E82" s="187" t="s">
        <v>3999</v>
      </c>
      <c r="F82" s="189" t="str">
        <f>IF(COUNTIF(G82:AT82,"&lt;&gt;")=0,"",SUMPRODUCT(((Recommendations[ImplStatus]="Implemented")+(Recommendations[ImplStatus]="Compensated"))*ISNUMBER(MATCH(Recommendations[Id],G82:AT82,0)))/COUNTIF(G82:AT82,"&lt;&gt;"))</f>
        <v/>
      </c>
      <c r="G82" s="191"/>
      <c r="H82" s="191"/>
      <c r="I82" s="191"/>
      <c r="J82" s="191"/>
      <c r="K82" s="191"/>
      <c r="L82" s="191"/>
      <c r="M82" s="191"/>
      <c r="N82" s="191"/>
      <c r="O82" s="191"/>
      <c r="P82" s="191"/>
      <c r="Q82" s="191"/>
      <c r="R82" s="191"/>
      <c r="S82" s="191"/>
      <c r="T82" s="191"/>
      <c r="U82" s="191"/>
      <c r="V82" s="191"/>
      <c r="W82" s="191"/>
      <c r="X82" s="191"/>
      <c r="Y82" s="191"/>
      <c r="Z82" s="191"/>
      <c r="AA82" s="191"/>
      <c r="AB82" s="191"/>
      <c r="AC82" s="191"/>
      <c r="AD82" s="191"/>
      <c r="AE82" s="191"/>
      <c r="AF82" s="191"/>
      <c r="AG82" s="191"/>
      <c r="AH82" s="191"/>
      <c r="AI82" s="191"/>
      <c r="AJ82" s="191"/>
      <c r="AK82" s="191"/>
      <c r="AL82" s="191"/>
      <c r="AM82" s="191"/>
      <c r="AN82" s="191"/>
      <c r="AO82" s="191"/>
      <c r="AP82" s="191"/>
      <c r="AQ82" s="191"/>
      <c r="AR82" s="191"/>
      <c r="AS82" s="191"/>
      <c r="AT82" s="201"/>
    </row>
    <row r="83" spans="1:46" ht="60" customHeight="1" x14ac:dyDescent="0.35">
      <c r="A83" s="198" t="s">
        <v>3990</v>
      </c>
      <c r="B83" s="184"/>
      <c r="C83" s="185" t="s">
        <v>4000</v>
      </c>
      <c r="D83" s="187" t="s">
        <v>4001</v>
      </c>
      <c r="E83" s="187" t="s">
        <v>4002</v>
      </c>
      <c r="F83" s="189" t="str">
        <f>IF(COUNTIF(G83:AT83,"&lt;&gt;")=0,"",SUMPRODUCT(((Recommendations[ImplStatus]="Implemented")+(Recommendations[ImplStatus]="Compensated"))*ISNUMBER(MATCH(Recommendations[Id],G83:AT83,0)))/COUNTIF(G83:AT83,"&lt;&gt;"))</f>
        <v/>
      </c>
      <c r="G83" s="191"/>
      <c r="H83" s="191"/>
      <c r="I83" s="191"/>
      <c r="J83" s="191"/>
      <c r="K83" s="191"/>
      <c r="L83" s="191"/>
      <c r="M83" s="191"/>
      <c r="N83" s="191"/>
      <c r="O83" s="191"/>
      <c r="P83" s="191"/>
      <c r="Q83" s="191"/>
      <c r="R83" s="191"/>
      <c r="S83" s="191"/>
      <c r="T83" s="191"/>
      <c r="U83" s="191"/>
      <c r="V83" s="191"/>
      <c r="W83" s="191"/>
      <c r="X83" s="191"/>
      <c r="Y83" s="191"/>
      <c r="Z83" s="191"/>
      <c r="AA83" s="191"/>
      <c r="AB83" s="191"/>
      <c r="AC83" s="191"/>
      <c r="AD83" s="191"/>
      <c r="AE83" s="191"/>
      <c r="AF83" s="191"/>
      <c r="AG83" s="191"/>
      <c r="AH83" s="191"/>
      <c r="AI83" s="191"/>
      <c r="AJ83" s="191"/>
      <c r="AK83" s="191"/>
      <c r="AL83" s="191"/>
      <c r="AM83" s="191"/>
      <c r="AN83" s="191"/>
      <c r="AO83" s="191"/>
      <c r="AP83" s="191"/>
      <c r="AQ83" s="191"/>
      <c r="AR83" s="191"/>
      <c r="AS83" s="191"/>
      <c r="AT83" s="201"/>
    </row>
    <row r="84" spans="1:46" ht="60" customHeight="1" outlineLevel="1" x14ac:dyDescent="0.35">
      <c r="A84" s="197" t="s">
        <v>3990</v>
      </c>
      <c r="B84" s="183"/>
      <c r="C84" s="183"/>
      <c r="D84" s="186" t="s">
        <v>4003</v>
      </c>
      <c r="E84" s="186"/>
      <c r="F84" s="188" t="str">
        <f>IF(COUNTIF(G84:AT84,"&lt;&gt;")=0,"",SUMPRODUCT(((Recommendations[ImplStatus]="Implemented")+(Recommendations[ImplStatus]="Compensated"))*ISNUMBER(MATCH(Recommendations[Id],G84:AT84,0)))/COUNTIF(G84:AT84,"&lt;&gt;"))</f>
        <v/>
      </c>
      <c r="G84" s="190"/>
      <c r="H84" s="190"/>
      <c r="I84" s="190"/>
      <c r="J84" s="190"/>
      <c r="K84" s="190"/>
      <c r="L84" s="190"/>
      <c r="M84" s="190"/>
      <c r="N84" s="190"/>
      <c r="O84" s="190"/>
      <c r="P84" s="190"/>
      <c r="Q84" s="190"/>
      <c r="R84" s="190"/>
      <c r="S84" s="190"/>
      <c r="T84" s="190"/>
      <c r="U84" s="190"/>
      <c r="V84" s="190"/>
      <c r="W84" s="190"/>
      <c r="X84" s="190"/>
      <c r="Y84" s="190"/>
      <c r="Z84" s="190"/>
      <c r="AA84" s="190"/>
      <c r="AB84" s="190"/>
      <c r="AC84" s="190"/>
      <c r="AD84" s="190"/>
      <c r="AE84" s="190"/>
      <c r="AF84" s="190"/>
      <c r="AG84" s="190"/>
      <c r="AH84" s="190"/>
      <c r="AI84" s="190"/>
      <c r="AJ84" s="190"/>
      <c r="AK84" s="190"/>
      <c r="AL84" s="190"/>
      <c r="AM84" s="190"/>
      <c r="AN84" s="190"/>
      <c r="AO84" s="190"/>
      <c r="AP84" s="190"/>
      <c r="AQ84" s="190"/>
      <c r="AR84" s="190"/>
      <c r="AS84" s="190"/>
      <c r="AT84" s="200"/>
    </row>
    <row r="85" spans="1:46" ht="60" customHeight="1" x14ac:dyDescent="0.35">
      <c r="A85" s="198" t="s">
        <v>4004</v>
      </c>
      <c r="B85" s="184"/>
      <c r="C85" s="185" t="s">
        <v>4005</v>
      </c>
      <c r="D85" s="187" t="s">
        <v>4006</v>
      </c>
      <c r="E85" s="187" t="s">
        <v>4007</v>
      </c>
      <c r="F85" s="189" t="str">
        <f>IF(COUNTIF(G85:AT85,"&lt;&gt;")=0,"",SUMPRODUCT(((Recommendations[ImplStatus]="Implemented")+(Recommendations[ImplStatus]="Compensated"))*ISNUMBER(MATCH(Recommendations[Id],G85:AT85,0)))/COUNTIF(G85:AT85,"&lt;&gt;"))</f>
        <v/>
      </c>
      <c r="G85" s="191"/>
      <c r="H85" s="191"/>
      <c r="I85" s="191"/>
      <c r="J85" s="191"/>
      <c r="K85" s="191"/>
      <c r="L85" s="191"/>
      <c r="M85" s="191"/>
      <c r="N85" s="191"/>
      <c r="O85" s="191"/>
      <c r="P85" s="191"/>
      <c r="Q85" s="191"/>
      <c r="R85" s="191"/>
      <c r="S85" s="191"/>
      <c r="T85" s="191"/>
      <c r="U85" s="191"/>
      <c r="V85" s="191"/>
      <c r="W85" s="191"/>
      <c r="X85" s="191"/>
      <c r="Y85" s="191"/>
      <c r="Z85" s="191"/>
      <c r="AA85" s="191"/>
      <c r="AB85" s="191"/>
      <c r="AC85" s="191"/>
      <c r="AD85" s="191"/>
      <c r="AE85" s="191"/>
      <c r="AF85" s="191"/>
      <c r="AG85" s="191"/>
      <c r="AH85" s="191"/>
      <c r="AI85" s="191"/>
      <c r="AJ85" s="191"/>
      <c r="AK85" s="191"/>
      <c r="AL85" s="191"/>
      <c r="AM85" s="191"/>
      <c r="AN85" s="191"/>
      <c r="AO85" s="191"/>
      <c r="AP85" s="191"/>
      <c r="AQ85" s="191"/>
      <c r="AR85" s="191"/>
      <c r="AS85" s="191"/>
      <c r="AT85" s="201"/>
    </row>
    <row r="86" spans="1:46" ht="60" customHeight="1" x14ac:dyDescent="0.35">
      <c r="A86" s="198" t="s">
        <v>4004</v>
      </c>
      <c r="B86" s="184"/>
      <c r="C86" s="185" t="s">
        <v>4008</v>
      </c>
      <c r="D86" s="187" t="s">
        <v>4009</v>
      </c>
      <c r="E86" s="187" t="s">
        <v>4010</v>
      </c>
      <c r="F86" s="189" t="str">
        <f>IF(COUNTIF(G86:AT86,"&lt;&gt;")=0,"",SUMPRODUCT(((Recommendations[ImplStatus]="Implemented")+(Recommendations[ImplStatus]="Compensated"))*ISNUMBER(MATCH(Recommendations[Id],G86:AT86,0)))/COUNTIF(G86:AT86,"&lt;&gt;"))</f>
        <v/>
      </c>
      <c r="G86" s="191"/>
      <c r="H86" s="191"/>
      <c r="I86" s="191"/>
      <c r="J86" s="191"/>
      <c r="K86" s="191"/>
      <c r="L86" s="191"/>
      <c r="M86" s="191"/>
      <c r="N86" s="191"/>
      <c r="O86" s="191"/>
      <c r="P86" s="191"/>
      <c r="Q86" s="191"/>
      <c r="R86" s="191"/>
      <c r="S86" s="191"/>
      <c r="T86" s="191"/>
      <c r="U86" s="191"/>
      <c r="V86" s="191"/>
      <c r="W86" s="191"/>
      <c r="X86" s="191"/>
      <c r="Y86" s="191"/>
      <c r="Z86" s="191"/>
      <c r="AA86" s="191"/>
      <c r="AB86" s="191"/>
      <c r="AC86" s="191"/>
      <c r="AD86" s="191"/>
      <c r="AE86" s="191"/>
      <c r="AF86" s="191"/>
      <c r="AG86" s="191"/>
      <c r="AH86" s="191"/>
      <c r="AI86" s="191"/>
      <c r="AJ86" s="191"/>
      <c r="AK86" s="191"/>
      <c r="AL86" s="191"/>
      <c r="AM86" s="191"/>
      <c r="AN86" s="191"/>
      <c r="AO86" s="191"/>
      <c r="AP86" s="191"/>
      <c r="AQ86" s="191"/>
      <c r="AR86" s="191"/>
      <c r="AS86" s="191"/>
      <c r="AT86" s="201"/>
    </row>
    <row r="87" spans="1:46" ht="60" customHeight="1" x14ac:dyDescent="0.35">
      <c r="A87" s="198" t="s">
        <v>4004</v>
      </c>
      <c r="B87" s="184"/>
      <c r="C87" s="185" t="s">
        <v>4011</v>
      </c>
      <c r="D87" s="187" t="s">
        <v>4012</v>
      </c>
      <c r="E87" s="187" t="s">
        <v>4013</v>
      </c>
      <c r="F87" s="189" t="str">
        <f>IF(COUNTIF(G87:AT87,"&lt;&gt;")=0,"",SUMPRODUCT(((Recommendations[ImplStatus]="Implemented")+(Recommendations[ImplStatus]="Compensated"))*ISNUMBER(MATCH(Recommendations[Id],G87:AT87,0)))/COUNTIF(G87:AT87,"&lt;&gt;"))</f>
        <v/>
      </c>
      <c r="G87" s="191"/>
      <c r="H87" s="191"/>
      <c r="I87" s="191"/>
      <c r="J87" s="191"/>
      <c r="K87" s="191"/>
      <c r="L87" s="191"/>
      <c r="M87" s="191"/>
      <c r="N87" s="191"/>
      <c r="O87" s="191"/>
      <c r="P87" s="191"/>
      <c r="Q87" s="191"/>
      <c r="R87" s="191"/>
      <c r="S87" s="191"/>
      <c r="T87" s="191"/>
      <c r="U87" s="191"/>
      <c r="V87" s="191"/>
      <c r="W87" s="191"/>
      <c r="X87" s="191"/>
      <c r="Y87" s="191"/>
      <c r="Z87" s="191"/>
      <c r="AA87" s="191"/>
      <c r="AB87" s="191"/>
      <c r="AC87" s="191"/>
      <c r="AD87" s="191"/>
      <c r="AE87" s="191"/>
      <c r="AF87" s="191"/>
      <c r="AG87" s="191"/>
      <c r="AH87" s="191"/>
      <c r="AI87" s="191"/>
      <c r="AJ87" s="191"/>
      <c r="AK87" s="191"/>
      <c r="AL87" s="191"/>
      <c r="AM87" s="191"/>
      <c r="AN87" s="191"/>
      <c r="AO87" s="191"/>
      <c r="AP87" s="191"/>
      <c r="AQ87" s="191"/>
      <c r="AR87" s="191"/>
      <c r="AS87" s="191"/>
      <c r="AT87" s="201"/>
    </row>
    <row r="88" spans="1:46" ht="60" customHeight="1" x14ac:dyDescent="0.35">
      <c r="A88" s="198" t="s">
        <v>4004</v>
      </c>
      <c r="B88" s="184"/>
      <c r="C88" s="185" t="s">
        <v>4014</v>
      </c>
      <c r="D88" s="187" t="s">
        <v>4015</v>
      </c>
      <c r="E88" s="187" t="s">
        <v>4016</v>
      </c>
      <c r="F88" s="189" t="str">
        <f>IF(COUNTIF(G88:AT88,"&lt;&gt;")=0,"",SUMPRODUCT(((Recommendations[ImplStatus]="Implemented")+(Recommendations[ImplStatus]="Compensated"))*ISNUMBER(MATCH(Recommendations[Id],G88:AT88,0)))/COUNTIF(G88:AT88,"&lt;&gt;"))</f>
        <v/>
      </c>
      <c r="G88" s="191"/>
      <c r="H88" s="191"/>
      <c r="I88" s="191"/>
      <c r="J88" s="191"/>
      <c r="K88" s="191"/>
      <c r="L88" s="191"/>
      <c r="M88" s="191"/>
      <c r="N88" s="191"/>
      <c r="O88" s="191"/>
      <c r="P88" s="191"/>
      <c r="Q88" s="191"/>
      <c r="R88" s="191"/>
      <c r="S88" s="191"/>
      <c r="T88" s="191"/>
      <c r="U88" s="191"/>
      <c r="V88" s="191"/>
      <c r="W88" s="191"/>
      <c r="X88" s="191"/>
      <c r="Y88" s="191"/>
      <c r="Z88" s="191"/>
      <c r="AA88" s="191"/>
      <c r="AB88" s="191"/>
      <c r="AC88" s="191"/>
      <c r="AD88" s="191"/>
      <c r="AE88" s="191"/>
      <c r="AF88" s="191"/>
      <c r="AG88" s="191"/>
      <c r="AH88" s="191"/>
      <c r="AI88" s="191"/>
      <c r="AJ88" s="191"/>
      <c r="AK88" s="191"/>
      <c r="AL88" s="191"/>
      <c r="AM88" s="191"/>
      <c r="AN88" s="191"/>
      <c r="AO88" s="191"/>
      <c r="AP88" s="191"/>
      <c r="AQ88" s="191"/>
      <c r="AR88" s="191"/>
      <c r="AS88" s="191"/>
      <c r="AT88" s="201"/>
    </row>
    <row r="89" spans="1:46" ht="60" customHeight="1" x14ac:dyDescent="0.35">
      <c r="A89" s="198" t="s">
        <v>4004</v>
      </c>
      <c r="B89" s="184"/>
      <c r="C89" s="185" t="s">
        <v>4017</v>
      </c>
      <c r="D89" s="187" t="s">
        <v>4018</v>
      </c>
      <c r="E89" s="187" t="s">
        <v>4019</v>
      </c>
      <c r="F89" s="189" t="str">
        <f>IF(COUNTIF(G89:AT89,"&lt;&gt;")=0,"",SUMPRODUCT(((Recommendations[ImplStatus]="Implemented")+(Recommendations[ImplStatus]="Compensated"))*ISNUMBER(MATCH(Recommendations[Id],G89:AT89,0)))/COUNTIF(G89:AT89,"&lt;&gt;"))</f>
        <v/>
      </c>
      <c r="G89" s="191"/>
      <c r="H89" s="191"/>
      <c r="I89" s="191"/>
      <c r="J89" s="191"/>
      <c r="K89" s="191"/>
      <c r="L89" s="191"/>
      <c r="M89" s="191"/>
      <c r="N89" s="191"/>
      <c r="O89" s="191"/>
      <c r="P89" s="191"/>
      <c r="Q89" s="191"/>
      <c r="R89" s="191"/>
      <c r="S89" s="191"/>
      <c r="T89" s="191"/>
      <c r="U89" s="191"/>
      <c r="V89" s="191"/>
      <c r="W89" s="191"/>
      <c r="X89" s="191"/>
      <c r="Y89" s="191"/>
      <c r="Z89" s="191"/>
      <c r="AA89" s="191"/>
      <c r="AB89" s="191"/>
      <c r="AC89" s="191"/>
      <c r="AD89" s="191"/>
      <c r="AE89" s="191"/>
      <c r="AF89" s="191"/>
      <c r="AG89" s="191"/>
      <c r="AH89" s="191"/>
      <c r="AI89" s="191"/>
      <c r="AJ89" s="191"/>
      <c r="AK89" s="191"/>
      <c r="AL89" s="191"/>
      <c r="AM89" s="191"/>
      <c r="AN89" s="191"/>
      <c r="AO89" s="191"/>
      <c r="AP89" s="191"/>
      <c r="AQ89" s="191"/>
      <c r="AR89" s="191"/>
      <c r="AS89" s="191"/>
      <c r="AT89" s="201"/>
    </row>
    <row r="90" spans="1:46" ht="60" customHeight="1" outlineLevel="1" x14ac:dyDescent="0.35">
      <c r="A90" s="197" t="s">
        <v>4004</v>
      </c>
      <c r="B90" s="183" t="s">
        <v>4020</v>
      </c>
      <c r="C90" s="183"/>
      <c r="D90" s="186" t="s">
        <v>4021</v>
      </c>
      <c r="E90" s="186"/>
      <c r="F90" s="188" t="str">
        <f>IF(COUNTIF(G90:AT90,"&lt;&gt;")=0,"",SUMPRODUCT(((Recommendations[ImplStatus]="Implemented")+(Recommendations[ImplStatus]="Compensated"))*ISNUMBER(MATCH(Recommendations[Id],G90:AT90,0)))/COUNTIF(G90:AT90,"&lt;&gt;"))</f>
        <v/>
      </c>
      <c r="G90" s="190"/>
      <c r="H90" s="190"/>
      <c r="I90" s="190"/>
      <c r="J90" s="190"/>
      <c r="K90" s="190"/>
      <c r="L90" s="190"/>
      <c r="M90" s="190"/>
      <c r="N90" s="190"/>
      <c r="O90" s="190"/>
      <c r="P90" s="190"/>
      <c r="Q90" s="190"/>
      <c r="R90" s="190"/>
      <c r="S90" s="190"/>
      <c r="T90" s="190"/>
      <c r="U90" s="190"/>
      <c r="V90" s="190"/>
      <c r="W90" s="190"/>
      <c r="X90" s="190"/>
      <c r="Y90" s="190"/>
      <c r="Z90" s="190"/>
      <c r="AA90" s="190"/>
      <c r="AB90" s="190"/>
      <c r="AC90" s="190"/>
      <c r="AD90" s="190"/>
      <c r="AE90" s="190"/>
      <c r="AF90" s="190"/>
      <c r="AG90" s="190"/>
      <c r="AH90" s="190"/>
      <c r="AI90" s="190"/>
      <c r="AJ90" s="190"/>
      <c r="AK90" s="190"/>
      <c r="AL90" s="190"/>
      <c r="AM90" s="190"/>
      <c r="AN90" s="190"/>
      <c r="AO90" s="190"/>
      <c r="AP90" s="190"/>
      <c r="AQ90" s="190"/>
      <c r="AR90" s="190"/>
      <c r="AS90" s="190"/>
      <c r="AT90" s="200"/>
    </row>
    <row r="91" spans="1:46" ht="60" customHeight="1" x14ac:dyDescent="0.35">
      <c r="A91" s="198" t="s">
        <v>4004</v>
      </c>
      <c r="B91" s="184" t="s">
        <v>4020</v>
      </c>
      <c r="C91" s="185" t="s">
        <v>4022</v>
      </c>
      <c r="D91" s="187" t="s">
        <v>4023</v>
      </c>
      <c r="E91" s="187" t="s">
        <v>4024</v>
      </c>
      <c r="F91" s="189" t="str">
        <f>IF(COUNTIF(G91:AT91,"&lt;&gt;")=0,"",SUMPRODUCT(((Recommendations[ImplStatus]="Implemented")+(Recommendations[ImplStatus]="Compensated"))*ISNUMBER(MATCH(Recommendations[Id],G91:AT91,0)))/COUNTIF(G91:AT91,"&lt;&gt;"))</f>
        <v/>
      </c>
      <c r="G91" s="191"/>
      <c r="H91" s="191"/>
      <c r="I91" s="191"/>
      <c r="J91" s="191"/>
      <c r="K91" s="191"/>
      <c r="L91" s="191"/>
      <c r="M91" s="191"/>
      <c r="N91" s="191"/>
      <c r="O91" s="191"/>
      <c r="P91" s="191"/>
      <c r="Q91" s="191"/>
      <c r="R91" s="191"/>
      <c r="S91" s="191"/>
      <c r="T91" s="191"/>
      <c r="U91" s="191"/>
      <c r="V91" s="191"/>
      <c r="W91" s="191"/>
      <c r="X91" s="191"/>
      <c r="Y91" s="191"/>
      <c r="Z91" s="191"/>
      <c r="AA91" s="191"/>
      <c r="AB91" s="191"/>
      <c r="AC91" s="191"/>
      <c r="AD91" s="191"/>
      <c r="AE91" s="191"/>
      <c r="AF91" s="191"/>
      <c r="AG91" s="191"/>
      <c r="AH91" s="191"/>
      <c r="AI91" s="191"/>
      <c r="AJ91" s="191"/>
      <c r="AK91" s="191"/>
      <c r="AL91" s="191"/>
      <c r="AM91" s="191"/>
      <c r="AN91" s="191"/>
      <c r="AO91" s="191"/>
      <c r="AP91" s="191"/>
      <c r="AQ91" s="191"/>
      <c r="AR91" s="191"/>
      <c r="AS91" s="191"/>
      <c r="AT91" s="201"/>
    </row>
    <row r="92" spans="1:46" ht="60" customHeight="1" x14ac:dyDescent="0.35">
      <c r="A92" s="198" t="s">
        <v>4004</v>
      </c>
      <c r="B92" s="184" t="s">
        <v>4020</v>
      </c>
      <c r="C92" s="185" t="s">
        <v>4025</v>
      </c>
      <c r="D92" s="187" t="s">
        <v>4026</v>
      </c>
      <c r="E92" s="187" t="s">
        <v>4027</v>
      </c>
      <c r="F92" s="189" t="str">
        <f>IF(COUNTIF(G92:AT92,"&lt;&gt;")=0,"",SUMPRODUCT(((Recommendations[ImplStatus]="Implemented")+(Recommendations[ImplStatus]="Compensated"))*ISNUMBER(MATCH(Recommendations[Id],G92:AT92,0)))/COUNTIF(G92:AT92,"&lt;&gt;"))</f>
        <v/>
      </c>
      <c r="G92" s="191"/>
      <c r="H92" s="191"/>
      <c r="I92" s="191"/>
      <c r="J92" s="191"/>
      <c r="K92" s="191"/>
      <c r="L92" s="191"/>
      <c r="M92" s="191"/>
      <c r="N92" s="191"/>
      <c r="O92" s="191"/>
      <c r="P92" s="191"/>
      <c r="Q92" s="191"/>
      <c r="R92" s="191"/>
      <c r="S92" s="191"/>
      <c r="T92" s="191"/>
      <c r="U92" s="191"/>
      <c r="V92" s="191"/>
      <c r="W92" s="191"/>
      <c r="X92" s="191"/>
      <c r="Y92" s="191"/>
      <c r="Z92" s="191"/>
      <c r="AA92" s="191"/>
      <c r="AB92" s="191"/>
      <c r="AC92" s="191"/>
      <c r="AD92" s="191"/>
      <c r="AE92" s="191"/>
      <c r="AF92" s="191"/>
      <c r="AG92" s="191"/>
      <c r="AH92" s="191"/>
      <c r="AI92" s="191"/>
      <c r="AJ92" s="191"/>
      <c r="AK92" s="191"/>
      <c r="AL92" s="191"/>
      <c r="AM92" s="191"/>
      <c r="AN92" s="191"/>
      <c r="AO92" s="191"/>
      <c r="AP92" s="191"/>
      <c r="AQ92" s="191"/>
      <c r="AR92" s="191"/>
      <c r="AS92" s="191"/>
      <c r="AT92" s="201"/>
    </row>
    <row r="93" spans="1:46" ht="60" customHeight="1" x14ac:dyDescent="0.35">
      <c r="A93" s="198"/>
      <c r="B93" s="184" t="s">
        <v>4020</v>
      </c>
      <c r="C93" s="185" t="s">
        <v>4028</v>
      </c>
      <c r="D93" s="187" t="s">
        <v>4029</v>
      </c>
      <c r="E93" s="187" t="s">
        <v>4030</v>
      </c>
      <c r="F93" s="189" t="str">
        <f>IF(COUNTIF(G93:AT93,"&lt;&gt;")=0,"",SUMPRODUCT(((Recommendations[ImplStatus]="Implemented")+(Recommendations[ImplStatus]="Compensated"))*ISNUMBER(MATCH(Recommendations[Id],G93:AT93,0)))/COUNTIF(G93:AT93,"&lt;&gt;"))</f>
        <v/>
      </c>
      <c r="G93" s="191"/>
      <c r="H93" s="191"/>
      <c r="I93" s="191"/>
      <c r="J93" s="191"/>
      <c r="K93" s="191"/>
      <c r="L93" s="191"/>
      <c r="M93" s="191"/>
      <c r="N93" s="191"/>
      <c r="O93" s="191"/>
      <c r="P93" s="191"/>
      <c r="Q93" s="191"/>
      <c r="R93" s="191"/>
      <c r="S93" s="191"/>
      <c r="T93" s="191"/>
      <c r="U93" s="191"/>
      <c r="V93" s="191"/>
      <c r="W93" s="191"/>
      <c r="X93" s="191"/>
      <c r="Y93" s="191"/>
      <c r="Z93" s="191"/>
      <c r="AA93" s="191"/>
      <c r="AB93" s="191"/>
      <c r="AC93" s="191"/>
      <c r="AD93" s="191"/>
      <c r="AE93" s="191"/>
      <c r="AF93" s="191"/>
      <c r="AG93" s="191"/>
      <c r="AH93" s="191"/>
      <c r="AI93" s="191"/>
      <c r="AJ93" s="191"/>
      <c r="AK93" s="191"/>
      <c r="AL93" s="191"/>
      <c r="AM93" s="191"/>
      <c r="AN93" s="191"/>
      <c r="AO93" s="191"/>
      <c r="AP93" s="191"/>
      <c r="AQ93" s="191"/>
      <c r="AR93" s="191"/>
      <c r="AS93" s="191"/>
      <c r="AT93" s="201"/>
    </row>
    <row r="94" spans="1:46" ht="60" customHeight="1" x14ac:dyDescent="0.35">
      <c r="A94" s="198"/>
      <c r="B94" s="184" t="s">
        <v>4020</v>
      </c>
      <c r="C94" s="185" t="s">
        <v>4031</v>
      </c>
      <c r="D94" s="187" t="s">
        <v>4032</v>
      </c>
      <c r="E94" s="187" t="s">
        <v>4033</v>
      </c>
      <c r="F94" s="189" t="str">
        <f>IF(COUNTIF(G94:AT94,"&lt;&gt;")=0,"",SUMPRODUCT(((Recommendations[ImplStatus]="Implemented")+(Recommendations[ImplStatus]="Compensated"))*ISNUMBER(MATCH(Recommendations[Id],G94:AT94,0)))/COUNTIF(G94:AT94,"&lt;&gt;"))</f>
        <v/>
      </c>
      <c r="G94" s="191"/>
      <c r="H94" s="191"/>
      <c r="I94" s="191"/>
      <c r="J94" s="191"/>
      <c r="K94" s="191"/>
      <c r="L94" s="191"/>
      <c r="M94" s="191"/>
      <c r="N94" s="191"/>
      <c r="O94" s="191"/>
      <c r="P94" s="191"/>
      <c r="Q94" s="191"/>
      <c r="R94" s="191"/>
      <c r="S94" s="191"/>
      <c r="T94" s="191"/>
      <c r="U94" s="191"/>
      <c r="V94" s="191"/>
      <c r="W94" s="191"/>
      <c r="X94" s="191"/>
      <c r="Y94" s="191"/>
      <c r="Z94" s="191"/>
      <c r="AA94" s="191"/>
      <c r="AB94" s="191"/>
      <c r="AC94" s="191"/>
      <c r="AD94" s="191"/>
      <c r="AE94" s="191"/>
      <c r="AF94" s="191"/>
      <c r="AG94" s="191"/>
      <c r="AH94" s="191"/>
      <c r="AI94" s="191"/>
      <c r="AJ94" s="191"/>
      <c r="AK94" s="191"/>
      <c r="AL94" s="191"/>
      <c r="AM94" s="191"/>
      <c r="AN94" s="191"/>
      <c r="AO94" s="191"/>
      <c r="AP94" s="191"/>
      <c r="AQ94" s="191"/>
      <c r="AR94" s="191"/>
      <c r="AS94" s="191"/>
      <c r="AT94" s="201"/>
    </row>
    <row r="95" spans="1:46" ht="60" customHeight="1" x14ac:dyDescent="0.35">
      <c r="A95" s="198"/>
      <c r="B95" s="184" t="s">
        <v>4020</v>
      </c>
      <c r="C95" s="185" t="s">
        <v>4034</v>
      </c>
      <c r="D95" s="187" t="s">
        <v>4035</v>
      </c>
      <c r="E95" s="187" t="s">
        <v>4036</v>
      </c>
      <c r="F95" s="189" t="str">
        <f>IF(COUNTIF(G95:AT95,"&lt;&gt;")=0,"",SUMPRODUCT(((Recommendations[ImplStatus]="Implemented")+(Recommendations[ImplStatus]="Compensated"))*ISNUMBER(MATCH(Recommendations[Id],G95:AT95,0)))/COUNTIF(G95:AT95,"&lt;&gt;"))</f>
        <v/>
      </c>
      <c r="G95" s="191"/>
      <c r="H95" s="191"/>
      <c r="I95" s="191"/>
      <c r="J95" s="191"/>
      <c r="K95" s="191"/>
      <c r="L95" s="191"/>
      <c r="M95" s="191"/>
      <c r="N95" s="191"/>
      <c r="O95" s="191"/>
      <c r="P95" s="191"/>
      <c r="Q95" s="191"/>
      <c r="R95" s="191"/>
      <c r="S95" s="191"/>
      <c r="T95" s="191"/>
      <c r="U95" s="191"/>
      <c r="V95" s="191"/>
      <c r="W95" s="191"/>
      <c r="X95" s="191"/>
      <c r="Y95" s="191"/>
      <c r="Z95" s="191"/>
      <c r="AA95" s="191"/>
      <c r="AB95" s="191"/>
      <c r="AC95" s="191"/>
      <c r="AD95" s="191"/>
      <c r="AE95" s="191"/>
      <c r="AF95" s="191"/>
      <c r="AG95" s="191"/>
      <c r="AH95" s="191"/>
      <c r="AI95" s="191"/>
      <c r="AJ95" s="191"/>
      <c r="AK95" s="191"/>
      <c r="AL95" s="191"/>
      <c r="AM95" s="191"/>
      <c r="AN95" s="191"/>
      <c r="AO95" s="191"/>
      <c r="AP95" s="191"/>
      <c r="AQ95" s="191"/>
      <c r="AR95" s="191"/>
      <c r="AS95" s="191"/>
      <c r="AT95" s="201"/>
    </row>
    <row r="96" spans="1:46" ht="60" customHeight="1" x14ac:dyDescent="0.35">
      <c r="A96" s="198"/>
      <c r="B96" s="184" t="s">
        <v>4020</v>
      </c>
      <c r="C96" s="185" t="s">
        <v>4037</v>
      </c>
      <c r="D96" s="187" t="s">
        <v>4038</v>
      </c>
      <c r="E96" s="187" t="s">
        <v>4039</v>
      </c>
      <c r="F96" s="189" t="str">
        <f>IF(COUNTIF(G96:AT96,"&lt;&gt;")=0,"",SUMPRODUCT(((Recommendations[ImplStatus]="Implemented")+(Recommendations[ImplStatus]="Compensated"))*ISNUMBER(MATCH(Recommendations[Id],G96:AT96,0)))/COUNTIF(G96:AT96,"&lt;&gt;"))</f>
        <v/>
      </c>
      <c r="G96" s="191"/>
      <c r="H96" s="191"/>
      <c r="I96" s="191"/>
      <c r="J96" s="191"/>
      <c r="K96" s="191"/>
      <c r="L96" s="191"/>
      <c r="M96" s="191"/>
      <c r="N96" s="191"/>
      <c r="O96" s="191"/>
      <c r="P96" s="191"/>
      <c r="Q96" s="191"/>
      <c r="R96" s="191"/>
      <c r="S96" s="191"/>
      <c r="T96" s="191"/>
      <c r="U96" s="191"/>
      <c r="V96" s="191"/>
      <c r="W96" s="191"/>
      <c r="X96" s="191"/>
      <c r="Y96" s="191"/>
      <c r="Z96" s="191"/>
      <c r="AA96" s="191"/>
      <c r="AB96" s="191"/>
      <c r="AC96" s="191"/>
      <c r="AD96" s="191"/>
      <c r="AE96" s="191"/>
      <c r="AF96" s="191"/>
      <c r="AG96" s="191"/>
      <c r="AH96" s="191"/>
      <c r="AI96" s="191"/>
      <c r="AJ96" s="191"/>
      <c r="AK96" s="191"/>
      <c r="AL96" s="191"/>
      <c r="AM96" s="191"/>
      <c r="AN96" s="191"/>
      <c r="AO96" s="191"/>
      <c r="AP96" s="191"/>
      <c r="AQ96" s="191"/>
      <c r="AR96" s="191"/>
      <c r="AS96" s="191"/>
      <c r="AT96" s="201"/>
    </row>
    <row r="97" spans="1:46" ht="60" customHeight="1" x14ac:dyDescent="0.35">
      <c r="A97" s="198"/>
      <c r="B97" s="184" t="s">
        <v>4020</v>
      </c>
      <c r="C97" s="185" t="s">
        <v>4040</v>
      </c>
      <c r="D97" s="187" t="s">
        <v>4041</v>
      </c>
      <c r="E97" s="187" t="s">
        <v>4042</v>
      </c>
      <c r="F97" s="189" t="str">
        <f>IF(COUNTIF(G97:AT97,"&lt;&gt;")=0,"",SUMPRODUCT(((Recommendations[ImplStatus]="Implemented")+(Recommendations[ImplStatus]="Compensated"))*ISNUMBER(MATCH(Recommendations[Id],G97:AT97,0)))/COUNTIF(G97:AT97,"&lt;&gt;"))</f>
        <v/>
      </c>
      <c r="G97" s="191"/>
      <c r="H97" s="191"/>
      <c r="I97" s="191"/>
      <c r="J97" s="191"/>
      <c r="K97" s="191"/>
      <c r="L97" s="191"/>
      <c r="M97" s="191"/>
      <c r="N97" s="191"/>
      <c r="O97" s="191"/>
      <c r="P97" s="191"/>
      <c r="Q97" s="191"/>
      <c r="R97" s="191"/>
      <c r="S97" s="191"/>
      <c r="T97" s="191"/>
      <c r="U97" s="191"/>
      <c r="V97" s="191"/>
      <c r="W97" s="191"/>
      <c r="X97" s="191"/>
      <c r="Y97" s="191"/>
      <c r="Z97" s="191"/>
      <c r="AA97" s="191"/>
      <c r="AB97" s="191"/>
      <c r="AC97" s="191"/>
      <c r="AD97" s="191"/>
      <c r="AE97" s="191"/>
      <c r="AF97" s="191"/>
      <c r="AG97" s="191"/>
      <c r="AH97" s="191"/>
      <c r="AI97" s="191"/>
      <c r="AJ97" s="191"/>
      <c r="AK97" s="191"/>
      <c r="AL97" s="191"/>
      <c r="AM97" s="191"/>
      <c r="AN97" s="191"/>
      <c r="AO97" s="191"/>
      <c r="AP97" s="191"/>
      <c r="AQ97" s="191"/>
      <c r="AR97" s="191"/>
      <c r="AS97" s="191"/>
      <c r="AT97" s="201"/>
    </row>
    <row r="98" spans="1:46" ht="60" customHeight="1" x14ac:dyDescent="0.35">
      <c r="A98" s="198"/>
      <c r="B98" s="184" t="s">
        <v>4020</v>
      </c>
      <c r="C98" s="185" t="s">
        <v>4043</v>
      </c>
      <c r="D98" s="187" t="s">
        <v>4044</v>
      </c>
      <c r="E98" s="187" t="s">
        <v>4045</v>
      </c>
      <c r="F98" s="189" t="str">
        <f>IF(COUNTIF(G98:AT98,"&lt;&gt;")=0,"",SUMPRODUCT(((Recommendations[ImplStatus]="Implemented")+(Recommendations[ImplStatus]="Compensated"))*ISNUMBER(MATCH(Recommendations[Id],G98:AT98,0)))/COUNTIF(G98:AT98,"&lt;&gt;"))</f>
        <v/>
      </c>
      <c r="G98" s="191"/>
      <c r="H98" s="191"/>
      <c r="I98" s="191"/>
      <c r="J98" s="191"/>
      <c r="K98" s="191"/>
      <c r="L98" s="191"/>
      <c r="M98" s="191"/>
      <c r="N98" s="191"/>
      <c r="O98" s="191"/>
      <c r="P98" s="191"/>
      <c r="Q98" s="191"/>
      <c r="R98" s="191"/>
      <c r="S98" s="191"/>
      <c r="T98" s="191"/>
      <c r="U98" s="191"/>
      <c r="V98" s="191"/>
      <c r="W98" s="191"/>
      <c r="X98" s="191"/>
      <c r="Y98" s="191"/>
      <c r="Z98" s="191"/>
      <c r="AA98" s="191"/>
      <c r="AB98" s="191"/>
      <c r="AC98" s="191"/>
      <c r="AD98" s="191"/>
      <c r="AE98" s="191"/>
      <c r="AF98" s="191"/>
      <c r="AG98" s="191"/>
      <c r="AH98" s="191"/>
      <c r="AI98" s="191"/>
      <c r="AJ98" s="191"/>
      <c r="AK98" s="191"/>
      <c r="AL98" s="191"/>
      <c r="AM98" s="191"/>
      <c r="AN98" s="191"/>
      <c r="AO98" s="191"/>
      <c r="AP98" s="191"/>
      <c r="AQ98" s="191"/>
      <c r="AR98" s="191"/>
      <c r="AS98" s="191"/>
      <c r="AT98" s="201"/>
    </row>
    <row r="99" spans="1:46" ht="60" customHeight="1" outlineLevel="1" x14ac:dyDescent="0.35">
      <c r="A99" s="197"/>
      <c r="B99" s="183" t="s">
        <v>4046</v>
      </c>
      <c r="C99" s="183"/>
      <c r="D99" s="186" t="s">
        <v>4047</v>
      </c>
      <c r="E99" s="186"/>
      <c r="F99" s="188" t="str">
        <f>IF(COUNTIF(G99:AT99,"&lt;&gt;")=0,"",SUMPRODUCT(((Recommendations[ImplStatus]="Implemented")+(Recommendations[ImplStatus]="Compensated"))*ISNUMBER(MATCH(Recommendations[Id],G99:AT99,0)))/COUNTIF(G99:AT99,"&lt;&gt;"))</f>
        <v/>
      </c>
      <c r="G99" s="190"/>
      <c r="H99" s="190"/>
      <c r="I99" s="190"/>
      <c r="J99" s="190"/>
      <c r="K99" s="190"/>
      <c r="L99" s="190"/>
      <c r="M99" s="190"/>
      <c r="N99" s="190"/>
      <c r="O99" s="190"/>
      <c r="P99" s="190"/>
      <c r="Q99" s="190"/>
      <c r="R99" s="190"/>
      <c r="S99" s="190"/>
      <c r="T99" s="190"/>
      <c r="U99" s="190"/>
      <c r="V99" s="190"/>
      <c r="W99" s="190"/>
      <c r="X99" s="190"/>
      <c r="Y99" s="190"/>
      <c r="Z99" s="190"/>
      <c r="AA99" s="190"/>
      <c r="AB99" s="190"/>
      <c r="AC99" s="190"/>
      <c r="AD99" s="190"/>
      <c r="AE99" s="190"/>
      <c r="AF99" s="190"/>
      <c r="AG99" s="190"/>
      <c r="AH99" s="190"/>
      <c r="AI99" s="190"/>
      <c r="AJ99" s="190"/>
      <c r="AK99" s="190"/>
      <c r="AL99" s="190"/>
      <c r="AM99" s="190"/>
      <c r="AN99" s="190"/>
      <c r="AO99" s="190"/>
      <c r="AP99" s="190"/>
      <c r="AQ99" s="190"/>
      <c r="AR99" s="190"/>
      <c r="AS99" s="190"/>
      <c r="AT99" s="200"/>
    </row>
    <row r="100" spans="1:46" ht="60" customHeight="1" x14ac:dyDescent="0.35">
      <c r="A100" s="198"/>
      <c r="B100" s="184" t="s">
        <v>4046</v>
      </c>
      <c r="C100" s="185" t="s">
        <v>4048</v>
      </c>
      <c r="D100" s="187" t="s">
        <v>4049</v>
      </c>
      <c r="E100" s="187" t="s">
        <v>4050</v>
      </c>
      <c r="F100" s="189">
        <f>IF(COUNTIF(G100:AT100,"&lt;&gt;")=0,"",SUMPRODUCT(((Recommendations[ImplStatus]="Implemented")+(Recommendations[ImplStatus]="Compensated"))*ISNUMBER(MATCH(Recommendations[Id],G100:AT100,0)))/COUNTIF(G100:AT100,"&lt;&gt;"))</f>
        <v>0</v>
      </c>
      <c r="G100" s="191" t="s">
        <v>342</v>
      </c>
      <c r="H100" s="191"/>
      <c r="I100" s="191"/>
      <c r="J100" s="191"/>
      <c r="K100" s="191"/>
      <c r="L100" s="191"/>
      <c r="M100" s="191"/>
      <c r="N100" s="191"/>
      <c r="O100" s="191"/>
      <c r="P100" s="191"/>
      <c r="Q100" s="191"/>
      <c r="R100" s="191"/>
      <c r="S100" s="191"/>
      <c r="T100" s="191"/>
      <c r="U100" s="191"/>
      <c r="V100" s="191"/>
      <c r="W100" s="191"/>
      <c r="X100" s="191"/>
      <c r="Y100" s="191"/>
      <c r="Z100" s="191"/>
      <c r="AA100" s="191"/>
      <c r="AB100" s="191"/>
      <c r="AC100" s="191"/>
      <c r="AD100" s="191"/>
      <c r="AE100" s="191"/>
      <c r="AF100" s="191"/>
      <c r="AG100" s="191"/>
      <c r="AH100" s="191"/>
      <c r="AI100" s="191"/>
      <c r="AJ100" s="191"/>
      <c r="AK100" s="191"/>
      <c r="AL100" s="191"/>
      <c r="AM100" s="191"/>
      <c r="AN100" s="191"/>
      <c r="AO100" s="191"/>
      <c r="AP100" s="191"/>
      <c r="AQ100" s="191"/>
      <c r="AR100" s="191"/>
      <c r="AS100" s="191"/>
      <c r="AT100" s="201"/>
    </row>
    <row r="101" spans="1:46" ht="60" customHeight="1" x14ac:dyDescent="0.35">
      <c r="A101" s="198"/>
      <c r="B101" s="184" t="s">
        <v>4046</v>
      </c>
      <c r="C101" s="185" t="s">
        <v>4051</v>
      </c>
      <c r="D101" s="187" t="s">
        <v>4052</v>
      </c>
      <c r="E101" s="187" t="s">
        <v>4053</v>
      </c>
      <c r="F101" s="189" t="str">
        <f>IF(COUNTIF(G101:AT101,"&lt;&gt;")=0,"",SUMPRODUCT(((Recommendations[ImplStatus]="Implemented")+(Recommendations[ImplStatus]="Compensated"))*ISNUMBER(MATCH(Recommendations[Id],G101:AT101,0)))/COUNTIF(G101:AT101,"&lt;&gt;"))</f>
        <v/>
      </c>
      <c r="G101" s="191"/>
      <c r="H101" s="191"/>
      <c r="I101" s="191"/>
      <c r="J101" s="191"/>
      <c r="K101" s="191"/>
      <c r="L101" s="191"/>
      <c r="M101" s="191"/>
      <c r="N101" s="191"/>
      <c r="O101" s="191"/>
      <c r="P101" s="191"/>
      <c r="Q101" s="191"/>
      <c r="R101" s="191"/>
      <c r="S101" s="191"/>
      <c r="T101" s="191"/>
      <c r="U101" s="191"/>
      <c r="V101" s="191"/>
      <c r="W101" s="191"/>
      <c r="X101" s="191"/>
      <c r="Y101" s="191"/>
      <c r="Z101" s="191"/>
      <c r="AA101" s="191"/>
      <c r="AB101" s="191"/>
      <c r="AC101" s="191"/>
      <c r="AD101" s="191"/>
      <c r="AE101" s="191"/>
      <c r="AF101" s="191"/>
      <c r="AG101" s="191"/>
      <c r="AH101" s="191"/>
      <c r="AI101" s="191"/>
      <c r="AJ101" s="191"/>
      <c r="AK101" s="191"/>
      <c r="AL101" s="191"/>
      <c r="AM101" s="191"/>
      <c r="AN101" s="191"/>
      <c r="AO101" s="191"/>
      <c r="AP101" s="191"/>
      <c r="AQ101" s="191"/>
      <c r="AR101" s="191"/>
      <c r="AS101" s="191"/>
      <c r="AT101" s="201"/>
    </row>
    <row r="102" spans="1:46" ht="60" customHeight="1" x14ac:dyDescent="0.35">
      <c r="A102" s="198"/>
      <c r="B102" s="184" t="s">
        <v>4046</v>
      </c>
      <c r="C102" s="185" t="s">
        <v>4054</v>
      </c>
      <c r="D102" s="187" t="s">
        <v>4055</v>
      </c>
      <c r="E102" s="187" t="s">
        <v>4056</v>
      </c>
      <c r="F102" s="189" t="str">
        <f>IF(COUNTIF(G102:AT102,"&lt;&gt;")=0,"",SUMPRODUCT(((Recommendations[ImplStatus]="Implemented")+(Recommendations[ImplStatus]="Compensated"))*ISNUMBER(MATCH(Recommendations[Id],G102:AT102,0)))/COUNTIF(G102:AT102,"&lt;&gt;"))</f>
        <v/>
      </c>
      <c r="G102" s="191"/>
      <c r="H102" s="191"/>
      <c r="I102" s="191"/>
      <c r="J102" s="191"/>
      <c r="K102" s="191"/>
      <c r="L102" s="191"/>
      <c r="M102" s="191"/>
      <c r="N102" s="191"/>
      <c r="O102" s="191"/>
      <c r="P102" s="191"/>
      <c r="Q102" s="191"/>
      <c r="R102" s="191"/>
      <c r="S102" s="191"/>
      <c r="T102" s="191"/>
      <c r="U102" s="191"/>
      <c r="V102" s="191"/>
      <c r="W102" s="191"/>
      <c r="X102" s="191"/>
      <c r="Y102" s="191"/>
      <c r="Z102" s="191"/>
      <c r="AA102" s="191"/>
      <c r="AB102" s="191"/>
      <c r="AC102" s="191"/>
      <c r="AD102" s="191"/>
      <c r="AE102" s="191"/>
      <c r="AF102" s="191"/>
      <c r="AG102" s="191"/>
      <c r="AH102" s="191"/>
      <c r="AI102" s="191"/>
      <c r="AJ102" s="191"/>
      <c r="AK102" s="191"/>
      <c r="AL102" s="191"/>
      <c r="AM102" s="191"/>
      <c r="AN102" s="191"/>
      <c r="AO102" s="191"/>
      <c r="AP102" s="191"/>
      <c r="AQ102" s="191"/>
      <c r="AR102" s="191"/>
      <c r="AS102" s="191"/>
      <c r="AT102" s="201"/>
    </row>
    <row r="103" spans="1:46" ht="60" customHeight="1" x14ac:dyDescent="0.35">
      <c r="A103" s="198"/>
      <c r="B103" s="184" t="s">
        <v>4046</v>
      </c>
      <c r="C103" s="185" t="s">
        <v>4057</v>
      </c>
      <c r="D103" s="187" t="s">
        <v>4058</v>
      </c>
      <c r="E103" s="187" t="s">
        <v>4059</v>
      </c>
      <c r="F103" s="189" t="str">
        <f>IF(COUNTIF(G103:AT103,"&lt;&gt;")=0,"",SUMPRODUCT(((Recommendations[ImplStatus]="Implemented")+(Recommendations[ImplStatus]="Compensated"))*ISNUMBER(MATCH(Recommendations[Id],G103:AT103,0)))/COUNTIF(G103:AT103,"&lt;&gt;"))</f>
        <v/>
      </c>
      <c r="G103" s="191"/>
      <c r="H103" s="191"/>
      <c r="I103" s="191"/>
      <c r="J103" s="191"/>
      <c r="K103" s="191"/>
      <c r="L103" s="191"/>
      <c r="M103" s="191"/>
      <c r="N103" s="191"/>
      <c r="O103" s="191"/>
      <c r="P103" s="191"/>
      <c r="Q103" s="191"/>
      <c r="R103" s="191"/>
      <c r="S103" s="191"/>
      <c r="T103" s="191"/>
      <c r="U103" s="191"/>
      <c r="V103" s="191"/>
      <c r="W103" s="191"/>
      <c r="X103" s="191"/>
      <c r="Y103" s="191"/>
      <c r="Z103" s="191"/>
      <c r="AA103" s="191"/>
      <c r="AB103" s="191"/>
      <c r="AC103" s="191"/>
      <c r="AD103" s="191"/>
      <c r="AE103" s="191"/>
      <c r="AF103" s="191"/>
      <c r="AG103" s="191"/>
      <c r="AH103" s="191"/>
      <c r="AI103" s="191"/>
      <c r="AJ103" s="191"/>
      <c r="AK103" s="191"/>
      <c r="AL103" s="191"/>
      <c r="AM103" s="191"/>
      <c r="AN103" s="191"/>
      <c r="AO103" s="191"/>
      <c r="AP103" s="191"/>
      <c r="AQ103" s="191"/>
      <c r="AR103" s="191"/>
      <c r="AS103" s="191"/>
      <c r="AT103" s="201"/>
    </row>
    <row r="104" spans="1:46" ht="60" customHeight="1" x14ac:dyDescent="0.35">
      <c r="A104" s="199"/>
      <c r="B104" s="192" t="s">
        <v>4046</v>
      </c>
      <c r="C104" s="193" t="s">
        <v>4060</v>
      </c>
      <c r="D104" s="194" t="s">
        <v>4061</v>
      </c>
      <c r="E104" s="194" t="s">
        <v>4062</v>
      </c>
      <c r="F104" s="195" t="str">
        <f>IF(COUNTIF(G104:AT104,"&lt;&gt;")=0,"",SUMPRODUCT(((Recommendations[ImplStatus]="Implemented")+(Recommendations[ImplStatus]="Compensated"))*ISNUMBER(MATCH(Recommendations[Id],G104:AT104,0)))/COUNTIF(G104:AT104,"&lt;&gt;"))</f>
        <v/>
      </c>
      <c r="G104" s="196"/>
      <c r="H104" s="196"/>
      <c r="I104" s="196"/>
      <c r="J104" s="196"/>
      <c r="K104" s="196"/>
      <c r="L104" s="196"/>
      <c r="M104" s="196"/>
      <c r="N104" s="196"/>
      <c r="O104" s="196"/>
      <c r="P104" s="196"/>
      <c r="Q104" s="196"/>
      <c r="R104" s="196"/>
      <c r="S104" s="196"/>
      <c r="T104" s="196"/>
      <c r="U104" s="196"/>
      <c r="V104" s="196"/>
      <c r="W104" s="196"/>
      <c r="X104" s="196"/>
      <c r="Y104" s="196"/>
      <c r="Z104" s="196"/>
      <c r="AA104" s="196"/>
      <c r="AB104" s="196"/>
      <c r="AC104" s="196"/>
      <c r="AD104" s="196"/>
      <c r="AE104" s="196"/>
      <c r="AF104" s="196"/>
      <c r="AG104" s="196"/>
      <c r="AH104" s="196"/>
      <c r="AI104" s="196"/>
      <c r="AJ104" s="196"/>
      <c r="AK104" s="196"/>
      <c r="AL104" s="196"/>
      <c r="AM104" s="196"/>
      <c r="AN104" s="196"/>
      <c r="AO104" s="196"/>
      <c r="AP104" s="196"/>
      <c r="AQ104" s="196"/>
      <c r="AR104" s="196"/>
      <c r="AS104" s="196"/>
      <c r="AT104" s="202"/>
    </row>
    <row r="108" spans="1:46" ht="32" customHeight="1" x14ac:dyDescent="0.35">
      <c r="A108" s="285" t="s">
        <v>1305</v>
      </c>
      <c r="B108" s="285"/>
      <c r="C108" s="285"/>
      <c r="D108" s="285"/>
    </row>
  </sheetData>
  <mergeCells count="1">
    <mergeCell ref="A108:D108"/>
  </mergeCells>
  <hyperlinks>
    <hyperlink ref="A108" r:id="rId1" xr:uid="{00000000-0004-0000-08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800-000001000000}">
            <xm:f>AND(G2&lt;&gt;"", IFERROR(INDEX('Recommendations'!$G$2:$G$274, MATCH(G2,'Recommendations'!$B$2:$B$274,0))="Implemented", FALSE))</xm:f>
            <x14:dxf>
              <font>
                <color rgb="FF000000"/>
              </font>
              <fill>
                <patternFill>
                  <bgColor rgb="FF3C7D22"/>
                </patternFill>
              </fill>
            </x14:dxf>
          </x14:cfRule>
          <x14:cfRule type="expression" priority="2" id="{00000000-000E-0000-0800-000002000000}">
            <xm:f>AND(G2&lt;&gt;"", IFERROR(INDEX('Recommendations'!$G$2:$G$274, MATCH(G2,'Recommendations'!$B$2:$B$274,0))="Compensated", FALSE))</xm:f>
            <x14:dxf>
              <font>
                <color rgb="FF000000"/>
              </font>
              <fill>
                <patternFill>
                  <bgColor rgb="FFC6E0B4"/>
                </patternFill>
              </fill>
            </x14:dxf>
          </x14:cfRule>
          <x14:cfRule type="expression" priority="3" id="{00000000-000E-0000-0800-000003000000}">
            <xm:f>AND(G2&lt;&gt;"", IFERROR(INDEX('Recommendations'!$G$2:$G$274, MATCH(G2,'Recommendations'!$B$2:$B$274,0))="Testing", FALSE))</xm:f>
            <x14:dxf>
              <font>
                <color rgb="FF000000"/>
              </font>
              <fill>
                <patternFill>
                  <bgColor rgb="FFFFC000"/>
                </patternFill>
              </fill>
            </x14:dxf>
          </x14:cfRule>
          <x14:cfRule type="expression" priority="4" id="{00000000-000E-0000-0800-000004000000}">
            <xm:f>AND(G2&lt;&gt;"", IFERROR(INDEX('Recommendations'!$G$2:$G$274, MATCH(G2,'Recommendations'!$B$2:$B$274,0))="Failed", FALSE))</xm:f>
            <x14:dxf>
              <font>
                <color rgb="FF000000"/>
              </font>
              <fill>
                <patternFill>
                  <bgColor rgb="FFD82891"/>
                </patternFill>
              </fill>
            </x14:dxf>
          </x14:cfRule>
          <x14:cfRule type="expression" priority="5" id="{00000000-000E-0000-0800-000005000000}">
            <xm:f>AND(G2&lt;&gt;"", IFERROR(INDEX('Recommendations'!$G$2:$G$274, MATCH(G2,'Recommendations'!$B$2:$B$274,0))="Risk Accepted", FALSE))</xm:f>
            <x14:dxf>
              <font>
                <color rgb="FF000000"/>
              </font>
              <fill>
                <patternFill>
                  <bgColor rgb="FFD9D9D9"/>
                </patternFill>
              </fill>
            </x14:dxf>
          </x14:cfRule>
          <x14:cfRule type="expression" priority="6" id="{00000000-000E-0000-0800-000006000000}">
            <xm:f>AND(G2&lt;&gt;"", IFERROR(INDEX('Recommendations'!$G$2:$G$274, MATCH(G2,'Recommendations'!$B$2:$B$274,0))="N/A", FALSE))</xm:f>
            <x14:dxf>
              <font>
                <color rgb="FF000000"/>
              </font>
              <fill>
                <patternFill>
                  <bgColor rgb="FFF2F2F2"/>
                </patternFill>
              </fill>
            </x14:dxf>
          </x14:cfRule>
          <xm:sqref>G2:AT104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Introduction</vt:lpstr>
      <vt:lpstr>Dashboard</vt:lpstr>
      <vt:lpstr>Recommendations</vt:lpstr>
      <vt:lpstr>ImplementationLog</vt:lpstr>
      <vt:lpstr>CSCv8</vt:lpstr>
      <vt:lpstr>MITRE-MTs</vt:lpstr>
      <vt:lpstr>NIST-800-171r3</vt:lpstr>
      <vt:lpstr>NIST-CSFv2.0</vt:lpstr>
      <vt:lpstr>NCSC-CEv3.2</vt:lpstr>
      <vt:lpstr>ISO27002-2022</vt:lpstr>
      <vt:lpstr>PCIDSSv4.0</vt:lpstr>
      <vt:lpstr>CRF-v2025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Microsoft Security Baseline for Windows Server 2019 (Member Server) - SHGIR</dc:title>
  <dc:subject>Generated on: 2026-06-08 23:39:14</dc:subject>
  <dc:creator>Anicet Fopa Tchoffo</dc:creator>
  <cp:keywords>Baseline;Hardening;Microsoft;SCT;Windows</cp:keywords>
  <dc:description>Baseline Developed By: Microsoft</dc:description>
  <cp:lastModifiedBy>Anicet Fopa Tchoffo</cp:lastModifiedBy>
  <dcterms:modified xsi:type="dcterms:W3CDTF">2026-06-08T22:39:29Z</dcterms:modified>
  <cp:category>MS-SCT-WINDOWS</cp:category>
  <cp:contentStatus>Draft</cp:contentStatus>
</cp:coreProperties>
</file>