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Microsoft/"/>
    </mc:Choice>
  </mc:AlternateContent>
  <xr:revisionPtr revIDLastSave="45" documentId="11_82B9597C53D65905B47581D1087F7F05AEADA779" xr6:coauthVersionLast="47" xr6:coauthVersionMax="47" xr10:uidLastSave="{107C083C-7AE8-4494-9318-E9A74A0C6180}"/>
  <bookViews>
    <workbookView xWindow="115080" yWindow="9690" windowWidth="29040" windowHeight="15720"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O162" i="1"/>
  <c r="O161" i="1"/>
  <c r="O160" i="1"/>
  <c r="O159" i="1"/>
  <c r="O158" i="1"/>
  <c r="O157" i="1"/>
  <c r="O156" i="1"/>
  <c r="O155" i="1"/>
  <c r="O154" i="1"/>
  <c r="O153" i="1"/>
  <c r="O152" i="1"/>
  <c r="O151" i="1"/>
  <c r="O150" i="1"/>
  <c r="O149" i="1"/>
  <c r="O148" i="1"/>
  <c r="O147" i="1"/>
  <c r="O146" i="1"/>
  <c r="O145" i="1"/>
  <c r="O144" i="1"/>
  <c r="O143" i="1"/>
  <c r="O142" i="1"/>
  <c r="O141" i="1"/>
  <c r="O140" i="1"/>
  <c r="O139" i="1"/>
  <c r="O138" i="1"/>
  <c r="O137" i="1"/>
  <c r="O136" i="1"/>
  <c r="O135" i="1"/>
  <c r="O134" i="1"/>
  <c r="O133" i="1"/>
  <c r="O132" i="1"/>
  <c r="O131" i="1"/>
  <c r="O130" i="1"/>
  <c r="O129" i="1"/>
  <c r="O128" i="1"/>
  <c r="O127" i="1"/>
  <c r="O126" i="1"/>
  <c r="O125" i="1"/>
  <c r="O124" i="1"/>
  <c r="O123" i="1"/>
  <c r="O122" i="1"/>
  <c r="O121" i="1"/>
  <c r="O120" i="1"/>
  <c r="O119" i="1"/>
  <c r="O118" i="1"/>
  <c r="O117" i="1"/>
  <c r="O116" i="1"/>
  <c r="O115" i="1"/>
  <c r="O114" i="1"/>
  <c r="O113" i="1"/>
  <c r="O112" i="1"/>
  <c r="O111" i="1"/>
  <c r="O110" i="1"/>
  <c r="O109" i="1"/>
  <c r="O108" i="1"/>
  <c r="O107" i="1"/>
  <c r="O106" i="1"/>
  <c r="O105" i="1"/>
  <c r="O104" i="1"/>
  <c r="O103" i="1"/>
  <c r="O102" i="1"/>
  <c r="O101" i="1"/>
  <c r="O100" i="1"/>
  <c r="O99" i="1"/>
  <c r="O98" i="1"/>
  <c r="O97" i="1"/>
  <c r="O96" i="1"/>
  <c r="O95" i="1"/>
  <c r="O94" i="1"/>
  <c r="O93" i="1"/>
  <c r="O92" i="1"/>
  <c r="O91" i="1"/>
  <c r="O90" i="1"/>
  <c r="O89" i="1"/>
  <c r="O88" i="1"/>
  <c r="O87" i="1"/>
  <c r="O86" i="1"/>
  <c r="O85" i="1"/>
  <c r="O84" i="1"/>
  <c r="O83" i="1"/>
  <c r="O82" i="1"/>
  <c r="O81" i="1"/>
  <c r="O80" i="1"/>
  <c r="O79" i="1"/>
  <c r="O78" i="1"/>
  <c r="O77" i="1"/>
  <c r="O76" i="1"/>
  <c r="O75" i="1"/>
  <c r="O74" i="1"/>
  <c r="O73" i="1"/>
  <c r="O72" i="1"/>
  <c r="O71" i="1"/>
  <c r="O70" i="1"/>
  <c r="O69" i="1"/>
  <c r="O68" i="1"/>
  <c r="O67" i="1"/>
  <c r="O66" i="1"/>
  <c r="O65" i="1"/>
  <c r="O64" i="1"/>
  <c r="O63" i="1"/>
  <c r="O62" i="1"/>
  <c r="O61" i="1"/>
  <c r="O60"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O7" i="1"/>
  <c r="O6" i="1"/>
  <c r="F141" i="3" s="1"/>
  <c r="O5" i="1"/>
  <c r="O4" i="1"/>
  <c r="O3" i="1"/>
  <c r="O2" i="1"/>
  <c r="R216" i="3"/>
  <c r="R215" i="3"/>
  <c r="R214" i="3"/>
  <c r="R213" i="3"/>
  <c r="R212" i="3"/>
  <c r="R211" i="3"/>
  <c r="R210" i="3"/>
  <c r="R209" i="3"/>
  <c r="R208" i="3"/>
  <c r="R207" i="3"/>
  <c r="R206" i="3"/>
  <c r="R205" i="3"/>
  <c r="R204" i="3"/>
  <c r="R203" i="3"/>
  <c r="R202" i="3"/>
  <c r="R201" i="3"/>
  <c r="R200" i="3"/>
  <c r="R199" i="3"/>
  <c r="R198" i="3"/>
  <c r="R197" i="3"/>
  <c r="O141" i="3"/>
  <c r="N141" i="3"/>
  <c r="M141" i="3"/>
  <c r="L141" i="3"/>
  <c r="K141" i="3"/>
  <c r="E141" i="3"/>
  <c r="O140" i="3"/>
  <c r="N140" i="3"/>
  <c r="M140" i="3"/>
  <c r="L140" i="3"/>
  <c r="K140" i="3"/>
  <c r="F140" i="3"/>
  <c r="E140" i="3"/>
  <c r="G140" i="3" s="1"/>
  <c r="O139" i="3"/>
  <c r="N139" i="3"/>
  <c r="M139" i="3"/>
  <c r="L139" i="3"/>
  <c r="K139" i="3"/>
  <c r="F139" i="3"/>
  <c r="E139" i="3"/>
  <c r="G139" i="3" s="1"/>
  <c r="O138" i="3"/>
  <c r="N138" i="3"/>
  <c r="M138" i="3"/>
  <c r="L138" i="3"/>
  <c r="K138" i="3"/>
  <c r="F138" i="3"/>
  <c r="E138" i="3"/>
  <c r="G138" i="3" s="1"/>
  <c r="O137" i="3"/>
  <c r="N137" i="3"/>
  <c r="M137" i="3"/>
  <c r="L137" i="3"/>
  <c r="K137" i="3"/>
  <c r="F137" i="3"/>
  <c r="E137" i="3"/>
  <c r="G137" i="3" s="1"/>
  <c r="O136" i="3"/>
  <c r="N136" i="3"/>
  <c r="M136" i="3"/>
  <c r="L136" i="3"/>
  <c r="K136" i="3"/>
  <c r="F136" i="3"/>
  <c r="E136" i="3"/>
  <c r="G136" i="3" s="1"/>
  <c r="E122" i="3"/>
  <c r="D122" i="3"/>
  <c r="C122" i="3"/>
  <c r="F122" i="3" s="1"/>
  <c r="E121" i="3"/>
  <c r="D121" i="3"/>
  <c r="C121" i="3"/>
  <c r="F121" i="3" s="1"/>
  <c r="E120" i="3"/>
  <c r="D120" i="3"/>
  <c r="C120" i="3"/>
  <c r="F120" i="3" s="1"/>
  <c r="E119" i="3"/>
  <c r="D119" i="3"/>
  <c r="C119" i="3"/>
  <c r="F119" i="3" s="1"/>
  <c r="C107" i="3"/>
  <c r="E102" i="3"/>
  <c r="D102" i="3"/>
  <c r="C102" i="3"/>
  <c r="F102" i="3" s="1"/>
  <c r="F101" i="3"/>
  <c r="C109" i="3" s="1"/>
  <c r="E101" i="3"/>
  <c r="D101" i="3"/>
  <c r="C101" i="3"/>
  <c r="E100" i="3"/>
  <c r="D100" i="3"/>
  <c r="C100" i="3"/>
  <c r="W152" i="3" s="1"/>
  <c r="F99" i="3"/>
  <c r="V182" i="3" s="1"/>
  <c r="E99" i="3"/>
  <c r="D99" i="3"/>
  <c r="C99" i="3"/>
  <c r="U152" i="3" s="1"/>
  <c r="F98" i="3"/>
  <c r="T182" i="3" s="1"/>
  <c r="E98" i="3"/>
  <c r="D98" i="3"/>
  <c r="C98" i="3"/>
  <c r="S152" i="3" s="1"/>
  <c r="F85" i="3"/>
  <c r="E89" i="3" s="1"/>
  <c r="E85" i="3"/>
  <c r="D85" i="3"/>
  <c r="C85" i="3"/>
  <c r="E62" i="3"/>
  <c r="D62" i="3"/>
  <c r="C62" i="3"/>
  <c r="F62" i="3" s="1"/>
  <c r="E61" i="3"/>
  <c r="D61" i="3"/>
  <c r="F61" i="3" s="1"/>
  <c r="C61" i="3"/>
  <c r="E60" i="3"/>
  <c r="D60" i="3"/>
  <c r="C60" i="3"/>
  <c r="F60" i="3" s="1"/>
  <c r="E59" i="3"/>
  <c r="D59" i="3"/>
  <c r="C59" i="3"/>
  <c r="F59" i="3" s="1"/>
  <c r="F58" i="3"/>
  <c r="E72" i="3" s="1"/>
  <c r="E58" i="3"/>
  <c r="D58" i="3"/>
  <c r="C58" i="3"/>
  <c r="E57" i="3"/>
  <c r="D57" i="3"/>
  <c r="C57" i="3"/>
  <c r="F57" i="3" s="1"/>
  <c r="E56" i="3"/>
  <c r="D56" i="3"/>
  <c r="C56" i="3"/>
  <c r="F56" i="3" s="1"/>
  <c r="E55" i="3"/>
  <c r="D55" i="3"/>
  <c r="C55" i="3"/>
  <c r="F55" i="3" s="1"/>
  <c r="E54" i="3"/>
  <c r="D54" i="3"/>
  <c r="C54" i="3"/>
  <c r="F54" i="3" s="1"/>
  <c r="E53" i="3"/>
  <c r="D53" i="3"/>
  <c r="C53" i="3"/>
  <c r="F53"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E16" i="3"/>
  <c r="D16" i="3"/>
  <c r="C16" i="3"/>
  <c r="Q152" i="3" s="1"/>
  <c r="D9" i="3"/>
  <c r="C9" i="3"/>
  <c r="C8" i="3"/>
  <c r="D8" i="3" s="1"/>
  <c r="G141" i="3" l="1"/>
  <c r="E39" i="3"/>
  <c r="D39" i="3"/>
  <c r="C39" i="3"/>
  <c r="C69" i="3"/>
  <c r="E69" i="3"/>
  <c r="D69" i="3"/>
  <c r="E73" i="3"/>
  <c r="D73" i="3"/>
  <c r="C73" i="3"/>
  <c r="E76" i="3"/>
  <c r="D76" i="3"/>
  <c r="C76" i="3"/>
  <c r="E128" i="3"/>
  <c r="D128" i="3"/>
  <c r="C128" i="3"/>
  <c r="D68" i="3"/>
  <c r="C68" i="3"/>
  <c r="E68" i="3"/>
  <c r="E75" i="3"/>
  <c r="C75" i="3"/>
  <c r="D75" i="3"/>
  <c r="E42" i="3"/>
  <c r="D42" i="3"/>
  <c r="C42" i="3"/>
  <c r="E71" i="3"/>
  <c r="D71" i="3"/>
  <c r="C71" i="3"/>
  <c r="E126" i="3"/>
  <c r="D126" i="3"/>
  <c r="C126" i="3"/>
  <c r="E74" i="3"/>
  <c r="D74" i="3"/>
  <c r="C74" i="3"/>
  <c r="E129" i="3"/>
  <c r="D129" i="3"/>
  <c r="C129" i="3"/>
  <c r="E40" i="3"/>
  <c r="D40" i="3"/>
  <c r="C40" i="3"/>
  <c r="C41" i="3"/>
  <c r="D41" i="3"/>
  <c r="E41" i="3"/>
  <c r="E70" i="3"/>
  <c r="D70" i="3"/>
  <c r="C70" i="3"/>
  <c r="E43" i="3"/>
  <c r="D43" i="3"/>
  <c r="C43" i="3"/>
  <c r="E38" i="3"/>
  <c r="D38" i="3"/>
  <c r="C38" i="3"/>
  <c r="E67" i="3"/>
  <c r="C67" i="3"/>
  <c r="D67" i="3"/>
  <c r="E110" i="3"/>
  <c r="D110" i="3"/>
  <c r="C110" i="3"/>
  <c r="E66" i="3"/>
  <c r="D66" i="3"/>
  <c r="C66" i="3"/>
  <c r="E127" i="3"/>
  <c r="D127" i="3"/>
  <c r="C127" i="3"/>
  <c r="D109" i="3"/>
  <c r="F16" i="3"/>
  <c r="F100" i="3"/>
  <c r="E109" i="3"/>
  <c r="T158" i="3"/>
  <c r="T163" i="3"/>
  <c r="T168" i="3"/>
  <c r="T173" i="3"/>
  <c r="T178" i="3"/>
  <c r="T183" i="3"/>
  <c r="V158" i="3"/>
  <c r="V163" i="3"/>
  <c r="V168" i="3"/>
  <c r="V173" i="3"/>
  <c r="V178" i="3"/>
  <c r="V183" i="3"/>
  <c r="T154" i="3"/>
  <c r="T159" i="3"/>
  <c r="T164" i="3"/>
  <c r="T169" i="3"/>
  <c r="T174" i="3"/>
  <c r="T179" i="3"/>
  <c r="T184" i="3"/>
  <c r="C89" i="3"/>
  <c r="V154" i="3"/>
  <c r="V159" i="3"/>
  <c r="V164" i="3"/>
  <c r="V169" i="3"/>
  <c r="V174" i="3"/>
  <c r="V179" i="3"/>
  <c r="V184" i="3"/>
  <c r="C72" i="3"/>
  <c r="D89" i="3"/>
  <c r="D72" i="3"/>
  <c r="C106" i="3"/>
  <c r="T155" i="3"/>
  <c r="T160" i="3"/>
  <c r="T165" i="3"/>
  <c r="T170" i="3"/>
  <c r="T175" i="3"/>
  <c r="T180" i="3"/>
  <c r="C7" i="3"/>
  <c r="D7" i="3" s="1"/>
  <c r="D106" i="3"/>
  <c r="V155" i="3"/>
  <c r="V160" i="3"/>
  <c r="V165" i="3"/>
  <c r="V170" i="3"/>
  <c r="V175" i="3"/>
  <c r="V180" i="3"/>
  <c r="E106" i="3"/>
  <c r="D107" i="3"/>
  <c r="T156" i="3"/>
  <c r="T161" i="3"/>
  <c r="T166" i="3"/>
  <c r="T171" i="3"/>
  <c r="T176" i="3"/>
  <c r="T181" i="3"/>
  <c r="E107" i="3"/>
  <c r="V156" i="3"/>
  <c r="V161" i="3"/>
  <c r="V166" i="3"/>
  <c r="V171" i="3"/>
  <c r="V176" i="3"/>
  <c r="V181" i="3"/>
  <c r="T157" i="3"/>
  <c r="T162" i="3"/>
  <c r="T167" i="3"/>
  <c r="T172" i="3"/>
  <c r="T177" i="3"/>
  <c r="V157" i="3"/>
  <c r="V162" i="3"/>
  <c r="V167" i="3"/>
  <c r="V172" i="3"/>
  <c r="V177" i="3"/>
  <c r="R182" i="3" l="1"/>
  <c r="R177" i="3"/>
  <c r="R172" i="3"/>
  <c r="R167" i="3"/>
  <c r="R162" i="3"/>
  <c r="R157" i="3"/>
  <c r="R181" i="3"/>
  <c r="R176" i="3"/>
  <c r="R171" i="3"/>
  <c r="R166" i="3"/>
  <c r="R161" i="3"/>
  <c r="R156" i="3"/>
  <c r="R180" i="3"/>
  <c r="R175" i="3"/>
  <c r="R170" i="3"/>
  <c r="R165" i="3"/>
  <c r="R160" i="3"/>
  <c r="R155" i="3"/>
  <c r="R184" i="3"/>
  <c r="R179" i="3"/>
  <c r="R174" i="3"/>
  <c r="R169" i="3"/>
  <c r="R164" i="3"/>
  <c r="R159" i="3"/>
  <c r="R154" i="3"/>
  <c r="E20" i="3"/>
  <c r="D20" i="3"/>
  <c r="R183" i="3"/>
  <c r="R178" i="3"/>
  <c r="R173" i="3"/>
  <c r="R168" i="3"/>
  <c r="R163" i="3"/>
  <c r="R158" i="3"/>
  <c r="C20" i="3"/>
  <c r="E108" i="3"/>
  <c r="D108" i="3"/>
  <c r="X181" i="3"/>
  <c r="X176" i="3"/>
  <c r="X171" i="3"/>
  <c r="X166" i="3"/>
  <c r="X161" i="3"/>
  <c r="X156" i="3"/>
  <c r="C108" i="3"/>
  <c r="X180" i="3"/>
  <c r="X175" i="3"/>
  <c r="X170" i="3"/>
  <c r="X165" i="3"/>
  <c r="X160" i="3"/>
  <c r="X155" i="3"/>
  <c r="X184" i="3"/>
  <c r="X179" i="3"/>
  <c r="X174" i="3"/>
  <c r="X169" i="3"/>
  <c r="X164" i="3"/>
  <c r="X159" i="3"/>
  <c r="X154" i="3"/>
  <c r="X183" i="3"/>
  <c r="X178" i="3"/>
  <c r="X173" i="3"/>
  <c r="X168" i="3"/>
  <c r="X163" i="3"/>
  <c r="X158" i="3"/>
  <c r="X182" i="3"/>
  <c r="X177" i="3"/>
  <c r="X172" i="3"/>
  <c r="X167" i="3"/>
  <c r="X162" i="3"/>
  <c r="X157" i="3"/>
</calcChain>
</file>

<file path=xl/sharedStrings.xml><?xml version="1.0" encoding="utf-8"?>
<sst xmlns="http://schemas.openxmlformats.org/spreadsheetml/2006/main" count="2947" uniqueCount="982">
  <si>
    <t>Section</t>
  </si>
  <si>
    <t>Id</t>
  </si>
  <si>
    <t>Title</t>
  </si>
  <si>
    <t>App</t>
  </si>
  <si>
    <t>Context</t>
  </si>
  <si>
    <t>MoSCoW</t>
  </si>
  <si>
    <t>OpsImpact</t>
  </si>
  <si>
    <t>Phase</t>
  </si>
  <si>
    <t>ImplStatus</t>
  </si>
  <si>
    <t>Notes</t>
  </si>
  <si>
    <t>Remediation</t>
  </si>
  <si>
    <t>Description</t>
  </si>
  <si>
    <t>SupportedOn</t>
  </si>
  <si>
    <t>RegistryInformation</t>
  </si>
  <si>
    <t>Status</t>
  </si>
  <si>
    <t>LogID</t>
  </si>
  <si>
    <t>Add-ins and Extensibility</t>
  </si>
  <si>
    <t>CPT-BA351D5D</t>
  </si>
  <si>
    <r>
      <rPr>
        <sz val="11"/>
        <rFont val="Calibri"/>
      </rPr>
      <t xml:space="preserve">Ensure </t>
    </r>
    <r>
      <rPr>
        <sz val="11"/>
        <color rgb="FF000000"/>
        <rFont val="Calibri"/>
      </rPr>
      <t>'</t>
    </r>
    <r>
      <rPr>
        <b/>
        <sz val="11"/>
        <color rgb="FF000000"/>
        <rFont val="Calibri"/>
      </rPr>
      <t>Add-on Management</t>
    </r>
    <r>
      <rPr>
        <sz val="11"/>
        <color rgb="FF000000"/>
        <rFont val="Calibri"/>
      </rPr>
      <t>'</t>
    </r>
    <r>
      <rPr>
        <sz val="11"/>
        <color rgb="FF000000"/>
        <rFont val="Calibri"/>
      </rPr>
      <t xml:space="preserve"> is set to </t>
    </r>
    <r>
      <rPr>
        <sz val="11"/>
        <color rgb="FF000000"/>
        <rFont val="Calibri"/>
      </rPr>
      <t>'</t>
    </r>
    <r>
      <rPr>
        <b/>
        <sz val="11"/>
        <color rgb="FF000000"/>
        <rFont val="Calibri"/>
      </rPr>
      <t>groove.exe; excel.exe; mspub.exe; powerpnt.exe; pptview.exe; visio.exe; winproj.exe; winword.exe; outlook.exe; spDesign.exe; exprwd.exe; msaccess.exe; onent.exe; mse7.exe</t>
    </r>
    <r>
      <rPr>
        <sz val="11"/>
        <color rgb="FF000000"/>
        <rFont val="Calibri"/>
      </rPr>
      <t>'</t>
    </r>
  </si>
  <si>
    <t>Office</t>
  </si>
  <si>
    <t>Computer</t>
  </si>
  <si>
    <t>Unassigned</t>
  </si>
  <si>
    <t>Unassessed</t>
  </si>
  <si>
    <t>Pending</t>
  </si>
  <si>
    <t/>
  </si>
  <si>
    <r>
      <rPr>
        <sz val="11"/>
        <color rgb="FF000000"/>
        <rFont val="Calibri"/>
      </rPr>
      <t xml:space="preserve">Set the following UI path to </t>
    </r>
    <r>
      <rPr>
        <b/>
        <sz val="11"/>
        <color rgb="FF000000"/>
        <rFont val="Calibri"/>
      </rPr>
      <t>groove.exe; excel.exe; mspub.exe; powerpnt.exe; pptview.exe; visio.exe; winproj.exe; winword.exe; outlook.exe; spDesign.exe; exprwd.exe; msaccess.exe; onent.exe; mse7.exe</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 (Machine)\Security Settings\IE Security\Add-on Management</t>
    </r>
  </si>
  <si>
    <r>
      <rPr>
        <sz val="11"/>
        <color rgb="FF000000"/>
        <rFont val="Calibri"/>
      </rPr>
      <t>Add-on Management</t>
    </r>
  </si>
  <si>
    <t>At least Windows Server 2008 R2 or Windows 7</t>
  </si>
  <si>
    <t>HKLM\software\microsoft\internet explorer\main\featurecontrol\feature_addon_management!groove.exe HKLM\software\microsoft\internet explorer\main\featurecontrol\feature_addon_management!excel.exe HKLM\software\microsoft\internet explorer\main\featurecontrol\feature_addon_management!mspub.exe HKLM\software\microsoft\internet explorer\main\featurecontrol\feature_addon_management!powerpnt.exe HKLM\software\microsoft\internet explorer\main\featurecontrol\feature_addon_management!pptview.exe HKLM\software\microsoft\internet explorer\main\featurecontrol\feature_addon_management!visio.exe HKLM\software\microsoft\internet explorer\main\featurecontrol\feature_addon_management!winproj.exe HKLM\software\microsoft\internet explorer\main\featurecontrol\feature_addon_management!winword.exe HKLM\software\microsoft\internet explorer\main\featurecontrol\feature_addon_management!outlook.exe HKLM\software\microsoft\internet explorer\main\featurecontrol\feature_addon_management!spdesign.exe HKLM\software\microsoft\internet explorer\main\featurecontrol\feature_addon_management!exprwd.exe HKLM\software\microsoft\internet explorer\main\featurecontrol\feature_addon_management!msaccess.exe HKLM\software\microsoft\internet explorer\main\featurecontrol\feature_addon_management!onenote.exe HKLM\software\microsoft\internet explorer\main\featurecontrol\feature_addon_management!mse7.exe</t>
  </si>
  <si>
    <t>Office - Internet Explorer WebView</t>
  </si>
  <si>
    <t>CPT-C765D8DA</t>
  </si>
  <si>
    <r>
      <rPr>
        <sz val="11"/>
        <rFont val="Calibri"/>
      </rPr>
      <t xml:space="preserve">Ensure </t>
    </r>
    <r>
      <rPr>
        <sz val="11"/>
        <color rgb="FF000000"/>
        <rFont val="Calibri"/>
      </rPr>
      <t>'</t>
    </r>
    <r>
      <rPr>
        <b/>
        <sz val="11"/>
        <color rgb="FF000000"/>
        <rFont val="Calibri"/>
      </rPr>
      <t>Consistent Mime Handling</t>
    </r>
    <r>
      <rPr>
        <sz val="11"/>
        <color rgb="FF000000"/>
        <rFont val="Calibri"/>
      </rPr>
      <t>'</t>
    </r>
    <r>
      <rPr>
        <sz val="11"/>
        <color rgb="FF000000"/>
        <rFont val="Calibri"/>
      </rPr>
      <t xml:space="preserve"> is set to </t>
    </r>
    <r>
      <rPr>
        <sz val="11"/>
        <color rgb="FF000000"/>
        <rFont val="Calibri"/>
      </rPr>
      <t>'</t>
    </r>
    <r>
      <rPr>
        <b/>
        <sz val="11"/>
        <color rgb="FF000000"/>
        <rFont val="Calibri"/>
      </rPr>
      <t>groove.exe; excel.exe; mspub.exe; powerpnt.exe; pptview.exe; visio.exe; winproj.exe; winword.exe; outlook.exe; spDesign.exe; exprwd.exe; msaccess.exe; onent.exe; mse7.exe</t>
    </r>
    <r>
      <rPr>
        <sz val="11"/>
        <color rgb="FF000000"/>
        <rFont val="Calibri"/>
      </rPr>
      <t>'</t>
    </r>
  </si>
  <si>
    <r>
      <rPr>
        <sz val="11"/>
        <color rgb="FF000000"/>
        <rFont val="Calibri"/>
      </rPr>
      <t xml:space="preserve">Set the following UI path to </t>
    </r>
    <r>
      <rPr>
        <b/>
        <sz val="11"/>
        <color rgb="FF000000"/>
        <rFont val="Calibri"/>
      </rPr>
      <t>groove.exe; excel.exe; mspub.exe; powerpnt.exe; pptview.exe; visio.exe; winproj.exe; winword.exe; outlook.exe; spDesign.exe; exprwd.exe; msaccess.exe; onent.exe; mse7.exe</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 (Machine)\Security Settings\IE Security\Consistent Mime Handling</t>
    </r>
  </si>
  <si>
    <r>
      <rPr>
        <sz val="11"/>
        <color rgb="FF000000"/>
        <rFont val="Calibri"/>
      </rPr>
      <t>Mime Handling</t>
    </r>
  </si>
  <si>
    <t>HKLM\software\microsoft\internet explorer\main\featurecontrol\feature_mime_handling!groove.exe HKLM\software\microsoft\internet explorer\main\featurecontrol\feature_mime_handling!excel.exe HKLM\software\microsoft\internet explorer\main\featurecontrol\feature_mime_handling!mspub.exe HKLM\software\microsoft\internet explorer\main\featurecontrol\feature_mime_handling!powerpnt.exe HKLM\software\microsoft\internet explorer\main\featurecontrol\feature_mime_handling!pptview.exe HKLM\software\microsoft\internet explorer\main\featurecontrol\feature_mime_handling!visio.exe HKLM\software\microsoft\internet explorer\main\featurecontrol\feature_mime_handling!winproj.exe HKLM\software\microsoft\internet explorer\main\featurecontrol\feature_mime_handling!winword.exe HKLM\software\microsoft\internet explorer\main\featurecontrol\feature_mime_handling!outlook.exe HKLM\software\microsoft\internet explorer\main\featurecontrol\feature_mime_handling!spdesign.exe HKLM\software\microsoft\internet explorer\main\featurecontrol\feature_mime_handling!exprwd.exe HKLM\software\microsoft\internet explorer\main\featurecontrol\feature_mime_handling!msaccess.exe HKLM\software\microsoft\internet explorer\main\featurecontrol\feature_mime_handling!onenote.exe HKLM\software\microsoft\internet explorer\main\featurecontrol\feature_mime_handling!mse7.exe</t>
  </si>
  <si>
    <t>Auth and Encryption</t>
  </si>
  <si>
    <t>CPT-58C0B4A7</t>
  </si>
  <si>
    <r>
      <rPr>
        <sz val="11"/>
        <rFont val="Calibri"/>
      </rPr>
      <t xml:space="preserve">Ensure </t>
    </r>
    <r>
      <rPr>
        <sz val="11"/>
        <color rgb="FF000000"/>
        <rFont val="Calibri"/>
      </rPr>
      <t>'</t>
    </r>
    <r>
      <rPr>
        <b/>
        <sz val="11"/>
        <color rgb="FF000000"/>
        <rFont val="Calibri"/>
      </rPr>
      <t>Disable user name and password</t>
    </r>
    <r>
      <rPr>
        <sz val="11"/>
        <color rgb="FF000000"/>
        <rFont val="Calibri"/>
      </rPr>
      <t>'</t>
    </r>
    <r>
      <rPr>
        <sz val="11"/>
        <color rgb="FF000000"/>
        <rFont val="Calibri"/>
      </rPr>
      <t xml:space="preserve"> is set to </t>
    </r>
    <r>
      <rPr>
        <sz val="11"/>
        <color rgb="FF000000"/>
        <rFont val="Calibri"/>
      </rPr>
      <t>'</t>
    </r>
    <r>
      <rPr>
        <b/>
        <sz val="11"/>
        <color rgb="FF000000"/>
        <rFont val="Calibri"/>
      </rPr>
      <t>groove.exe; excel.exe; mspub.exe; powerpnt.exe; pptview.exe; visio.exe; winproj.exe; winword.exe; outlook.exe; spDesign.exe; exprwd.exe; msaccess.exe; onent.exe; mse7.exe</t>
    </r>
    <r>
      <rPr>
        <sz val="11"/>
        <color rgb="FF000000"/>
        <rFont val="Calibri"/>
      </rPr>
      <t>'</t>
    </r>
  </si>
  <si>
    <r>
      <rPr>
        <sz val="11"/>
        <color rgb="FF000000"/>
        <rFont val="Calibri"/>
      </rPr>
      <t xml:space="preserve">Set the following UI path to </t>
    </r>
    <r>
      <rPr>
        <b/>
        <sz val="11"/>
        <color rgb="FF000000"/>
        <rFont val="Calibri"/>
      </rPr>
      <t>groove.exe; excel.exe; mspub.exe; powerpnt.exe; pptview.exe; visio.exe; winproj.exe; winword.exe; outlook.exe; spDesign.exe; exprwd.exe; msaccess.exe; onent.exe; mse7.exe</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 (Machine)\Security Settings\IE Security\Disable user name and password</t>
    </r>
  </si>
  <si>
    <r>
      <rPr>
        <sz val="11"/>
        <color rgb="FF000000"/>
        <rFont val="Calibri"/>
      </rPr>
      <t>Disable user name and password</t>
    </r>
  </si>
  <si>
    <t>HKLM\software\microsoft\internet explorer\main\featurecontrol\feature_http_username_password_disable!groove.exe HKLM\software\microsoft\internet explorer\main\featurecontrol\feature_http_username_password_disable!excel.exe HKLM\software\microsoft\internet explorer\main\featurecontrol\feature_http_username_password_disable!mspub.exe HKLM\software\microsoft\internet explorer\main\featurecontrol\feature_http_username_password_disable!powerpnt.exe HKLM\software\microsoft\internet explorer\main\featurecontrol\feature_http_username_password_disable!pptview.exe HKLM\software\microsoft\internet explorer\main\featurecontrol\feature_http_username_password_disable!visio.exe HKLM\software\microsoft\internet explorer\main\featurecontrol\feature_http_username_password_disable!winproj.exe HKLM\software\microsoft\internet explorer\main\featurecontrol\feature_http_username_password_disable!winword.exe HKLM\software\microsoft\internet explorer\main\featurecontrol\feature_http_username_password_disable!outlook.exe HKLM\software\microsoft\internet explorer\main\featurecontrol\feature_http_username_password_disable!spdesign.exe HKLM\software\microsoft\internet explorer\main\featurecontrol\feature_http_username_password_disable!exprwd.exe HKLM\software\microsoft\internet explorer\main\featurecontrol\feature_http_username_password_disable!msaccess.exe HKLM\software\microsoft\internet explorer\main\featurecontrol\feature_http_username_password_disable!onenote.exe HKLM\software\microsoft\internet explorer\main\featurecontrol\feature_http_username_password_disable!mse7.exe</t>
  </si>
  <si>
    <t>CPT-9E52EDAB</t>
  </si>
  <si>
    <r>
      <rPr>
        <sz val="11"/>
        <rFont val="Calibri"/>
      </rPr>
      <t xml:space="preserve">Ensure </t>
    </r>
    <r>
      <rPr>
        <sz val="11"/>
        <color rgb="FF000000"/>
        <rFont val="Calibri"/>
      </rPr>
      <t>'</t>
    </r>
    <r>
      <rPr>
        <b/>
        <sz val="11"/>
        <color rgb="FF000000"/>
        <rFont val="Calibri"/>
      </rPr>
      <t>Information Bar</t>
    </r>
    <r>
      <rPr>
        <sz val="11"/>
        <color rgb="FF000000"/>
        <rFont val="Calibri"/>
      </rPr>
      <t>'</t>
    </r>
    <r>
      <rPr>
        <sz val="11"/>
        <color rgb="FF000000"/>
        <rFont val="Calibri"/>
      </rPr>
      <t xml:space="preserve"> is set to </t>
    </r>
    <r>
      <rPr>
        <sz val="11"/>
        <color rgb="FF000000"/>
        <rFont val="Calibri"/>
      </rPr>
      <t>'</t>
    </r>
    <r>
      <rPr>
        <b/>
        <sz val="11"/>
        <color rgb="FF000000"/>
        <rFont val="Calibri"/>
      </rPr>
      <t>groove.exe; excel.exe; mspub.exe; powerpnt.exe; pptview.exe; visio.exe; winproj.exe; winword.exe; outlook.exe; spDesign.exe; exprwd.exe; msaccess.exe; onent.exe; mse7.exe</t>
    </r>
    <r>
      <rPr>
        <sz val="11"/>
        <color rgb="FF000000"/>
        <rFont val="Calibri"/>
      </rPr>
      <t>'</t>
    </r>
  </si>
  <si>
    <r>
      <rPr>
        <sz val="11"/>
        <color rgb="FF000000"/>
        <rFont val="Calibri"/>
      </rPr>
      <t xml:space="preserve">Set the following UI path to </t>
    </r>
    <r>
      <rPr>
        <b/>
        <sz val="11"/>
        <color rgb="FF000000"/>
        <rFont val="Calibri"/>
      </rPr>
      <t>groove.exe; excel.exe; mspub.exe; powerpnt.exe; pptview.exe; visio.exe; winproj.exe; winword.exe; outlook.exe; spDesign.exe; exprwd.exe; msaccess.exe; onent.exe; mse7.exe</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 (Machine)\Security Settings\IE Security\Information Bar</t>
    </r>
  </si>
  <si>
    <r>
      <rPr>
        <sz val="11"/>
        <color rgb="FF000000"/>
        <rFont val="Calibri"/>
      </rPr>
      <t>Security Band</t>
    </r>
  </si>
  <si>
    <t>HKLM\software\microsoft\internet explorer\main\featurecontrol\feature_securityband!groove.exe HKLM\software\microsoft\internet explorer\main\featurecontrol\feature_securityband!excel.exe HKLM\software\microsoft\internet explorer\main\featurecontrol\feature_securityband!mspub.exe HKLM\software\microsoft\internet explorer\main\featurecontrol\feature_securityband!powerpnt.exe HKLM\software\microsoft\internet explorer\main\featurecontrol\feature_securityband!pptview.exe HKLM\software\microsoft\internet explorer\main\featurecontrol\feature_securityband!visio.exe HKLM\software\microsoft\internet explorer\main\featurecontrol\feature_securityband!winproj.exe HKLM\software\microsoft\internet explorer\main\featurecontrol\feature_securityband!winword.exe HKLM\software\microsoft\internet explorer\main\featurecontrol\feature_securityband!outlook.exe HKLM\software\microsoft\internet explorer\main\featurecontrol\feature_securityband!spdesign.exe HKLM\software\microsoft\internet explorer\main\featurecontrol\feature_securityband!exprwd.exe HKLM\software\microsoft\internet explorer\main\featurecontrol\feature_securityband!msaccess.exe HKLM\software\microsoft\internet explorer\main\featurecontrol\feature_securityband!onenote.exe HKLM\software\microsoft\internet explorer\main\featurecontrol\feature_securityband!mse7.exe</t>
  </si>
  <si>
    <t>CPT-830D8AF5</t>
  </si>
  <si>
    <r>
      <rPr>
        <sz val="11"/>
        <rFont val="Calibri"/>
      </rPr>
      <t xml:space="preserve">Ensure </t>
    </r>
    <r>
      <rPr>
        <sz val="11"/>
        <color rgb="FF000000"/>
        <rFont val="Calibri"/>
      </rPr>
      <t>'</t>
    </r>
    <r>
      <rPr>
        <b/>
        <sz val="11"/>
        <color rgb="FF000000"/>
        <rFont val="Calibri"/>
      </rPr>
      <t>Local Machine Zone Lockdown Security</t>
    </r>
    <r>
      <rPr>
        <sz val="11"/>
        <color rgb="FF000000"/>
        <rFont val="Calibri"/>
      </rPr>
      <t>'</t>
    </r>
    <r>
      <rPr>
        <sz val="11"/>
        <color rgb="FF000000"/>
        <rFont val="Calibri"/>
      </rPr>
      <t xml:space="preserve"> is set to </t>
    </r>
    <r>
      <rPr>
        <sz val="11"/>
        <color rgb="FF000000"/>
        <rFont val="Calibri"/>
      </rPr>
      <t>'</t>
    </r>
    <r>
      <rPr>
        <b/>
        <sz val="11"/>
        <color rgb="FF000000"/>
        <rFont val="Calibri"/>
      </rPr>
      <t>groove.exe; excel.exe; mspub.exe; powerpnt.exe; pptview.exe; visio.exe; winproj.exe; winword.exe; outlook.exe; spDesign.exe; exprwd.exe; msaccess.exe; onent.exe; mse7.exe</t>
    </r>
    <r>
      <rPr>
        <sz val="11"/>
        <color rgb="FF000000"/>
        <rFont val="Calibri"/>
      </rPr>
      <t>'</t>
    </r>
  </si>
  <si>
    <r>
      <rPr>
        <sz val="11"/>
        <color rgb="FF000000"/>
        <rFont val="Calibri"/>
      </rPr>
      <t xml:space="preserve">Set the following UI path to </t>
    </r>
    <r>
      <rPr>
        <b/>
        <sz val="11"/>
        <color rgb="FF000000"/>
        <rFont val="Calibri"/>
      </rPr>
      <t>groove.exe; excel.exe; mspub.exe; powerpnt.exe; pptview.exe; visio.exe; winproj.exe; winword.exe; outlook.exe; spDesign.exe; exprwd.exe; msaccess.exe; onent.exe; mse7.exe</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 (Machine)\Security Settings\IE Security\Local Machine Zone Lockdown Security</t>
    </r>
  </si>
  <si>
    <r>
      <rPr>
        <sz val="11"/>
        <color rgb="FF000000"/>
        <rFont val="Calibri"/>
      </rPr>
      <t>Local Machine Zone Lockdown</t>
    </r>
  </si>
  <si>
    <t>HKLM\software\microsoft\internet explorer\main\featurecontrol\feature_localmachine_lockdown!groove.exe HKLM\software\microsoft\internet explorer\main\featurecontrol\feature_localmachine_lockdown!excel.exe HKLM\software\microsoft\internet explorer\main\featurecontrol\feature_localmachine_lockdown!mspub.exe HKLM\software\microsoft\internet explorer\main\featurecontrol\feature_localmachine_lockdown!powerpnt.exe HKLM\software\microsoft\internet explorer\main\featurecontrol\feature_localmachine_lockdown!pptview.exe HKLM\software\microsoft\internet explorer\main\featurecontrol\feature_localmachine_lockdown!visio.exe HKLM\software\microsoft\internet explorer\main\featurecontrol\feature_localmachine_lockdown!winproj.exe HKLM\software\microsoft\internet explorer\main\featurecontrol\feature_localmachine_lockdown!winword.exe HKLM\software\microsoft\internet explorer\main\featurecontrol\feature_localmachine_lockdown!outlook.exe HKLM\software\microsoft\internet explorer\main\featurecontrol\feature_localmachine_lockdown!spdesign.exe HKLM\software\microsoft\internet explorer\main\featurecontrol\feature_localmachine_lockdown!exprwd.exe HKLM\software\microsoft\internet explorer\main\featurecontrol\feature_localmachine_lockdown!msaccess.exe HKLM\software\microsoft\internet explorer\main\featurecontrol\feature_localmachine_lockdown!onenote.exe HKLM\software\microsoft\internet explorer\main\featurecontrol\feature_localmachine_lockdown!mse7.exe</t>
  </si>
  <si>
    <t>CPT-6A99E5F9</t>
  </si>
  <si>
    <r>
      <rPr>
        <sz val="11"/>
        <rFont val="Calibri"/>
      </rPr>
      <t xml:space="preserve">Ensure </t>
    </r>
    <r>
      <rPr>
        <sz val="11"/>
        <color rgb="FF000000"/>
        <rFont val="Calibri"/>
      </rPr>
      <t>'</t>
    </r>
    <r>
      <rPr>
        <b/>
        <sz val="11"/>
        <color rgb="FF000000"/>
        <rFont val="Calibri"/>
      </rPr>
      <t>Mime Sniffing Safety Feature</t>
    </r>
    <r>
      <rPr>
        <sz val="11"/>
        <color rgb="FF000000"/>
        <rFont val="Calibri"/>
      </rPr>
      <t>'</t>
    </r>
    <r>
      <rPr>
        <sz val="11"/>
        <color rgb="FF000000"/>
        <rFont val="Calibri"/>
      </rPr>
      <t xml:space="preserve"> is set to </t>
    </r>
    <r>
      <rPr>
        <sz val="11"/>
        <color rgb="FF000000"/>
        <rFont val="Calibri"/>
      </rPr>
      <t>'</t>
    </r>
    <r>
      <rPr>
        <b/>
        <sz val="11"/>
        <color rgb="FF000000"/>
        <rFont val="Calibri"/>
      </rPr>
      <t>groove.exe; excel.exe; mspub.exe; powerpnt.exe; pptview.exe; visio.exe; winproj.exe; winword.exe; outlook.exe; spDesign.exe; exprwd.exe; msaccess.exe; onent.exe; mse7.exe</t>
    </r>
    <r>
      <rPr>
        <sz val="11"/>
        <color rgb="FF000000"/>
        <rFont val="Calibri"/>
      </rPr>
      <t>'</t>
    </r>
  </si>
  <si>
    <r>
      <rPr>
        <sz val="11"/>
        <color rgb="FF000000"/>
        <rFont val="Calibri"/>
      </rPr>
      <t xml:space="preserve">Set the following UI path to </t>
    </r>
    <r>
      <rPr>
        <b/>
        <sz val="11"/>
        <color rgb="FF000000"/>
        <rFont val="Calibri"/>
      </rPr>
      <t>groove.exe; excel.exe; mspub.exe; powerpnt.exe; pptview.exe; visio.exe; winproj.exe; winword.exe; outlook.exe; spDesign.exe; exprwd.exe; msaccess.exe; onent.exe; mse7.exe</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 (Machine)\Security Settings\IE Security\Mime Sniffing Safety Feature</t>
    </r>
  </si>
  <si>
    <r>
      <rPr>
        <sz val="11"/>
        <color rgb="FF000000"/>
        <rFont val="Calibri"/>
      </rPr>
      <t>Mime Sniffing</t>
    </r>
  </si>
  <si>
    <t>HKLM\software\microsoft\internet explorer\main\featurecontrol\feature_mime_sniffing!groove.exe HKLM\software\microsoft\internet explorer\main\featurecontrol\feature_mime_sniffing!excel.exe HKLM\software\microsoft\internet explorer\main\featurecontrol\feature_mime_sniffing!mspub.exe HKLM\software\microsoft\internet explorer\main\featurecontrol\feature_mime_sniffing!powerpnt.exe HKLM\software\microsoft\internet explorer\main\featurecontrol\feature_mime_sniffing!pptview.exe HKLM\software\microsoft\internet explorer\main\featurecontrol\feature_mime_sniffing!visio.exe HKLM\software\microsoft\internet explorer\main\featurecontrol\feature_mime_sniffing!winproj.exe HKLM\software\microsoft\internet explorer\main\featurecontrol\feature_mime_sniffing!winword.exe HKLM\software\microsoft\internet explorer\main\featurecontrol\feature_mime_sniffing!outlook.exe HKLM\software\microsoft\internet explorer\main\featurecontrol\feature_mime_sniffing!spdesign.exe HKLM\software\microsoft\internet explorer\main\featurecontrol\feature_mime_sniffing!exprwd.exe HKLM\software\microsoft\internet explorer\main\featurecontrol\feature_mime_sniffing!msaccess.exe HKLM\software\microsoft\internet explorer\main\featurecontrol\feature_mime_sniffing!onenote.exe HKLM\software\microsoft\internet explorer\main\featurecontrol\feature_mime_sniffing!mse7.exe</t>
  </si>
  <si>
    <t>CPT-24C1EC25</t>
  </si>
  <si>
    <r>
      <rPr>
        <sz val="11"/>
        <rFont val="Calibri"/>
      </rPr>
      <t xml:space="preserve">Ensure </t>
    </r>
    <r>
      <rPr>
        <sz val="11"/>
        <color rgb="FF000000"/>
        <rFont val="Calibri"/>
      </rPr>
      <t>'</t>
    </r>
    <r>
      <rPr>
        <b/>
        <sz val="11"/>
        <color rgb="FF000000"/>
        <rFont val="Calibri"/>
      </rPr>
      <t>Navigate URL</t>
    </r>
    <r>
      <rPr>
        <sz val="11"/>
        <color rgb="FF000000"/>
        <rFont val="Calibri"/>
      </rPr>
      <t>'</t>
    </r>
    <r>
      <rPr>
        <sz val="11"/>
        <color rgb="FF000000"/>
        <rFont val="Calibri"/>
      </rPr>
      <t xml:space="preserve"> is set to </t>
    </r>
    <r>
      <rPr>
        <sz val="11"/>
        <color rgb="FF000000"/>
        <rFont val="Calibri"/>
      </rPr>
      <t>'</t>
    </r>
    <r>
      <rPr>
        <b/>
        <sz val="11"/>
        <color rgb="FF000000"/>
        <rFont val="Calibri"/>
      </rPr>
      <t>groove.exe; excel.exe; mspub.exe; powerpnt.exe; pptview.exe; visio.exe; winproj.exe; winword.exe; outlook.exe; spDesign.exe; exprwd.exe; msaccess.exe; onent.exe; mse7.exe</t>
    </r>
    <r>
      <rPr>
        <sz val="11"/>
        <color rgb="FF000000"/>
        <rFont val="Calibri"/>
      </rPr>
      <t>'</t>
    </r>
  </si>
  <si>
    <r>
      <rPr>
        <sz val="11"/>
        <color rgb="FF000000"/>
        <rFont val="Calibri"/>
      </rPr>
      <t xml:space="preserve">Set the following UI path to </t>
    </r>
    <r>
      <rPr>
        <b/>
        <sz val="11"/>
        <color rgb="FF000000"/>
        <rFont val="Calibri"/>
      </rPr>
      <t>groove.exe; excel.exe; mspub.exe; powerpnt.exe; pptview.exe; visio.exe; winproj.exe; winword.exe; outlook.exe; spDesign.exe; exprwd.exe; msaccess.exe; onent.exe; mse7.exe</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 (Machine)\Security Settings\IE Security\Navigate URL</t>
    </r>
  </si>
  <si>
    <r>
      <rPr>
        <sz val="11"/>
        <color rgb="FF000000"/>
        <rFont val="Calibri"/>
      </rPr>
      <t>Block malformed navigation</t>
    </r>
  </si>
  <si>
    <t>HKLM\software\microsoft\internet explorer\main\featurecontrol\feature_validate_navigate_url!groove.exe HKLM\software\microsoft\internet explorer\main\featurecontrol\feature_validate_navigate_url!excel.exe HKLM\software\microsoft\internet explorer\main\featurecontrol\feature_validate_navigate_url!mspub.exe HKLM\software\microsoft\internet explorer\main\featurecontrol\feature_validate_navigate_url!powerpnt.exe HKLM\software\microsoft\internet explorer\main\featurecontrol\feature_validate_navigate_url!pptview.exe HKLM\software\microsoft\internet explorer\main\featurecontrol\feature_validate_navigate_url!visio.exe HKLM\software\microsoft\internet explorer\main\featurecontrol\feature_validate_navigate_url!winproj.exe HKLM\software\microsoft\internet explorer\main\featurecontrol\feature_validate_navigate_url!winword.exe HKLM\software\microsoft\internet explorer\main\featurecontrol\feature_validate_navigate_url!outlook.exe HKLM\software\microsoft\internet explorer\main\featurecontrol\feature_validate_navigate_url!spdesign.exe HKLM\software\microsoft\internet explorer\main\featurecontrol\feature_validate_navigate_url!exprwd.exe HKLM\software\microsoft\internet explorer\main\featurecontrol\feature_validate_navigate_url!msaccess.exe HKLM\software\microsoft\internet explorer\main\featurecontrol\feature_validate_navigate_url!onenote.exe HKLM\software\microsoft\internet explorer\main\featurecontrol\feature_validate_navigate_url!mse7.exe</t>
  </si>
  <si>
    <t>CPT-A0C5409D</t>
  </si>
  <si>
    <r>
      <rPr>
        <sz val="11"/>
        <rFont val="Calibri"/>
      </rPr>
      <t xml:space="preserve">Ensure </t>
    </r>
    <r>
      <rPr>
        <sz val="11"/>
        <color rgb="FF000000"/>
        <rFont val="Calibri"/>
      </rPr>
      <t>'</t>
    </r>
    <r>
      <rPr>
        <b/>
        <sz val="11"/>
        <color rgb="FF000000"/>
        <rFont val="Calibri"/>
      </rPr>
      <t>Object Caching Protection</t>
    </r>
    <r>
      <rPr>
        <sz val="11"/>
        <color rgb="FF000000"/>
        <rFont val="Calibri"/>
      </rPr>
      <t>'</t>
    </r>
    <r>
      <rPr>
        <sz val="11"/>
        <color rgb="FF000000"/>
        <rFont val="Calibri"/>
      </rPr>
      <t xml:space="preserve"> is set to </t>
    </r>
    <r>
      <rPr>
        <sz val="11"/>
        <color rgb="FF000000"/>
        <rFont val="Calibri"/>
      </rPr>
      <t>'</t>
    </r>
    <r>
      <rPr>
        <b/>
        <sz val="11"/>
        <color rgb="FF000000"/>
        <rFont val="Calibri"/>
      </rPr>
      <t>groove.exe; excel.exe; mspub.exe; powerpnt.exe; pptview.exe; visio.exe; winproj.exe; winword.exe; outlook.exe; spDesign.exe; exprwd.exe; msaccess.exe; onent.exe; mse7.exe</t>
    </r>
    <r>
      <rPr>
        <sz val="11"/>
        <color rgb="FF000000"/>
        <rFont val="Calibri"/>
      </rPr>
      <t>'</t>
    </r>
  </si>
  <si>
    <r>
      <rPr>
        <sz val="11"/>
        <color rgb="FF000000"/>
        <rFont val="Calibri"/>
      </rPr>
      <t xml:space="preserve">Set the following UI path to </t>
    </r>
    <r>
      <rPr>
        <b/>
        <sz val="11"/>
        <color rgb="FF000000"/>
        <rFont val="Calibri"/>
      </rPr>
      <t>groove.exe; excel.exe; mspub.exe; powerpnt.exe; pptview.exe; visio.exe; winproj.exe; winword.exe; outlook.exe; spDesign.exe; exprwd.exe; msaccess.exe; onent.exe; mse7.exe</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 (Machine)\Security Settings\IE Security\Object Caching Protection</t>
    </r>
  </si>
  <si>
    <r>
      <rPr>
        <sz val="11"/>
        <color rgb="FF000000"/>
        <rFont val="Calibri"/>
      </rPr>
      <t>Object Caching</t>
    </r>
  </si>
  <si>
    <t>HKLM\software\microsoft\internet explorer\main\featurecontrol\feature_object_caching!groove.exe HKLM\software\microsoft\internet explorer\main\featurecontrol\feature_object_caching!excel.exe HKLM\software\microsoft\internet explorer\main\featurecontrol\feature_object_caching!mspub.exe HKLM\software\microsoft\internet explorer\main\featurecontrol\feature_object_caching!powerpnt.exe HKLM\software\microsoft\internet explorer\main\featurecontrol\feature_object_caching!pptview.exe HKLM\software\microsoft\internet explorer\main\featurecontrol\feature_object_caching!visio.exe HKLM\software\microsoft\internet explorer\main\featurecontrol\feature_object_caching!winproj.exe HKLM\software\microsoft\internet explorer\main\featurecontrol\feature_object_caching!winword.exe HKLM\software\microsoft\internet explorer\main\featurecontrol\feature_object_caching!outlook.exe HKLM\software\microsoft\internet explorer\main\featurecontrol\feature_object_caching!spdesign.exe HKLM\software\microsoft\internet explorer\main\featurecontrol\feature_object_caching!exprwd.exe HKLM\software\microsoft\internet explorer\main\featurecontrol\feature_object_caching!msaccess.exe HKLM\software\microsoft\internet explorer\main\featurecontrol\feature_object_caching!onenote.exe HKLM\software\microsoft\internet explorer\main\featurecontrol\feature_object_caching!mse7.exe</t>
  </si>
  <si>
    <t>CPT-1C26EFCE</t>
  </si>
  <si>
    <r>
      <rPr>
        <sz val="11"/>
        <rFont val="Calibri"/>
      </rPr>
      <t xml:space="preserve">Ensure </t>
    </r>
    <r>
      <rPr>
        <sz val="11"/>
        <color rgb="FF000000"/>
        <rFont val="Calibri"/>
      </rPr>
      <t>'</t>
    </r>
    <r>
      <rPr>
        <b/>
        <sz val="11"/>
        <color rgb="FF000000"/>
        <rFont val="Calibri"/>
      </rPr>
      <t>Protection From Zone Elevation</t>
    </r>
    <r>
      <rPr>
        <sz val="11"/>
        <color rgb="FF000000"/>
        <rFont val="Calibri"/>
      </rPr>
      <t>'</t>
    </r>
    <r>
      <rPr>
        <sz val="11"/>
        <color rgb="FF000000"/>
        <rFont val="Calibri"/>
      </rPr>
      <t xml:space="preserve"> is set to </t>
    </r>
    <r>
      <rPr>
        <sz val="11"/>
        <color rgb="FF000000"/>
        <rFont val="Calibri"/>
      </rPr>
      <t>'</t>
    </r>
    <r>
      <rPr>
        <b/>
        <sz val="11"/>
        <color rgb="FF000000"/>
        <rFont val="Calibri"/>
      </rPr>
      <t>groove.exe; excel.exe; mspub.exe; powerpnt.exe; pptview.exe; visio.exe; winproj.exe; winword.exe; outlook.exe; spDesign.exe; exprwd.exe; msaccess.exe; onent.exe; mse7.exe</t>
    </r>
    <r>
      <rPr>
        <sz val="11"/>
        <color rgb="FF000000"/>
        <rFont val="Calibri"/>
      </rPr>
      <t>'</t>
    </r>
  </si>
  <si>
    <r>
      <rPr>
        <sz val="11"/>
        <color rgb="FF000000"/>
        <rFont val="Calibri"/>
      </rPr>
      <t xml:space="preserve">Set the following UI path to </t>
    </r>
    <r>
      <rPr>
        <b/>
        <sz val="11"/>
        <color rgb="FF000000"/>
        <rFont val="Calibri"/>
      </rPr>
      <t>groove.exe; excel.exe; mspub.exe; powerpnt.exe; pptview.exe; visio.exe; winproj.exe; winword.exe; outlook.exe; spDesign.exe; exprwd.exe; msaccess.exe; onent.exe; mse7.exe</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 (Machine)\Security Settings\IE Security\Protection From Zone Elevation</t>
    </r>
  </si>
  <si>
    <r>
      <rPr>
        <sz val="11"/>
        <color rgb="FF000000"/>
        <rFont val="Calibri"/>
      </rPr>
      <t>Zone Elevation</t>
    </r>
  </si>
  <si>
    <t>HKLM\software\microsoft\internet explorer\main\featurecontrol\feature_zone_elevation!groove.exe HKLM\software\microsoft\internet explorer\main\featurecontrol\feature_zone_elevation!excel.exe HKLM\software\microsoft\internet explorer\main\featurecontrol\feature_zone_elevation!mspub.exe HKLM\software\microsoft\internet explorer\main\featurecontrol\feature_zone_elevation!powerpnt.exe HKLM\software\microsoft\internet explorer\main\featurecontrol\feature_zone_elevation!pptview.exe HKLM\software\microsoft\internet explorer\main\featurecontrol\feature_zone_elevation!visio.exe HKLM\software\microsoft\internet explorer\main\featurecontrol\feature_zone_elevation!winproj.exe HKLM\software\microsoft\internet explorer\main\featurecontrol\feature_zone_elevation!winword.exe HKLM\software\microsoft\internet explorer\main\featurecontrol\feature_zone_elevation!outlook.exe HKLM\software\microsoft\internet explorer\main\featurecontrol\feature_zone_elevation!spdesign.exe HKLM\software\microsoft\internet explorer\main\featurecontrol\feature_zone_elevation!exprwd.exe HKLM\software\microsoft\internet explorer\main\featurecontrol\feature_zone_elevation!msaccess.exe HKLM\software\microsoft\internet explorer\main\featurecontrol\feature_zone_elevation!onenote.exe HKLM\software\microsoft\internet explorer\main\featurecontrol\feature_zone_elevation!mse7.exe</t>
  </si>
  <si>
    <t>ActiveX</t>
  </si>
  <si>
    <t>CPT-C447182C</t>
  </si>
  <si>
    <r>
      <rPr>
        <sz val="11"/>
        <rFont val="Calibri"/>
      </rPr>
      <t xml:space="preserve">Ensure </t>
    </r>
    <r>
      <rPr>
        <sz val="11"/>
        <color rgb="FF000000"/>
        <rFont val="Calibri"/>
      </rPr>
      <t>'</t>
    </r>
    <r>
      <rPr>
        <b/>
        <sz val="11"/>
        <color rgb="FF000000"/>
        <rFont val="Calibri"/>
      </rPr>
      <t>Restrict ActiveX Install</t>
    </r>
    <r>
      <rPr>
        <sz val="11"/>
        <color rgb="FF000000"/>
        <rFont val="Calibri"/>
      </rPr>
      <t>'</t>
    </r>
    <r>
      <rPr>
        <sz val="11"/>
        <color rgb="FF000000"/>
        <rFont val="Calibri"/>
      </rPr>
      <t xml:space="preserve"> is set to </t>
    </r>
    <r>
      <rPr>
        <sz val="11"/>
        <color rgb="FF000000"/>
        <rFont val="Calibri"/>
      </rPr>
      <t>'</t>
    </r>
    <r>
      <rPr>
        <b/>
        <sz val="11"/>
        <color rgb="FF000000"/>
        <rFont val="Calibri"/>
      </rPr>
      <t>groove.exe; excel.exe; mspub.exe; powerpnt.exe; pptview.exe; visio.exe; winproj.exe; winword.exe; outlook.exe; spDesign.exe; exprwd.exe; msaccess.exe; onent.exe; mse7.exe</t>
    </r>
    <r>
      <rPr>
        <sz val="11"/>
        <color rgb="FF000000"/>
        <rFont val="Calibri"/>
      </rPr>
      <t>'</t>
    </r>
  </si>
  <si>
    <r>
      <rPr>
        <sz val="11"/>
        <color rgb="FF000000"/>
        <rFont val="Calibri"/>
      </rPr>
      <t xml:space="preserve">Set the following UI path to </t>
    </r>
    <r>
      <rPr>
        <b/>
        <sz val="11"/>
        <color rgb="FF000000"/>
        <rFont val="Calibri"/>
      </rPr>
      <t>groove.exe; excel.exe; mspub.exe; powerpnt.exe; pptview.exe; visio.exe; winproj.exe; winword.exe; outlook.exe; spDesign.exe; exprwd.exe; msaccess.exe; onent.exe; mse7.exe</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 (Machine)\Security Settings\IE Security\Restrict ActiveX Install</t>
    </r>
  </si>
  <si>
    <r>
      <rPr>
        <sz val="11"/>
        <color rgb="FF000000"/>
        <rFont val="Calibri"/>
      </rPr>
      <t>Restrict ActiveX Install</t>
    </r>
  </si>
  <si>
    <t>HKLM\software\microsoft\internet explorer\main\featurecontrol\feature_restrict_activexinstall!groove.exe HKLM\software\microsoft\internet explorer\main\featurecontrol\feature_restrict_activexinstall!excel.exe HKLM\software\microsoft\internet explorer\main\featurecontrol\feature_restrict_activexinstall!mspub.exe HKLM\software\microsoft\internet explorer\main\featurecontrol\feature_restrict_activexinstall!powerpnt.exe HKLM\software\microsoft\internet explorer\main\featurecontrol\feature_restrict_activexinstall!pptview.exe HKLM\software\microsoft\internet explorer\main\featurecontrol\feature_restrict_activexinstall!visio.exe HKLM\software\microsoft\internet explorer\main\featurecontrol\feature_restrict_activexinstall!winproj.exe HKLM\software\microsoft\internet explorer\main\featurecontrol\feature_restrict_activexinstall!winword.exe HKLM\software\microsoft\internet explorer\main\featurecontrol\feature_restrict_activexinstall!outlook.exe HKLM\software\microsoft\internet explorer\main\featurecontrol\feature_restrict_activexinstall!spdesign.exe HKLM\software\microsoft\internet explorer\main\featurecontrol\feature_restrict_activexinstall!exprwd.exe HKLM\software\microsoft\internet explorer\main\featurecontrol\feature_restrict_activexinstall!msaccess.exe HKLM\software\microsoft\internet explorer\main\featurecontrol\feature_restrict_activexinstall!onenote.exe HKLM\software\microsoft\internet explorer\main\featurecontrol\feature_restrict_activexinstall!mse7.exe</t>
  </si>
  <si>
    <t>CPT-E4B014B0</t>
  </si>
  <si>
    <r>
      <rPr>
        <sz val="11"/>
        <rFont val="Calibri"/>
      </rPr>
      <t xml:space="preserve">Ensure </t>
    </r>
    <r>
      <rPr>
        <sz val="11"/>
        <color rgb="FF000000"/>
        <rFont val="Calibri"/>
      </rPr>
      <t>'</t>
    </r>
    <r>
      <rPr>
        <b/>
        <sz val="11"/>
        <color rgb="FF000000"/>
        <rFont val="Calibri"/>
      </rPr>
      <t>Restrict File Download</t>
    </r>
    <r>
      <rPr>
        <sz val="11"/>
        <color rgb="FF000000"/>
        <rFont val="Calibri"/>
      </rPr>
      <t>'</t>
    </r>
    <r>
      <rPr>
        <sz val="11"/>
        <color rgb="FF000000"/>
        <rFont val="Calibri"/>
      </rPr>
      <t xml:space="preserve"> is set to </t>
    </r>
    <r>
      <rPr>
        <sz val="11"/>
        <color rgb="FF000000"/>
        <rFont val="Calibri"/>
      </rPr>
      <t>'</t>
    </r>
    <r>
      <rPr>
        <b/>
        <sz val="11"/>
        <color rgb="FF000000"/>
        <rFont val="Calibri"/>
      </rPr>
      <t>groove.exe; excel.exe; mspub.exe; powerpnt.exe; pptview.exe; visio.exe; winproj.exe; winword.exe; outlook.exe; spDesign.exe; exprwd.exe; msaccess.exe; onent.exe; mse7.exe</t>
    </r>
    <r>
      <rPr>
        <sz val="11"/>
        <color rgb="FF000000"/>
        <rFont val="Calibri"/>
      </rPr>
      <t>'</t>
    </r>
  </si>
  <si>
    <r>
      <rPr>
        <sz val="11"/>
        <color rgb="FF000000"/>
        <rFont val="Calibri"/>
      </rPr>
      <t xml:space="preserve">Set the following UI path to </t>
    </r>
    <r>
      <rPr>
        <b/>
        <sz val="11"/>
        <color rgb="FF000000"/>
        <rFont val="Calibri"/>
      </rPr>
      <t>groove.exe; excel.exe; mspub.exe; powerpnt.exe; pptview.exe; visio.exe; winproj.exe; winword.exe; outlook.exe; spDesign.exe; exprwd.exe; msaccess.exe; onent.exe; mse7.exe</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 (Machine)\Security Settings\IE Security\Restrict File Download</t>
    </r>
  </si>
  <si>
    <r>
      <rPr>
        <sz val="11"/>
        <color rgb="FF000000"/>
        <rFont val="Calibri"/>
      </rPr>
      <t>Restrict File Download</t>
    </r>
  </si>
  <si>
    <t>HKLM\software\microsoft\internet explorer\main\featurecontrol\feature_restrict_filedownload!groove.exe HKLM\software\microsoft\internet explorer\main\featurecontrol\feature_restrict_filedownload!excel.exe HKLM\software\microsoft\internet explorer\main\featurecontrol\feature_restrict_filedownload!mspub.exe HKLM\software\microsoft\internet explorer\main\featurecontrol\feature_restrict_filedownload!powerpnt.exe HKLM\software\microsoft\internet explorer\main\featurecontrol\feature_restrict_filedownload!pptview.exe HKLM\software\microsoft\internet explorer\main\featurecontrol\feature_restrict_filedownload!visio.exe HKLM\software\microsoft\internet explorer\main\featurecontrol\feature_restrict_filedownload!winproj.exe HKLM\software\microsoft\internet explorer\main\featurecontrol\feature_restrict_filedownload!winword.exe HKLM\software\microsoft\internet explorer\main\featurecontrol\feature_restrict_filedownload!outlook.exe HKLM\software\microsoft\internet explorer\main\featurecontrol\feature_restrict_filedownload!spdesign.exe HKLM\software\microsoft\internet explorer\main\featurecontrol\feature_restrict_filedownload!exprwd.exe HKLM\software\microsoft\internet explorer\main\featurecontrol\feature_restrict_filedownload!msaccess.exe HKLM\software\microsoft\internet explorer\main\featurecontrol\feature_restrict_filedownload!onenote.exe HKLM\software\microsoft\internet explorer\main\featurecontrol\feature_restrict_filedownload!mse7.exe</t>
  </si>
  <si>
    <t>CPT-32C5E7D4</t>
  </si>
  <si>
    <r>
      <rPr>
        <sz val="11"/>
        <rFont val="Calibri"/>
      </rPr>
      <t xml:space="preserve">Ensure </t>
    </r>
    <r>
      <rPr>
        <sz val="11"/>
        <color rgb="FF000000"/>
        <rFont val="Calibri"/>
      </rPr>
      <t>'</t>
    </r>
    <r>
      <rPr>
        <b/>
        <sz val="11"/>
        <color rgb="FF000000"/>
        <rFont val="Calibri"/>
      </rPr>
      <t>Saved from URL</t>
    </r>
    <r>
      <rPr>
        <sz val="11"/>
        <color rgb="FF000000"/>
        <rFont val="Calibri"/>
      </rPr>
      <t>'</t>
    </r>
    <r>
      <rPr>
        <sz val="11"/>
        <color rgb="FF000000"/>
        <rFont val="Calibri"/>
      </rPr>
      <t xml:space="preserve"> is set to </t>
    </r>
    <r>
      <rPr>
        <sz val="11"/>
        <color rgb="FF000000"/>
        <rFont val="Calibri"/>
      </rPr>
      <t>'</t>
    </r>
    <r>
      <rPr>
        <b/>
        <sz val="11"/>
        <color rgb="FF000000"/>
        <rFont val="Calibri"/>
      </rPr>
      <t>groove.exe; excel.exe; mspub.exe; powerpnt.exe; pptview.exe; visio.exe; winproj.exe; winword.exe; outlook.exe; spDesign.exe; exprwd.exe; msaccess.exe; onent.exe; mse7.exe</t>
    </r>
    <r>
      <rPr>
        <sz val="11"/>
        <color rgb="FF000000"/>
        <rFont val="Calibri"/>
      </rPr>
      <t>'</t>
    </r>
  </si>
  <si>
    <r>
      <rPr>
        <sz val="11"/>
        <color rgb="FF000000"/>
        <rFont val="Calibri"/>
      </rPr>
      <t xml:space="preserve">Set the following UI path to </t>
    </r>
    <r>
      <rPr>
        <b/>
        <sz val="11"/>
        <color rgb="FF000000"/>
        <rFont val="Calibri"/>
      </rPr>
      <t>groove.exe; excel.exe; mspub.exe; powerpnt.exe; pptview.exe; visio.exe; winproj.exe; winword.exe; outlook.exe; spDesign.exe; exprwd.exe; msaccess.exe; onent.exe; mse7.exe</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 (Machine)\Security Settings\IE Security\Saved from URL</t>
    </r>
  </si>
  <si>
    <r>
      <rPr>
        <sz val="11"/>
        <color rgb="FF000000"/>
        <rFont val="Calibri"/>
      </rPr>
      <t>Saved from URL</t>
    </r>
  </si>
  <si>
    <t>HKLM\software\microsoft\internet explorer\main\featurecontrol\feature_unc_savedfilecheck!groove.exe HKLM\software\microsoft\internet explorer\main\featurecontrol\feature_unc_savedfilecheck!excel.exe HKLM\software\microsoft\internet explorer\main\featurecontrol\feature_unc_savedfilecheck!mspub.exe HKLM\software\microsoft\internet explorer\main\featurecontrol\feature_unc_savedfilecheck!powerpnt.exe HKLM\software\microsoft\internet explorer\main\featurecontrol\feature_unc_savedfilecheck!pptview.exe HKLM\software\microsoft\internet explorer\main\featurecontrol\feature_unc_savedfilecheck!visio.exe HKLM\software\microsoft\internet explorer\main\featurecontrol\feature_unc_savedfilecheck!winproj.exe HKLM\software\microsoft\internet explorer\main\featurecontrol\feature_unc_savedfilecheck!winword.exe HKLM\software\microsoft\internet explorer\main\featurecontrol\feature_unc_savedfilecheck!outlook.exe HKLM\software\microsoft\internet explorer\main\featurecontrol\feature_unc_savedfilecheck!spdesign.exe HKLM\software\microsoft\internet explorer\main\featurecontrol\feature_unc_savedfilecheck!exprwd.exe HKLM\software\microsoft\internet explorer\main\featurecontrol\feature_unc_savedfilecheck!msaccess.exe HKLM\software\microsoft\internet explorer\main\featurecontrol\feature_unc_savedfilecheck!onenote.exe HKLM\software\microsoft\internet explorer\main\featurecontrol\feature_unc_savedfilecheck!mse7.exe</t>
  </si>
  <si>
    <t>Jscript and VBScript</t>
  </si>
  <si>
    <t>CPT-83614302</t>
  </si>
  <si>
    <r>
      <rPr>
        <sz val="11"/>
        <rFont val="Calibri"/>
      </rPr>
      <t xml:space="preserve">Ensure </t>
    </r>
    <r>
      <rPr>
        <sz val="11"/>
        <color rgb="FF000000"/>
        <rFont val="Calibri"/>
      </rPr>
      <t>'</t>
    </r>
    <r>
      <rPr>
        <b/>
        <sz val="11"/>
        <color rgb="FF000000"/>
        <rFont val="Calibri"/>
      </rPr>
      <t>Scripted Window Security Restrictions</t>
    </r>
    <r>
      <rPr>
        <sz val="11"/>
        <color rgb="FF000000"/>
        <rFont val="Calibri"/>
      </rPr>
      <t>'</t>
    </r>
    <r>
      <rPr>
        <sz val="11"/>
        <color rgb="FF000000"/>
        <rFont val="Calibri"/>
      </rPr>
      <t xml:space="preserve"> is set to </t>
    </r>
    <r>
      <rPr>
        <sz val="11"/>
        <color rgb="FF000000"/>
        <rFont val="Calibri"/>
      </rPr>
      <t>'</t>
    </r>
    <r>
      <rPr>
        <b/>
        <sz val="11"/>
        <color rgb="FF000000"/>
        <rFont val="Calibri"/>
      </rPr>
      <t>groove.exe; excel.exe; mspub.exe; powerpnt.exe; pptview.exe; visio.exe; winproj.exe; winword.exe; outlook.exe; spDesign.exe; exprwd.exe; msaccess.exe; onent.exe; mse7.exe</t>
    </r>
    <r>
      <rPr>
        <sz val="11"/>
        <color rgb="FF000000"/>
        <rFont val="Calibri"/>
      </rPr>
      <t>'</t>
    </r>
  </si>
  <si>
    <r>
      <rPr>
        <sz val="11"/>
        <color rgb="FF000000"/>
        <rFont val="Calibri"/>
      </rPr>
      <t xml:space="preserve">Set the following UI path to </t>
    </r>
    <r>
      <rPr>
        <b/>
        <sz val="11"/>
        <color rgb="FF000000"/>
        <rFont val="Calibri"/>
      </rPr>
      <t>groove.exe; excel.exe; mspub.exe; powerpnt.exe; pptview.exe; visio.exe; winproj.exe; winword.exe; outlook.exe; spDesign.exe; exprwd.exe; msaccess.exe; onent.exe; mse7.exe</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 (Machine)\Security Settings\IE Security\Scripted Window Security Restrictions</t>
    </r>
  </si>
  <si>
    <r>
      <rPr>
        <sz val="11"/>
        <color rgb="FF000000"/>
        <rFont val="Calibri"/>
      </rPr>
      <t>Window Restrictions</t>
    </r>
  </si>
  <si>
    <t>HKLM\software\microsoft\internet explorer\main\featurecontrol\feature_window_restrictions!groove.exe HKLM\software\microsoft\internet explorer\main\featurecontrol\feature_window_restrictions!excel.exe HKLM\software\microsoft\internet explorer\main\featurecontrol\feature_window_restrictions!mspub.exe HKLM\software\microsoft\internet explorer\main\featurecontrol\feature_window_restrictions!powerpnt.exe HKLM\software\microsoft\internet explorer\main\featurecontrol\feature_window_restrictions!pptview.exe HKLM\software\microsoft\internet explorer\main\featurecontrol\feature_window_restrictions!visio.exe HKLM\software\microsoft\internet explorer\main\featurecontrol\feature_window_restrictions!winproj.exe HKLM\software\microsoft\internet explorer\main\featurecontrol\feature_window_restrictions!winword.exe HKLM\software\microsoft\internet explorer\main\featurecontrol\feature_window_restrictions!outlook.exe HKLM\software\microsoft\internet explorer\main\featurecontrol\feature_window_restrictions!spdesign.exe HKLM\software\microsoft\internet explorer\main\featurecontrol\feature_window_restrictions!exprwd.exe HKLM\software\microsoft\internet explorer\main\featurecontrol\feature_window_restrictions!msaccess.exe HKLM\software\microsoft\internet explorer\main\featurecontrol\feature_window_restrictions!onenote.exe HKLM\software\microsoft\internet explorer\main\featurecontrol\feature_window_restrictions!mse7.exe</t>
  </si>
  <si>
    <t>CPT-8B78F464</t>
  </si>
  <si>
    <r>
      <rPr>
        <sz val="11"/>
        <rFont val="Calibri"/>
      </rPr>
      <t xml:space="preserve">Ensure </t>
    </r>
    <r>
      <rPr>
        <sz val="11"/>
        <color rgb="FF000000"/>
        <rFont val="Calibri"/>
      </rPr>
      <t>'</t>
    </r>
    <r>
      <rPr>
        <b/>
        <sz val="11"/>
        <color rgb="FF000000"/>
        <rFont val="Calibri"/>
      </rPr>
      <t>Block Flash activation in Office documents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embedding/linking, allow other activation</t>
    </r>
    <r>
      <rPr>
        <sz val="11"/>
        <color rgb="FF000000"/>
        <rFont val="Calibri"/>
      </rPr>
      <t>'</t>
    </r>
  </si>
  <si>
    <t>System</t>
  </si>
  <si>
    <r>
      <rPr>
        <sz val="11"/>
        <color rgb="FF000000"/>
        <rFont val="Calibri"/>
      </rPr>
      <t xml:space="preserve">Set the following UI path to </t>
    </r>
    <r>
      <rPr>
        <b/>
        <sz val="11"/>
        <color rgb="FF000000"/>
        <rFont val="Calibri"/>
      </rPr>
      <t>Enabled: Block embedding/linking, allow other activation</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Guide\Block Flash activation in Office documents</t>
    </r>
  </si>
  <si>
    <r>
      <rPr>
        <sz val="11"/>
        <color rgb="FF000000"/>
        <rFont val="Calibri"/>
      </rPr>
      <t>This policy setting controls whether the Adobe Flash control can be activated by Office documents. Note that activation blocking applies only within Office processes.If you enable this policy setting you can choose from three options to control whether and how Flash is blocked from activation:1. "Block all activation" prevents the Flash control from being loaded whether directly referenced by the document or indirectly by another embedded object.2. "Block embedding/linking allow other activation" prevents the Flash control from being loaded when directly referenced by the document but does not prevent activation through another object.3. "Allow all activation" restores Office's default behavior allowing the Flash control to be activated.Because this setting is not a true Group Policy setting and "tattoos" the registry enabling the "Allow all activation" option is the only way to restore default behavior after either of the "Block" options has been applied. We do not recommend configuring this setting to "Disabled" nor to "Not Configured" after it has been enabled.</t>
    </r>
  </si>
  <si>
    <t>HKLM\SOFTWARE\Microsoft\Office\Common\COM Compatibility!Comment</t>
  </si>
  <si>
    <t>CPT-43636942</t>
  </si>
  <si>
    <r>
      <rPr>
        <sz val="11"/>
        <rFont val="Calibri"/>
      </rPr>
      <t xml:space="preserve">Ensure </t>
    </r>
    <r>
      <rPr>
        <sz val="11"/>
        <color rgb="FF000000"/>
        <rFont val="Calibri"/>
      </rPr>
      <t>'</t>
    </r>
    <r>
      <rPr>
        <b/>
        <sz val="11"/>
        <color rgb="FF000000"/>
        <rFont val="Calibri"/>
      </rPr>
      <t>Restrict legacy JScript execution for Office</t>
    </r>
    <r>
      <rPr>
        <sz val="11"/>
        <color rgb="FF000000"/>
        <rFont val="Calibri"/>
      </rPr>
      <t>'</t>
    </r>
    <r>
      <rPr>
        <sz val="11"/>
        <color rgb="FF000000"/>
        <rFont val="Calibri"/>
      </rPr>
      <t xml:space="preserve"> is set to </t>
    </r>
    <r>
      <rPr>
        <sz val="11"/>
        <color rgb="FF000000"/>
        <rFont val="Calibri"/>
      </rPr>
      <t>'</t>
    </r>
    <r>
      <rPr>
        <b/>
        <sz val="11"/>
        <color rgb="FF000000"/>
        <rFont val="Calibri"/>
      </rPr>
      <t>Excel:69632; Publisher:69632; PowerPoint:69632; OneNote:69632; Visio:69632; Project:69632; Word:69632; Outlook:69632; Access:69632</t>
    </r>
    <r>
      <rPr>
        <sz val="11"/>
        <color rgb="FF000000"/>
        <rFont val="Calibri"/>
      </rPr>
      <t>'</t>
    </r>
  </si>
  <si>
    <r>
      <rPr>
        <sz val="11"/>
        <color rgb="FF000000"/>
        <rFont val="Calibri"/>
      </rPr>
      <t xml:space="preserve">Set the following UI path to </t>
    </r>
    <r>
      <rPr>
        <b/>
        <sz val="11"/>
        <color rgb="FF000000"/>
        <rFont val="Calibri"/>
      </rPr>
      <t>Excel:69632; Publisher:69632; PowerPoint:69632; OneNote:69632; Visio:69632; Project:69632; Word:69632; Outlook:69632; Access:69632</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Guide\Restrict legacy JScript execution for Office</t>
    </r>
  </si>
  <si>
    <r>
      <rPr>
        <sz val="11"/>
        <color rgb="FF000000"/>
        <rFont val="Calibri"/>
      </rPr>
      <t>This policy setting controls JScript execution per Security Zone within Internet Explorer and WebBrowser Control (WebOC) for Office applications.It's important to determine whether legacy JScript is being used to provide business-critical functionality before you enable this setting.If Enabled Office applications will not execute legacy JScript for the Internet or Restricted Sites zones and users arenâ€™t notified by the application that legacy JScript execution is restricted. Modern JScript9 will continue to function for all zones.If Disabled or Not Configured JScript will function without any restrictions.The values are set in hexadecimal and should be converted prior to changing the setting value. To learn more about Internet Explorer Feature Control Key and the Restrict JScript process-level policy for Windows please refer to: https://docs.microsoft.com/en-us/previous-versions/windows/internet-explorer/ie-developer/general-info/ee330734(v=vs.85)#restrict-jscript-at-a-process-level</t>
    </r>
  </si>
  <si>
    <t>At least Windows Server 2016 Windows 10 Version 1803</t>
  </si>
  <si>
    <t>HKLM\software\policies\microsoft\internet explorer\main\featurecontrol\FEATURE_RESTRICT_LEGACY_JSCRIPT_PER_SECURITY_ZONE!excel.exe HKLM\software\policies\microsoft\internet explorer\main\featurecontrol\FEATURE_RESTRICT_LEGACY_JSCRIPT_PER_SECURITY_ZONE!mspub.exe HKLM\software\policies\microsoft\internet explorer\main\featurecontrol\FEATURE_RESTRICT_LEGACY_JSCRIPT_PER_SECURITY_ZONE!powerpnt.exe HKLM\software\policies\microsoft\internet explorer\main\featurecontrol\FEATURE_RESTRICT_LEGACY_JSCRIPT_PER_SECURITY_ZONE!onenote.exe HKLM\software\policies\microsoft\internet explorer\main\featurecontrol\FEATURE_RESTRICT_LEGACY_JSCRIPT_PER_SECURITY_ZONE!visio.exe HKLM\software\policies\microsoft\internet explorer\main\featurecontrol\FEATURE_RESTRICT_LEGACY_JSCRIPT_PER_SECURITY_ZONE!winproj.exe HKLM\software\policies\microsoft\internet explorer\main\featurecontrol\FEATURE_RESTRICT_LEGACY_JSCRIPT_PER_SECURITY_ZONE!winword.exe HKLM\software\policies\microsoft\internet explorer\main\featurecontrol\FEATURE_RESTRICT_LEGACY_JSCRIPT_PER_SECURITY_ZONE!outlook.exe HKLM\software\policies\microsoft\internet explorer\main\featurecontrol\FEATURE_RESTRICT_LEGACY_JSCRIPT_PER_SECURITY_ZONE!msaccess.exe</t>
  </si>
  <si>
    <t>CPT-E67CC52B</t>
  </si>
  <si>
    <r>
      <rPr>
        <sz val="11"/>
        <rFont val="Calibri"/>
      </rPr>
      <t xml:space="preserve">Ensure </t>
    </r>
    <r>
      <rPr>
        <sz val="11"/>
        <color rgb="FF000000"/>
        <rFont val="Calibri"/>
      </rPr>
      <t>'</t>
    </r>
    <r>
      <rPr>
        <b/>
        <sz val="11"/>
        <color rgb="FF000000"/>
        <rFont val="Calibri"/>
      </rPr>
      <t>Configure SIP security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</si>
  <si>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Skype for Business</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</si>
  <si>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Templates\Skype for Business 2016\Microsoft Lync Feature Policies\Configure SIP security mode</t>
    </r>
  </si>
  <si>
    <r>
      <rPr>
        <sz val="11"/>
        <color rgb="FF000000"/>
        <rFont val="Calibri"/>
      </rPr>
      <t>When Lync connects to the server it supports various authentication mechanisms.  This policy allows the user to specify whether Digest and Basic authentication are supported.Disabled (default):  NTLM/Kerberos/TLS-DSK/Digest/BasicEnabled:  Authentication mechanisms:  NTLM/Kerberos/TLS-DSK  Gal Download: Requires HTTPS if user is not logged in as an internal user.</t>
    </r>
  </si>
  <si>
    <t>HKLM\software\policies\microsoft\office\16.0\lync!enablesiphighsecuritymode</t>
  </si>
  <si>
    <t>CPT-5C755308</t>
  </si>
  <si>
    <r>
      <rPr>
        <sz val="11"/>
        <rFont val="Calibri"/>
      </rPr>
      <t xml:space="preserve">Ensure </t>
    </r>
    <r>
      <rPr>
        <sz val="11"/>
        <color rgb="FF000000"/>
        <rFont val="Calibri"/>
      </rPr>
      <t>'</t>
    </r>
    <r>
      <rPr>
        <b/>
        <sz val="11"/>
        <color rgb="FF000000"/>
        <rFont val="Calibri"/>
      </rPr>
      <t>Disable HTTP fallback for SIP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</si>
  <si>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Templates\Skype for Business 2016\Microsoft Lync Feature Policies\Disable HTTP fallback for SIP connection</t>
    </r>
  </si>
  <si>
    <r>
      <rPr>
        <sz val="11"/>
        <color rgb="FF000000"/>
        <rFont val="Calibri"/>
      </rPr>
      <t>Prevents from HTTP being used for SIP connection in case TLS or TCP fail.</t>
    </r>
  </si>
  <si>
    <t>HKLM\software\policies\microsoft\office\16.0\lync!disablehttpconnect</t>
  </si>
  <si>
    <t>Macros</t>
  </si>
  <si>
    <t>CPT-F9B2DD7E</t>
  </si>
  <si>
    <r>
      <rPr>
        <sz val="11"/>
        <rFont val="Calibri"/>
      </rPr>
      <t xml:space="preserve">Ensure </t>
    </r>
    <r>
      <rPr>
        <sz val="11"/>
        <color rgb="FF000000"/>
        <rFont val="Calibri"/>
      </rPr>
      <t>'</t>
    </r>
    <r>
      <rPr>
        <b/>
        <sz val="11"/>
        <color rgb="FF000000"/>
        <rFont val="Calibri"/>
      </rPr>
      <t>Block macros from running in Office files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</si>
  <si>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Access</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</si>
  <si>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Access 2016\Application Settings\Security\Trust Center\Block macros from running in Office files from the internet</t>
    </r>
  </si>
  <si>
    <r>
      <rPr>
        <sz val="11"/>
        <color rgb="FF000000"/>
        <rFont val="Calibri"/>
      </rPr>
      <t>This policy setting allows you to block macros from running in Office files that come from the internet.        If you enable this policy setting macros are blocked from running even if "Enable all macros" is selected in the Macro Settings section of the Trust Center. Users will receive a notification that macros are blocked from running.        The exceptions when macros will be allowed to run are:        - The Office file is saved to a Trusted Location.        - The Office file was previously trusted by the user.        - Macros are digitally signed and the matching Trusted Publisher certificate is installed on the device.        If you disable this policy setting the settings configured in the Macro Settings section of the Trust Center determine whether macros run in Office files that come from the internet.        If you don’t configure this policy setting macros will be blocked from running. Users will receive a notification telling them of the security risks of macros from the internet along with a link to learn more.        For more information see https://go.microsoft.com/fwlink/p/?linkid=2185771.</t>
    </r>
  </si>
  <si>
    <t>HKCU\software\policies\microsoft\office\16.0\access\security!blockcontentexecutionfrominternet</t>
  </si>
  <si>
    <t>CPT-4CF75247</t>
  </si>
  <si>
    <r>
      <rPr>
        <sz val="11"/>
        <rFont val="Calibri"/>
      </rPr>
      <t xml:space="preserve">Ensure </t>
    </r>
    <r>
      <rPr>
        <sz val="11"/>
        <color rgb="FF000000"/>
        <rFont val="Calibri"/>
      </rPr>
      <t>'</t>
    </r>
    <r>
      <rPr>
        <b/>
        <sz val="11"/>
        <color rgb="FF000000"/>
        <rFont val="Calibri"/>
      </rPr>
      <t>Disable Trust Bar Notification for unsigned application add-ins and block them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</si>
  <si>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Access 2016\Application Settings\Security\Trust Center\Disable Trust Bar Notification for unsigned application add-ins and block them</t>
    </r>
  </si>
  <si>
    <r>
      <rPr>
        <sz val="11"/>
        <color rgb="FF000000"/>
        <rFont val="Calibri"/>
      </rPr>
      <t>This policy setting controls whether the specified Office application notifies users when unsigned application add-ins are loaded or silently disable such add-ins without notification. This policy setting only applies if you enable the "Require that application add-ins are signed by Trusted Publisher" policy setting which prevents users from changing this policy setting.If you enable this policy setting applications automatically disable unsigned add-ins without informing users. If you disable this policy setting if this application is configured to require that all add-ins be signed by a trusted publisher any unsigned add-ins the application loads will be disabled and the application will display the Trust Bar at the top of the active window. The Trust Bar contains a message that informs users about the unsigned add-in.If you do not configure this policy setting the disable behavior applies and in addition users can configure this requirement themselves in the "Add-ins" category of the Trust Center for the application.</t>
    </r>
  </si>
  <si>
    <t>HKCU\software\policies\microsoft\office\16.0\access\security!notbpromptunsignedaddin</t>
  </si>
  <si>
    <t>CPT-77AB4E23</t>
  </si>
  <si>
    <r>
      <rPr>
        <sz val="11"/>
        <rFont val="Calibri"/>
      </rPr>
      <t xml:space="preserve">Ensure </t>
    </r>
    <r>
      <rPr>
        <sz val="11"/>
        <color rgb="FF000000"/>
        <rFont val="Calibri"/>
      </rPr>
      <t>'</t>
    </r>
    <r>
      <rPr>
        <b/>
        <sz val="11"/>
        <color rgb="FF000000"/>
        <rFont val="Calibri"/>
      </rPr>
      <t>VBA Macro Notification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 all except digitally signed macros; Require macros to be signed by a trusted publisher - Enabled; Block certificates from trusted publishers that are only installed in the current user certificate store - Disabled; Require Extended Key Usage (EKU) for certificates from trusted publishers - Disabled</t>
    </r>
    <r>
      <rPr>
        <sz val="11"/>
        <color rgb="FF000000"/>
        <rFont val="Calibri"/>
      </rPr>
      <t>'</t>
    </r>
  </si>
  <si>
    <r>
      <rPr>
        <sz val="11"/>
        <color rgb="FF000000"/>
        <rFont val="Calibri"/>
      </rPr>
      <t xml:space="preserve">Set the following UI path to </t>
    </r>
    <r>
      <rPr>
        <b/>
        <sz val="11"/>
        <color rgb="FF000000"/>
        <rFont val="Calibri"/>
      </rPr>
      <t>Disable all except digitally signed macros; Require macros to be signed by a trusted publisher - Enabled; Block certificates from trusted publishers that are only installed in the current user certificate store - Disabled; Require Extended Key Usage (EKU) for certificates from trusted publishers -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Access 2016\Application Settings\Security\Trust Center\VBA Macro Notification Settings</t>
    </r>
  </si>
  <si>
    <r>
      <rPr>
        <sz val="11"/>
        <color rgb="FF000000"/>
        <rFont val="Calibri"/>
      </rPr>
      <t>This policy setting controls how the specified applications warn users when Visual Basic for Applications (VBA) macros are present.If you enable this policy setting you can choose from four options for determining how the specified applications will warn the user about macros: - Disable all with notification:  The application displays the Trust Bar for all macros whether signed or unsigned. This option enforces the default configuration in Office. - Disable all except digitally signed macros: The application displays the Trust Bar for digitally signed macros allowing users to enable them or leave them disabled. Any unsigned macros are disabled and users are not notified. - Disable all without notification: The application disables all macros whether signed or unsigned and does not notify users. - Enable all macros (not recommended):  All macros are enabled whether signed or unsigned. This option can significantly reduce security by allowing dangerous code to run undetected. If you disable this policy setting "Disable all with notification" will be the default setting. If you do not configure this policy setting when users open files in the specified applications that contain VBA macros the applications open the files with the macros disabled and display the Trust Bar with a warning that macros are present and have been disabled. Users can inspect and edit the files if appropriate but cannot use any disabled functionality until they enable it by clicking "Enable Content" on the Trust Bar.  If the user clicks "Enable Content" then the document is added as a trusted document. If you select “Disable all except digitally signed macros” we recommend that you also select the “Require macros to be signed by a trusted publisher” check box to help improve security.If you select the “Require macros to be signed by a trusted publisher” check box users opening files with digitally signed macros but not by a Trusted Publisher will receive a notification that macros are blocked from running. And there are two additional check boxes that we recommend that you select to help improve security.- Block certificates from trusted publishers that are installed in the current user certificate store- Require Extended Key Usage (EKU) for certificates from trusted publishersNote: These two check boxes only apply if you have selected the "Require macros to be signed by a trusted publisher" check box.Note: All three check boxes only apply to Version 2012 and later of Office and Visio. They don’t apply to Office 2016 or Office 2019.If you select the “Block certificates from trusted publishers that are installed in the local machine certificate store” check box macros won’t run if the certificate from the trusted publisher is installed in the current user certificate store. The certificate must be installed in the local machine certificate store for the macro to run. Only accounts with administrator access to the computer can install a certificate in the local machine certificate store.If you select the “Require Extended Key Usage (EKU) for certificates from trusted publishers” check box the EKU must include “Code Signing” as one of the uses of the certificate.Important: If "Disable all except digitally signed macros" is selected users will not be able to open unsigned Access databases. Also note that Microsoft Office stores certificates for trusted publishers in the Internet Explorer trusted publisher store. Earlier versions of Microsoft Office stored trusted publisher certificate information (specifically the certificate thumbprint) in a special Office trusted publisher store. Microsoft Office still reads trusted publisher certificate information from the Office trusted publisher store but it does not write information to this store. Therefore if you created a list of trusted publishers in a previous version of Microsoft Office and you upgrade to Office your trusted publisher list will still be recognized. However any trusted publisher certificates that you add to the list will be stored in the Internet Explorer trusted publisher store.</t>
    </r>
  </si>
  <si>
    <t>HKCU\software\policies\microsoft\office\16.0\access\security!vbawarnings HKCU\software\policies\microsoft\office\16.0\access\security!vbadigsigtrustedpublishers HKCU\software\policies\microsoft\office\16.0\access\security!vbarequirelmtrustedpublisher HKCU\software\policies\microsoft\office\16.0\access\security!vbarequiredigsigwithcodesigningeku</t>
  </si>
  <si>
    <t>Zones and Locations</t>
  </si>
  <si>
    <t>CPT-BBAC1C6C</t>
  </si>
  <si>
    <r>
      <rPr>
        <sz val="11"/>
        <rFont val="Calibri"/>
      </rPr>
      <t xml:space="preserve">Ensure </t>
    </r>
    <r>
      <rPr>
        <sz val="11"/>
        <color rgb="FF000000"/>
        <rFont val="Calibri"/>
      </rPr>
      <t>'</t>
    </r>
    <r>
      <rPr>
        <b/>
        <sz val="11"/>
        <color rgb="FF000000"/>
        <rFont val="Calibri"/>
      </rPr>
      <t>Allow Trusted Locations on the network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</si>
  <si>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Access 2016\Application Settings\Security\Trust Center\Trusted Locations\Allow Trusted Locations on the network</t>
    </r>
  </si>
  <si>
    <r>
      <rPr>
        <sz val="11"/>
        <color rgb="FF000000"/>
        <rFont val="Calibri"/>
      </rPr>
      <t>This policy setting controls whether trusted locations on the network can be used.      If you enable this policy setting users can specify trusted locations on network shares or in other remote locations that are not under their direct control by selecting the "Allow Trusted Locations on my network (not recommended)" check box in the Trusted Locations section of the Trust Center. Content code and add-ins are allowed to load from trusted locations with minimal security and without prompting the user for permission.If you disable or do not configure this policy setting the selected application ignores any network locations listed in the Trusted Locations section of the Trust Center. Disabling this policy setting does not delete any network locations from the Trusted Locations list. Instead it forces the selected application to treat the locations as non-trusted and prevents users from adding new network locations to the list.If you also deploy Trusted Locations via Group Policy you should verify whether any of them are remote locations. If any of them are remote locations and you do not allow remote locations via this policy setting those policy keys that point to remote locations will be ignored on client computers.Disabling this policy setting will cause disruption for users who add network locations to the Trusted Locations list. However it is not recommended to enable this policy setting (as the "Allow Trusted Locations on my network (not recommended)" check box itself states) so in practice it should be possible to disable this policy setting in most situations without causing significant usability issues for most users.</t>
    </r>
  </si>
  <si>
    <t>HKCU\software\policies\microsoft\office\16.0\access\security\trusted locations!allownetworklocations</t>
  </si>
  <si>
    <t>File handling</t>
  </si>
  <si>
    <t>CPT-1ABD8DE5</t>
  </si>
  <si>
    <r>
      <rPr>
        <sz val="11"/>
        <rFont val="Calibri"/>
      </rPr>
      <t xml:space="preserve">Ensure </t>
    </r>
    <r>
      <rPr>
        <sz val="11"/>
        <color rgb="FF000000"/>
        <rFont val="Calibri"/>
      </rPr>
      <t>'</t>
    </r>
    <r>
      <rPr>
        <b/>
        <sz val="11"/>
        <color rgb="FF000000"/>
        <rFont val="Calibri"/>
      </rPr>
      <t>Do not show data extraction options when opening corrupt workbooks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</si>
  <si>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Excel</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</si>
  <si>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2016\Data Recovery\Do not show data extraction options when opening corrupt workbooks</t>
    </r>
  </si>
  <si>
    <r>
      <rPr>
        <sz val="11"/>
        <color rgb="FF000000"/>
        <rFont val="Calibri"/>
      </rPr>
      <t>This policy setting controls whether Excel presents users with a list of data extraction options before beginning an Open and Repair operation when users choose to open a corrupt workbook in repair or extract mode.      If you enable this policy setting Excel opens the file using the Safe Load process and does not prompt users to choose between repairing or extracting data.      If you disable or do not configure this policy setting Excel prompts the user to select either to repair or to extract data and to select either to convert to values or to recover formulas.</t>
    </r>
  </si>
  <si>
    <t>HKCU\software\policies\microsoft\office\16.0\excel\options!extractdatadisableui</t>
  </si>
  <si>
    <t>CPT-47571290</t>
  </si>
  <si>
    <r>
      <rPr>
        <sz val="11"/>
        <rFont val="Calibri"/>
      </rPr>
      <t xml:space="preserve">Ensure </t>
    </r>
    <r>
      <rPr>
        <sz val="11"/>
        <color rgb="FF000000"/>
        <rFont val="Calibri"/>
      </rPr>
      <t>'</t>
    </r>
    <r>
      <rPr>
        <b/>
        <sz val="11"/>
        <color rgb="FF000000"/>
        <rFont val="Calibri"/>
      </rPr>
      <t>Ask to update automatic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</si>
  <si>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Options\Advanced\Ask to update automatic links</t>
    </r>
  </si>
  <si>
    <r>
      <rPr>
        <sz val="11"/>
        <color rgb="FF000000"/>
        <rFont val="Calibri"/>
      </rPr>
      <t>This policy setting controls whether Excel prompts users to update automatic links or whether the updates occur in the background with no prompt.      If you enable or do not configure this policy setting Excel will prompt users to update automatic links. In addition the "Ask to update automatic links" user interface option under File tab | Advanced | General is selected.      If you disable this policy setting Excel updates automatic links without prompting or informing users which could compromise the integrity of some of the information in the workbook.</t>
    </r>
  </si>
  <si>
    <t>HKCU\software\policies\microsoft\office\16.0\excel\options\binaryoptions!fupdateext_78_1</t>
  </si>
  <si>
    <t>CPT-38CF9CE6</t>
  </si>
  <si>
    <r>
      <rPr>
        <sz val="11"/>
        <rFont val="Calibri"/>
      </rPr>
      <t xml:space="preserve">Ensure </t>
    </r>
    <r>
      <rPr>
        <sz val="11"/>
        <color rgb="FF000000"/>
        <rFont val="Calibri"/>
      </rPr>
      <t>'</t>
    </r>
    <r>
      <rPr>
        <b/>
        <sz val="11"/>
        <color rgb="FF000000"/>
        <rFont val="Calibri"/>
      </rPr>
      <t>Load pictures from Web pages not created in Excel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</si>
  <si>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Options\Advanced\Web Options...\General\Load pictures from Web pages not created in Excel</t>
    </r>
  </si>
  <si>
    <r>
      <rPr>
        <sz val="11"/>
        <color rgb="FF000000"/>
        <rFont val="Calibri"/>
      </rPr>
      <t>This policy setting controls whether Excel loads graphics when opening Web pages that were not created in Excel.  It configures the "Load pictures from Web pages not created in Excel" option under the File tab | Options | Advanced | General | Web Options... | General tab.      If you enable or do not configure this policy setting Excel loads any graphics that are included in the pages regardless of whether they were originally created in Excel.      If you disable this policy setting Excel will not load any pictures from Web pages that were not created in Excel.</t>
    </r>
  </si>
  <si>
    <t>HKCU\software\policies\microsoft\office\16.0\excel\internet!donotloadpictures</t>
  </si>
  <si>
    <t>CPT-7FBA10C4</t>
  </si>
  <si>
    <r>
      <rPr>
        <sz val="11"/>
        <rFont val="Calibri"/>
      </rPr>
      <t xml:space="preserve">Ensure </t>
    </r>
    <r>
      <rPr>
        <sz val="11"/>
        <color rgb="FF000000"/>
        <rFont val="Calibri"/>
      </rPr>
      <t>'</t>
    </r>
    <r>
      <rPr>
        <b/>
        <sz val="11"/>
        <color rgb="FF000000"/>
        <rFont val="Calibri"/>
      </rPr>
      <t>Disable AutoRepublish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</si>
  <si>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Options\Save\Disable AutoRepublish</t>
    </r>
  </si>
  <si>
    <r>
      <rPr>
        <sz val="11"/>
        <color rgb="FF000000"/>
        <rFont val="Calibri"/>
      </rPr>
      <t>This policy setting allows administrators to disable the AutoRepublish feature in Excel. If users choose to publish Excel data to a static Web page and enable the AutoRepublish feature Excel saves a copy of the data to the Web page every time the user saves the workbook. By default a message dialog displays every time the user saves a published workbook when AutoRepublish is enabled. From this dialog the user can disable AutoRepublish temporarily or permanently or select "Do not show this message again" to prevent the dialog from appearing after every save. If the user selects "Do not show this message again" Excel will continue to automatically republish the data after every save without informing the user.            If you enable this policy setting the AutoRepublish feature is turned off and Excel users will need to publish data to the Web manually.            If you disable or do not configure this policy setting users can enable the AutoRepublish feature to automatically republish workbooks saved as type Web Page.</t>
    </r>
  </si>
  <si>
    <t>HKCU\software\policies\microsoft\office\16.0\excel\options!disableautorepublish</t>
  </si>
  <si>
    <t>CPT-C08B7D68</t>
  </si>
  <si>
    <r>
      <rPr>
        <sz val="11"/>
        <rFont val="Calibri"/>
      </rPr>
      <t xml:space="preserve">Ensure </t>
    </r>
    <r>
      <rPr>
        <sz val="11"/>
        <color rgb="FF000000"/>
        <rFont val="Calibri"/>
      </rPr>
      <t>'</t>
    </r>
    <r>
      <rPr>
        <b/>
        <sz val="11"/>
        <color rgb="FF000000"/>
        <rFont val="Calibri"/>
      </rPr>
      <t>Do not show AutoRepublish warning alert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</si>
  <si>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Options\Save\Do not show AutoRepublish warning alert</t>
    </r>
  </si>
  <si>
    <r>
      <rPr>
        <sz val="11"/>
        <color rgb="FF000000"/>
        <rFont val="Calibri"/>
      </rPr>
      <t>This policy setting controls whether Excel displays an alert before republishing a workbook to the World Wide Web.If you enable this policy setting no warning appears when the user saves a published workbook when AutoRepublish is enabled.      If you disable or do not configure this policy setting a message dialog appears every time the user saves a published workbook when AutoRepublish is enabled. From this dialog the user can disable AutoRepublish temporarily or permanently or select "Do not show this message again" to prevent the dialog from appearing after every save. If the user selects "Do not show this message again" Excel will continue to automatically republish the data after every save without informing the user.</t>
    </r>
  </si>
  <si>
    <t>HKCU\software\policies\microsoft\office\16.0\excel\options!disableautorepublishwarning</t>
  </si>
  <si>
    <t>CPT-DCB3017B</t>
  </si>
  <si>
    <r>
      <rPr>
        <sz val="11"/>
        <rFont val="Calibri"/>
      </rPr>
      <t xml:space="preserve">Ensure </t>
    </r>
    <r>
      <rPr>
        <sz val="11"/>
        <color rgb="FF000000"/>
        <rFont val="Calibri"/>
      </rPr>
      <t>'</t>
    </r>
    <r>
      <rPr>
        <b/>
        <sz val="11"/>
        <color rgb="FF000000"/>
        <rFont val="Calibri"/>
      </rPr>
      <t>Force file extension to match file type</t>
    </r>
    <r>
      <rPr>
        <sz val="11"/>
        <color rgb="FF000000"/>
        <rFont val="Calibri"/>
      </rPr>
      <t>'</t>
    </r>
    <r>
      <rPr>
        <sz val="11"/>
        <color rgb="FF000000"/>
        <rFont val="Calibri"/>
      </rPr>
      <t xml:space="preserve"> is set to </t>
    </r>
    <r>
      <rPr>
        <sz val="11"/>
        <color rgb="FF000000"/>
        <rFont val="Calibri"/>
      </rPr>
      <t>'</t>
    </r>
    <r>
      <rPr>
        <b/>
        <sz val="11"/>
        <color rgb="FF000000"/>
        <rFont val="Calibri"/>
      </rPr>
      <t>Always match file type</t>
    </r>
    <r>
      <rPr>
        <sz val="11"/>
        <color rgb="FF000000"/>
        <rFont val="Calibri"/>
      </rPr>
      <t>'</t>
    </r>
  </si>
  <si>
    <r>
      <rPr>
        <sz val="11"/>
        <color rgb="FF000000"/>
        <rFont val="Calibri"/>
      </rPr>
      <t xml:space="preserve">Set the following UI path to </t>
    </r>
    <r>
      <rPr>
        <b/>
        <sz val="11"/>
        <color rgb="FF000000"/>
        <rFont val="Calibri"/>
      </rPr>
      <t>Always match file type</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Options\Security\Force file extension to match file type</t>
    </r>
  </si>
  <si>
    <r>
      <rPr>
        <sz val="11"/>
        <color rgb="FF000000"/>
        <rFont val="Calibri"/>
      </rPr>
      <t>This policy setting controls how Excel loads file types that do not match their extension. Excel can load files with extensions that do not match the files' type. For example if a comma-separated values (CSV) file named example.csv is renamed example.xls (or any other file extension supported by Excel 2003 and earlier only) Excel can properly load it as a CSV file.If you enable this policy setting you can choose from three options for working with files that have non-matching extensions:-  Allow different -  Excel opens the files properly without warning users that the files have non-matching extensions. If users subsequently edit and save the files Excel preserves both the true underlying file format and the incorrect file extension.-  Allow different but warn - Excel opens the files properly but warns users about the file type mismatch. This option is the default configuration in Excel.-  Always match file type -  Excel does not open any files that have non-matching extensions.If you disable or do not configure this policy setting if users attempt to open files with the wrong extension Excel opens the file and displays a warning that the file type is not what Excel expected.</t>
    </r>
  </si>
  <si>
    <t>HKCU\software\policies\microsoft\office\16.0\excel\security!extensionhardening</t>
  </si>
  <si>
    <t>CPT-924D3F73</t>
  </si>
  <si>
    <r>
      <rPr>
        <sz val="11"/>
        <rFont val="Calibri"/>
      </rPr>
      <t xml:space="preserve">Ensure </t>
    </r>
    <r>
      <rPr>
        <sz val="11"/>
        <color rgb="FF000000"/>
        <rFont val="Calibri"/>
      </rPr>
      <t>'</t>
    </r>
    <r>
      <rPr>
        <b/>
        <sz val="11"/>
        <color rgb="FF000000"/>
        <rFont val="Calibri"/>
      </rPr>
      <t>Scan encrypted macros in Excel Open XML workbooks</t>
    </r>
    <r>
      <rPr>
        <sz val="11"/>
        <color rgb="FF000000"/>
        <rFont val="Calibri"/>
      </rPr>
      <t>'</t>
    </r>
    <r>
      <rPr>
        <sz val="11"/>
        <color rgb="FF000000"/>
        <rFont val="Calibri"/>
      </rPr>
      <t xml:space="preserve"> is set to </t>
    </r>
    <r>
      <rPr>
        <sz val="11"/>
        <color rgb="FF000000"/>
        <rFont val="Calibri"/>
      </rPr>
      <t>'</t>
    </r>
    <r>
      <rPr>
        <b/>
        <sz val="11"/>
        <color rgb="FF000000"/>
        <rFont val="Calibri"/>
      </rPr>
      <t>Scan encrypted macros (default)</t>
    </r>
    <r>
      <rPr>
        <sz val="11"/>
        <color rgb="FF000000"/>
        <rFont val="Calibri"/>
      </rPr>
      <t>'</t>
    </r>
  </si>
  <si>
    <r>
      <rPr>
        <sz val="11"/>
        <color rgb="FF000000"/>
        <rFont val="Calibri"/>
      </rPr>
      <t xml:space="preserve">Set the following UI path to </t>
    </r>
    <r>
      <rPr>
        <b/>
        <sz val="11"/>
        <color rgb="FF000000"/>
        <rFont val="Calibri"/>
      </rPr>
      <t>Scan encrypted macros (default)</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Options\Security\Scan encrypted macros in Excel Open XML workbooks</t>
    </r>
  </si>
  <si>
    <r>
      <rPr>
        <sz val="11"/>
        <color rgb="FF000000"/>
        <rFont val="Calibri"/>
      </rPr>
      <t>This policy setting controls whether encrypted macros in Open XML workbooks be are required to be scanned with anti-virus software before being opened.If you enable this policy setting you may choose one of these options:- Scan encrypted macros: encrypted macros are disabled unless anti-virus software is installed.  Encrypted macros are scanned by your anti-virus software when you attempt to open an encrypted workbook that contains macros.- Scan if anti-virus software available: if anti-virus software is installed scan the encrypted macros first before allowing them to load.  If anti-virus software is not available allow encrypted macros to load.- Load macros without scanning: do not check for anti-virus software and allow macros to be loaded in an encrypted file.If you disable or do not configure this policy setting the behavior will be similar to the "Scan encrypted macros" option.</t>
    </r>
  </si>
  <si>
    <t>HKCU\software\policies\microsoft\office\16.0\excel\security!excelbypassencryptedmacroscan</t>
  </si>
  <si>
    <t>File validation</t>
  </si>
  <si>
    <t>CPT-F54A736A</t>
  </si>
  <si>
    <r>
      <rPr>
        <sz val="11"/>
        <rFont val="Calibri"/>
      </rPr>
      <t xml:space="preserve">Ensure </t>
    </r>
    <r>
      <rPr>
        <sz val="11"/>
        <color rgb="FF000000"/>
        <rFont val="Calibri"/>
      </rPr>
      <t>'</t>
    </r>
    <r>
      <rPr>
        <b/>
        <sz val="11"/>
        <color rgb="FF000000"/>
        <rFont val="Calibri"/>
      </rPr>
      <t>Turn off file validation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</si>
  <si>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Options\Security\Turn off file validation</t>
    </r>
  </si>
  <si>
    <r>
      <rPr>
        <sz val="11"/>
        <color rgb="FF000000"/>
        <rFont val="Calibri"/>
      </rPr>
      <t>This policy setting allows you turn off the file validation feature.If you enable this policy setting file validation will be turned off.If you disable or do not configure this policy setting file validation will be turned on.  Office Binary Documents (97-2003) are checked to see if they conform against the file format schema before they are opened.</t>
    </r>
  </si>
  <si>
    <t>HKCU\software\policies\microsoft\office\16.0\excel\security\filevalidation!enableonload</t>
  </si>
  <si>
    <t>CPT-2BD005A3</t>
  </si>
  <si>
    <r>
      <rPr>
        <sz val="11"/>
        <rFont val="Calibri"/>
      </rPr>
      <t xml:space="preserve">Ensure </t>
    </r>
    <r>
      <rPr>
        <sz val="11"/>
        <color rgb="FF000000"/>
        <rFont val="Calibri"/>
      </rPr>
      <t>'</t>
    </r>
    <r>
      <rPr>
        <b/>
        <sz val="11"/>
        <color rgb="FF000000"/>
        <rFont val="Calibri"/>
      </rPr>
      <t>WEBSERVICE Function Notification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 all with notification</t>
    </r>
    <r>
      <rPr>
        <sz val="11"/>
        <color rgb="FF000000"/>
        <rFont val="Calibri"/>
      </rPr>
      <t>'</t>
    </r>
  </si>
  <si>
    <r>
      <rPr>
        <sz val="11"/>
        <color rgb="FF000000"/>
        <rFont val="Calibri"/>
      </rPr>
      <t xml:space="preserve">Set the following UI path to </t>
    </r>
    <r>
      <rPr>
        <b/>
        <sz val="11"/>
        <color rgb="FF000000"/>
        <rFont val="Calibri"/>
      </rPr>
      <t>Disable all with notification</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Options\Security\WEBSERVICE Function Notification Settings</t>
    </r>
  </si>
  <si>
    <r>
      <rPr>
        <sz val="11"/>
        <color rgb="FF000000"/>
        <rFont val="Calibri"/>
      </rPr>
      <t>This policy setting controls how Excel will warn users when WEBSERVICE functions are present.If you enable this policy setting you can choose from three options for determining how the specified applications will warn the user about WEBSERVICE functions:- Disable all with notification:  The application displays the Trust Bar for all WEBSERVICE functions. This option enforces the default configuration in Office.- Disable all without notification: The application disables all WEBSERVICE functions and does not notify users.- Enable all WEBSERVICE functions (not recommended):  The application enables all WEBSERVICE functions and does not notify users. This option can significantly reduce security by allowing information disclosure to third party web services.If you disable this policy setting the “Disable all with notification” will be the default setting.If you do not configure this policy setting when users open workbooks that contain WEBSERVICE functions Excel will open the files with the WEBSERVICE functions disabled and display the Trust Bar with a warning that WEBSERVICE functions are present and have been disabled. Users can inspect and edit the files if appropriate but cannot use any disabled functionality until they enable it by clicking "Enable Content" on the Trust Bar.  If the user clicks "Enable Content" then the document is added as a trusted document.</t>
    </r>
  </si>
  <si>
    <t>HKCU\software\policies\microsoft\office\16.0\excel\security!webservicefunctionwarnings</t>
  </si>
  <si>
    <t>Microsoft Excel 2016\Excel Options\Security\Trust Center</t>
  </si>
  <si>
    <t>CPT-8B39C67F</t>
  </si>
  <si>
    <r>
      <rPr>
        <sz val="11"/>
        <rFont val="Calibri"/>
      </rPr>
      <t xml:space="preserve">Ensure </t>
    </r>
    <r>
      <rPr>
        <sz val="11"/>
        <color rgb="FF000000"/>
        <rFont val="Calibri"/>
      </rPr>
      <t>'</t>
    </r>
    <r>
      <rPr>
        <b/>
        <sz val="11"/>
        <color rgb="FF000000"/>
        <rFont val="Calibri"/>
      </rPr>
      <t>Block Excel XLL Add-ins that come from an untrusted source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</si>
  <si>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Center\Block Excel XLL Add-ins that come from an untrusted source</t>
    </r>
  </si>
  <si>
    <r>
      <rPr>
        <sz val="11"/>
        <color rgb="FF000000"/>
        <rFont val="Calibri"/>
      </rPr>
      <t>This policy setting allows you to block Excel XLL Add-ins that come from an untrusted source.        If you enable this policy setting you can set one of these options:        - Block: XLL add-ins from untrusted sources are blocked. Users will receive a notification that the add-in was blocked.        - Show Additional Warning: Show an additional warning prompt after the user chooses to enable an XLL add-in from an untrusted source.        - Allow: XLL add-ins from an untrusted source are allowed.        The exceptions when Excel XLL Add-ins will be allowed to run are:        - The XLL is stored in a Trusted Location.        - The XLL is digitally signed and the matching Trusted Publisher certificate is installed on the device.        If you disable this policy setting the settings configured in the Macro and Add-in Settings sections of the Trust Center determine whether Excel XLL Add-ins that come from an untrusted source will be allowed.        If you disable or do not configure this policy setting users will be able to override default behavior by modifying the registry.        For more information see https://support.microsoft.com/topic/1e3752e2-1177-4444-a807-7b700266a6fb.</t>
    </r>
  </si>
  <si>
    <t>At least Windows Server 2016 Windows 10</t>
  </si>
  <si>
    <t>HKCU\software\policies\microsoft\office\16.0\excel\security!blockxllfrominternet</t>
  </si>
  <si>
    <t>CPT-6D02BD92</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</si>
  <si>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Center\Block macros from running in Office files from the internet</t>
    </r>
  </si>
  <si>
    <t>HKCU\software\policies\microsoft\office\16.0\excel\security!blockcontentexecutionfrominternet</t>
  </si>
  <si>
    <t>CPT-3888F2EB</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</si>
  <si>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Center\Disable Trust Bar Notification for unsigned application add-ins and block them</t>
    </r>
  </si>
  <si>
    <r>
      <rPr>
        <sz val="11"/>
        <color rgb="FF000000"/>
        <rFont val="Calibri"/>
      </rPr>
      <t>This policy setting controls whether the specified Office 2016 applications notify users when unsigned application add-ins are loaded or silently disable such add-ins without notification. This policy setting only applies if you enable the ''Require that application add-ins are signed by Trusted Publisher'' policy setting which prevents users from changing this policy setting.       If you enable this policy setting applications automatically disable unsigned add-ins without informing users. If you disable this policy setting if an application is configured to require that all add-ins be signed by a trusted publisher any unsigned add-ins the application loads will be disabled and the application will display the Trust Bar at the top of the active window. The Trust Bar contains a message that informs users about the unsigned add-in.If you do not configure this policy setting the disable behavior applies and in addition users can configure this requirement themselves in the ''Add-ins'' category of the Trust Center for the application.</t>
    </r>
  </si>
  <si>
    <t>HKCU\software\policies\microsoft\office\16.0\excel\security!notbpromptunsignedaddin</t>
  </si>
  <si>
    <t>CPT-09A126EB</t>
  </si>
  <si>
    <r>
      <rPr>
        <sz val="11"/>
        <rFont val="Calibri"/>
      </rPr>
      <t xml:space="preserve">Ensure </t>
    </r>
    <r>
      <rPr>
        <sz val="11"/>
        <color rgb="FF000000"/>
        <rFont val="Calibri"/>
      </rPr>
      <t>'</t>
    </r>
    <r>
      <rPr>
        <b/>
        <sz val="11"/>
        <color rgb="FF000000"/>
        <rFont val="Calibri"/>
      </rPr>
      <t>Macro Notification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 VBA macros except digitally signed macros; Enable Excel 4.0 macros when VBA macros are enabled - Disabled; Require macros to be signed by a trusted publisher - Enabled; Block certificates from trusted publishers that are only installed in the current user certificate store - Disabled; Require Extended Key Usage (EKU) for certificates from trusted publishers - Disabled</t>
    </r>
    <r>
      <rPr>
        <sz val="11"/>
        <color rgb="FF000000"/>
        <rFont val="Calibri"/>
      </rPr>
      <t>'</t>
    </r>
  </si>
  <si>
    <r>
      <rPr>
        <sz val="11"/>
        <color rgb="FF000000"/>
        <rFont val="Calibri"/>
      </rPr>
      <t xml:space="preserve">Set the following UI path to </t>
    </r>
    <r>
      <rPr>
        <b/>
        <sz val="11"/>
        <color rgb="FF000000"/>
        <rFont val="Calibri"/>
      </rPr>
      <t>Disable VBA macros except digitally signed macros; Enable Excel 4.0 macros when VBA macros are enabled - Disabled; Require macros to be signed by a trusted publisher - Enabled; Block certificates from trusted publishers that are only installed in the current user certificate store - Disabled; Require Extended Key Usage (EKU) for certificates from trusted publishers -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Center\Macro Notification Settings</t>
    </r>
  </si>
  <si>
    <r>
      <rPr>
        <sz val="11"/>
        <color rgb="FF000000"/>
        <rFont val="Calibri"/>
      </rPr>
      <t>This policy setting controls how the specified applications warn users when Visual Basic for Applications (VBA) macros or Excel 4.0 (XLM) macros are present. Multiple Office apps support VBA macros but XLM macros are only supported by Excel.If you enable this policy setting you can choose from four options to determine how the specified applications will warn the user about VBA macros. There is also a check box that determines how Excel will warn the user about XLM macros.For VBA macros these are your choices:- Disable VBA macros without notification: The application disables VBA macros whether signed or unsigned and does not notify users.- Disable VBA macros with notification: The application displays the Trust Bar for VBA macros whether signed or unsigned. This option enforces the default configuration in Office.- Disable VBA macros except digitally signed macros: The application displays the Trust Bar for digitally signed macros allowing users to enable them or leave them disabled. Any unsigned macros are disabled and users are not notified.- Enable VBA macros (not recommended): VBA macros are enabled whether signed or unsigned. This option can significantly reduce security by allowing dangerous code to run undetected.If you disable or don’t configure this policy setting "Disable VBA macros with notification" will be the default setting and “Enable Excel 4.0 macros when VBA macros are enabled” will be checked. When users open files in the specified applications that contain VBA or XLM macros the applications open the files with the macros disabled and display the Trust Bar with a warning that macros are present and have been disabled. Users can inspect and edit the files if appropriate but cannot use any disabled functionality until they enable it by clicking "Enable Content" on the Trust Bar.The following section only applies to Excel 4.0 (XLM) macros:If you select the “Enable Excel 4.0 macros when VBA macros are enabled” check box the setting selected for VBA macros will also apply to XLM macros. If this check box is not selected all XLM macros are disabled and users are not notified.XLM macros cannot be signed and will be disabled if “Disable VBA macros except digitally signed macros” is chosen.If you have enabled the “Prevent Excel from running XLM macros” policy setting XLM macros cannot be run in Excel regardless of how you have configured this policy setting.The following section only applies to VBA macros:If you select the “Require macros to be signed by a trusted publisher” check box users opening files with digitally signed macros but not by a Trusted Publisher will receive a notification that macros are blocked from running.And there are two additional check boxes that we recommend that you select to help improve security.- Block certificates from trusted publishers that are installed in the current user certificate store- Require Extended Key Usage (EKU) for certificates from trusted publishersNote: These two check boxes only apply if you have selected the "Require macros to be signed by a trusted publisher" check box.Note: The three check boxes about trusted publishers only apply to Version 2012 and later of Office and Visio. The “Enable Excel 4.0 macros when VBA macros are enabled” check box only applies to Version 2111 and later of Office. None of the check boxes apply to Office 2016 or Office 2019.If you select the “Block certificates from trusted publishers that are installed in the local machine certificate store” check box macros won’t run if the certificate from the trusted publisher is installed in the current user certificate store. The certificate must be installed in the local machine certificate store for the macro to run. Only accounts with administrator access to the computer can install a certificate in the local machine certificate store.If you select the “Require Extended Key Usage (EKU) for certificates from trusted publishers” check box the EKU must include “Code Signing” as one of the uses of the certificate.Important: If "Disable all except digitally signed macros" is selected users will not be able to open unsigned Access databases. Also note that Microsoft Office stores certificates for trusted publishers in the Internet Explorer trusted publisher store. Earlier versions of Microsoft Office stored trusted publisher certificate information (specifically the certificate thumbprint) in a special Office trusted publisher store. Microsoft Office still reads trusted publisher certificate information from the Office trusted publisher store but it does not write information to this store.Therefore if you created a list of trusted publishers in a previous version of Microsoft Office and you upgrade to Office your trusted publisher list will still be recognized. However any trusted publisher certificates that you add to the list will be stored in the Internet Explorer trusted publisher store.</t>
    </r>
  </si>
  <si>
    <t>HKCU\software\policies\microsoft\office\16.0\excel\security!vbawarnings HKCU\software\policies\microsoft\office\16.0\excel\security!xl4macrowarningfollowvba HKCU\software\policies\microsoft\office\16.0\excel\security!vbadigsigtrustedpublishers HKCU\software\policies\microsoft\office\16.0\excel\security!vbarequirelmtrustedpublisher HKCU\software\policies\microsoft\office\16.0\excel\security!vbarequiredigsigwithcodesigningeku</t>
  </si>
  <si>
    <t>CPT-6C0FB093</t>
  </si>
  <si>
    <r>
      <rPr>
        <sz val="11"/>
        <rFont val="Calibri"/>
      </rPr>
      <t xml:space="preserve">Ensure </t>
    </r>
    <r>
      <rPr>
        <sz val="11"/>
        <color rgb="FF000000"/>
        <rFont val="Calibri"/>
      </rPr>
      <t>'</t>
    </r>
    <r>
      <rPr>
        <b/>
        <sz val="11"/>
        <color rgb="FF000000"/>
        <rFont val="Calibri"/>
      </rPr>
      <t>Prevent Excel from running XLM macros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</si>
  <si>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Center\Prevent Excel from running XLM macros</t>
    </r>
  </si>
  <si>
    <r>
      <rPr>
        <sz val="11"/>
        <color rgb="FF000000"/>
        <rFont val="Calibri"/>
      </rPr>
      <t>This policy setting will prevent Excel from running Excel 4.0 (XLM) macros.If you enable this policy setting XLM macros cannot be run in Excel.If you disable or don’t configure this policy setting XLM macros can be run in Excel.</t>
    </r>
  </si>
  <si>
    <t>HKCU\software\policies\microsoft\office\16.0\excel\security!xl4macrooff</t>
  </si>
  <si>
    <t>CPT-4E6B7104</t>
  </si>
  <si>
    <r>
      <rPr>
        <sz val="11"/>
        <rFont val="Calibri"/>
      </rPr>
      <t xml:space="preserve">Ensure </t>
    </r>
    <r>
      <rPr>
        <sz val="11"/>
        <color rgb="FF000000"/>
        <rFont val="Calibri"/>
      </rPr>
      <t>'</t>
    </r>
    <r>
      <rPr>
        <b/>
        <sz val="11"/>
        <color rgb="FF000000"/>
        <rFont val="Calibri"/>
      </rPr>
      <t>Require that application add-ins are signed by Trusted Publisher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</si>
  <si>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Center\Require that application add-ins are signed by Trusted Publisher</t>
    </r>
  </si>
  <si>
    <r>
      <rPr>
        <sz val="11"/>
        <color rgb="FF000000"/>
        <rFont val="Calibri"/>
      </rPr>
      <t>This policy setting controls whether add-ins for the specified Office 2016 applications must be digitally signed by a trusted publisher. If you enable this policy setting this application checks the digital signature for each add-in before loading it. If an add-in does not have a digital signature or if the signature did not come from a trusted publisher this application disables the add-in and notifies the user. Certificates must be added to the Trusted Publishers list if you require that all add-ins be signed by a trusted publisher. For detail on about obtaining and distributing certificates see http://go.microsoft.com/fwlink/?LinkId=294922. Office 2016 stores certificates for trusted publishers in the Internet Explorer trusted publisher store. Earlier versions of Microsoft Office stored trusted publisher certificate information (specifically the certificate thumbprint) in a special Office trusted publisher store.  Office 2016 still reads trusted publisher certificate information from the Office trusted publisher store but it does not write information to this store. Therefore if you created a list of trusted publishers in a previous version of Office and you upgrade to Office 2016 your trusted publisher list will still be recognized. However any trusted publisher certificates that you add to the list will be stored in the Internet Explorer trusted publisher store. For more information about trusted publishers see the Office Resource Kit.If you disable or do not configure this policy setting Office 2016 applications do not check the digital signature on application add-ins before opening them. If a dangerous add-in is loaded it could harm users' computers or compromise data security.</t>
    </r>
  </si>
  <si>
    <t>HKCU\software\policies\microsoft\office\16.0\excel\security!requireaddinsig</t>
  </si>
  <si>
    <t>CPT-098C2482</t>
  </si>
  <si>
    <r>
      <rPr>
        <sz val="11"/>
        <rFont val="Calibri"/>
      </rPr>
      <t xml:space="preserve">Ensure </t>
    </r>
    <r>
      <rPr>
        <sz val="11"/>
        <color rgb="FF000000"/>
        <rFont val="Calibri"/>
      </rPr>
      <t>'</t>
    </r>
    <r>
      <rPr>
        <b/>
        <sz val="11"/>
        <color rgb="FF000000"/>
        <rFont val="Calibri"/>
      </rPr>
      <t>Always prevent untrusted Microsoft Query files from opening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</si>
  <si>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Center\External Content\Always prevent untrusted Microsoft Query files from opening</t>
    </r>
  </si>
  <si>
    <r>
      <rPr>
        <sz val="11"/>
        <color rgb="FF000000"/>
        <rFont val="Calibri"/>
      </rPr>
      <t>This policy setting controls whether Microsoft Query files (.iqy oqy .dqy and .rqy) in an untrusted location are prevented from opening.If you enable this policy setting Microsoft Query files in an untrusted location are prevented from opening. Users will not be able to change this setting under File &gt; Options &gt; Trust Center &gt; Trust Center Settings &gt; External Content.If you disable or don’t configure this policy setting Microsoft Query files in an untrusted location are not prevented from opening unless users have changed this setting in the Trust Center.Note: This policy setting only applies to subscription versions of Office such as Microsoft 365 Apps for enterprise.</t>
    </r>
  </si>
  <si>
    <t>HKCU\software\policies\microsoft\office\16.0\excel\security\external content!enableblockunsecurequeryfiles</t>
  </si>
  <si>
    <t>DDE</t>
  </si>
  <si>
    <t>CPT-AD0A4FB6</t>
  </si>
  <si>
    <r>
      <rPr>
        <sz val="11"/>
        <rFont val="Calibri"/>
      </rPr>
      <t xml:space="preserve">Ensure </t>
    </r>
    <r>
      <rPr>
        <sz val="11"/>
        <color rgb="FF000000"/>
        <rFont val="Calibri"/>
      </rPr>
      <t>'</t>
    </r>
    <r>
      <rPr>
        <b/>
        <sz val="11"/>
        <color rgb="FF000000"/>
        <rFont val="Calibri"/>
      </rPr>
      <t>Don’t allow Dynamic Data Exchange (DDE) server launch in Excel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</si>
  <si>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Center\External Content\Don’t allow Dynamic Data Exchange (DDE) server launch in Excel</t>
    </r>
  </si>
  <si>
    <r>
      <rPr>
        <sz val="11"/>
        <color rgb="FF000000"/>
        <rFont val="Calibri"/>
      </rPr>
      <t>This policy setting allows you to control whether Dynamic Data Exchange (DDE) server launch is allowed.By default DDE server launch is turned off but users can turn on DDE server launch by going to File &gt; Options &gt; Trust Center &gt; Trust Center Settings &gt; External Content.For security reasons turning on DDE server launch is not recommended.Note: For DDE server launch to work Dynamic Data Exchange (DDE) server lookup must be turned on. Be sure that the “Don’t allow Dynamic Data Exchange (DDE) server lookup” policy setting isn’t enabled because enabling that policy setting turns off DDE server lookup.If you enable this policy setting DDE server launch isn’t allowed and users can’t turn on DDE server launch in the Trust Center.If you disable this policy setting DDE server launch is allowed and users cannot turn off DDE server launch in the Trust Center. For security reasons this is not recommended.If you don’t configure this policy setting DDE server launch is turned off but users can turn on DDE server launch in the Trust Center.Note: This policy setting only applies to subscription versions of Office such as Microsoft 365 Apps for enterprise.</t>
    </r>
  </si>
  <si>
    <t>HKCU\software\policies\microsoft\office\16.0\excel\security\external content!disableddeserverlaunch</t>
  </si>
  <si>
    <t>CPT-E91DED56</t>
  </si>
  <si>
    <r>
      <rPr>
        <sz val="11"/>
        <rFont val="Calibri"/>
      </rPr>
      <t xml:space="preserve">Ensure </t>
    </r>
    <r>
      <rPr>
        <sz val="11"/>
        <color rgb="FF000000"/>
        <rFont val="Calibri"/>
      </rPr>
      <t>'</t>
    </r>
    <r>
      <rPr>
        <b/>
        <sz val="11"/>
        <color rgb="FF000000"/>
        <rFont val="Calibri"/>
      </rPr>
      <t>Don’t allow Dynamic Data Exchange (DDE) server lookup in Excel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</si>
  <si>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Center\External Content\Don’t allow Dynamic Data Exchange (DDE) server lookup in Excel</t>
    </r>
  </si>
  <si>
    <r>
      <rPr>
        <sz val="11"/>
        <color rgb="FF000000"/>
        <rFont val="Calibri"/>
      </rPr>
      <t>This policy setting allows you to control whether Dynamic Data Exchange (DDE) server lookup is allowed.By default DDE server lookup is turned on but users can turn off DDE server lookup by going to File &gt; Options &gt; Trust Center &gt; Trust Center Settings &gt; External Content.If you enable this policy setting DDE server lookup isn’t allowed and users can’t turn on DDE server lookup in the Trust Center.Note: If you’re using Dynamic Data Exchange (DDE) server launch which isn’t recommended don’t enable this policy setting because DDE server launch requires DDE server lookup to be on.If you disable or don’t configure this policy setting DDE server lookup is turned on but users can turn off DDE server lookup in the Trust Center.Note: This policy setting only applies to subscription versions of Office such as Microsoft 365 Apps for enterprise.</t>
    </r>
  </si>
  <si>
    <t>HKCU\software\policies\microsoft\office\16.0\excel\security\external content!disableddeserverlookup</t>
  </si>
  <si>
    <t>Fileblock</t>
  </si>
  <si>
    <t>CPT-C51DF485</t>
  </si>
  <si>
    <r>
      <rPr>
        <sz val="11"/>
        <rFont val="Calibri"/>
      </rPr>
      <t xml:space="preserve">Ensure </t>
    </r>
    <r>
      <rPr>
        <sz val="11"/>
        <color rgb="FF000000"/>
        <rFont val="Calibri"/>
      </rPr>
      <t>'</t>
    </r>
    <r>
      <rPr>
        <b/>
        <sz val="11"/>
        <color rgb="FF000000"/>
        <rFont val="Calibri"/>
      </rPr>
      <t>dBase III / IV files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 use open policy</t>
    </r>
    <r>
      <rPr>
        <sz val="11"/>
        <color rgb="FF000000"/>
        <rFont val="Calibri"/>
      </rPr>
      <t>'</t>
    </r>
  </si>
  <si>
    <r>
      <rPr>
        <sz val="11"/>
        <color rgb="FF000000"/>
        <rFont val="Calibri"/>
      </rPr>
      <t xml:space="preserve">Set the following UI path to </t>
    </r>
    <r>
      <rPr>
        <b/>
        <sz val="11"/>
        <color rgb="FF000000"/>
        <rFont val="Calibri"/>
      </rPr>
      <t>Open/Save blocked, use open policy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Center\File Block Settings\dBase III / IV files</t>
    </r>
  </si>
  <si>
    <r>
      <rPr>
        <sz val="11"/>
        <color rgb="FF000000"/>
        <rFont val="Calibri"/>
      </rPr>
      <t>This policy setting allows you to determine whether users can open view edit or save Excel files with the format specified by the title of this policy setting.If you enable this policy setting you can specify whether users can open view edit or save files.The options that can be selected are below.  Note: Not all options may be available for this policy setting.- Do not block: The file type will not be blocked.- Save blocked: Saving of the file type will be blocked.- Open/Save blocked use open policy: Both opening and saving of the file type will be blocked. The file will open based on the policy setting configured in the "default file block behavior" key.- Block: Both opening and saving of the file type will be blocked and the file will not open.- Open in Protected View: Both opening and saving of the file type will be blocked and the option to edit the file type will not be enabled.- Allow editing and open in Protected View: Both opening and saving of the file type will be blocked and the option to edit will be enabled.If you disable or do not configure this policy setting the file type will not be blocked.</t>
    </r>
  </si>
  <si>
    <t>HKCU\software\policies\microsoft\office\16.0\excel\security\fileblock!dbasefiles</t>
  </si>
  <si>
    <t>CPT-42211BE4</t>
  </si>
  <si>
    <r>
      <rPr>
        <sz val="11"/>
        <rFont val="Calibri"/>
      </rPr>
      <t xml:space="preserve">Ensure </t>
    </r>
    <r>
      <rPr>
        <sz val="11"/>
        <color rgb="FF000000"/>
        <rFont val="Calibri"/>
      </rPr>
      <t>'</t>
    </r>
    <r>
      <rPr>
        <b/>
        <sz val="11"/>
        <color rgb="FF000000"/>
        <rFont val="Calibri"/>
      </rPr>
      <t>Dif and Sylk files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 use open policy</t>
    </r>
    <r>
      <rPr>
        <sz val="11"/>
        <color rgb="FF000000"/>
        <rFont val="Calibri"/>
      </rPr>
      <t>'</t>
    </r>
  </si>
  <si>
    <r>
      <rPr>
        <sz val="11"/>
        <color rgb="FF000000"/>
        <rFont val="Calibri"/>
      </rPr>
      <t xml:space="preserve">Set the following UI path to </t>
    </r>
    <r>
      <rPr>
        <b/>
        <sz val="11"/>
        <color rgb="FF000000"/>
        <rFont val="Calibri"/>
      </rPr>
      <t>Open/Save blocked, use open policy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Center\File Block Settings\Dif and Sylk files</t>
    </r>
  </si>
  <si>
    <t>HKCU\software\policies\microsoft\office\16.0\excel\security\fileblock!difandsylkfiles</t>
  </si>
  <si>
    <t>CPT-2210817B</t>
  </si>
  <si>
    <r>
      <rPr>
        <sz val="11"/>
        <rFont val="Calibri"/>
      </rPr>
      <t xml:space="preserve">Ensure </t>
    </r>
    <r>
      <rPr>
        <sz val="11"/>
        <color rgb="FF000000"/>
        <rFont val="Calibri"/>
      </rPr>
      <t>'</t>
    </r>
    <r>
      <rPr>
        <b/>
        <sz val="11"/>
        <color rgb="FF000000"/>
        <rFont val="Calibri"/>
      </rPr>
      <t>Excel 2 macrosheets and add-in files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 use open policy</t>
    </r>
    <r>
      <rPr>
        <sz val="11"/>
        <color rgb="FF000000"/>
        <rFont val="Calibri"/>
      </rPr>
      <t>'</t>
    </r>
  </si>
  <si>
    <r>
      <rPr>
        <sz val="11"/>
        <color rgb="FF000000"/>
        <rFont val="Calibri"/>
      </rPr>
      <t xml:space="preserve">Set the following UI path to </t>
    </r>
    <r>
      <rPr>
        <b/>
        <sz val="11"/>
        <color rgb="FF000000"/>
        <rFont val="Calibri"/>
      </rPr>
      <t>Open/Save blocked, use open policy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Center\File Block Settings\Excel 2 macrosheets and add-in files</t>
    </r>
  </si>
  <si>
    <r>
      <rPr>
        <sz val="11"/>
        <color rgb="FF000000"/>
        <rFont val="Calibri"/>
      </rPr>
      <t>This policy setting allows you to determine whether users can open view edit or save Excel files with the format specified by the title of this policy setting.If you enable this policy setting you can specify whether users can open view edit or save files.The options that can be selected are below.  Note: Not all options may be available for this policy setting.- Do not block: The file type will not be blocked.- Save blocked: Saving of the file type will be blocked.- Open/Save blocked use open policy: Both opening and saving of the file type will be blocked. The file will open based on the policy setting configured in the "default file block behavior" key.- Block: Both opening and saving of the file type will be blocked and the file will not open.- Open in Protected View: Both opening and saving of the file type will be blocked and the option to edit the file type will not be enabled.- Allow editing and open in Protected View: Both opening and saving of the file type will be blocked and the option to edit will be enabled.If you disable or do not configure this policy setting the file type will be blocked.</t>
    </r>
  </si>
  <si>
    <t>HKCU\software\policies\microsoft\office\16.0\excel\security\fileblock!xl2macros</t>
  </si>
  <si>
    <t>CPT-BC89E848</t>
  </si>
  <si>
    <r>
      <rPr>
        <sz val="11"/>
        <rFont val="Calibri"/>
      </rPr>
      <t xml:space="preserve">Ensure </t>
    </r>
    <r>
      <rPr>
        <sz val="11"/>
        <color rgb="FF000000"/>
        <rFont val="Calibri"/>
      </rPr>
      <t>'</t>
    </r>
    <r>
      <rPr>
        <b/>
        <sz val="11"/>
        <color rgb="FF000000"/>
        <rFont val="Calibri"/>
      </rPr>
      <t>Excel 2 worksheets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 use open policy</t>
    </r>
    <r>
      <rPr>
        <sz val="11"/>
        <color rgb="FF000000"/>
        <rFont val="Calibri"/>
      </rPr>
      <t>'</t>
    </r>
  </si>
  <si>
    <r>
      <rPr>
        <sz val="11"/>
        <color rgb="FF000000"/>
        <rFont val="Calibri"/>
      </rPr>
      <t xml:space="preserve">Set the following UI path to </t>
    </r>
    <r>
      <rPr>
        <b/>
        <sz val="11"/>
        <color rgb="FF000000"/>
        <rFont val="Calibri"/>
      </rPr>
      <t>Open/Save blocked, use open policy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Center\File Block Settings\Excel 2 worksheets</t>
    </r>
  </si>
  <si>
    <t>HKCU\software\policies\microsoft\office\16.0\excel\security\fileblock!xl2worksheets</t>
  </si>
  <si>
    <t>CPT-B5C89579</t>
  </si>
  <si>
    <r>
      <rPr>
        <sz val="11"/>
        <rFont val="Calibri"/>
      </rPr>
      <t xml:space="preserve">Ensure </t>
    </r>
    <r>
      <rPr>
        <sz val="11"/>
        <color rgb="FF000000"/>
        <rFont val="Calibri"/>
      </rPr>
      <t>'</t>
    </r>
    <r>
      <rPr>
        <b/>
        <sz val="11"/>
        <color rgb="FF000000"/>
        <rFont val="Calibri"/>
      </rPr>
      <t>Excel 3 macrosheets and add-in files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 use open policy</t>
    </r>
    <r>
      <rPr>
        <sz val="11"/>
        <color rgb="FF000000"/>
        <rFont val="Calibri"/>
      </rPr>
      <t>'</t>
    </r>
  </si>
  <si>
    <r>
      <rPr>
        <sz val="11"/>
        <color rgb="FF000000"/>
        <rFont val="Calibri"/>
      </rPr>
      <t xml:space="preserve">Set the following UI path to </t>
    </r>
    <r>
      <rPr>
        <b/>
        <sz val="11"/>
        <color rgb="FF000000"/>
        <rFont val="Calibri"/>
      </rPr>
      <t>Open/Save blocked, use open policy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Center\File Block Settings\Excel 3 macrosheets and add-in files</t>
    </r>
  </si>
  <si>
    <t>HKCU\software\policies\microsoft\office\16.0\excel\security\fileblock!xl3macros</t>
  </si>
  <si>
    <t>CPT-EB7C70B5</t>
  </si>
  <si>
    <r>
      <rPr>
        <sz val="11"/>
        <rFont val="Calibri"/>
      </rPr>
      <t xml:space="preserve">Ensure </t>
    </r>
    <r>
      <rPr>
        <sz val="11"/>
        <color rgb="FF000000"/>
        <rFont val="Calibri"/>
      </rPr>
      <t>'</t>
    </r>
    <r>
      <rPr>
        <b/>
        <sz val="11"/>
        <color rgb="FF000000"/>
        <rFont val="Calibri"/>
      </rPr>
      <t>Excel 3 worksheets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 use open policy</t>
    </r>
    <r>
      <rPr>
        <sz val="11"/>
        <color rgb="FF000000"/>
        <rFont val="Calibri"/>
      </rPr>
      <t>'</t>
    </r>
  </si>
  <si>
    <r>
      <rPr>
        <sz val="11"/>
        <color rgb="FF000000"/>
        <rFont val="Calibri"/>
      </rPr>
      <t xml:space="preserve">Set the following UI path to </t>
    </r>
    <r>
      <rPr>
        <b/>
        <sz val="11"/>
        <color rgb="FF000000"/>
        <rFont val="Calibri"/>
      </rPr>
      <t>Open/Save blocked, use open policy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Center\File Block Settings\Excel 3 worksheets</t>
    </r>
  </si>
  <si>
    <t>HKCU\software\policies\microsoft\office\16.0\excel\security\fileblock!xl3worksheets</t>
  </si>
  <si>
    <t>CPT-018F0305</t>
  </si>
  <si>
    <r>
      <rPr>
        <sz val="11"/>
        <rFont val="Calibri"/>
      </rPr>
      <t xml:space="preserve">Ensure </t>
    </r>
    <r>
      <rPr>
        <sz val="11"/>
        <color rgb="FF000000"/>
        <rFont val="Calibri"/>
      </rPr>
      <t>'</t>
    </r>
    <r>
      <rPr>
        <b/>
        <sz val="11"/>
        <color rgb="FF000000"/>
        <rFont val="Calibri"/>
      </rPr>
      <t>Excel 4 macrosheets and add-in files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 use open policy</t>
    </r>
    <r>
      <rPr>
        <sz val="11"/>
        <color rgb="FF000000"/>
        <rFont val="Calibri"/>
      </rPr>
      <t>'</t>
    </r>
  </si>
  <si>
    <r>
      <rPr>
        <sz val="11"/>
        <color rgb="FF000000"/>
        <rFont val="Calibri"/>
      </rPr>
      <t xml:space="preserve">Set the following UI path to </t>
    </r>
    <r>
      <rPr>
        <b/>
        <sz val="11"/>
        <color rgb="FF000000"/>
        <rFont val="Calibri"/>
      </rPr>
      <t>Open/Save blocked, use open policy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Center\File Block Settings\Excel 4 macrosheets and add-in files</t>
    </r>
  </si>
  <si>
    <t>HKCU\software\policies\microsoft\office\16.0\excel\security\fileblock!xl4macros</t>
  </si>
  <si>
    <t>CPT-97125B0C</t>
  </si>
  <si>
    <r>
      <rPr>
        <sz val="11"/>
        <rFont val="Calibri"/>
      </rPr>
      <t xml:space="preserve">Ensure </t>
    </r>
    <r>
      <rPr>
        <sz val="11"/>
        <color rgb="FF000000"/>
        <rFont val="Calibri"/>
      </rPr>
      <t>'</t>
    </r>
    <r>
      <rPr>
        <b/>
        <sz val="11"/>
        <color rgb="FF000000"/>
        <rFont val="Calibri"/>
      </rPr>
      <t>Excel 4 workbooks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 use open policy</t>
    </r>
    <r>
      <rPr>
        <sz val="11"/>
        <color rgb="FF000000"/>
        <rFont val="Calibri"/>
      </rPr>
      <t>'</t>
    </r>
  </si>
  <si>
    <r>
      <rPr>
        <sz val="11"/>
        <color rgb="FF000000"/>
        <rFont val="Calibri"/>
      </rPr>
      <t xml:space="preserve">Set the following UI path to </t>
    </r>
    <r>
      <rPr>
        <b/>
        <sz val="11"/>
        <color rgb="FF000000"/>
        <rFont val="Calibri"/>
      </rPr>
      <t>Open/Save blocked, use open policy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Center\File Block Settings\Excel 4 workbooks</t>
    </r>
  </si>
  <si>
    <t>HKCU\software\policies\microsoft\office\16.0\excel\security\fileblock!xl4workbooks</t>
  </si>
  <si>
    <t>CPT-053998EC</t>
  </si>
  <si>
    <r>
      <rPr>
        <sz val="11"/>
        <rFont val="Calibri"/>
      </rPr>
      <t xml:space="preserve">Ensure </t>
    </r>
    <r>
      <rPr>
        <sz val="11"/>
        <color rgb="FF000000"/>
        <rFont val="Calibri"/>
      </rPr>
      <t>'</t>
    </r>
    <r>
      <rPr>
        <b/>
        <sz val="11"/>
        <color rgb="FF000000"/>
        <rFont val="Calibri"/>
      </rPr>
      <t>Excel 4 worksheets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 use open policy</t>
    </r>
    <r>
      <rPr>
        <sz val="11"/>
        <color rgb="FF000000"/>
        <rFont val="Calibri"/>
      </rPr>
      <t>'</t>
    </r>
  </si>
  <si>
    <r>
      <rPr>
        <sz val="11"/>
        <color rgb="FF000000"/>
        <rFont val="Calibri"/>
      </rPr>
      <t xml:space="preserve">Set the following UI path to </t>
    </r>
    <r>
      <rPr>
        <b/>
        <sz val="11"/>
        <color rgb="FF000000"/>
        <rFont val="Calibri"/>
      </rPr>
      <t>Open/Save blocked, use open policy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Center\File Block Settings\Excel 4 worksheets</t>
    </r>
  </si>
  <si>
    <t>HKCU\software\policies\microsoft\office\16.0\excel\security\fileblock!xl4worksheets</t>
  </si>
  <si>
    <t>CPT-81C39B3A</t>
  </si>
  <si>
    <r>
      <rPr>
        <sz val="11"/>
        <rFont val="Calibri"/>
      </rPr>
      <t xml:space="preserve">Ensure </t>
    </r>
    <r>
      <rPr>
        <sz val="11"/>
        <color rgb="FF000000"/>
        <rFont val="Calibri"/>
      </rPr>
      <t>'</t>
    </r>
    <r>
      <rPr>
        <b/>
        <sz val="11"/>
        <color rgb="FF000000"/>
        <rFont val="Calibri"/>
      </rPr>
      <t>Excel 95 workbooks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 use open policy</t>
    </r>
    <r>
      <rPr>
        <sz val="11"/>
        <color rgb="FF000000"/>
        <rFont val="Calibri"/>
      </rPr>
      <t>'</t>
    </r>
  </si>
  <si>
    <r>
      <rPr>
        <sz val="11"/>
        <color rgb="FF000000"/>
        <rFont val="Calibri"/>
      </rPr>
      <t xml:space="preserve">Set the following UI path to </t>
    </r>
    <r>
      <rPr>
        <b/>
        <sz val="11"/>
        <color rgb="FF000000"/>
        <rFont val="Calibri"/>
      </rPr>
      <t>Open/Save blocked, use open policy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Center\File Block Settings\Excel 95 workbooks</t>
    </r>
  </si>
  <si>
    <t>HKCU\software\policies\microsoft\office\16.0\excel\security\fileblock!xl95workbooks</t>
  </si>
  <si>
    <t>CPT-529AA2DE</t>
  </si>
  <si>
    <r>
      <rPr>
        <sz val="11"/>
        <rFont val="Calibri"/>
      </rPr>
      <t xml:space="preserve">Ensure </t>
    </r>
    <r>
      <rPr>
        <sz val="11"/>
        <color rgb="FF000000"/>
        <rFont val="Calibri"/>
      </rPr>
      <t>'</t>
    </r>
    <r>
      <rPr>
        <b/>
        <sz val="11"/>
        <color rgb="FF000000"/>
        <rFont val="Calibri"/>
      </rPr>
      <t>Excel 95-97 workbooks and templates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 use open policy</t>
    </r>
    <r>
      <rPr>
        <sz val="11"/>
        <color rgb="FF000000"/>
        <rFont val="Calibri"/>
      </rPr>
      <t>'</t>
    </r>
  </si>
  <si>
    <r>
      <rPr>
        <sz val="11"/>
        <color rgb="FF000000"/>
        <rFont val="Calibri"/>
      </rPr>
      <t xml:space="preserve">Set the following UI path to </t>
    </r>
    <r>
      <rPr>
        <b/>
        <sz val="11"/>
        <color rgb="FF000000"/>
        <rFont val="Calibri"/>
      </rPr>
      <t>Open/Save blocked, use open policy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Center\File Block Settings\Excel 95-97 workbooks and templates</t>
    </r>
  </si>
  <si>
    <t>HKCU\software\policies\microsoft\office\16.0\excel\security\fileblock!xl9597workbooksandtemplates</t>
  </si>
  <si>
    <t>CPT-5F559359</t>
  </si>
  <si>
    <r>
      <rPr>
        <sz val="11"/>
        <rFont val="Calibri"/>
      </rPr>
      <t xml:space="preserve">Ensure </t>
    </r>
    <r>
      <rPr>
        <sz val="11"/>
        <color rgb="FF000000"/>
        <rFont val="Calibri"/>
      </rPr>
      <t>'</t>
    </r>
    <r>
      <rPr>
        <b/>
        <sz val="11"/>
        <color rgb="FF000000"/>
        <rFont val="Calibri"/>
      </rPr>
      <t>Excel 97-2003 workbooks and templates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 use open policy</t>
    </r>
    <r>
      <rPr>
        <sz val="11"/>
        <color rgb="FF000000"/>
        <rFont val="Calibri"/>
      </rPr>
      <t>'</t>
    </r>
  </si>
  <si>
    <r>
      <rPr>
        <sz val="11"/>
        <color rgb="FF000000"/>
        <rFont val="Calibri"/>
      </rPr>
      <t xml:space="preserve">Set the following UI path to </t>
    </r>
    <r>
      <rPr>
        <b/>
        <sz val="11"/>
        <color rgb="FF000000"/>
        <rFont val="Calibri"/>
      </rPr>
      <t>Open/Save blocked, use open policy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Center\File Block Settings\Excel 97-2003 workbooks and templates</t>
    </r>
  </si>
  <si>
    <t>HKCU\software\policies\microsoft\office\16.0\excel\security\fileblock!xl97workbooksandtemplates</t>
  </si>
  <si>
    <t>Microsoft Excel 2016\Excel Options\Security\Trust Center\File Block Settings</t>
  </si>
  <si>
    <t>CPT-2FDC44F3</t>
  </si>
  <si>
    <r>
      <rPr>
        <sz val="11"/>
        <rFont val="Calibri"/>
      </rPr>
      <t xml:space="preserve">Ensure </t>
    </r>
    <r>
      <rPr>
        <sz val="11"/>
        <color rgb="FF000000"/>
        <rFont val="Calibri"/>
      </rPr>
      <t>'</t>
    </r>
    <r>
      <rPr>
        <b/>
        <sz val="11"/>
        <color rgb="FF000000"/>
        <rFont val="Calibri"/>
      </rPr>
      <t>File Block includes external link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</si>
  <si>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Center\File Block Settings\File Block includes external link files</t>
    </r>
  </si>
  <si>
    <r>
      <rPr>
        <sz val="11"/>
        <color rgb="FF000000"/>
        <rFont val="Calibri"/>
      </rPr>
      <t>This setting determines whether Trust Center settings for blocking load of potentially unsecure workbooks applies to those accessed by external links.If you enable this policy setting external links to workbooks that are blocked by File Block settings in Trust Center will not refresh. Attempts to create new links or refresh data from blocked workbooks may result in errors.If you disable this policy setting attempts to access external links data will not be subject to File Block settings in Trust Center.</t>
    </r>
  </si>
  <si>
    <t>HKCU\software\policies\microsoft\office\16.0\excel\security\fileblock!fileblockexternallinks</t>
  </si>
  <si>
    <t>CPT-9E889783</t>
  </si>
  <si>
    <r>
      <rPr>
        <sz val="11"/>
        <rFont val="Calibri"/>
      </rPr>
      <t xml:space="preserve">Ensure </t>
    </r>
    <r>
      <rPr>
        <sz val="11"/>
        <color rgb="FF000000"/>
        <rFont val="Calibri"/>
      </rPr>
      <t>'</t>
    </r>
    <r>
      <rPr>
        <b/>
        <sz val="11"/>
        <color rgb="FF000000"/>
        <rFont val="Calibri"/>
      </rPr>
      <t>Set default file block behavior</t>
    </r>
    <r>
      <rPr>
        <sz val="11"/>
        <color rgb="FF000000"/>
        <rFont val="Calibri"/>
      </rPr>
      <t>'</t>
    </r>
    <r>
      <rPr>
        <sz val="11"/>
        <color rgb="FF000000"/>
        <rFont val="Calibri"/>
      </rPr>
      <t xml:space="preserve"> is set to </t>
    </r>
    <r>
      <rPr>
        <sz val="11"/>
        <color rgb="FF000000"/>
        <rFont val="Calibri"/>
      </rPr>
      <t>'</t>
    </r>
    <r>
      <rPr>
        <b/>
        <sz val="11"/>
        <color rgb="FF000000"/>
        <rFont val="Calibri"/>
      </rPr>
      <t>Blocked files are not opened</t>
    </r>
    <r>
      <rPr>
        <sz val="11"/>
        <color rgb="FF000000"/>
        <rFont val="Calibri"/>
      </rPr>
      <t>'</t>
    </r>
  </si>
  <si>
    <r>
      <rPr>
        <sz val="11"/>
        <color rgb="FF000000"/>
        <rFont val="Calibri"/>
      </rPr>
      <t xml:space="preserve">Set the following UI path to </t>
    </r>
    <r>
      <rPr>
        <b/>
        <sz val="11"/>
        <color rgb="FF000000"/>
        <rFont val="Calibri"/>
      </rPr>
      <t>Blocked files are not opened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Center\File Block Settings\Set default file block behavior</t>
    </r>
  </si>
  <si>
    <r>
      <rPr>
        <sz val="11"/>
        <color rgb="FF000000"/>
        <rFont val="Calibri"/>
      </rPr>
      <t>This policy setting allows you to determine if users can open view or edit Excel files.If you enable this policy setting you can set one of these options:- Blocked files are not opened- Blocked files open in Protected View and can not be edited- Blocked files open in Protected View and can be editedIf you disable or do not configure this policy setting users will be able to open blocked files but not edit them.</t>
    </r>
  </si>
  <si>
    <t>HKCU\software\policies\microsoft\office\16.0\excel\security\fileblock!openinprotectedview</t>
  </si>
  <si>
    <t>CPT-3007820E</t>
  </si>
  <si>
    <r>
      <rPr>
        <sz val="11"/>
        <rFont val="Calibri"/>
      </rPr>
      <t xml:space="preserve">Ensure </t>
    </r>
    <r>
      <rPr>
        <sz val="11"/>
        <color rgb="FF000000"/>
        <rFont val="Calibri"/>
      </rPr>
      <t>'</t>
    </r>
    <r>
      <rPr>
        <b/>
        <sz val="11"/>
        <color rgb="FF000000"/>
        <rFont val="Calibri"/>
      </rPr>
      <t>Web pages and Excel 2003 XML spreadsheets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 use open policy</t>
    </r>
    <r>
      <rPr>
        <sz val="11"/>
        <color rgb="FF000000"/>
        <rFont val="Calibri"/>
      </rPr>
      <t>'</t>
    </r>
  </si>
  <si>
    <r>
      <rPr>
        <sz val="11"/>
        <color rgb="FF000000"/>
        <rFont val="Calibri"/>
      </rPr>
      <t xml:space="preserve">Set the following UI path to </t>
    </r>
    <r>
      <rPr>
        <b/>
        <sz val="11"/>
        <color rgb="FF000000"/>
        <rFont val="Calibri"/>
      </rPr>
      <t>Open/Save blocked, use open policy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Center\File Block Settings\Web pages and Excel 2003 XML spreadsheets</t>
    </r>
  </si>
  <si>
    <t>HKCU\software\policies\microsoft\office\16.0\excel\security\fileblock!htmlandxmlssfiles</t>
  </si>
  <si>
    <t>CPT-28808E95</t>
  </si>
  <si>
    <r>
      <rPr>
        <sz val="11"/>
        <rFont val="Calibri"/>
      </rPr>
      <t xml:space="preserve">Ensure </t>
    </r>
    <r>
      <rPr>
        <sz val="11"/>
        <color rgb="FF000000"/>
        <rFont val="Calibri"/>
      </rPr>
      <t>'</t>
    </r>
    <r>
      <rPr>
        <b/>
        <sz val="11"/>
        <color rgb="FF000000"/>
        <rFont val="Calibri"/>
      </rPr>
      <t>Always open untrusted database files in Protected View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</si>
  <si>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Center\Protected View\Always open untrusted database files in Protected View</t>
    </r>
  </si>
  <si>
    <r>
      <rPr>
        <sz val="11"/>
        <color rgb="FF000000"/>
        <rFont val="Calibri"/>
      </rPr>
      <t>This policy setting controls whether database files (.dbf) opened from an untrusted location are always opened in Protected View.If you enable this policy setting database files opened from an untrusted location are always opened in Protected View. Users will not be able to change this setting under File &gt; Options &gt; Trust Center &gt; Trust Center Settings &gt; Protected View.If you disable or don’t configure this policy setting database files opened from an untrusted location are not opened in Protected View unless users have changed this setting in the Trust Center.Note: This policy setting only applies to subscription versions of Office such as Microsoft 365 Apps for enterprise.</t>
    </r>
  </si>
  <si>
    <t>HKCU\software\policies\microsoft\office\16.0\excel\security\protectedview!enabledatabasefileprotectedview</t>
  </si>
  <si>
    <t>CPT-0C5F94CA</t>
  </si>
  <si>
    <r>
      <rPr>
        <sz val="11"/>
        <rFont val="Calibri"/>
      </rPr>
      <t xml:space="preserve">Ensure </t>
    </r>
    <r>
      <rPr>
        <sz val="11"/>
        <color rgb="FF000000"/>
        <rFont val="Calibri"/>
      </rPr>
      <t>'</t>
    </r>
    <r>
      <rPr>
        <b/>
        <sz val="11"/>
        <color rgb="FF000000"/>
        <rFont val="Calibri"/>
      </rPr>
      <t>Do not open files from the internet zone in Protected View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</si>
  <si>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Center\Protected View\Do not open files from the internet zone in Protected View</t>
    </r>
  </si>
  <si>
    <r>
      <rPr>
        <sz val="11"/>
        <color rgb="FF000000"/>
        <rFont val="Calibri"/>
      </rPr>
      <t>This policy setting allows you to determine if files downloaded from the internet zone open in Protected View.If you enable this policy setting files downloaded from the internet zone do not open in Protected View.If you disable or do not configure this policy setting files downloaded from the internet zone open in Protected View.</t>
    </r>
  </si>
  <si>
    <t>HKCU\software\policies\microsoft\office\16.0\excel\security\protectedview!disableinternetfilesinpv</t>
  </si>
  <si>
    <t>CPT-82F68635</t>
  </si>
  <si>
    <r>
      <rPr>
        <sz val="11"/>
        <rFont val="Calibri"/>
      </rPr>
      <t xml:space="preserve">Ensure </t>
    </r>
    <r>
      <rPr>
        <sz val="11"/>
        <color rgb="FF000000"/>
        <rFont val="Calibri"/>
      </rPr>
      <t>'</t>
    </r>
    <r>
      <rPr>
        <b/>
        <sz val="11"/>
        <color rgb="FF000000"/>
        <rFont val="Calibri"/>
      </rPr>
      <t>Do not open files in unsafe locations in Protected View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</si>
  <si>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Center\Protected View\Do not open files in unsafe locations in Protected View</t>
    </r>
  </si>
  <si>
    <r>
      <rPr>
        <sz val="11"/>
        <color rgb="FF000000"/>
        <rFont val="Calibri"/>
      </rPr>
      <t>This policy setting lets you determine if files located in unsafe locations will open in Protected View.  If you have not specified unsafe locations only the "Downloaded Program Files" and "Temporary Internet Files" folders are considered unsafe locations.If you enable this policy setting files located in unsafe locations do not open in Protected View.If you disable or do not configure this policy setting files located in unsafe locations open in Protected View.</t>
    </r>
  </si>
  <si>
    <t>HKCU\software\policies\microsoft\office\16.0\excel\security\protectedview!disableunsafelocationsinpv</t>
  </si>
  <si>
    <t>CPT-56378662</t>
  </si>
  <si>
    <r>
      <rPr>
        <sz val="11"/>
        <rFont val="Calibri"/>
      </rPr>
      <t xml:space="preserve">Ensure </t>
    </r>
    <r>
      <rPr>
        <sz val="11"/>
        <color rgb="FF000000"/>
        <rFont val="Calibri"/>
      </rPr>
      <t>'</t>
    </r>
    <r>
      <rPr>
        <b/>
        <sz val="11"/>
        <color rgb="FF000000"/>
        <rFont val="Calibri"/>
      </rPr>
      <t>Set document behavior if file validation fails</t>
    </r>
    <r>
      <rPr>
        <sz val="11"/>
        <color rgb="FF000000"/>
        <rFont val="Calibri"/>
      </rPr>
      <t>'</t>
    </r>
    <r>
      <rPr>
        <sz val="11"/>
        <color rgb="FF000000"/>
        <rFont val="Calibri"/>
      </rPr>
      <t xml:space="preserve"> is set to </t>
    </r>
    <r>
      <rPr>
        <sz val="11"/>
        <color rgb="FF000000"/>
        <rFont val="Calibri"/>
      </rPr>
      <t>'</t>
    </r>
    <r>
      <rPr>
        <b/>
        <sz val="11"/>
        <color rgb="FF000000"/>
        <rFont val="Calibri"/>
      </rPr>
      <t>Open in Protected View</t>
    </r>
    <r>
      <rPr>
        <sz val="11"/>
        <color rgb="FF000000"/>
        <rFont val="Calibri"/>
      </rPr>
      <t>'</t>
    </r>
  </si>
  <si>
    <r>
      <rPr>
        <sz val="11"/>
        <color rgb="FF000000"/>
        <rFont val="Calibri"/>
      </rPr>
      <t xml:space="preserve">Set the following UI path to </t>
    </r>
    <r>
      <rPr>
        <b/>
        <sz val="11"/>
        <color rgb="FF000000"/>
        <rFont val="Calibri"/>
      </rPr>
      <t>Open in Protected View</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Center\Protected View\Set document behavior if file validation fails</t>
    </r>
  </si>
  <si>
    <r>
      <rPr>
        <sz val="11"/>
        <color rgb="FF000000"/>
        <rFont val="Calibri"/>
      </rPr>
      <t>This policy setting controls how Office handles documents when they fail file validation. If you enable this policy setting you can configure the following options for files that fail file validation:- Block files completely. Users cannot open the files.- Open files in Protected View and disallow edit. Users cannot edit the files. This is also how Office handles the files if you disable this policy setting.- Open files in Protected View and allow edit. Users can edit the files. This is also how Office handles the files if you do not configure this policy setting.If you disable this policy setting Office follows the "Open files in Protected View and disallow edit" behavior.If you do not configure this policy setting Office follows the "Open files in Protected View and allow edit" behavior.</t>
    </r>
  </si>
  <si>
    <t>HKCU\software\policies\microsoft\office\16.0\excel\security\filevalidation!openinprotectedview HKCU\software\policies\microsoft\office\16.0\excel\security\filevalidation!disableeditfrompv</t>
  </si>
  <si>
    <t>CPT-E6EC100A</t>
  </si>
  <si>
    <r>
      <rPr>
        <sz val="11"/>
        <rFont val="Calibri"/>
      </rPr>
      <t xml:space="preserve">Ensure </t>
    </r>
    <r>
      <rPr>
        <sz val="11"/>
        <color rgb="FF000000"/>
        <rFont val="Calibri"/>
      </rPr>
      <t>'</t>
    </r>
    <r>
      <rPr>
        <b/>
        <sz val="11"/>
        <color rgb="FF000000"/>
        <rFont val="Calibri"/>
      </rPr>
      <t>Turn off Protected View for attachments opened from Outlook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</si>
  <si>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Center\Protected View\Turn off Protected View for attachments opened from Outlook</t>
    </r>
  </si>
  <si>
    <r>
      <rPr>
        <sz val="11"/>
        <color rgb="FF000000"/>
        <rFont val="Calibri"/>
      </rPr>
      <t>This policy setting allows you to determine if Excel files in Outlook attachments open in Protected View.If you enable this policy setting Outlook attachments do not open in Protected View.If you disable or do not configure this policy setting Outlook attachments open in Protected View.</t>
    </r>
  </si>
  <si>
    <t>HKCU\software\policies\microsoft\office\16.0\excel\security\protectedview!disableattachmentsinpv</t>
  </si>
  <si>
    <t>CPT-4DFA766A</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</si>
  <si>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Excel 2016\Excel Options\Security\Trust Center\Trusted Locations\Allow Trusted Locations on the network</t>
    </r>
  </si>
  <si>
    <r>
      <rPr>
        <sz val="11"/>
        <color rgb="FF000000"/>
        <rFont val="Calibri"/>
      </rPr>
      <t>This policy setting controls whether trusted locations on the network can be used.If you enable this policy setting users can specify trusted locations on network shares or in other remote locations that are not under their direct control by clicking the "Add new location" button in the Trusted Locations section of the Trust Center. Content code and add-ins are allowed to load from trusted locations with minimal security and without prompting the user for permission.If you disable this policy setting the selected application ignores any network locations listed in the Trusted Locations section of the Trust Center. If you also deploy Trusted Locations via Group Policy you should verify whether any of them are remote locations. If any of them are remote locations and you do not allow remote locations via this policy setting those policy keys that point to remote locations will be ignored on client computers.Disabling this policy setting does not delete any network locations from the Trusted Locations list but causes disruption for users who add network locations to the Trusted Locations list. Users are also prevented from adding new network locations to the Trusted Locations list in the Trust Center.  We recommended that you do not enable this policy setting (as the "Allow Trusted Locations on my network (not recommended)" check box also states). Therefore in practice it should be possible to disable this policy setting in most situations without causing significant usability issues for most users.If you do not enable this policy setting users can select the "Allow Trusted Locations on my network (not recommended)" check box if desired and then specify trusted locations by clicking the "Add new location" button.</t>
    </r>
  </si>
  <si>
    <t>HKCU\software\policies\microsoft\office\16.0\excel\security\trusted locations!allownetworklocations</t>
  </si>
  <si>
    <t>CPT-02DBE62D</t>
  </si>
  <si>
    <r>
      <rPr>
        <sz val="11"/>
        <rFont val="Calibri"/>
      </rPr>
      <t xml:space="preserve">Ensure </t>
    </r>
    <r>
      <rPr>
        <sz val="11"/>
        <color rgb="FF000000"/>
        <rFont val="Calibri"/>
      </rPr>
      <t>'</t>
    </r>
    <r>
      <rPr>
        <b/>
        <sz val="11"/>
        <color rgb="FF000000"/>
        <rFont val="Calibri"/>
      </rPr>
      <t>Disable UI extending from documents and templates</t>
    </r>
    <r>
      <rPr>
        <sz val="11"/>
        <color rgb="FF000000"/>
        <rFont val="Calibri"/>
      </rPr>
      <t>'</t>
    </r>
    <r>
      <rPr>
        <sz val="11"/>
        <color rgb="FF000000"/>
        <rFont val="Calibri"/>
      </rPr>
      <t xml:space="preserve"> is set to </t>
    </r>
    <r>
      <rPr>
        <sz val="11"/>
        <color rgb="FF000000"/>
        <rFont val="Calibri"/>
      </rPr>
      <t>'</t>
    </r>
    <r>
      <rPr>
        <b/>
        <sz val="11"/>
        <color rgb="FF000000"/>
        <rFont val="Calibri"/>
      </rPr>
      <t>Disallow in Word Enabled; Disallow in Excel Enabled; Disallow in PowerPoint Enabled; Disallow in Access Enabled; Disallow in Outlook Enabled; Disallow in Publisher Enabled; Disallow in Project Disabled; Disallow in Visio Disabled; Disallow in InfoPath Enabled</t>
    </r>
    <r>
      <rPr>
        <sz val="11"/>
        <color rgb="FF000000"/>
        <rFont val="Calibri"/>
      </rPr>
      <t>'</t>
    </r>
  </si>
  <si>
    <r>
      <rPr>
        <sz val="11"/>
        <color rgb="FF000000"/>
        <rFont val="Calibri"/>
      </rPr>
      <t xml:space="preserve">Set the following UI path to </t>
    </r>
    <r>
      <rPr>
        <b/>
        <sz val="11"/>
        <color rgb="FF000000"/>
        <rFont val="Calibri"/>
      </rPr>
      <t>Disallow in Word	Enabled; Disallow in Excel	Enabled; Disallow in PowerPoint	Enabled; Disallow in Access	Enabled; Disallow in Outlook	Enabled; Disallow in Publisher	Enabled; Disallow in Project	Disabled; Disallow in Visio	Disabled; Disallow in InfoPath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2016\Global Options\Customize\Disable UI extending from documents and templates</t>
    </r>
  </si>
  <si>
    <r>
      <rPr>
        <sz val="11"/>
        <color rgb="FF000000"/>
        <rFont val="Calibri"/>
      </rPr>
      <t>This policy setting controls whether Office 2016 applications load any custom user interface (UI) code included with a document or template.  Office 2016 allows developers to extend the UI with customization code that is included in a document or template. If you enable this policy setting Office 2016 applications cannot load any UI customization code included with documents and templates. If you disable or do not configure this policy setting Office 2016 applications load any UI customization code included with a document or template when opening it.</t>
    </r>
  </si>
  <si>
    <t>HKCU\software\policies\microsoft\office\16.0\common\toolbars\word!noextensibilitycustomizationfromdocument HKCU\software\policies\microsoft\office\16.0\common\toolbars\excel!noextensibilitycustomizationfromdocument HKCU\software\policies\microsoft\office\16.0\common\toolbars\powerpoint!noextensibilitycustomizationfromdocument HKCU\software\policies\microsoft\office\16.0\common\toolbars\access!noextensibilitycustomizationfromdocument HKCU\software\policies\microsoft\office\16.0\common\toolbars\outlook!noextensibilitycustomizationfromdocument HKCU\software\policies\microsoft\office\16.0\common\toolbars\publisher!noextensibilitycustomizationfromdocument HKCU\software\policies\microsoft\office\16.0\common\toolbars\project!noextensibilitycustomizationfromdocument HKCU\software\policies\microsoft\office\16.0\common\toolbars\visio!noextensibilitycustomizationfromdocument HKCU\software\policies\microsoft\office\16.0\common\toolbars\infopath!noextensibilitycustomizationfromdocument</t>
  </si>
  <si>
    <t>CPT-BFC60DD6</t>
  </si>
  <si>
    <r>
      <rPr>
        <sz val="11"/>
        <rFont val="Calibri"/>
      </rPr>
      <t xml:space="preserve">Ensure </t>
    </r>
    <r>
      <rPr>
        <sz val="11"/>
        <color rgb="FF000000"/>
        <rFont val="Calibri"/>
      </rPr>
      <t>'</t>
    </r>
    <r>
      <rPr>
        <b/>
        <sz val="11"/>
        <color rgb="FF000000"/>
        <rFont val="Calibri"/>
      </rPr>
      <t>ActiveX Control Initialization</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</si>
  <si>
    <r>
      <rPr>
        <sz val="11"/>
        <color rgb="FF000000"/>
        <rFont val="Calibri"/>
      </rPr>
      <t xml:space="preserve">Set the following UI path to </t>
    </r>
    <r>
      <rPr>
        <b/>
        <sz val="11"/>
        <color rgb="FF000000"/>
        <rFont val="Calibri"/>
      </rPr>
      <t>6</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2016\Security Settings\ActiveX Control Initialization</t>
    </r>
  </si>
  <si>
    <r>
      <rPr>
        <sz val="11"/>
        <color rgb="FF000000"/>
        <rFont val="Calibri"/>
      </rPr>
      <t>This policy setting specifies the Microsoft ActiveX® initialization security level for all Microsoft Office applications. ActiveX controls can adversely affect a computer directly. In addition malicious code can be used to compromise an ActiveX control and attack a computer. To indicate the safety of an ActiveX control developers can denote them as Safe For Initialization (SFI). SFI indicates that a control is safe to open and run and that it is not capable of causing a problem for any computer regardless of whether it has persisted data values or not. If a control is not marked SFI it is possible that the control could adversely affect a computer--or it could mean that the developers did not test the control in all situations and are not sure whether it might be compromised in the future.   If you enable this policy setting you can set the ActiveX security level to a number between 1 and 6. These security levels are as follows:   1 - Regardless of how the control is marked load it and use the persisted values (if any). This setting does not prompt the user.   2 - If SFI load the control in safe mode and use persisted values (if any). If not SFI load in unsafe mode with persisted values (if any) or use the default (first-time initialization) settings. This level is similar to the default configuration but does not prompt the user.   3 - If SFI load the control in unsafe mode and use persisted values (if any). If not SFI prompt the user and advise them that it is marked unsafe. If the user chooses No at the prompt do not load the control. Otherwise load it with default (first-time initialization) settings.   4 - If SFI load the control in safe mode and use persisted values (if any). If not SFI prompt the user and advise them that it is marked unsafe. If the user chooses No at the prompt do not load the control. Otherwise load it with default (first-time initialization) settings.   5 - If SFI load the control in unsafe mode and use persisted values (if any). If not SFI prompt the user and advise them that it is marked unsafe. If the user chooses No at the prompt do not load the control. Otherwise load it with persisted values.    6 - If SFI load the control in safe mode and use persisted values (if any). If not SFI prompt the user and advise them that it is marked unsafe. If the user chooses No at the prompt do not load the control. Otherwise load it with persisted values.   If you disable or do not configure this policy setting if a control is marked SFI the application loads the control in safe mode and uses persisted values (if any). If the control is not marked SFI the application loads the control in unsafe mode with persisted values (if any) or uses the default (first-time initialization) settings. In both situations the Message Bar informs users that the controls have been disabled and prompts them to respond.   Important - Some ActiveX controls do not respect the safe mode registry setting and therefore might load persisted data even though you configure this setting to instruct the control to use safe mode. This setting only increases security for ActiveX controls that are accurately marked as SFI. In situations that involve malicious or poorly designed code an ActiveX control might be inaccurately marked as SFI.</t>
    </r>
  </si>
  <si>
    <t>HKCU\software\policies\microsoft\office\common\security!uficontrols</t>
  </si>
  <si>
    <t>Microsoft Office 2016\Security Settings</t>
  </si>
  <si>
    <t>CPT-FC8543B7</t>
  </si>
  <si>
    <r>
      <rPr>
        <sz val="11"/>
        <rFont val="Calibri"/>
      </rPr>
      <t xml:space="preserve">Ensure </t>
    </r>
    <r>
      <rPr>
        <sz val="11"/>
        <color rgb="FF000000"/>
        <rFont val="Calibri"/>
      </rPr>
      <t>'</t>
    </r>
    <r>
      <rPr>
        <b/>
        <sz val="11"/>
        <color rgb="FF000000"/>
        <rFont val="Calibri"/>
      </rPr>
      <t>Allow Basic Authentication prompts from network proxies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</si>
  <si>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2016\Security Settings\Allow Basic Authentication prompts from network proxies</t>
    </r>
  </si>
  <si>
    <r>
      <rPr>
        <sz val="11"/>
        <color rgb="FF000000"/>
        <rFont val="Calibri"/>
      </rPr>
      <t>This policy setting controls whether network proxies are allowed to show Basic Authentication prompts.By default all Basic Authentication sign-in prompts are blocked and the user is shown a message that the sign-in method isn’t allowed.If you enable this policy setting then network proxies will be allowed to show Basic Authentication prompts.Warning: Allowing Basic Authentication sign-in prompts isn’t recommended because it’s a security risk.If you disable or don’t configure this policy setting all Basic Authentication sign-in prompts from network proxes will be blocked and the user will be shown a message that the sign-in method isn’t allowed.Note: This policy setting only applies to subscription versions of Office such as Microsoft 365 Apps for enterprise and to subscription versions of Project and Visio.For more information see https://go.microsoft.com/fwlink/p/?linkid=2199001.</t>
    </r>
  </si>
  <si>
    <t>HKCU\software\policies\microsoft\office\16.0\common\identity!basicauthproxybehavior</t>
  </si>
  <si>
    <t>CPT-94B9CFCC</t>
  </si>
  <si>
    <r>
      <rPr>
        <sz val="11"/>
        <rFont val="Calibri"/>
      </rPr>
      <t xml:space="preserve">Ensure </t>
    </r>
    <r>
      <rPr>
        <sz val="11"/>
        <color rgb="FF000000"/>
        <rFont val="Calibri"/>
      </rPr>
      <t>'</t>
    </r>
    <r>
      <rPr>
        <b/>
        <sz val="11"/>
        <color rgb="FF000000"/>
        <rFont val="Calibri"/>
      </rPr>
      <t>Allow VBA to load typelib references by path from untrusted intranet locations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</si>
  <si>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2016\Security Settings\Allow VBA to load typelib references by path from untrusted intranet locations</t>
    </r>
  </si>
  <si>
    <r>
      <rPr>
        <sz val="11"/>
        <color rgb="FF000000"/>
        <rFont val="Calibri"/>
      </rPr>
      <t>This policy setting permits VBA to load typelib references by explicit path read from the project data if that path points to an intranet location that is not explicitly in the system trusted sites list.By default VBA will attempt to load typelibs referenced in a project by searching for the library GUID in the registry. If it is not found in the registry VBA will attempt to load the typelib or project reference using the path stored in the project for the reference as long as the reference does not point to an internet or intranet location that is not in the trusted sites list.If you enable this policy setting VBA will treat intranet paths like local machine paths and therefore VBA will attempt to search for unregistered references in intranet locations that are not local machine or in the system's trusted sites list.If you disable or don’t configure this policy setting VBA maintains its default behavior and will refuse to load typelibs on intranet paths if it does not find the typelib registered in HKEY_CLASSES_ROOT.</t>
    </r>
  </si>
  <si>
    <t>HKCU\software\policies\microsoft\vba\security!allowvbaintranetreferences</t>
  </si>
  <si>
    <t>CPT-4925199B</t>
  </si>
  <si>
    <r>
      <rPr>
        <sz val="11"/>
        <rFont val="Calibri"/>
      </rPr>
      <t xml:space="preserve">Ensure </t>
    </r>
    <r>
      <rPr>
        <sz val="11"/>
        <color rgb="FF000000"/>
        <rFont val="Calibri"/>
      </rPr>
      <t>'</t>
    </r>
    <r>
      <rPr>
        <b/>
        <sz val="11"/>
        <color rgb="FF000000"/>
        <rFont val="Calibri"/>
      </rPr>
      <t>Automation Security</t>
    </r>
    <r>
      <rPr>
        <sz val="11"/>
        <color rgb="FF000000"/>
        <rFont val="Calibri"/>
      </rPr>
      <t>'</t>
    </r>
    <r>
      <rPr>
        <sz val="11"/>
        <color rgb="FF000000"/>
        <rFont val="Calibri"/>
      </rPr>
      <t xml:space="preserve"> is set to </t>
    </r>
    <r>
      <rPr>
        <sz val="11"/>
        <color rgb="FF000000"/>
        <rFont val="Calibri"/>
      </rPr>
      <t>'</t>
    </r>
    <r>
      <rPr>
        <b/>
        <sz val="11"/>
        <color rgb="FF000000"/>
        <rFont val="Calibri"/>
      </rPr>
      <t>Use application macro security level</t>
    </r>
    <r>
      <rPr>
        <sz val="11"/>
        <color rgb="FF000000"/>
        <rFont val="Calibri"/>
      </rPr>
      <t>'</t>
    </r>
  </si>
  <si>
    <r>
      <rPr>
        <sz val="11"/>
        <color rgb="FF000000"/>
        <rFont val="Calibri"/>
      </rPr>
      <t xml:space="preserve">Set the following UI path to </t>
    </r>
    <r>
      <rPr>
        <b/>
        <sz val="11"/>
        <color rgb="FF000000"/>
        <rFont val="Calibri"/>
      </rPr>
      <t>Use application macro security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2016\Security Settings\Automation Security</t>
    </r>
  </si>
  <si>
    <r>
      <rPr>
        <sz val="11"/>
        <color rgb="FF000000"/>
        <rFont val="Calibri"/>
      </rPr>
      <t>This policy setting controls whether macros can run in an Office 2016 application that is opened programmatically by another application. If you enable this policy setting you can choose from three options for controlling macro behavior in Excel PowerPoint and Word when the application is opened programmatically: - Disable macros by default - All macros are disabled in the programmatically opened application. - Macros enabled (default) - Macros can run in the programmatically opened application. This option enforces the default configuration in Excel PowerPoint and Word. - User application macro security level - Macro functionality is determined by the setting in the "Macro Settings" section of the Trust Center. If you disable or do not configure this policy setting when a separate program is used to launch Microsoft Excel PowerPoint or Word programmatically any macros can run in the programmatically opened application without being blocked.</t>
    </r>
  </si>
  <si>
    <t>HKCU\software\policies\microsoft\office\common\security!automationsecurity</t>
  </si>
  <si>
    <t>CPT-43B74D59</t>
  </si>
  <si>
    <r>
      <rPr>
        <sz val="11"/>
        <rFont val="Calibri"/>
      </rPr>
      <t xml:space="preserve">Ensure </t>
    </r>
    <r>
      <rPr>
        <sz val="11"/>
        <color rgb="FF000000"/>
        <rFont val="Calibri"/>
      </rPr>
      <t>'</t>
    </r>
    <r>
      <rPr>
        <b/>
        <sz val="11"/>
        <color rgb="FF000000"/>
        <rFont val="Calibri"/>
      </rPr>
      <t>Block Insecure Protocols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</si>
  <si>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2016\Security Settings\Block Insecure Protocols</t>
    </r>
  </si>
  <si>
    <r>
      <rPr>
        <sz val="11"/>
        <color rgb="FF000000"/>
        <rFont val="Calibri"/>
      </rPr>
      <t>This policy setting allows you to control which protocols can be used when opening documents in Microsoft 365 apps.If you enable this policy setting non-HTTPS links will be blocked when opening documents in Microsoft 365 apps.If you disable this policy setting all protocols and links will be allowed when opening documents in Microsoft 365 apps.If you don't configure this policy setting all protocols and links will be allowed when opening documents in Microsoft 365 apps.</t>
    </r>
  </si>
  <si>
    <t>HKCU\software\policies\microsoft\office\16.0\common\fileio!blockinsecureprotocols</t>
  </si>
  <si>
    <t>CPT-4302D853</t>
  </si>
  <si>
    <r>
      <rPr>
        <sz val="11"/>
        <rFont val="Calibri"/>
      </rPr>
      <t xml:space="preserve">Ensure </t>
    </r>
    <r>
      <rPr>
        <sz val="11"/>
        <color rgb="FF000000"/>
        <rFont val="Calibri"/>
      </rPr>
      <t>'</t>
    </r>
    <r>
      <rPr>
        <b/>
        <sz val="11"/>
        <color rgb="FF000000"/>
        <rFont val="Calibri"/>
      </rPr>
      <t>Block OLE Graph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</si>
  <si>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2016\Security Settings\Block OLE Graph</t>
    </r>
  </si>
  <si>
    <r>
      <rPr>
        <sz val="11"/>
        <color rgb="FF000000"/>
        <rFont val="Calibri"/>
      </rPr>
      <t>This policy setting allows you to control whether Object Linking and Embedding (OLE) Graph functionality runs in Microsoft 365 apps.If you enable this policy setting OLE Graph including MSGraph.Application and MSGraph.Chart will not run in any Microsoft 365 app. Instead a static image will render in its place.If you disable this policy setting OLE Graph will run in Microsoft 365 apps.If you don't configure this policy setting OLE Graph will run in Microsoft 365 apps.</t>
    </r>
  </si>
  <si>
    <t>HKCU\software\policies\microsoft\office\16.0\common\security!blockolegraph</t>
  </si>
  <si>
    <t>CPT-1B65815D</t>
  </si>
  <si>
    <r>
      <rPr>
        <sz val="11"/>
        <rFont val="Calibri"/>
      </rPr>
      <t xml:space="preserve">Ensure </t>
    </r>
    <r>
      <rPr>
        <sz val="11"/>
        <color rgb="FF000000"/>
        <rFont val="Calibri"/>
      </rPr>
      <t>'</t>
    </r>
    <r>
      <rPr>
        <b/>
        <sz val="11"/>
        <color rgb="FF000000"/>
        <rFont val="Calibri"/>
      </rPr>
      <t>Block OrgChart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</si>
  <si>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2016\Security Settings\Block OrgChart</t>
    </r>
  </si>
  <si>
    <r>
      <rPr>
        <sz val="11"/>
        <color rgb="FF000000"/>
        <rFont val="Calibri"/>
      </rPr>
      <t>This policy setting allows you to control whether Organization Chart (OrgChart) Add-in for Microsoft Office programs runs in Microsoft 365 apps.If you enable this policy setting OrgChart will not run in any Microsoft 365 app. Instead a static image will render in its place.If you disable this policy setting OrgChart will run in Microsoft 365 apps.If you don't configure this policy setting OrgChart will run in Microsoft 365 apps.</t>
    </r>
  </si>
  <si>
    <t>HKCU\software\policies\microsoft\office\16.0\common\security!blockorgchart</t>
  </si>
  <si>
    <t>CPT-513EA25D</t>
  </si>
  <si>
    <r>
      <rPr>
        <sz val="11"/>
        <rFont val="Calibri"/>
      </rPr>
      <t xml:space="preserve">Ensure </t>
    </r>
    <r>
      <rPr>
        <sz val="11"/>
        <color rgb="FF000000"/>
        <rFont val="Calibri"/>
      </rPr>
      <t>'</t>
    </r>
    <r>
      <rPr>
        <b/>
        <sz val="11"/>
        <color rgb="FF000000"/>
        <rFont val="Calibri"/>
      </rPr>
      <t>Control how Office handles form-based sign-in prompts</t>
    </r>
    <r>
      <rPr>
        <sz val="11"/>
        <color rgb="FF000000"/>
        <rFont val="Calibri"/>
      </rPr>
      <t>'</t>
    </r>
    <r>
      <rPr>
        <sz val="11"/>
        <color rgb="FF000000"/>
        <rFont val="Calibri"/>
      </rPr>
      <t xml:space="preserve"> is set to </t>
    </r>
    <r>
      <rPr>
        <sz val="11"/>
        <color rgb="FF000000"/>
        <rFont val="Calibri"/>
      </rPr>
      <t>'</t>
    </r>
    <r>
      <rPr>
        <b/>
        <sz val="11"/>
        <color rgb="FF000000"/>
        <rFont val="Calibri"/>
      </rPr>
      <t>Block all prompts</t>
    </r>
    <r>
      <rPr>
        <sz val="11"/>
        <color rgb="FF000000"/>
        <rFont val="Calibri"/>
      </rPr>
      <t>'</t>
    </r>
  </si>
  <si>
    <r>
      <rPr>
        <sz val="11"/>
        <color rgb="FF000000"/>
        <rFont val="Calibri"/>
      </rPr>
      <t xml:space="preserve">Set the following UI path to </t>
    </r>
    <r>
      <rPr>
        <b/>
        <sz val="11"/>
        <color rgb="FF000000"/>
        <rFont val="Calibri"/>
      </rPr>
      <t>Block all prompts</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2016\Security Settings\Control how Office handles form-based sign-in prompts</t>
    </r>
  </si>
  <si>
    <r>
      <rPr>
        <sz val="11"/>
        <color rgb="FF000000"/>
        <rFont val="Calibri"/>
      </rPr>
      <t>This policy setting controls how Office applications handle form-based sign-in prompts.?If you enable this policy setting you must choose one of the following options:?Block all prompts?Ask the user what to do for each new host?Show prompts only from allowed hosts?If you select “Block all prompts” then no form-based sign-in prompts are shown to the user and the user is shown a message that the sign-in method isn’t allowed.?If you select “Ask the user what do for each new host” then the user is asked for each new host whether the user wants to sign-in to the host. If the user has previously signed-in to a host a form-based sign-in prompt is shown for that host. Also form-based sign-in prompts are shown for any hosts specified by the “Specify hosts allowed to show form-based sign-in prompts to users” setting.If you select “Show prompts only from allowed hosts” then form-based sign-in prompts are shown only from hosts that have been specified by the additional “Specify hosts allowed to show form-based sign-in prompts to users” setting. Form-based sign-in prompts from all other hosts are blocked and the user is shown a message that the sign-in method isn’t allowed.Note: If you don’t configure the “Specify hosts allowed to show form-based sign-in prompts to users” setting or don’t specify any hosts in that setting then the behavior of the “Show prompts only from allowed hosts” option will be the same as if you selected the “Block all prompts” option.If you disable or don’t configure this policy setting all form-based sign-in prompts are blocked and the  user is shown a message that the sign-in method isn’t allowed. But users are able to change the behavior for form-based sign-in prompts by going to File &gt; Options &gt; Trust Center &gt; Trust Center Settings &gt; Form-based sign-in.Note: This policy setting only applies to subscription versions of Office such as Microsoft 365 Apps for enterprise and to subscription versions of Project and Visio.?</t>
    </r>
  </si>
  <si>
    <t>HKCU\software\policies\microsoft\office\16.0\common!fbabehavior HKCU\software\policies\microsoft\office\16.0\common!fbaenabledhosts</t>
  </si>
  <si>
    <t>CPT-EC3A1A43</t>
  </si>
  <si>
    <r>
      <rPr>
        <sz val="11"/>
        <rFont val="Calibri"/>
      </rPr>
      <t xml:space="preserve">Ensure </t>
    </r>
    <r>
      <rPr>
        <sz val="11"/>
        <color rgb="FF000000"/>
        <rFont val="Calibri"/>
      </rPr>
      <t>'</t>
    </r>
    <r>
      <rPr>
        <b/>
        <sz val="11"/>
        <color rgb="FF000000"/>
        <rFont val="Calibri"/>
      </rPr>
      <t>Disable additional security checks on VBA library references that may refer to unsafe locations on the local machine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</si>
  <si>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2016\Security Settings\Disable additional security checks on VBA library references that may refer to unsafe locations on the local machine</t>
    </r>
  </si>
  <si>
    <r>
      <rPr>
        <sz val="11"/>
        <color rgb="FF000000"/>
        <rFont val="Calibri"/>
      </rPr>
      <t>This policy setting restricts VBA to checking project library references only against the registry and trusted zones. By default VBA performs additional checks against library paths to prevent loading references from potentially unsafe locations on the local machine as well. It is recommended that this setting remain 0 or unset to allow for the more secure default behavior. Only enable this setting if the default behavior is causing compatibility issues with critical solutions and then only to provide time to migrate the solutions to address the less secure behavior at which point the setting should be turned off again.</t>
    </r>
  </si>
  <si>
    <t>HKCU\software\policies\microsoft\vba\security!disablestrictvbarefssecurity</t>
  </si>
  <si>
    <t>CPT-454899BF</t>
  </si>
  <si>
    <r>
      <rPr>
        <sz val="11"/>
        <rFont val="Calibri"/>
      </rPr>
      <t xml:space="preserve">Ensure </t>
    </r>
    <r>
      <rPr>
        <sz val="11"/>
        <color rgb="FF000000"/>
        <rFont val="Calibri"/>
      </rPr>
      <t>'</t>
    </r>
    <r>
      <rPr>
        <b/>
        <sz val="11"/>
        <color rgb="FF000000"/>
        <rFont val="Calibri"/>
      </rPr>
      <t>Disable all Trust Bar notifications for security issues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</si>
  <si>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2016\Security Settings\Disable all Trust Bar notifications for security issues</t>
    </r>
  </si>
  <si>
    <r>
      <rPr>
        <sz val="11"/>
        <color rgb="FF000000"/>
        <rFont val="Calibri"/>
      </rPr>
      <t>This policy setting controls whether Office 2016 applications notify users when potentially unsafe features or content are detected or whether such features or content are silently disabled without notification. The Message Bar in Office 2016 applications is used to identify security issues such as unsigned macros or potentially unsafe add-ins. When such issues are detected the application disables the unsafe feature or content and displays the Message Bar at the top of the active window. The Message Bar informs the users about the nature of the security issue and in some cases provides the users with an option to enable the potentially unsafe feature or content which could harm the user's computer. If you enable this policy setting Office 2016 applications do not display information in the Message Bar about potentially unsafe content that has been detected or has automatically been blocked. If you disable this policy setting Office 2016 applications display information in the Message Bar about content that has automatically been blocked. If you do not configure this policy setting if an Office 2016 application detects a security issue the Message Bar is displayed. However this configuration can be modified by users in the Trust Center.</t>
    </r>
  </si>
  <si>
    <t>HKCU\software\policies\microsoft\office\16.0\common\trustcenter!trustbar</t>
  </si>
  <si>
    <t>CPT-71D331FC</t>
  </si>
  <si>
    <r>
      <rPr>
        <sz val="11"/>
        <rFont val="Calibri"/>
      </rPr>
      <t xml:space="preserve">Ensure </t>
    </r>
    <r>
      <rPr>
        <sz val="11"/>
        <color rgb="FF000000"/>
        <rFont val="Calibri"/>
      </rPr>
      <t>'</t>
    </r>
    <r>
      <rPr>
        <b/>
        <sz val="11"/>
        <color rgb="FF000000"/>
        <rFont val="Calibri"/>
      </rPr>
      <t>Encryption mode for Information Rights Management (IRM)</t>
    </r>
    <r>
      <rPr>
        <sz val="11"/>
        <color rgb="FF000000"/>
        <rFont val="Calibri"/>
      </rPr>
      <t>'</t>
    </r>
    <r>
      <rPr>
        <sz val="11"/>
        <color rgb="FF000000"/>
        <rFont val="Calibri"/>
      </rPr>
      <t xml:space="preserve"> is set to </t>
    </r>
    <r>
      <rPr>
        <sz val="11"/>
        <color rgb="FF000000"/>
        <rFont val="Calibri"/>
      </rPr>
      <t>'</t>
    </r>
    <r>
      <rPr>
        <b/>
        <sz val="11"/>
        <color rgb="FF000000"/>
        <rFont val="Calibri"/>
      </rPr>
      <t>Cipher Block Chaining (CBC)</t>
    </r>
    <r>
      <rPr>
        <sz val="11"/>
        <color rgb="FF000000"/>
        <rFont val="Calibri"/>
      </rPr>
      <t>'</t>
    </r>
  </si>
  <si>
    <r>
      <rPr>
        <sz val="11"/>
        <color rgb="FF000000"/>
        <rFont val="Calibri"/>
      </rPr>
      <t xml:space="preserve">Set the following UI path to </t>
    </r>
    <r>
      <rPr>
        <b/>
        <sz val="11"/>
        <color rgb="FF000000"/>
        <rFont val="Calibri"/>
      </rPr>
      <t>Cipher Block Chaining (CBC)</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2016\Security Settings\Encryption mode for Information Rights Management (IRM)</t>
    </r>
  </si>
  <si>
    <r>
      <rPr>
        <sz val="11"/>
        <color rgb="FF000000"/>
        <rFont val="Calibri"/>
      </rPr>
      <t>If you enable this policy setting you can choose from two options for controlling the encryption mode that Excel PowerPoint Word Visio and Outlook applications use to protect content with Information Rights Management (IRM):- Electronic Codebook (ECB) – ECB mode is always used when applying IRM encryption.- Cipher Block Chaining (CBC) – CBC mode is always used when applying IRM encryption.If you disable or don't configure this policy setting:- For Microsoft 365 Apps (Version 2304 or later): Cipher Block Chaining (CBC) mode is used.- For earlier Microsoft 365 Apps and Office LTSC 2021 2019 and 2016: Electronic Codebook (ECB) mode is used.</t>
    </r>
  </si>
  <si>
    <t>HKCU\software\policies\microsoft\office\16.0\common\drm!compatibleencryption</t>
  </si>
  <si>
    <t>CPT-1A4FA801</t>
  </si>
  <si>
    <r>
      <rPr>
        <sz val="11"/>
        <rFont val="Calibri"/>
      </rPr>
      <t xml:space="preserve">Ensure </t>
    </r>
    <r>
      <rPr>
        <sz val="11"/>
        <color rgb="FF000000"/>
        <rFont val="Calibri"/>
      </rPr>
      <t>'</t>
    </r>
    <r>
      <rPr>
        <b/>
        <sz val="11"/>
        <color rgb="FF000000"/>
        <rFont val="Calibri"/>
      </rPr>
      <t>Encryption type for password protected Office 97-2003 files</t>
    </r>
    <r>
      <rPr>
        <sz val="11"/>
        <color rgb="FF000000"/>
        <rFont val="Calibri"/>
      </rPr>
      <t>'</t>
    </r>
    <r>
      <rPr>
        <sz val="11"/>
        <color rgb="FF000000"/>
        <rFont val="Calibri"/>
      </rPr>
      <t xml:space="preserve"> is set to </t>
    </r>
    <r>
      <rPr>
        <sz val="11"/>
        <color rgb="FF000000"/>
        <rFont val="Calibri"/>
      </rPr>
      <t>'</t>
    </r>
    <r>
      <rPr>
        <b/>
        <sz val="11"/>
        <color rgb="FF000000"/>
        <rFont val="Calibri"/>
      </rPr>
      <t>Microsoft Enhanced RSA and AES Cryptographic Provider,AES 256,256</t>
    </r>
    <r>
      <rPr>
        <sz val="11"/>
        <color rgb="FF000000"/>
        <rFont val="Calibri"/>
      </rPr>
      <t>'</t>
    </r>
  </si>
  <si>
    <r>
      <rPr>
        <sz val="11"/>
        <color rgb="FF000000"/>
        <rFont val="Calibri"/>
      </rPr>
      <t xml:space="preserve">Set the following UI path to </t>
    </r>
    <r>
      <rPr>
        <b/>
        <sz val="11"/>
        <color rgb="FF000000"/>
        <rFont val="Calibri"/>
      </rPr>
      <t>Microsoft Enhanced RSA and AES Cryptographic Provider,AES 256,256</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2016\Security Settings\Encryption type for password protected Office 97-2003 files</t>
    </r>
  </si>
  <si>
    <r>
      <rPr>
        <sz val="11"/>
        <color rgb="FF000000"/>
        <rFont val="Calibri"/>
      </rPr>
      <t>This policy setting enables you to specify an encryption type for password-protected Office 97-2003 files.      If you enable this policy setting you can specify the type of encryption that Office applications will use to encrypt password-protected files in the older Office 97-2003 file formats. The chosen encryption type must have a corresponding cryptographic service provider (CSP) installed on the computer that encrypts the file.  See the HKEY_LOCAL_MACHINE\SOFTWARE\Microsoft\Cryptography\Defaults\Provider\ registry key for a list of CSPs installed on the local computer. Specify the encryption type to use by entering it in the provided text box in the following form:&lt;Encryption Provider&gt;&lt;Encryption Algorithm&gt;&lt;Encryption Key Length&gt;.For example Microsoft Enhanced Cryptographic Provider v1.0RC4128If you do not configure this policy setting Excel PowerPoint and Word use Office 97/2000 Compatible encryption a proprietary encryption method to encrypt password-protected Office 97-2003 files.</t>
    </r>
  </si>
  <si>
    <t>HKCU\software\policies\microsoft\office\16.0\common\security!defaultencryption12</t>
  </si>
  <si>
    <t>CPT-CBBDC1E9</t>
  </si>
  <si>
    <r>
      <rPr>
        <sz val="11"/>
        <rFont val="Calibri"/>
      </rPr>
      <t xml:space="preserve">Ensure </t>
    </r>
    <r>
      <rPr>
        <sz val="11"/>
        <color rgb="FF000000"/>
        <rFont val="Calibri"/>
      </rPr>
      <t>'</t>
    </r>
    <r>
      <rPr>
        <b/>
        <sz val="11"/>
        <color rgb="FF000000"/>
        <rFont val="Calibri"/>
      </rPr>
      <t>Encryption type for password protected Office Open XML files</t>
    </r>
    <r>
      <rPr>
        <sz val="11"/>
        <color rgb="FF000000"/>
        <rFont val="Calibri"/>
      </rPr>
      <t>'</t>
    </r>
    <r>
      <rPr>
        <sz val="11"/>
        <color rgb="FF000000"/>
        <rFont val="Calibri"/>
      </rPr>
      <t xml:space="preserve"> is set to </t>
    </r>
    <r>
      <rPr>
        <sz val="11"/>
        <color rgb="FF000000"/>
        <rFont val="Calibri"/>
      </rPr>
      <t>'</t>
    </r>
    <r>
      <rPr>
        <b/>
        <sz val="11"/>
        <color rgb="FF000000"/>
        <rFont val="Calibri"/>
      </rPr>
      <t>Microsoft Enhanced RSA and AES Cryptographic Provider,AES 256,256</t>
    </r>
    <r>
      <rPr>
        <sz val="11"/>
        <color rgb="FF000000"/>
        <rFont val="Calibri"/>
      </rPr>
      <t>'</t>
    </r>
  </si>
  <si>
    <r>
      <rPr>
        <sz val="11"/>
        <color rgb="FF000000"/>
        <rFont val="Calibri"/>
      </rPr>
      <t xml:space="preserve">Set the following UI path to </t>
    </r>
    <r>
      <rPr>
        <b/>
        <sz val="11"/>
        <color rgb="FF000000"/>
        <rFont val="Calibri"/>
      </rPr>
      <t>Microsoft Enhanced RSA and AES Cryptographic Provider,AES 256,256</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2016\Security Settings\Encryption type for password protected Office Open XML files</t>
    </r>
  </si>
  <si>
    <r>
      <rPr>
        <sz val="11"/>
        <color rgb="FF000000"/>
        <rFont val="Calibri"/>
      </rPr>
      <t>This policy setting allows you to specify an encryption type for Office Open XML files.      If you enable this policy setting you can specify the type of encryption that Office applications use to encrypt password-protected files in the Office Open XML file formats used by Excel PowerPoint and Word. The chosen encryption type must have a corresponding cryptographic service provider (CSP) installed on the computer that encrypts the file.  See the HKEY_LOCAL_MACHINE\SOFTWARE\Microsoft\Cryptography\Defaults\Provider\ registry key for a list of CSPs installed on the local computer. Specify the encryption type to use by entering it in the provided text box in the following form:&lt;Encryption Provider&gt;&lt;Encryption Algorithm&gt;&lt;Encryption Key Length&gt;For example: Microsoft Enhanced Cryptographic Provider v1.0RC4128If you disable or do not configure this policy setting the default CSP is used.  The default cryptographic service provider (CSP) is Microsoft Enhanced RSA and AES Cryptographic Provider AES-128 128-bit.Note: This policy setting does not take effect unless the registry key  HKEY_CURRENT_USER\Software\Microsoft\Office\16.0\&lt;office application name&gt;\Security\Crypto\CompatMode is set to 0. By default the CompatMode registry key is set to 1.</t>
    </r>
  </si>
  <si>
    <t>HKCU\software\policies\microsoft\office\16.0\common\security!openxmlencryption</t>
  </si>
  <si>
    <t>CPT-865DA20D</t>
  </si>
  <si>
    <r>
      <rPr>
        <sz val="11"/>
        <rFont val="Calibri"/>
      </rPr>
      <t xml:space="preserve">Ensure </t>
    </r>
    <r>
      <rPr>
        <sz val="11"/>
        <color rgb="FF000000"/>
        <rFont val="Calibri"/>
      </rPr>
      <t>'</t>
    </r>
    <r>
      <rPr>
        <b/>
        <sz val="11"/>
        <color rgb="FF000000"/>
        <rFont val="Calibri"/>
      </rPr>
      <t>Load Controls in Forms3</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</si>
  <si>
    <r>
      <rPr>
        <sz val="11"/>
        <color rgb="FF000000"/>
        <rFont val="Calibri"/>
      </rPr>
      <t xml:space="preserve">Set the following UI path to </t>
    </r>
    <r>
      <rPr>
        <b/>
        <sz val="11"/>
        <color rgb="FF000000"/>
        <rFont val="Calibri"/>
      </rPr>
      <t>1</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2016\Security Settings\Load Controls in Forms3</t>
    </r>
  </si>
  <si>
    <r>
      <rPr>
        <sz val="11"/>
        <color rgb="FF000000"/>
        <rFont val="Calibri"/>
      </rPr>
      <t>This policy setting allows you to control how ActiveX controls in UserForms should be initialized based upon whether they are Safe For Initialization (SFI) or Unsafefor Initialization (UFI).   ActiveX controls are Component Object Model (COM) objects and have unrestricted access to users' computers. ActiveX controls can access the local file system and change the registry settings of the operating system. If a malicious user repurposes an ActiveX control to take over a user's computer the effect could be significant. To help improve security ActiveX developers can mark controls as Safe For Initialization (SFI) which means that the developer states that the controls are safe to open and run and not capable of causing harm to any computers. If a control is not marked SFI the control could adversely affect a computer--or it's possible the developers did not test the control in all situations and are not sure whether their control might be compromised at some future date.SFI controls run in safe mode which limits their access to the computer. For example a worksheet control can both read and write files when it is in unsafe mode but perhaps only read from files when it is in safe mode. This functionality allows the control to be used in very powerful ways when safety wasn't important but the control would still be safe for use in a Web page. If a control is not marked as SFI it is marked Unsafe For Initialization (UFI) which means that it is capable of affecting a user's computer. If UFI ActiveX controls are loaded they are always loaded in unsafe mode.   If you enable this policy setting you can choose from four options for loading controls in UserForms:   1- For a UFI or SFI signed control that supports safe and unsafe mode load the control in unsafe mode. For an SFI signed control that only supports a safe mode configuration load the control in safe mode. This option enforces the default configuration.   2 - Users are prompted to determine how UserForm forms will load. The prompt only displays once per session within an application. When users respond to the prompt loading continues based on whether the control is UFI or SFI:   - For a UFI signed control if users respond Yes to the prompt load the control in unsafe mode. If users respond No load the control using the default properties.   - For an SFI signed control that supports both safe and unsafe modes if users respond Yes to the prompt load the control in unsafe mode. If users respond No load the control using safe mode. If the SFI control can only support safe mode load the control in safe mode. This option is the default configuration in the Microsoft Office 2016 release.   3 - Users are prompted to determine how UserForm forms will load. The prompt only displays once per session within an application. When users respond to the prompt loading continues based on whether the control is UFI or SFI:   - For a UFI signed control if users respond Yes to the prompt load the control in unsafe mode. If users respond No load the control with its default properties.   - For an SFI signed control load in safe mode.   4 - For a UFI signed control load with the default properties of the control. For an SFI signed control load in safe mode (considered to be the safest mode).   If you disable or do not configure this policy setting the behavior is as if you enable this policy setting and then select option 1.</t>
    </r>
  </si>
  <si>
    <t>HKCU\software\policies\microsoft\vba\security!loadcontrolsinforms</t>
  </si>
  <si>
    <t>CPT-BA25B421</t>
  </si>
  <si>
    <r>
      <rPr>
        <sz val="11"/>
        <rFont val="Calibri"/>
      </rPr>
      <t xml:space="preserve">Ensure </t>
    </r>
    <r>
      <rPr>
        <sz val="11"/>
        <color rgb="FF000000"/>
        <rFont val="Calibri"/>
      </rPr>
      <t>'</t>
    </r>
    <r>
      <rPr>
        <b/>
        <sz val="11"/>
        <color rgb="FF000000"/>
        <rFont val="Calibri"/>
      </rPr>
      <t>Macro Runtime Scan Scope</t>
    </r>
    <r>
      <rPr>
        <sz val="11"/>
        <color rgb="FF000000"/>
        <rFont val="Calibri"/>
      </rPr>
      <t>'</t>
    </r>
    <r>
      <rPr>
        <sz val="11"/>
        <color rgb="FF000000"/>
        <rFont val="Calibri"/>
      </rPr>
      <t xml:space="preserve"> is set to </t>
    </r>
    <r>
      <rPr>
        <sz val="11"/>
        <color rgb="FF000000"/>
        <rFont val="Calibri"/>
      </rPr>
      <t>'</t>
    </r>
    <r>
      <rPr>
        <b/>
        <sz val="11"/>
        <color rgb="FF000000"/>
        <rFont val="Calibri"/>
      </rPr>
      <t>Enable for all documents</t>
    </r>
    <r>
      <rPr>
        <sz val="11"/>
        <color rgb="FF000000"/>
        <rFont val="Calibri"/>
      </rPr>
      <t>'</t>
    </r>
  </si>
  <si>
    <r>
      <rPr>
        <sz val="11"/>
        <color rgb="FF000000"/>
        <rFont val="Calibri"/>
      </rPr>
      <t xml:space="preserve">Set the following UI path to </t>
    </r>
    <r>
      <rPr>
        <b/>
        <sz val="11"/>
        <color rgb="FF000000"/>
        <rFont val="Calibri"/>
      </rPr>
      <t>Enable for all documents</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2016\Security Settings\Macro Runtime Scan Scope</t>
    </r>
  </si>
  <si>
    <r>
      <rPr>
        <sz val="11"/>
        <color rgb="FF000000"/>
        <rFont val="Calibri"/>
      </rPr>
      <t>This policy setting specifies the behavior for both the VBA and Excel 4.0 (XLM) runtime scan features. Multiple Office apps support VBA macros but XLM macros are only supported by Excel. Macros can only be scanned if the anti-virus software registers as an Antimalware Scan Interface (AMSI) provider on the device.If you enable this policy setting you can choose from the following options to determine the macro runtime scanning behavior:- Disable for all files (not recommended): If you choose this option no runtime scanning of enabled macros will be performed.- Enable for low trust files: If you choose this option runtime scanning will be enabled for all files for which macros are enabled except for the following files:      - Files opened while macro security settings are set to “Enable All Macros”      - Files opened from a Trusted Location      - Files that are Trusted Documents      - Files that contain VBA that is digitally signed by a Trusted Publisher- Enable for all files: If you choose this option then low trust files are not excluded from runtime scanning.The VBA and XLM runtimes?report to an antivirus system certain high-risk code behaviors the macro is about to execute. This allows the antivirus system to indicate whether or not the macro behavior is malicious. If the behavior is determined to be malicious the Office application closes the session and the antivirus system can quarantine the file. If the behavior is non-malicious the macro execution proceeds.Note: When macro runtime scanning is enabled the runtime performance of affected?VBA projects and XLM sheets may be reduced.If you disable this policy setting no runtime scanning of enabled macros will be performed.If you don’t configure this policy setting “Enable for low trust files” will be the default setting.Note: This policy setting only applies to subscription versions of Office such as Microsoft 365 Apps for enterprise.</t>
    </r>
  </si>
  <si>
    <t>HKCU\software\policies\microsoft\office\16.0\common\security!macroruntimescanscope</t>
  </si>
  <si>
    <t>CPT-AC4B16EF</t>
  </si>
  <si>
    <r>
      <rPr>
        <sz val="11"/>
        <rFont val="Calibri"/>
      </rPr>
      <t xml:space="preserve">Ensure </t>
    </r>
    <r>
      <rPr>
        <sz val="11"/>
        <color rgb="FF000000"/>
        <rFont val="Calibri"/>
      </rPr>
      <t>'</t>
    </r>
    <r>
      <rPr>
        <b/>
        <sz val="11"/>
        <color rgb="FF000000"/>
        <rFont val="Calibri"/>
      </rPr>
      <t>Protect document metadata for rights managed Office Open XML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</si>
  <si>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2016\Security Settings\Protect document metadata for rights managed Office Open XML Files</t>
    </r>
  </si>
  <si>
    <r>
      <rPr>
        <sz val="11"/>
        <color rgb="FF000000"/>
        <rFont val="Calibri"/>
      </rPr>
      <t>This policy setting determines whether metadata is encrypted in Office Open XML files that are protected by Information Rights Management (IRM). If you enable this policy setting Excel PowerPoint and Word encrypt metadata stored in rights-managed Office Open XML files and override any configuration changes on users' computers. If you disable this policy setting Office 2016 applications cannot encrypt metadata in rights-managed Office Open XML files which can reduce security. If you do not configure this policy setting when Information Rights Management (IRM) is used to restrict access to an Office Open XML document any metadata associated with the document is not encrypted.</t>
    </r>
  </si>
  <si>
    <t>HKCU\software\policies\microsoft\office\16.0\common\security!drmencryptproperty</t>
  </si>
  <si>
    <t>CPT-DEDC2A9D</t>
  </si>
  <si>
    <r>
      <rPr>
        <sz val="11"/>
        <rFont val="Calibri"/>
      </rPr>
      <t xml:space="preserve">Ensure </t>
    </r>
    <r>
      <rPr>
        <sz val="11"/>
        <color rgb="FF000000"/>
        <rFont val="Calibri"/>
      </rPr>
      <t>'</t>
    </r>
    <r>
      <rPr>
        <b/>
        <sz val="11"/>
        <color rgb="FF000000"/>
        <rFont val="Calibri"/>
      </rPr>
      <t>Restrict Apps from FPRPC Fallback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</si>
  <si>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2016\Security Settings\Restrict Apps from FPRPC Fallback</t>
    </r>
  </si>
  <si>
    <r>
      <rPr>
        <sz val="11"/>
        <color rgb="FF000000"/>
        <rFont val="Calibri"/>
      </rPr>
      <t>This policy setting allows you to control the fallback behavior of Microsoft 365 apps when using FrontPage Server Extensions Remote Procedure Call Protocol (FPRPC).If you enable this policy setting Microsoft 365 apps will not use FPRPC.If you disable this policy setting Microsoft 365 apps will continue to use FPRPC.If you don't configure this policy setting Microsoft 365 apps will continue to use FPRPC.</t>
    </r>
  </si>
  <si>
    <t>HKCU\software\policies\microsoft\office\16.0\common\fileio!blockwecfallback</t>
  </si>
  <si>
    <t>CPT-931A47B0</t>
  </si>
  <si>
    <r>
      <rPr>
        <sz val="11"/>
        <rFont val="Calibri"/>
      </rPr>
      <t xml:space="preserve">Ensure </t>
    </r>
    <r>
      <rPr>
        <sz val="11"/>
        <color rgb="FF000000"/>
        <rFont val="Calibri"/>
      </rPr>
      <t>'</t>
    </r>
    <r>
      <rPr>
        <b/>
        <sz val="11"/>
        <color rgb="FF000000"/>
        <rFont val="Calibri"/>
      </rPr>
      <t>Allow mix of policy and 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</si>
  <si>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2016\Security Settings\Trust Center\Allow mix of policy and user locations</t>
    </r>
  </si>
  <si>
    <r>
      <rPr>
        <sz val="11"/>
        <color rgb="FF000000"/>
        <rFont val="Calibri"/>
      </rPr>
      <t>This policy setting controls whether trusted locations can be defined by users the Office Customization Tool (OCT) and Group Policy or if they must be defined by Group Policy alone.       If you enable this policy setting users can specify any location as a trusted location and a computer can have a combination of user-created OCT-created and Group Policy-created trusted locations. If you disable this policy setting all trusted locations that are not created by Group Policy are disabled and users cannot create new trusted locations in the Trust Center. If you do not configure this policy setting the behavior is the equivalent of setting the policy to Enabled. Note -  InfoPath 2016 and Outlook 2016 do not recognize trusted locations and therefore are unaffected by this policy setting.</t>
    </r>
  </si>
  <si>
    <t>HKCU\software\policies\microsoft\office\16.0\common\security\trusted locations!allow user locations</t>
  </si>
  <si>
    <t>CPT-1FD0247F</t>
  </si>
  <si>
    <r>
      <rPr>
        <sz val="11"/>
        <rFont val="Calibri"/>
      </rPr>
      <t xml:space="preserve">Ensure </t>
    </r>
    <r>
      <rPr>
        <sz val="11"/>
        <color rgb="FF000000"/>
        <rFont val="Calibri"/>
      </rPr>
      <t>'</t>
    </r>
    <r>
      <rPr>
        <b/>
        <sz val="11"/>
        <color rgb="FF000000"/>
        <rFont val="Calibri"/>
      </rPr>
      <t>Disable the Office client from polling the SharePoint Server for published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</si>
  <si>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2016\Server Settings\Disable the Office client from polling the SharePoint Server for published links</t>
    </r>
  </si>
  <si>
    <r>
      <rPr>
        <sz val="11"/>
        <color rgb="FF000000"/>
        <rFont val="Calibri"/>
      </rPr>
      <t>This policy setting controls whether Office 2016 applications can poll Office servers to retrieve lists of published links. If you enable this policy setting Office 2016 applications cannot poll an Office server for published links. If you disable or do not configure this policy setting users of Office 2016 applications can see and use links to Microsoft SharePoint Server sites from those applications. You can configure published links to Office applications during initial deployment and can add or change links as part of regular operations. These links appear on the My SharePoint Sites tab of the Open Save and Save As dialog boxes when opening and saving documents from these applications. Links can be targeted so that they only appear to users who are members of particular audiences. Note - This policy setting applies to Microsoft SharePoint Server specifically. It does not apply to Microsoft SharePoint Foundation.</t>
    </r>
  </si>
  <si>
    <t>HKCU\software\policies\microsoft\office\16.0\common\portal!linkpublishingdisabled</t>
  </si>
  <si>
    <t>CPT-3AEFDA0D</t>
  </si>
  <si>
    <r>
      <rPr>
        <sz val="11"/>
        <rFont val="Calibri"/>
      </rPr>
      <t xml:space="preserve">Ensure </t>
    </r>
    <r>
      <rPr>
        <sz val="11"/>
        <color rgb="FF000000"/>
        <rFont val="Calibri"/>
      </rPr>
      <t>'</t>
    </r>
    <r>
      <rPr>
        <b/>
        <sz val="11"/>
        <color rgb="FF000000"/>
        <rFont val="Calibri"/>
      </rPr>
      <t>Disable Smart Document's use of manifests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</si>
  <si>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Office 2016\Smart Documents (Word Excel)\Disable Smart Document's use of manifests</t>
    </r>
  </si>
  <si>
    <r>
      <rPr>
        <sz val="11"/>
        <color rgb="FF000000"/>
        <rFont val="Calibri"/>
      </rPr>
      <t>This policy setting controls whether Office 2016 applications can load an XML expansion pack manifest file with a Smart Document. An XML expansion pack is the group of files that constitutes a Smart Document in Excel and Word. You package one or more components that provide the logic needed for a Smart Document by using an XML expansion pack. These components can include any type of file including XML schemas Extensible Stylesheet Language Transforms (XSLTs) dynamic-link libraries (DLLs) and image files as well as additional XML files HTML files Word files Excel files and text files. The key component to building an XML expansion pack is creating an XML expansion pack manifest file. By creating this file you specify the locations of all files that make up the XML expansion pack as well as information that instructs Office 2016 how to set up the files for your Smart Document. The XML expansion pack can also contain information about how to set up some files such as how to install and register a COM object required by the XML expansion pack. If you enable this policy setting Office 2016 applications cannot load XML expansion packs with Smart Documents. If you disable or do not configure this policy setting Office 2016 applications can load an XML expansion pack manifest file with a Smart Document.</t>
    </r>
  </si>
  <si>
    <t>HKCU\software\policies\microsoft\office\common\smart tag!neverloadmanifests</t>
  </si>
  <si>
    <t>CPT-86E2F324</t>
  </si>
  <si>
    <r>
      <rPr>
        <sz val="11"/>
        <rFont val="Calibri"/>
      </rPr>
      <t xml:space="preserve">Ensure </t>
    </r>
    <r>
      <rPr>
        <sz val="11"/>
        <color rgb="FF000000"/>
        <rFont val="Calibri"/>
      </rPr>
      <t>'</t>
    </r>
    <r>
      <rPr>
        <b/>
        <sz val="11"/>
        <color rgb="FF000000"/>
        <rFont val="Calibri"/>
      </rPr>
      <t>Authentication with Exchange Server</t>
    </r>
    <r>
      <rPr>
        <sz val="11"/>
        <color rgb="FF000000"/>
        <rFont val="Calibri"/>
      </rPr>
      <t>'</t>
    </r>
    <r>
      <rPr>
        <sz val="11"/>
        <color rgb="FF000000"/>
        <rFont val="Calibri"/>
      </rPr>
      <t xml:space="preserve"> is set to </t>
    </r>
    <r>
      <rPr>
        <sz val="11"/>
        <color rgb="FF000000"/>
        <rFont val="Calibri"/>
      </rPr>
      <t>'</t>
    </r>
    <r>
      <rPr>
        <b/>
        <sz val="11"/>
        <color rgb="FF000000"/>
        <rFont val="Calibri"/>
      </rPr>
      <t>Kerberos Password Authentication</t>
    </r>
    <r>
      <rPr>
        <sz val="11"/>
        <color rgb="FF000000"/>
        <rFont val="Calibri"/>
      </rPr>
      <t>'</t>
    </r>
  </si>
  <si>
    <t>Outlook</t>
  </si>
  <si>
    <r>
      <rPr>
        <sz val="11"/>
        <color rgb="FF000000"/>
        <rFont val="Calibri"/>
      </rPr>
      <t xml:space="preserve">Set the following UI path to </t>
    </r>
    <r>
      <rPr>
        <b/>
        <sz val="11"/>
        <color rgb="FF000000"/>
        <rFont val="Calibri"/>
      </rPr>
      <t>Kerberos Password Authentication</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2016\Account Settings\Exchange\Authentication with Exchange Server</t>
    </r>
  </si>
  <si>
    <r>
      <rPr>
        <sz val="11"/>
        <color rgb="FF000000"/>
        <rFont val="Calibri"/>
      </rPr>
      <t>This policy setting controls which authentication method Outlook uses to authenticate with Microsoft Exchange Server. Note - Exchange Server supports the Kerberos authentication protocol and NTLM for authentication. The Kerberos protocol is the more secure authentication method and is supported on Windows 2000 Server and later versions. NTLM authentication is supported in pre-Windows 2000 environments.      If you enable this policy setting you can choose from three different options for controlling how Outlook authenticates with Microsoft Exchange Server:- Kerberos/NTLM password authentication. Outlook attempts to authenticate using the Kerberos authentication protocol. If this attempt fails Outlook attempts to authenticate using NTLM. This option is the default configuration.- Kerberos password authentication. Outlook attempts to authenticate using the Kerberos protocol only.- NTLM password authentication. Outlook attempts to authenticate using NTLM only.If you disable or do not configure this policy setting Outlook will attempt to authenticate using the Kerberos authentication protocol. If it cannot (because no Windows 2000 or later domain controllers are available) it will authenticate using NTLM.</t>
    </r>
  </si>
  <si>
    <t>HKCU\software\policies\microsoft\office\16.0\outlook\security!authenticationservice</t>
  </si>
  <si>
    <t>CPT-149BBC41</t>
  </si>
  <si>
    <r>
      <rPr>
        <sz val="11"/>
        <rFont val="Calibri"/>
      </rPr>
      <t xml:space="preserve">Ensure </t>
    </r>
    <r>
      <rPr>
        <sz val="11"/>
        <color rgb="FF000000"/>
        <rFont val="Calibri"/>
      </rPr>
      <t>'</t>
    </r>
    <r>
      <rPr>
        <b/>
        <sz val="11"/>
        <color rgb="FF000000"/>
        <rFont val="Calibri"/>
      </rPr>
      <t>Enable RPC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</si>
  <si>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2016\Account Settings\Exchange\Enable RPC encryption</t>
    </r>
  </si>
  <si>
    <r>
      <rPr>
        <sz val="11"/>
        <color rgb="FF000000"/>
        <rFont val="Calibri"/>
      </rPr>
      <t>This policy setting controls whether Outlook uses remote procedure call (RPC) encryption to communicate with Microsoft Exchange servers. If you enable this policy setting Outlook uses RPC encryption when communicating with an Exchange server. Note - RPC encryption only encrypts the data from the Outlook client computer to the Exchange server. It does not encrypt the messages themselves as they traverse the Internet. If you disable or do not configure this policy setting RPC encryption is still used by default.  This setting allows you to override the corresponding per-profile setting.</t>
    </r>
  </si>
  <si>
    <t>HKCU\software\policies\microsoft\office\16.0\outlook\rpc!enablerpcencryption</t>
  </si>
  <si>
    <t>CPT-4B3E4EB7</t>
  </si>
  <si>
    <r>
      <rPr>
        <sz val="11"/>
        <rFont val="Calibri"/>
      </rPr>
      <t xml:space="preserve">Ensure </t>
    </r>
    <r>
      <rPr>
        <sz val="11"/>
        <color rgb="FF000000"/>
        <rFont val="Calibri"/>
      </rPr>
      <t>'</t>
    </r>
    <r>
      <rPr>
        <b/>
        <sz val="11"/>
        <color rgb="FF000000"/>
        <rFont val="Calibri"/>
      </rPr>
      <t>Do not allow Outlook object model scripts to run for public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</si>
  <si>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2016\Outlook Options\Other\Advanced\Do not allow Outlook object model scripts to run for public folders</t>
    </r>
  </si>
  <si>
    <r>
      <rPr>
        <sz val="11"/>
        <color rgb="FF000000"/>
        <rFont val="Calibri"/>
      </rPr>
      <t>This policy setting controls whether Outlook executes scripts that are associated with custom forms or folder home pages for public folders.If you enable this policy setting Outlook cannot execute any scripts associated with public folders overriding any configuration changes on users' computers. If you disable this policy setting Outlook will automatically run any scripts associated with custom forms or folder home pages for public folders overriding any configuration changes on users' computers. If you do not configure this policy setting  Outlook will not run any scripts associated with public folders by default. Users can configure the setting in the Trust Center by selecting the “Allow script in public folders” check box.</t>
    </r>
  </si>
  <si>
    <t>HKCU\software\policies\microsoft\office\16.0\outlook\security!publicfolderscript</t>
  </si>
  <si>
    <t>CPT-A9379B99</t>
  </si>
  <si>
    <r>
      <rPr>
        <sz val="11"/>
        <rFont val="Calibri"/>
      </rPr>
      <t xml:space="preserve">Ensure </t>
    </r>
    <r>
      <rPr>
        <sz val="11"/>
        <color rgb="FF000000"/>
        <rFont val="Calibri"/>
      </rPr>
      <t>'</t>
    </r>
    <r>
      <rPr>
        <b/>
        <sz val="11"/>
        <color rgb="FF000000"/>
        <rFont val="Calibri"/>
      </rPr>
      <t>Do not allow Outlook object model scripts to run for shared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</si>
  <si>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2016\Outlook Options\Other\Advanced\Do not allow Outlook object model scripts to run for shared folders</t>
    </r>
  </si>
  <si>
    <r>
      <rPr>
        <sz val="11"/>
        <color rgb="FF000000"/>
        <rFont val="Calibri"/>
      </rPr>
      <t>This policy setting controls whether Outlook executes scripts associated with custom forms or folder home pages for shared folders. If you enable this policy setting Outlook cannot execute any scripts associated with shared folders overriding any configuration changes on users' computers. If you disable this policy setting Outlook will automatically run any scripts associated with custom forms or folder home pages for shared folders. If you do not configure this policy setting the behavior is the equivalent of setting the policy to Enabled.</t>
    </r>
  </si>
  <si>
    <t>HKCU\software\policies\microsoft\office\16.0\outlook\security!sharedfolderscript</t>
  </si>
  <si>
    <t>Attachment handling</t>
  </si>
  <si>
    <t>CPT-C4037B09</t>
  </si>
  <si>
    <r>
      <rPr>
        <sz val="11"/>
        <rFont val="Calibri"/>
      </rPr>
      <t xml:space="preserve">Ensure </t>
    </r>
    <r>
      <rPr>
        <sz val="11"/>
        <color rgb="FF000000"/>
        <rFont val="Calibri"/>
      </rPr>
      <t>'</t>
    </r>
    <r>
      <rPr>
        <b/>
        <sz val="11"/>
        <color rgb="FF000000"/>
        <rFont val="Calibri"/>
      </rPr>
      <t>Use Unicode format when dragging e-mail message to file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</si>
  <si>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2016\Outlook Options\Other\Advanced\Use Unicode format when dragging e-mail message to file system</t>
    </r>
  </si>
  <si>
    <r>
      <rPr>
        <sz val="11"/>
        <color rgb="FF000000"/>
        <rFont val="Calibri"/>
      </rPr>
      <t>This policy setting controls whether e-mail messages dragged from Outlook to the file system are saved in Unicode or ANSI format. If you enable or do not configure this policy setting when users drag an e-mail message from Outlook to the file system Outlook uses the Unicode character encoding standard to create the message file which preserves special characters in the message. If you disable this policy setting when users drag an e-mail message from Outlook to the file system the message file created is in ANSI format.</t>
    </r>
  </si>
  <si>
    <t>HKCU\software\policies\microsoft\office\16.0\outlook\options\general!msgformat</t>
  </si>
  <si>
    <t>CPT-598EBA22</t>
  </si>
  <si>
    <r>
      <rPr>
        <sz val="11"/>
        <rFont val="Calibri"/>
      </rPr>
      <t xml:space="preserve">Ensure </t>
    </r>
    <r>
      <rPr>
        <sz val="11"/>
        <color rgb="FF000000"/>
        <rFont val="Calibri"/>
      </rPr>
      <t>'</t>
    </r>
    <r>
      <rPr>
        <b/>
        <sz val="11"/>
        <color rgb="FF000000"/>
        <rFont val="Calibri"/>
      </rPr>
      <t>Allow Active X One Off Forms</t>
    </r>
    <r>
      <rPr>
        <sz val="11"/>
        <color rgb="FF000000"/>
        <rFont val="Calibri"/>
      </rPr>
      <t>'</t>
    </r>
    <r>
      <rPr>
        <sz val="11"/>
        <color rgb="FF000000"/>
        <rFont val="Calibri"/>
      </rPr>
      <t xml:space="preserve"> is set to </t>
    </r>
    <r>
      <rPr>
        <sz val="11"/>
        <color rgb="FF000000"/>
        <rFont val="Calibri"/>
      </rPr>
      <t>'</t>
    </r>
    <r>
      <rPr>
        <b/>
        <sz val="11"/>
        <color rgb="FF000000"/>
        <rFont val="Calibri"/>
      </rPr>
      <t>Load only Outlook Controls</t>
    </r>
    <r>
      <rPr>
        <sz val="11"/>
        <color rgb="FF000000"/>
        <rFont val="Calibri"/>
      </rPr>
      <t>'</t>
    </r>
  </si>
  <si>
    <r>
      <rPr>
        <sz val="11"/>
        <color rgb="FF000000"/>
        <rFont val="Calibri"/>
      </rPr>
      <t xml:space="preserve">Set the following UI path to </t>
    </r>
    <r>
      <rPr>
        <b/>
        <sz val="11"/>
        <color rgb="FF000000"/>
        <rFont val="Calibri"/>
      </rPr>
      <t>Load only Outlook Controls</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2016\Security\Allow Active X One Off Forms</t>
    </r>
  </si>
  <si>
    <r>
      <rPr>
        <sz val="11"/>
        <color rgb="FF000000"/>
        <rFont val="Calibri"/>
      </rPr>
      <t>By default third-party ActiveX controls are not allowed to run in one-off forms in Outlook. You can change this behavior so that Safe Controls (Microsoft Forms 2.0 controls and the Outlook Recipient and Body controls) are allowed in one-off forms or so that all ActiveX controls are allowed to run.</t>
    </r>
  </si>
  <si>
    <t>HKCU\software\policies\microsoft\office\16.0\outlook\security!allowactivexoneoffforms</t>
  </si>
  <si>
    <t>CPT-BF991AC8</t>
  </si>
  <si>
    <r>
      <rPr>
        <sz val="11"/>
        <rFont val="Calibri"/>
      </rPr>
      <t xml:space="preserve">Ensure </t>
    </r>
    <r>
      <rPr>
        <sz val="11"/>
        <color rgb="FF000000"/>
        <rFont val="Calibri"/>
      </rPr>
      <t>'</t>
    </r>
    <r>
      <rPr>
        <b/>
        <sz val="11"/>
        <color rgb="FF000000"/>
        <rFont val="Calibri"/>
      </rPr>
      <t>Prevent users from customizing attachment security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</si>
  <si>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2016\Security\Prevent users from customizing attachment security settings</t>
    </r>
  </si>
  <si>
    <r>
      <rPr>
        <sz val="11"/>
        <color rgb="FF000000"/>
        <rFont val="Calibri"/>
      </rPr>
      <t>This policy setting prevents users from overriding the set of attachments blocked by Outlook.If you enable this policy setting users will be prevented from overriding the set of attachments blocked by Outlook.  Outlook also checks the "Level1Remove" registry key when this setting is specified. If you disable or do not configure this policy setting users will be allowed to override the set of attachments blocked by Outlook.</t>
    </r>
  </si>
  <si>
    <t>HKCU\software\policies\microsoft\office\16.0\outlook!disallowattachmentcustomization</t>
  </si>
  <si>
    <t>CPT-CD0D5E6B</t>
  </si>
  <si>
    <r>
      <rPr>
        <sz val="11"/>
        <rFont val="Calibri"/>
      </rPr>
      <t xml:space="preserve">Ensure </t>
    </r>
    <r>
      <rPr>
        <sz val="11"/>
        <color rgb="FF000000"/>
        <rFont val="Calibri"/>
      </rPr>
      <t>'</t>
    </r>
    <r>
      <rPr>
        <b/>
        <sz val="11"/>
        <color rgb="FF000000"/>
        <rFont val="Calibri"/>
      </rPr>
      <t>Include Internet in Safe Zones for Automatic Picture Download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</si>
  <si>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2016\Security\Automatic Picture Download Settings\Include Internet in Safe Zones for Automatic Picture Download</t>
    </r>
  </si>
  <si>
    <r>
      <rPr>
        <sz val="11"/>
        <color rgb="FF000000"/>
        <rFont val="Calibri"/>
      </rPr>
      <t>This policy setting controls whether pictures and external content in HTML e-mail messages from untrusted senders on the Internet are downloaded without Outlook users explicitly choosing to do so. If you enable this policy setting Outlook will automatically download external content in all e-mail messages sent over the Internet and users will not be able to change the setting. If you disable or do not configure this policy setting Outlook does not consider the Internet a safe zone which means that Outlook will not automatically download content from external servers unless the sender is included in the Safe Senders list. Recipients can choose to download external content from untrusted senders on a message-by-message basis.</t>
    </r>
  </si>
  <si>
    <t>HKCU\software\policies\microsoft\office\16.0\outlook\options\mail!internet</t>
  </si>
  <si>
    <t>CPT-06D895DA</t>
  </si>
  <si>
    <r>
      <rPr>
        <sz val="11"/>
        <rFont val="Calibri"/>
      </rPr>
      <t xml:space="preserve">Ensure </t>
    </r>
    <r>
      <rPr>
        <sz val="11"/>
        <color rgb="FF000000"/>
        <rFont val="Calibri"/>
      </rPr>
      <t>'</t>
    </r>
    <r>
      <rPr>
        <b/>
        <sz val="11"/>
        <color rgb="FF000000"/>
        <rFont val="Calibri"/>
      </rPr>
      <t>Minimum encryption settings</t>
    </r>
    <r>
      <rPr>
        <sz val="11"/>
        <color rgb="FF000000"/>
        <rFont val="Calibri"/>
      </rPr>
      <t>'</t>
    </r>
    <r>
      <rPr>
        <sz val="11"/>
        <color rgb="FF000000"/>
        <rFont val="Calibri"/>
      </rPr>
      <t xml:space="preserve"> is set to </t>
    </r>
    <r>
      <rPr>
        <sz val="11"/>
        <color rgb="FF000000"/>
        <rFont val="Calibri"/>
      </rPr>
      <t>'</t>
    </r>
    <r>
      <rPr>
        <b/>
        <sz val="11"/>
        <color rgb="FF000000"/>
        <rFont val="Calibri"/>
      </rPr>
      <t>168</t>
    </r>
    <r>
      <rPr>
        <sz val="11"/>
        <color rgb="FF000000"/>
        <rFont val="Calibri"/>
      </rPr>
      <t>'</t>
    </r>
  </si>
  <si>
    <r>
      <rPr>
        <sz val="11"/>
        <color rgb="FF000000"/>
        <rFont val="Calibri"/>
      </rPr>
      <t xml:space="preserve">Set the following UI path to </t>
    </r>
    <r>
      <rPr>
        <b/>
        <sz val="11"/>
        <color rgb="FF000000"/>
        <rFont val="Calibri"/>
      </rPr>
      <t>168</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2016\Security\Cryptography\Minimum encryption settings</t>
    </r>
  </si>
  <si>
    <r>
      <rPr>
        <sz val="11"/>
        <color rgb="FF000000"/>
        <rFont val="Calibri"/>
      </rPr>
      <t>This policy setting allows you to set the minimum key length for an encrypted e-mail message.If you enable this policy setting you may set the minimum key length for an encrypted e-mail message.  Outlook will display a warning dialog if the user tries to send a message using an encryption key that is below the minimum encryption key value set. The user can still choose to ignore the warning and send using the encryption key originally chosen.If you disable or do not configure this policy setting a dialog warning will be shown to the user if the user attempts to send a message using encryption.  The user can still choose to ignore the warning and send using the encryption key originally chosen.</t>
    </r>
  </si>
  <si>
    <t>HKCU\software\policies\microsoft\office\16.0\outlook\security!minenckey</t>
  </si>
  <si>
    <t>CPT-AAA72C76</t>
  </si>
  <si>
    <r>
      <rPr>
        <sz val="11"/>
        <rFont val="Calibri"/>
      </rPr>
      <t xml:space="preserve">Ensure </t>
    </r>
    <r>
      <rPr>
        <sz val="11"/>
        <color rgb="FF000000"/>
        <rFont val="Calibri"/>
      </rPr>
      <t>'</t>
    </r>
    <r>
      <rPr>
        <b/>
        <sz val="11"/>
        <color rgb="FF000000"/>
        <rFont val="Calibri"/>
      </rPr>
      <t>Signature Warning</t>
    </r>
    <r>
      <rPr>
        <sz val="11"/>
        <color rgb="FF000000"/>
        <rFont val="Calibri"/>
      </rPr>
      <t>'</t>
    </r>
    <r>
      <rPr>
        <sz val="11"/>
        <color rgb="FF000000"/>
        <rFont val="Calibri"/>
      </rPr>
      <t xml:space="preserve"> is set to </t>
    </r>
    <r>
      <rPr>
        <sz val="11"/>
        <color rgb="FF000000"/>
        <rFont val="Calibri"/>
      </rPr>
      <t>'</t>
    </r>
    <r>
      <rPr>
        <b/>
        <sz val="11"/>
        <color rgb="FF000000"/>
        <rFont val="Calibri"/>
      </rPr>
      <t>Always warn about invalid signatures</t>
    </r>
    <r>
      <rPr>
        <sz val="11"/>
        <color rgb="FF000000"/>
        <rFont val="Calibri"/>
      </rPr>
      <t>'</t>
    </r>
  </si>
  <si>
    <r>
      <rPr>
        <sz val="11"/>
        <color rgb="FF000000"/>
        <rFont val="Calibri"/>
      </rPr>
      <t xml:space="preserve">Set the following UI path to </t>
    </r>
    <r>
      <rPr>
        <b/>
        <sz val="11"/>
        <color rgb="FF000000"/>
        <rFont val="Calibri"/>
      </rPr>
      <t>Always warn about invalid signatures</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2016\Security\Cryptography\Signature Warning</t>
    </r>
  </si>
  <si>
    <r>
      <rPr>
        <sz val="11"/>
        <color rgb="FF000000"/>
        <rFont val="Calibri"/>
      </rPr>
      <t>This policy setting controls how Outlook warns users about messages with invalid digital signatures.If you enable this policy setting you can choose from three options for controlling how Outlook users are warned about invalid signatures:- Let user decide if they want to be warned. This option enforces the default configuration.- Always warn about invalid signatures.- Never warn about invalid signatures.If you disable or do not configure this policy setting if users open e-mail messages that include invalid digital signatures Outlook displays a warning dialog. Users can decide whether they want to be warned about invalid signatures in the future.</t>
    </r>
  </si>
  <si>
    <t>HKCU\software\policies\microsoft\office\16.0\outlook\security!warnaboutinvalid</t>
  </si>
  <si>
    <t>CPT-B2B360AC</t>
  </si>
  <si>
    <r>
      <rPr>
        <sz val="11"/>
        <rFont val="Calibri"/>
      </rPr>
      <t xml:space="preserve">Ensure </t>
    </r>
    <r>
      <rPr>
        <sz val="11"/>
        <color rgb="FF000000"/>
        <rFont val="Calibri"/>
      </rPr>
      <t>'</t>
    </r>
    <r>
      <rPr>
        <b/>
        <sz val="11"/>
        <color rgb="FF000000"/>
        <rFont val="Calibri"/>
      </rPr>
      <t>Retrieving CRLs (Certificate Revocation Lists)</t>
    </r>
    <r>
      <rPr>
        <sz val="11"/>
        <color rgb="FF000000"/>
        <rFont val="Calibri"/>
      </rPr>
      <t>'</t>
    </r>
    <r>
      <rPr>
        <sz val="11"/>
        <color rgb="FF000000"/>
        <rFont val="Calibri"/>
      </rPr>
      <t xml:space="preserve"> is set to </t>
    </r>
    <r>
      <rPr>
        <sz val="11"/>
        <color rgb="FF000000"/>
        <rFont val="Calibri"/>
      </rPr>
      <t>'</t>
    </r>
    <r>
      <rPr>
        <b/>
        <sz val="11"/>
        <color rgb="FF000000"/>
        <rFont val="Calibri"/>
      </rPr>
      <t>When online always retreive the CRL</t>
    </r>
    <r>
      <rPr>
        <sz val="11"/>
        <color rgb="FF000000"/>
        <rFont val="Calibri"/>
      </rPr>
      <t>'</t>
    </r>
  </si>
  <si>
    <r>
      <rPr>
        <sz val="11"/>
        <color rgb="FF000000"/>
        <rFont val="Calibri"/>
      </rPr>
      <t xml:space="preserve">Set the following UI path to </t>
    </r>
    <r>
      <rPr>
        <b/>
        <sz val="11"/>
        <color rgb="FF000000"/>
        <rFont val="Calibri"/>
      </rPr>
      <t>When online always retreive the CRL</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2016\Security\Cryptography\Signature Status dialog box\Retrieving CRLs (Certificate Revocation Lists)</t>
    </r>
  </si>
  <si>
    <r>
      <rPr>
        <sz val="11"/>
        <color rgb="FF000000"/>
        <rFont val="Calibri"/>
      </rPr>
      <t>This policy setting controls how Outlook retrieves Certificate Revocation Lists to verify the validity of certificates.Certificate revocation lists (CRLs) are lists of digital certificates that have been revoked by their controlling certificate authorities (CAs) typically because the certificates were issued improperly or their associated private keys were compromised. If you enable this policy setting you can choose from three options to govern how Outlook uses CRLs: - Use system Default. Outlook relies on the CRL download schedule that is configured for the operating system. - When online always retrieve the CRL. This option is the default configuration in Outlook. - Never retrieve the CRL. Outlook will not attempt to download the CRL for a certificate even if it is online. This option can reduce security. If you disable or do not configure this policy setting when Outlook handles a certificate that includes a URL from which a CRL can be downloaded Outlook will retrieve the CRL from the provided URL if Outlook is online.</t>
    </r>
  </si>
  <si>
    <t>HKCU\software\policies\microsoft\office\16.0\outlook\security!usecrlchasing</t>
  </si>
  <si>
    <t>Security</t>
  </si>
  <si>
    <t>CPT-9F3D1F26</t>
  </si>
  <si>
    <r>
      <rPr>
        <sz val="11"/>
        <rFont val="Calibri"/>
      </rPr>
      <t xml:space="preserve">Ensure </t>
    </r>
    <r>
      <rPr>
        <sz val="11"/>
        <color rgb="FF000000"/>
        <rFont val="Calibri"/>
      </rPr>
      <t>'</t>
    </r>
    <r>
      <rPr>
        <b/>
        <sz val="11"/>
        <color rgb="FF000000"/>
        <rFont val="Calibri"/>
      </rPr>
      <t>Outlook Security Mode</t>
    </r>
    <r>
      <rPr>
        <sz val="11"/>
        <color rgb="FF000000"/>
        <rFont val="Calibri"/>
      </rPr>
      <t>'</t>
    </r>
    <r>
      <rPr>
        <sz val="11"/>
        <color rgb="FF000000"/>
        <rFont val="Calibri"/>
      </rPr>
      <t xml:space="preserve"> is set to </t>
    </r>
    <r>
      <rPr>
        <sz val="11"/>
        <color rgb="FF000000"/>
        <rFont val="Calibri"/>
      </rPr>
      <t>'</t>
    </r>
    <r>
      <rPr>
        <b/>
        <sz val="11"/>
        <color rgb="FF000000"/>
        <rFont val="Calibri"/>
      </rPr>
      <t>Use Outlook Security Group Policy</t>
    </r>
    <r>
      <rPr>
        <sz val="11"/>
        <color rgb="FF000000"/>
        <rFont val="Calibri"/>
      </rPr>
      <t>'</t>
    </r>
  </si>
  <si>
    <r>
      <rPr>
        <sz val="11"/>
        <color rgb="FF000000"/>
        <rFont val="Calibri"/>
      </rPr>
      <t xml:space="preserve">Set the following UI path to </t>
    </r>
    <r>
      <rPr>
        <b/>
        <sz val="11"/>
        <color rgb="FF000000"/>
        <rFont val="Calibri"/>
      </rPr>
      <t>Use Outlook Security Group Policy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2016\Security\Security Form Settings\Outlook Security Mode</t>
    </r>
  </si>
  <si>
    <r>
      <rPr>
        <sz val="11"/>
        <color rgb="FF000000"/>
        <rFont val="Calibri"/>
      </rPr>
      <t>This policy setting controls which set of security settings are enforced in Outlook. If you enable this policy setting you can choose from four options for enforcing Outlook security settings: * Outlook Default Security - This option is the default configuration in Outlook. Users can configure security themselves and Outlook ignores any security-related settings configured in Group Policy. * Use Security Form from 'Outlook Security Settings' Public Folder - Outlook uses the settings from the security form published in the designated public folder. * Use Security Form from 'Outlook 10 Security Settings' Public Folder - Outlook uses the settings from the security form published in the designated public folder. * Use Outlook Security Group Policy - Outlook uses security settings from Group Policy. Important -  You must enable this policy setting if you want to apply the other Outlook security policy settings mentioned in this guide. If you disable or do not configure this policy setting Outlook users can configure security for themselves and Outlook ignores any security-related settings that are configured in Group Policy. Note -  In previous versions of Outlook when security settings were published in a form in Exchange Server public folders users who needed these settings required the HKEY_CURRENT_USER\Software\Policies\Microsoft\Security\CheckAdminSettings registry key to be set on their computers for the settings to apply. In Outlook the CheckAdminSettings registry key is no longer used to determine users' security settings. Instead the Outlook Security Mode setting can be used to determine whether Outlook security should be controlled directly by Group Policy by the security form from the Outlook Security Settings Public Folder or by the settings on users' own computers.</t>
    </r>
  </si>
  <si>
    <t>HKCU\software\policies\microsoft\office\16.0\outlook\security!adminsecuritymode</t>
  </si>
  <si>
    <t>CPT-78EC15C4</t>
  </si>
  <si>
    <r>
      <rPr>
        <sz val="11"/>
        <rFont val="Calibri"/>
      </rPr>
      <t xml:space="preserve">Ensure </t>
    </r>
    <r>
      <rPr>
        <sz val="11"/>
        <color rgb="FF000000"/>
        <rFont val="Calibri"/>
      </rPr>
      <t>'</t>
    </r>
    <r>
      <rPr>
        <b/>
        <sz val="11"/>
        <color rgb="FF000000"/>
        <rFont val="Calibri"/>
      </rPr>
      <t>Allow users to demote attachments to Level 2</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</si>
  <si>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2016\Security\Security Form Settings\Attachment Security\Allow users to demote attachments to Level 2</t>
    </r>
  </si>
  <si>
    <r>
      <rPr>
        <sz val="11"/>
        <color rgb="FF000000"/>
        <rFont val="Calibri"/>
      </rPr>
      <t>This policy setting controls whether Outlook users can demote attachments to Level 2 by using a registry key which will allow them to save files to disk and open them from that location. Outlook uses two levels of security to restrict access to files attached to e-mail messages or other items. Files with specific extensions can be categorized as Level 1 (users cannot view the file) or Level 2 (users can open the file after saving it to disk). Users can freely open files of types that are not categorized as Level 1 or Level 2. If you enable this policy setting users can create a list of Level 1 file types to demote to Level 2 by adding the file types to the following registry key: HKEY_CURRENT_USER\Software\Microsoft\Office\14.0\Outlook\Security\Level1Remove. If you disable or do not configure this policy setting users cannot demote level 1 attachments to level 2 and the HKEY_CURRENT_USER\Software\Microsoft\Office\14.0\Outlook\Security\Level1Remove registry key has no effect.</t>
    </r>
  </si>
  <si>
    <t>HKCU\software\policies\microsoft\office\16.0\outlook\security!allowuserstolowerattachments</t>
  </si>
  <si>
    <t>CPT-4A695E20</t>
  </si>
  <si>
    <r>
      <rPr>
        <sz val="11"/>
        <rFont val="Calibri"/>
      </rPr>
      <t xml:space="preserve">Ensure </t>
    </r>
    <r>
      <rPr>
        <sz val="11"/>
        <color rgb="FF000000"/>
        <rFont val="Calibri"/>
      </rPr>
      <t>'</t>
    </r>
    <r>
      <rPr>
        <b/>
        <sz val="11"/>
        <color rgb="FF000000"/>
        <rFont val="Calibri"/>
      </rPr>
      <t>Display Level 1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</si>
  <si>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2016\Security\Security Form Settings\Attachment Security\Display Level 1 attachments</t>
    </r>
  </si>
  <si>
    <r>
      <rPr>
        <sz val="11"/>
        <color rgb="FF000000"/>
        <rFont val="Calibri"/>
      </rPr>
      <t>This policy setting controls whether Outlook blocks potentially dangerous attachments designated Level 1. Outlook uses two levels of security to restrict users' access to files attached to e-mail messages or other items. Files with specific extensions can be categorized as Level 1 (users cannot view the file) or Level 2 (users can open the file after saving it to disk). Users can freely open files of types that are not categorized as Level 1 or Level 2.  If you enable this policy setting Outlook users can gain access to Level 1 file type attachments by first saving the attachments to disk and then opening them as with Level 2 attachments. If you disable this policy setting Level 1 attachments do not display under any circumstances. If you do not configure this policy setting Outlook completely blocks access to Level 1 files and requires users to save Level 2 files to disk before opening them.</t>
    </r>
  </si>
  <si>
    <t>HKCU\software\policies\microsoft\office\16.0\outlook\security!showlevel1attach</t>
  </si>
  <si>
    <t>CPT-7E627D1B</t>
  </si>
  <si>
    <r>
      <rPr>
        <sz val="11"/>
        <rFont val="Calibri"/>
      </rPr>
      <t xml:space="preserve">Ensure </t>
    </r>
    <r>
      <rPr>
        <sz val="11"/>
        <color rgb="FF000000"/>
        <rFont val="Calibri"/>
      </rPr>
      <t>'</t>
    </r>
    <r>
      <rPr>
        <b/>
        <sz val="11"/>
        <color rgb="FF000000"/>
        <rFont val="Calibri"/>
      </rPr>
      <t>Remove file extensions blocked as Level 1</t>
    </r>
    <r>
      <rPr>
        <sz val="11"/>
        <color rgb="FF000000"/>
        <rFont val="Calibri"/>
      </rPr>
      <t>'</t>
    </r>
    <r>
      <rPr>
        <sz val="11"/>
        <color rgb="FF000000"/>
        <rFont val="Calibri"/>
      </rPr>
      <t xml:space="preserve"> is set to </t>
    </r>
    <r>
      <rPr>
        <sz val="11"/>
        <color rgb="FF000000"/>
        <rFont val="Calibri"/>
      </rPr>
      <t>'</t>
    </r>
    <r>
      <rPr>
        <b/>
        <sz val="11"/>
        <color rgb="FF000000"/>
        <rFont val="Calibri"/>
      </rPr>
      <t>;</t>
    </r>
    <r>
      <rPr>
        <sz val="11"/>
        <color rgb="FF000000"/>
        <rFont val="Calibri"/>
      </rPr>
      <t>'</t>
    </r>
  </si>
  <si>
    <r>
      <rPr>
        <sz val="11"/>
        <color rgb="FF000000"/>
        <rFont val="Calibri"/>
      </rPr>
      <t xml:space="preserve">Set the following UI path to </t>
    </r>
    <r>
      <rPr>
        <b/>
        <sz val="11"/>
        <color rgb="FF000000"/>
        <rFont val="Calibri"/>
      </rPr>
      <t>;</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2016\Security\Security Form Settings\Attachment Security\Remove file extensions blocked as Level 1</t>
    </r>
  </si>
  <si>
    <r>
      <rPr>
        <sz val="11"/>
        <color rgb="FF000000"/>
        <rFont val="Calibri"/>
      </rPr>
      <t>This policy setting controls which types of attachments (determined by file extension) Outlook prevents from being delivered. Outlook uses two levels of security to restrict user's access to files attached to e-mail messages or other items. Files with specific extensions can be categorized as Level 1 (users cannot view the file) or Level 2 (users can open the file after saving it to disk). Users can freely open files of types that are not categorized as Level 1 or Level 2. If you enable this policy setting you can specify the removal of file type extensions that Outlook classifies as Level 1 (that is to be blocked from delivery) entering them in the text field provided separated by semicolons. If you disable or do not configure this policy setting Outlook classifies a number of potentially harmful file types (such as those with .exe .reg and .vbs extensions) as Level 1 and blocks files with those extensions from being delivered. Important: This policy setting only applies if the "Outlook Security Mode" policy setting under "Microsoft Outlook 2016\Security\Security Form Settings" is configured to "Use Outlook Security Group Policy."</t>
    </r>
  </si>
  <si>
    <t>HKCU\software\policies\microsoft\office\16.0\outlook\security!fileextensionsremovelevel1</t>
  </si>
  <si>
    <t>CPT-97D117D5</t>
  </si>
  <si>
    <r>
      <rPr>
        <sz val="11"/>
        <rFont val="Calibri"/>
      </rPr>
      <t xml:space="preserve">Ensure </t>
    </r>
    <r>
      <rPr>
        <sz val="11"/>
        <color rgb="FF000000"/>
        <rFont val="Calibri"/>
      </rPr>
      <t>'</t>
    </r>
    <r>
      <rPr>
        <b/>
        <sz val="11"/>
        <color rgb="FF000000"/>
        <rFont val="Calibri"/>
      </rPr>
      <t>Remove file extensions blocked as Level 2</t>
    </r>
    <r>
      <rPr>
        <sz val="11"/>
        <color rgb="FF000000"/>
        <rFont val="Calibri"/>
      </rPr>
      <t>'</t>
    </r>
    <r>
      <rPr>
        <sz val="11"/>
        <color rgb="FF000000"/>
        <rFont val="Calibri"/>
      </rPr>
      <t xml:space="preserve"> is set to </t>
    </r>
    <r>
      <rPr>
        <sz val="11"/>
        <color rgb="FF000000"/>
        <rFont val="Calibri"/>
      </rPr>
      <t>'</t>
    </r>
    <r>
      <rPr>
        <b/>
        <sz val="11"/>
        <color rgb="FF000000"/>
        <rFont val="Calibri"/>
      </rPr>
      <t>;</t>
    </r>
    <r>
      <rPr>
        <sz val="11"/>
        <color rgb="FF000000"/>
        <rFont val="Calibri"/>
      </rPr>
      <t>'</t>
    </r>
  </si>
  <si>
    <r>
      <rPr>
        <sz val="11"/>
        <color rgb="FF000000"/>
        <rFont val="Calibri"/>
      </rPr>
      <t xml:space="preserve">Set the following UI path to </t>
    </r>
    <r>
      <rPr>
        <b/>
        <sz val="11"/>
        <color rgb="FF000000"/>
        <rFont val="Calibri"/>
      </rPr>
      <t>;</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2016\Security\Security Form Settings\Attachment Security\Remove file extensions blocked as Level 2</t>
    </r>
  </si>
  <si>
    <r>
      <rPr>
        <sz val="11"/>
        <color rgb="FF000000"/>
        <rFont val="Calibri"/>
      </rPr>
      <t>This policy setting controls which types of attachments (determined by file extension) must be saved to disk before users can open them.  Files with specific extensions can be categorized as Level 1 (users cannot view the file) or Level 2 (users can open the file after saving it to disk). Users can freely open files of types that are not categorized as Level 1 or Level 2. If you enable this policy setting you can specify a list of attachment file types to classify as Level 2 which forces users to actively decide to download the attachment to view it. If you disable or do not configure this policy setting Outlook does not classify any file type extensions as Level 2. Important: This policy setting only applies if the "Outlook Security Mode" policy setting under "Microsoft Outlook 2016\Security\Security Form Settings" is configured to "Use Outlook Security Group Policy."</t>
    </r>
  </si>
  <si>
    <t>HKCU\software\policies\microsoft\office\16.0\outlook\security!fileextensionsremovelevel2</t>
  </si>
  <si>
    <t>CPT-5435171A</t>
  </si>
  <si>
    <r>
      <rPr>
        <sz val="11"/>
        <rFont val="Calibri"/>
      </rPr>
      <t xml:space="preserve">Ensure </t>
    </r>
    <r>
      <rPr>
        <sz val="11"/>
        <color rgb="FF000000"/>
        <rFont val="Calibri"/>
      </rPr>
      <t>'</t>
    </r>
    <r>
      <rPr>
        <b/>
        <sz val="11"/>
        <color rgb="FF000000"/>
        <rFont val="Calibri"/>
      </rPr>
      <t>Allow scripts in one-off Outlook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</si>
  <si>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2016\Security\Security Form Settings\Custom Form Security\Allow scripts in one-off Outlook forms</t>
    </r>
  </si>
  <si>
    <r>
      <rPr>
        <sz val="11"/>
        <color rgb="FF000000"/>
        <rFont val="Calibri"/>
      </rPr>
      <t>This policy setting controls whether scripts can run in Outlook forms in which the script and layout are contained within the message. If you enable this policy setting scripts can run in one-off Outlook forms. If you disable or do not configure this policy setting Outlook does not run scripts in forms in which the script and the layout are contained within the message. Important: This policy setting only applies if the "Outlook Security Mode" policy setting under "Microsoft Outlook 2016\Security\Security Form Settings" is configured to "Use Outlook Security Group Policy."</t>
    </r>
  </si>
  <si>
    <t>HKCU\software\policies\microsoft\office\16.0\outlook\security!enableoneoffformscripts</t>
  </si>
  <si>
    <t>CPT-5CC2BE06</t>
  </si>
  <si>
    <r>
      <rPr>
        <sz val="11"/>
        <rFont val="Calibri"/>
      </rPr>
      <t xml:space="preserve">Ensure </t>
    </r>
    <r>
      <rPr>
        <sz val="11"/>
        <color rgb="FF000000"/>
        <rFont val="Calibri"/>
      </rPr>
      <t>'</t>
    </r>
    <r>
      <rPr>
        <b/>
        <sz val="11"/>
        <color rgb="FF000000"/>
        <rFont val="Calibri"/>
      </rPr>
      <t>Set Outlook object model custom actions execution prompt</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t>
    </r>
    <r>
      <rPr>
        <sz val="11"/>
        <color rgb="FF000000"/>
        <rFont val="Calibri"/>
      </rPr>
      <t>'</t>
    </r>
  </si>
  <si>
    <r>
      <rPr>
        <sz val="11"/>
        <color rgb="FF000000"/>
        <rFont val="Calibri"/>
      </rPr>
      <t xml:space="preserve">Set the following UI path to </t>
    </r>
    <r>
      <rPr>
        <b/>
        <sz val="11"/>
        <color rgb="FF000000"/>
        <rFont val="Calibri"/>
      </rPr>
      <t>Automatically Deny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2016\Security\Security Form Settings\Custom Form Security\Set Outlook object model custom actions execution prompt</t>
    </r>
  </si>
  <si>
    <r>
      <rPr>
        <sz val="11"/>
        <color rgb="FF000000"/>
        <rFont val="Calibri"/>
      </rPr>
      <t>This policy setting controls whether Outlook prompts users before executing a custom action. Custom actions add functionality to Outlook that can be triggered as part of a rule. Among other possible features custom actions can be created that reply to messages in ways that circumvent the Outlook model's programmatic send protections. If you enable this policy setting you can choose from four options to control how Outlook functions when a custom action is executed that uses the Outlook object model: * Prompt User * Automatically Approve * Automatically Deny * Prompt user based on computer security. This option enforces the default configuration in Outlook. If you disable or do not configure this policy setting when Outlook or another program initiates a custom action using the Outlook object model users are prompted to allow or reject the action. If this configuration is changed malicious code can use the Outlook object model to compromise sensitive information or otherwise cause data and computing resources to be at risk. This is the equivalent of choosing Enabled -- Prompt user based on computer security.</t>
    </r>
  </si>
  <si>
    <t>HKCU\software\policies\microsoft\office\16.0\outlook\security!promptoomcustomaction</t>
  </si>
  <si>
    <t>CPT-7CD1C0E3</t>
  </si>
  <si>
    <r>
      <rPr>
        <sz val="11"/>
        <rFont val="Calibri"/>
      </rPr>
      <t xml:space="preserve">Ensure </t>
    </r>
    <r>
      <rPr>
        <sz val="11"/>
        <color rgb="FF000000"/>
        <rFont val="Calibri"/>
      </rPr>
      <t>'</t>
    </r>
    <r>
      <rPr>
        <b/>
        <sz val="11"/>
        <color rgb="FF000000"/>
        <rFont val="Calibri"/>
      </rPr>
      <t>Configure Outlook object model prompt when accessing an address book</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t>
    </r>
    <r>
      <rPr>
        <sz val="11"/>
        <color rgb="FF000000"/>
        <rFont val="Calibri"/>
      </rPr>
      <t>'</t>
    </r>
  </si>
  <si>
    <r>
      <rPr>
        <sz val="11"/>
        <color rgb="FF000000"/>
        <rFont val="Calibri"/>
      </rPr>
      <t xml:space="preserve">Set the following UI path to </t>
    </r>
    <r>
      <rPr>
        <b/>
        <sz val="11"/>
        <color rgb="FF000000"/>
        <rFont val="Calibri"/>
      </rPr>
      <t>Automatically Deny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2016\Security\Security Form Settings\Programmatic Security\Configure Outlook object model prompt when accessing an address book</t>
    </r>
  </si>
  <si>
    <r>
      <rPr>
        <sz val="11"/>
        <color rgb="FF000000"/>
        <rFont val="Calibri"/>
      </rPr>
      <t>This policy setting controls what happens when an untrusted program attempts to gain access to an Address Book using the Outlook object model. This includes COM add-ins from 3rd parties and Microsoft one example is Azure Information Protection which can access the Address Book programmatically.        If you enable this policy setting you can choose from four different options when an untrusted program attempts to programmatically access an Address Book using the Outlook object model:        - Prompt user - Users are prompted to approve every access attempt.        - Automatically approve - Outlook will automatically grant programmatic access requests from any program. This option can create a significant vulnerability and is not recommended.        - Automatically deny - Outlook will automatically deny programmatic access requests from any program.        - Prompt user based on computer security - Outlook will rely on the setting in the ''Programmatic Access'' section of the Trust Center. This is the default behavior.        If you disable or do not configure this policy setting when an untrusted application attempts to access the address book programmatically Outlook relies on the setting configured in the ''Programmatic Access'' section of the Trust Center.</t>
    </r>
  </si>
  <si>
    <t>HKCU\software\policies\microsoft\office\16.0\outlook\security!promptoomaddressbookaccess</t>
  </si>
  <si>
    <t>CPT-0628EE17</t>
  </si>
  <si>
    <r>
      <rPr>
        <sz val="11"/>
        <rFont val="Calibri"/>
      </rPr>
      <t xml:space="preserve">Ensure </t>
    </r>
    <r>
      <rPr>
        <sz val="11"/>
        <color rgb="FF000000"/>
        <rFont val="Calibri"/>
      </rPr>
      <t>'</t>
    </r>
    <r>
      <rPr>
        <b/>
        <sz val="11"/>
        <color rgb="FF000000"/>
        <rFont val="Calibri"/>
      </rPr>
      <t>Configure Outlook object model prompt When accessing the Formula property of a UserProperty object</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t>
    </r>
    <r>
      <rPr>
        <sz val="11"/>
        <color rgb="FF000000"/>
        <rFont val="Calibri"/>
      </rPr>
      <t>'</t>
    </r>
  </si>
  <si>
    <r>
      <rPr>
        <sz val="11"/>
        <color rgb="FF000000"/>
        <rFont val="Calibri"/>
      </rPr>
      <t xml:space="preserve">Set the following UI path to </t>
    </r>
    <r>
      <rPr>
        <b/>
        <sz val="11"/>
        <color rgb="FF000000"/>
        <rFont val="Calibri"/>
      </rPr>
      <t>Automatically Deny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2016\Security\Security Form Settings\Programmatic Security\Configure Outlook object model prompt When accessing the Formula property of a UserProperty object</t>
    </r>
  </si>
  <si>
    <r>
      <rPr>
        <sz val="11"/>
        <color rgb="FF000000"/>
        <rFont val="Calibri"/>
      </rPr>
      <t>This policy setting controls what happens when a user designs a custom form in Outlook and attempts to bind an Address Information field to a combination or formula custom field.If you enable this policy setting you can choose from four different options when an untrusted program attempts to access address information using the UserProperties. Find method of the Outlook object model: - Prompt user. The user will be prompted to approve every access attempt. - Automatically approve. Outlook will automatically grant programmatic access requests from any program. This option can create a significant vulnerability and is not recommended. - Automatically deny. Outlook will automatically deny programmatic access requests from any program. - Prompt user based on computer security. Outlook will only prompt users when antivirus software is out of date or not running. If you disable or do not configure this policy setting when a user tries to bind an address information field to a combination or formula custom field in a custom form Outlook relies on the setting configured in the ''Programmatic Access'' section of the Trust Center.</t>
    </r>
  </si>
  <si>
    <t>HKCU\software\policies\microsoft\office\16.0\outlook\security!promptoomformulaaccess</t>
  </si>
  <si>
    <t>CPT-94C92B44</t>
  </si>
  <si>
    <r>
      <rPr>
        <sz val="11"/>
        <rFont val="Calibri"/>
      </rPr>
      <t xml:space="preserve">Ensure </t>
    </r>
    <r>
      <rPr>
        <sz val="11"/>
        <color rgb="FF000000"/>
        <rFont val="Calibri"/>
      </rPr>
      <t>'</t>
    </r>
    <r>
      <rPr>
        <b/>
        <sz val="11"/>
        <color rgb="FF000000"/>
        <rFont val="Calibri"/>
      </rPr>
      <t>Configure Outlook object model prompt when executing Save As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t>
    </r>
    <r>
      <rPr>
        <sz val="11"/>
        <color rgb="FF000000"/>
        <rFont val="Calibri"/>
      </rPr>
      <t>'</t>
    </r>
  </si>
  <si>
    <r>
      <rPr>
        <sz val="11"/>
        <color rgb="FF000000"/>
        <rFont val="Calibri"/>
      </rPr>
      <t xml:space="preserve">Set the following UI path to </t>
    </r>
    <r>
      <rPr>
        <b/>
        <sz val="11"/>
        <color rgb="FF000000"/>
        <rFont val="Calibri"/>
      </rPr>
      <t>Automatically Deny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2016\Security\Security Form Settings\Programmatic Security\Configure Outlook object model prompt when executing Save As</t>
    </r>
  </si>
  <si>
    <r>
      <rPr>
        <sz val="11"/>
        <color rgb="FF000000"/>
        <rFont val="Calibri"/>
      </rPr>
      <t>This policy setting controls what happens when an untrusted program attempts to use the Save As command to programmatically save an item. If you enable this policy setting you can choose from four different options when an untrusted program attempts to use the Save As command to programmatically save an item:- Prompt user. The user will be prompted to approve every access attempt. - Automatically approve. Outlook will automatically grant programmatic access requests from any program. This option can create a significant vulnerability and is not recommended. - Automatically deny. Outlook will automatically deny programmatic access requests from any program.- Prompt user based on computer security. Outlook will only prompt users when antivirus software is out of date or not running. This is the default configuration.If you disable or do not configure this policy setting when an untrusted application attempts to use the Save As command Outlook relies on the setting configured in the ''Programmatic Access'' section of the Trust Center.</t>
    </r>
  </si>
  <si>
    <t>HKCU\software\policies\microsoft\office\16.0\outlook\security!promptoomsaveas</t>
  </si>
  <si>
    <t>CPT-E7D6909A</t>
  </si>
  <si>
    <r>
      <rPr>
        <sz val="11"/>
        <rFont val="Calibri"/>
      </rPr>
      <t xml:space="preserve">Ensure </t>
    </r>
    <r>
      <rPr>
        <sz val="11"/>
        <color rgb="FF000000"/>
        <rFont val="Calibri"/>
      </rPr>
      <t>'</t>
    </r>
    <r>
      <rPr>
        <b/>
        <sz val="11"/>
        <color rgb="FF000000"/>
        <rFont val="Calibri"/>
      </rPr>
      <t>Configure Outlook object model prompt when reading address information</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t>
    </r>
    <r>
      <rPr>
        <sz val="11"/>
        <color rgb="FF000000"/>
        <rFont val="Calibri"/>
      </rPr>
      <t>'</t>
    </r>
  </si>
  <si>
    <r>
      <rPr>
        <sz val="11"/>
        <color rgb="FF000000"/>
        <rFont val="Calibri"/>
      </rPr>
      <t xml:space="preserve">Set the following UI path to </t>
    </r>
    <r>
      <rPr>
        <b/>
        <sz val="11"/>
        <color rgb="FF000000"/>
        <rFont val="Calibri"/>
      </rPr>
      <t>Automatically Deny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2016\Security\Security Form Settings\Programmatic Security\Configure Outlook object model prompt when reading address information</t>
    </r>
  </si>
  <si>
    <r>
      <rPr>
        <sz val="11"/>
        <color rgb="FF000000"/>
        <rFont val="Calibri"/>
      </rPr>
      <t>This policy setting controls what happens when an untrusted program attempts to gain access to a recipient field such as the ''To:'' field using the Outlook object model. This includes COM add-ins from 3rd parties and Microsoft one example is Azure Information Protection which can access the Address Book programmatically.        If you enable this policy setting  you can choose from four different options when an untrusted program attempts to access a recipient field using the Outlook object model:        - Prompt user. The user will be prompted to approve every access attempt.        - Automatically approve. Outlook will automatically grant programmatic access requests from any program. This option can create a significant vulnerability and is not recommended.        - Automatically deny. Outlook will automatically deny programmatic access requests from any program.        - Prompt user based on computer security. Outlook will only prompt users when antivirus software is out of date or not running. This is the default configuration.        If you disable or do not configure this policy setting when an untrusted application attempts to access recipient fields Outlook relies on the setting configured in the ''Programmatic Access'' section of the Trust Center.</t>
    </r>
  </si>
  <si>
    <t>HKCU\software\policies\microsoft\office\16.0\outlook\security!promptoomaddressinformationaccess</t>
  </si>
  <si>
    <t>CPT-59FB12F5</t>
  </si>
  <si>
    <r>
      <rPr>
        <sz val="11"/>
        <rFont val="Calibri"/>
      </rPr>
      <t xml:space="preserve">Ensure </t>
    </r>
    <r>
      <rPr>
        <sz val="11"/>
        <color rgb="FF000000"/>
        <rFont val="Calibri"/>
      </rPr>
      <t>'</t>
    </r>
    <r>
      <rPr>
        <b/>
        <sz val="11"/>
        <color rgb="FF000000"/>
        <rFont val="Calibri"/>
      </rPr>
      <t>Configure Outlook object model prompt when responding to meeting and task requests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t>
    </r>
    <r>
      <rPr>
        <sz val="11"/>
        <color rgb="FF000000"/>
        <rFont val="Calibri"/>
      </rPr>
      <t>'</t>
    </r>
  </si>
  <si>
    <r>
      <rPr>
        <sz val="11"/>
        <color rgb="FF000000"/>
        <rFont val="Calibri"/>
      </rPr>
      <t xml:space="preserve">Set the following UI path to </t>
    </r>
    <r>
      <rPr>
        <b/>
        <sz val="11"/>
        <color rgb="FF000000"/>
        <rFont val="Calibri"/>
      </rPr>
      <t>Automatically Deny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2016\Security\Security Form Settings\Programmatic Security\Configure Outlook object model prompt when responding to meeting and task requests</t>
    </r>
  </si>
  <si>
    <r>
      <rPr>
        <sz val="11"/>
        <color rgb="FF000000"/>
        <rFont val="Calibri"/>
      </rPr>
      <t>This policy setting controls what happens when an untrusted program attempts to programmatically send e-mail in Outlook using the Response method of a task or meeting request. If you enable this policy setting you can choose from four different options when an untrusted program attempts to programmatically send e-mail using the Response method of a task or meeting request:- Prompt user. The user will be prompted to approve every access attempt.- Automatically approve. Outlook will automatically grant programmatic access requests from any program. This option can create a significant vulnerability and is not recommended.- Automatically deny. Outlook will automatically deny programmatic access requests from any program. - Prompt user based on computer security. Outlook only prompts users when antivirus software is out of date or not running. This is the default configuration. If you disable or do not configure this policy setting when an untrusted application attempts to respond to tasks or meeting requests programmatically Outlook relies on the setting configured in the ''Programmatic Access'' section of the Trust Center.</t>
    </r>
  </si>
  <si>
    <t>HKCU\software\policies\microsoft\office\16.0\outlook\security!promptoommeetingtaskrequestresponse</t>
  </si>
  <si>
    <t>CPT-15B234BC</t>
  </si>
  <si>
    <r>
      <rPr>
        <sz val="11"/>
        <rFont val="Calibri"/>
      </rPr>
      <t xml:space="preserve">Ensure </t>
    </r>
    <r>
      <rPr>
        <sz val="11"/>
        <color rgb="FF000000"/>
        <rFont val="Calibri"/>
      </rPr>
      <t>'</t>
    </r>
    <r>
      <rPr>
        <b/>
        <sz val="11"/>
        <color rgb="FF000000"/>
        <rFont val="Calibri"/>
      </rPr>
      <t>Configure Outlook object model prompt when sending mail</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t>
    </r>
    <r>
      <rPr>
        <sz val="11"/>
        <color rgb="FF000000"/>
        <rFont val="Calibri"/>
      </rPr>
      <t>'</t>
    </r>
  </si>
  <si>
    <r>
      <rPr>
        <sz val="11"/>
        <color rgb="FF000000"/>
        <rFont val="Calibri"/>
      </rPr>
      <t xml:space="preserve">Set the following UI path to </t>
    </r>
    <r>
      <rPr>
        <b/>
        <sz val="11"/>
        <color rgb="FF000000"/>
        <rFont val="Calibri"/>
      </rPr>
      <t>Automatically Deny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2016\Security\Security Form Settings\Programmatic Security\Configure Outlook object model prompt when sending mail</t>
    </r>
  </si>
  <si>
    <r>
      <rPr>
        <sz val="11"/>
        <color rgb="FF000000"/>
        <rFont val="Calibri"/>
      </rPr>
      <t>This policy setting controls what happens when an untrusted program attempts to send e-mail programmatically using the Outlook object model. If you enable this policy setting you can choose from four different options when an untrusted program attempts to send e-mail programmatically using the Outlook object model: - Prompt user - The user will be prompted to approve every access attempt.- Automatically approve - Outlook will automatically grant programmatic access requests from any program. This option can create a significant vulnerability and is not recommended. - Automatically deny - Outlook will automatically deny programmatic access requests from any program. - Prompt user based on computer security. Outlook will only prompt users when antivirus software is out of date or not running. Important: This policy setting only applies if the ''Outlook Security Mode'' policy setting under ''Microsoft Outlook 2016\Security\Security Form Settings'' is configured to ''Use Outlook Security Group Policy.''If you disable or do not configure this policy setting when an untrusted application attempts to send mail programmatically Outlook relies on the setting configured in the ''Programmatic Access'' section of the Trust Center.</t>
    </r>
  </si>
  <si>
    <t>HKCU\software\policies\microsoft\office\16.0\outlook\security!promptoomsend</t>
  </si>
  <si>
    <t>CPT-0FF6437A</t>
  </si>
  <si>
    <r>
      <rPr>
        <sz val="11"/>
        <rFont val="Calibri"/>
      </rPr>
      <t xml:space="preserve">Ensure </t>
    </r>
    <r>
      <rPr>
        <sz val="11"/>
        <color rgb="FF000000"/>
        <rFont val="Calibri"/>
      </rPr>
      <t>'</t>
    </r>
    <r>
      <rPr>
        <b/>
        <sz val="11"/>
        <color rgb="FF000000"/>
        <rFont val="Calibri"/>
      </rPr>
      <t>Allow hyperlinks in suspected phishing e-mail messages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</si>
  <si>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2016\Security\Trust Center\Allow hyperlinks in suspected phishing e-mail messages</t>
    </r>
  </si>
  <si>
    <r>
      <rPr>
        <sz val="11"/>
        <color rgb="FF000000"/>
        <rFont val="Calibri"/>
      </rPr>
      <t>This policy setting controls whether hyperlinks in suspected phishing e-mail messages in Outlook are allowed. If you enable this policy setting Outlook will allow hyperlinks in suspected phishing messages that are not also classified as junk e-mail. If you disable or do not configure this policy setting Outlook will not allow hyperlinks in suspected phishing messages even if they are not classified as junk e-mail.</t>
    </r>
  </si>
  <si>
    <t>HKCU\software\policies\microsoft\office\16.0\outlook\options\mail!junkmailenablelinks</t>
  </si>
  <si>
    <t>CPT-DE18A7FE</t>
  </si>
  <si>
    <r>
      <rPr>
        <sz val="11"/>
        <rFont val="Calibri"/>
      </rPr>
      <t xml:space="preserve">Ensure </t>
    </r>
    <r>
      <rPr>
        <sz val="11"/>
        <color rgb="FF000000"/>
        <rFont val="Calibri"/>
      </rPr>
      <t>'</t>
    </r>
    <r>
      <rPr>
        <b/>
        <sz val="11"/>
        <color rgb="FF000000"/>
        <rFont val="Calibri"/>
      </rPr>
      <t>Security setting for macros</t>
    </r>
    <r>
      <rPr>
        <sz val="11"/>
        <color rgb="FF000000"/>
        <rFont val="Calibri"/>
      </rPr>
      <t>'</t>
    </r>
    <r>
      <rPr>
        <sz val="11"/>
        <color rgb="FF000000"/>
        <rFont val="Calibri"/>
      </rPr>
      <t xml:space="preserve"> is set to </t>
    </r>
    <r>
      <rPr>
        <sz val="11"/>
        <color rgb="FF000000"/>
        <rFont val="Calibri"/>
      </rPr>
      <t>'</t>
    </r>
    <r>
      <rPr>
        <b/>
        <sz val="11"/>
        <color rgb="FF000000"/>
        <rFont val="Calibri"/>
      </rPr>
      <t>Warn for signed, disable unsigned</t>
    </r>
    <r>
      <rPr>
        <sz val="11"/>
        <color rgb="FF000000"/>
        <rFont val="Calibri"/>
      </rPr>
      <t>'</t>
    </r>
  </si>
  <si>
    <r>
      <rPr>
        <sz val="11"/>
        <color rgb="FF000000"/>
        <rFont val="Calibri"/>
      </rPr>
      <t xml:space="preserve">Set the following UI path to </t>
    </r>
    <r>
      <rPr>
        <b/>
        <sz val="11"/>
        <color rgb="FF000000"/>
        <rFont val="Calibri"/>
      </rPr>
      <t>Warn for signed, disable unsigned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Outlook 2016\Security\Trust Center\Security setting for macros</t>
    </r>
  </si>
  <si>
    <r>
      <rPr>
        <sz val="11"/>
        <color rgb="FF000000"/>
        <rFont val="Calibri"/>
      </rPr>
      <t>This policy setting controls the security level for macros in Outlook. If you enable this policy setting you can choose from four options for handling macros in Outlook: - Always warn. This option corresponds to the "Notifications for all macros" option in the "Macro Settings" section of the Outlook Trust Center. Outlook disables all macros that are not opened from a trusted location even if the macros are signed by a trusted publisher. For each disabled macro Outlook displays a security alert dialog box with information about the macro and its digital signature (if present) and allows users to enable the macro or leave it disabled. - Never warn disable all. This option corresponds to the "Disable all macros without notification" option in the Trust Center. Outlook disables all macros that are not opened from trusted locations and does not notify users. - Warning for signed disable unsigned. This option corresponds to the "Notifications for digitally signed macros all other macros disabled" option in the Trust Center. Outlook handles macros as follows: --If a macro is digitally signed by a trusted publisher the macro can run if the user has already trusted the publisher. --If a macro has a valid signature from a publisher that the user has not trusted the security alert dialog box for the macro lets the user choose whether to enable the macro for the current session disable the macro for the current session or to add the publisher to the Trusted Publishers list so that it will run without prompting the user in the future. --If a macro does not have a valid signature Outlook disables it without prompting the user unless it is opened from a trusted location. This option is the default configuration in Outlook. - No security check. This option corresponds to the "Enable all macros (not recommended; potentially dangerous code can run)" option in the Trust Center. Outlook runs all macros without prompting users. This configuration makes users' computers vulnerable to potentially malicious code and is not recommended. If you disable or do not configure this policy setting the behavior is the equivalent of Enabled -- Warning for signed disable unsigned.</t>
    </r>
  </si>
  <si>
    <t>HKCU\software\policies\microsoft\office\16.0\outlook\security!level</t>
  </si>
  <si>
    <t>CPT-EA11CDDA</t>
  </si>
  <si>
    <r>
      <rPr>
        <sz val="11"/>
        <rFont val="Calibri"/>
      </rPr>
      <t xml:space="preserve">Ensure </t>
    </r>
    <r>
      <rPr>
        <sz val="11"/>
        <color rgb="FF000000"/>
        <rFont val="Calibri"/>
      </rPr>
      <t>'</t>
    </r>
    <r>
      <rPr>
        <b/>
        <sz val="11"/>
        <color rgb="FF000000"/>
        <rFont val="Calibri"/>
      </rPr>
      <t>OLE Active Content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</si>
  <si>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t>PowerPoint</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</si>
  <si>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PowerPoint 2016\PowerPoint Options\Security\OLE Active Content</t>
    </r>
  </si>
  <si>
    <r>
      <rPr>
        <sz val="11"/>
        <color rgb="FF000000"/>
        <rFont val="Calibri"/>
      </rPr>
      <t>This policy setting controls the prompting and activation behavior for the "OLE Active Content" option in PowerPoint.If you enable this policy setting you can choose from three options to control how the "OLE Active Content" option functions:- Disable (don't activate any OLE Active Content). If users click an action button with the "Object action" action assigned to it nothing will happen.- Enable (prompt user before activating OLE Active Content). If users click an action button with the "Object action" action assigned to it PowerPoint will prompt them to continue before activating the action. This option enforces the default configuration in PowerPoint.- Enable all (allow activating OLE Active Content without prompting). If users click an action button with the "Object action" action assigned to it. PowerPoint will activate the action automatically without prompting.If you do not configure this policy setting PowerPoint follows the Enable (prompt user before activating OLE Active Content) option.</t>
    </r>
  </si>
  <si>
    <t>HKCU\software\policies\microsoft\office\16.0\powerpoint\security!enableoleactions</t>
  </si>
  <si>
    <t>CPT-43C85AE6</t>
  </si>
  <si>
    <r>
      <rPr>
        <sz val="11"/>
        <rFont val="Calibri"/>
      </rPr>
      <t xml:space="preserve">Ensure </t>
    </r>
    <r>
      <rPr>
        <sz val="11"/>
        <color rgb="FF000000"/>
        <rFont val="Calibri"/>
      </rPr>
      <t>'</t>
    </r>
    <r>
      <rPr>
        <b/>
        <sz val="11"/>
        <color rgb="FF000000"/>
        <rFont val="Calibri"/>
      </rPr>
      <t>Run Programs</t>
    </r>
    <r>
      <rPr>
        <sz val="11"/>
        <color rgb="FF000000"/>
        <rFont val="Calibri"/>
      </rPr>
      <t>'</t>
    </r>
    <r>
      <rPr>
        <sz val="11"/>
        <color rgb="FF000000"/>
        <rFont val="Calibri"/>
      </rPr>
      <t xml:space="preserve"> is set to </t>
    </r>
    <r>
      <rPr>
        <sz val="11"/>
        <color rgb="FF000000"/>
        <rFont val="Calibri"/>
      </rPr>
      <t>'</t>
    </r>
    <r>
      <rPr>
        <b/>
        <sz val="11"/>
        <color rgb="FF000000"/>
        <rFont val="Calibri"/>
      </rPr>
      <t>disable (don't run any programs)</t>
    </r>
    <r>
      <rPr>
        <sz val="11"/>
        <color rgb="FF000000"/>
        <rFont val="Calibri"/>
      </rPr>
      <t>'</t>
    </r>
  </si>
  <si>
    <r>
      <rPr>
        <sz val="11"/>
        <color rgb="FF000000"/>
        <rFont val="Calibri"/>
      </rPr>
      <t xml:space="preserve">Set the following UI path to </t>
    </r>
    <r>
      <rPr>
        <b/>
        <sz val="11"/>
        <color rgb="FF000000"/>
        <rFont val="Calibri"/>
      </rPr>
      <t>disable (don't run any programs)</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PowerPoint 2016\PowerPoint Options\Security\Run Programs</t>
    </r>
  </si>
  <si>
    <r>
      <rPr>
        <sz val="11"/>
        <color rgb="FF000000"/>
        <rFont val="Calibri"/>
      </rPr>
      <t>This policy setting controls the prompting and activation behavior for the "Run Programs" option for action buttons in PowerPoint.If you enable this policy setting you can choose from three options to control how the "Run Programs" option functions:- Disable (don't run any programs). If users click an action button with the "Run Programs" action assigned to it nothing will happen. This option enforces the default configuration in PowerPoint.- Enable (prompt user before running). If users click an action button with the "Run Programs" action assigned to it PowerPoint will prompt them to continue before running the program.- Enable all (run without prompting). If users click an action button with the "Run Programs" action assigned to it. PowerPoint will run the program automatically without prompting.If you disable or do not configure this policy setting if users click an action with the "Run Programs" action assigned to it nothing will happen. This behavior is the same as Enabled -- Disable (don't run any programs).</t>
    </r>
  </si>
  <si>
    <t>HKCU\software\policies\microsoft\office\16.0\powerpoint\security!runprograms</t>
  </si>
  <si>
    <t>CPT-727DF178</t>
  </si>
  <si>
    <r>
      <rPr>
        <sz val="11"/>
        <rFont val="Calibri"/>
      </rPr>
      <t xml:space="preserve">Ensure </t>
    </r>
    <r>
      <rPr>
        <sz val="11"/>
        <color rgb="FF000000"/>
        <rFont val="Calibri"/>
      </rPr>
      <t>'</t>
    </r>
    <r>
      <rPr>
        <b/>
        <sz val="11"/>
        <color rgb="FF000000"/>
        <rFont val="Calibri"/>
      </rPr>
      <t>Scan encrypted macros in PowerPoint Open XML presentations</t>
    </r>
    <r>
      <rPr>
        <sz val="11"/>
        <color rgb="FF000000"/>
        <rFont val="Calibri"/>
      </rPr>
      <t>'</t>
    </r>
    <r>
      <rPr>
        <sz val="11"/>
        <color rgb="FF000000"/>
        <rFont val="Calibri"/>
      </rPr>
      <t xml:space="preserve"> is set to </t>
    </r>
    <r>
      <rPr>
        <sz val="11"/>
        <color rgb="FF000000"/>
        <rFont val="Calibri"/>
      </rPr>
      <t>'</t>
    </r>
    <r>
      <rPr>
        <b/>
        <sz val="11"/>
        <color rgb="FF000000"/>
        <rFont val="Calibri"/>
      </rPr>
      <t>Scan encrypted macros (default)</t>
    </r>
    <r>
      <rPr>
        <sz val="11"/>
        <color rgb="FF000000"/>
        <rFont val="Calibri"/>
      </rPr>
      <t>'</t>
    </r>
  </si>
  <si>
    <r>
      <rPr>
        <sz val="11"/>
        <color rgb="FF000000"/>
        <rFont val="Calibri"/>
      </rPr>
      <t xml:space="preserve">Set the following UI path to </t>
    </r>
    <r>
      <rPr>
        <b/>
        <sz val="11"/>
        <color rgb="FF000000"/>
        <rFont val="Calibri"/>
      </rPr>
      <t>Scan encrypted macros (default)</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PowerPoint 2016\PowerPoint Options\Security\Scan encrypted macros in PowerPoint Open XML presentations</t>
    </r>
  </si>
  <si>
    <r>
      <rPr>
        <sz val="11"/>
        <color rgb="FF000000"/>
        <rFont val="Calibri"/>
      </rPr>
      <t>This policy setting controls whether encrypted macros in Open XML presentations are required to be scanned with anti-virus software before being opened.If you enable this policy setting you may choose one of these options:- Scan encrypted macros: encrypted macros are disabled unless anti-virus software is installed.  Encrypted macros are scanned by your anti-virus software when you attempt to open an encrypted presentation that contains macros.- Scan if anti-virus software available: if anti-virus software is installed scan the encrypted macros first before allowing them to load.  If anti-virus software is not available allow encrypted macros to load.- Load macros without scanning: do not check for anti-virus software and allow macros to be loaded in an encrypted file.If you disable or do not configure this policy setting the behavior will be similar to the "Scan encrypted macros" option.</t>
    </r>
  </si>
  <si>
    <t>HKCU\software\policies\microsoft\office\16.0\powerpoint\security!powerpointbypassencryptedmacroscan</t>
  </si>
  <si>
    <t>CPT-6C0383FF</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</si>
  <si>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PowerPoint 2016\PowerPoint Options\Security\Turn off file validation</t>
    </r>
  </si>
  <si>
    <t>HKCU\software\policies\microsoft\office\16.0\powerpoint\security\filevalidation!enableonload</t>
  </si>
  <si>
    <t>CPT-3617F60A</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</si>
  <si>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PowerPoint 2016\PowerPoint Options\Security\Trust Center\Block macros from running in Office files from the internet</t>
    </r>
  </si>
  <si>
    <t>HKCU\software\policies\microsoft\office\16.0\powerpoint\security!blockcontentexecutionfrominternet</t>
  </si>
  <si>
    <t>CPT-FFD109B8</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</si>
  <si>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PowerPoint 2016\PowerPoint Options\Security\Trust Center\Disable Trust Bar Notification for unsigned application add-ins and block them</t>
    </r>
  </si>
  <si>
    <t>HKCU\software\policies\microsoft\office\16.0\powerpoint\security!notbpromptunsignedaddin</t>
  </si>
  <si>
    <t>CPT-3007F110</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</si>
  <si>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PowerPoint 2016\PowerPoint Options\Security\Trust Center\Require that application add-ins are signed by Trusted Publisher</t>
    </r>
  </si>
  <si>
    <r>
      <rPr>
        <sz val="11"/>
        <color rgb="FF000000"/>
        <rFont val="Calibri"/>
      </rPr>
      <t>This policy setting controls whether add-ins for this applications must be digitally signed by a trusted publisher. If you enable this policy setting this application checks the digital signature for each add-in before loading it. If an add-in does not have a digital signature or if the signature did not come from a trusted publisher this application disables the add-in and notifies the user. Certificates must be added to the Trusted Publishers list if you require that all add-ins be signed by a trusted publisher. For detail on about obtaining and distributing certificates see http://go.microsoft.com/fwlink/?LinkId=294922. Office 2016 stores certificates for trusted publishers in the Internet Explorer trusted publisher store. Earlier versions of Microsoft Office stored trusted publisher certificate information (specifically the certificate thumbprint) in a special Office trusted publisher store.  Office 2016 still reads trusted publisher certificate information from the Office trusted publisher store but it does not write information to this store. Therefore if you created a list of trusted publishers in a previous version of Office and you upgrade to Office 2016 your trusted publisher list will still be recognized. However any trusted publisher certificates that you add to the list will be stored in the Internet Explorer trusted publisher store. For more information about trusted publishers see the Office Resource Kit.If you disable or do not configure this policy setting this application does not check the digital signature on application add-ins before opening them. If a dangerous add-in is loaded it could harm users' computers or compromise data security.</t>
    </r>
  </si>
  <si>
    <t>HKCU\software\policies\microsoft\office\16.0\powerpoint\security!requireaddinsig</t>
  </si>
  <si>
    <t>CPT-8CA658F8</t>
  </si>
  <si>
    <r>
      <rPr>
        <sz val="11"/>
        <color rgb="FF000000"/>
        <rFont val="Calibri"/>
      </rPr>
      <t xml:space="preserve">Set the following UI path to </t>
    </r>
    <r>
      <rPr>
        <b/>
        <sz val="11"/>
        <color rgb="FF000000"/>
        <rFont val="Calibri"/>
      </rPr>
      <t>Disable all except digitally signed macros; Require macros to be signed by a trusted publisher - Enabled; Block certificates from trusted publishers that are only installed in the current user certificate store - Disabled; Require Extended Key Usage (EKU) for certificates from trusted publishers -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PowerPoint 2016\PowerPoint Options\Security\Trust Center\VBA Macro Notification Settings</t>
    </r>
  </si>
  <si>
    <t>HKCU\software\policies\microsoft\office\16.0\powerpoint\security!vbawarnings HKCU\software\policies\microsoft\office\16.0\powerpoint\security!vbadigsigtrustedpublishers HKCU\software\policies\microsoft\office\16.0\powerpoint\security!vbarequirelmtrustedpublisher HKCU\software\policies\microsoft\office\16.0\powerpoint\security!vbarequiredigsigwithcodesigningeku</t>
  </si>
  <si>
    <t>CPT-806C9FA6</t>
  </si>
  <si>
    <r>
      <rPr>
        <sz val="11"/>
        <rFont val="Calibri"/>
      </rPr>
      <t xml:space="preserve">Ensure </t>
    </r>
    <r>
      <rPr>
        <sz val="11"/>
        <color rgb="FF000000"/>
        <rFont val="Calibri"/>
      </rPr>
      <t>'</t>
    </r>
    <r>
      <rPr>
        <b/>
        <sz val="11"/>
        <color rgb="FF000000"/>
        <rFont val="Calibri"/>
      </rPr>
      <t>PowerPoint 97-2003 presentations shows templates and add-in files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 use open policy</t>
    </r>
    <r>
      <rPr>
        <sz val="11"/>
        <color rgb="FF000000"/>
        <rFont val="Calibri"/>
      </rPr>
      <t>'</t>
    </r>
  </si>
  <si>
    <r>
      <rPr>
        <sz val="11"/>
        <color rgb="FF000000"/>
        <rFont val="Calibri"/>
      </rPr>
      <t xml:space="preserve">Set the following UI path to </t>
    </r>
    <r>
      <rPr>
        <b/>
        <sz val="11"/>
        <color rgb="FF000000"/>
        <rFont val="Calibri"/>
      </rPr>
      <t>Open/Save blocked, use open policy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PowerPoint 2016\PowerPoint Options\Security\Trust Center\File Block Settings\PowerPoint 97-2003 presentations shows templates and add-in files</t>
    </r>
  </si>
  <si>
    <r>
      <rPr>
        <sz val="11"/>
        <color rgb="FF000000"/>
        <rFont val="Calibri"/>
      </rPr>
      <t>This policy setting allows you to determine whether users can open view edit or save PowerPoint files with the format specified by the title of this policy setting.If you enable this policy setting you can specify whether users can open view edit or save files.The options that can be selected are below.  Note: Not all options may be available for this policy setting.- Do not block: The file type will not be blocked.- Save blocked: Saving of the file type will be blocked.- Open/Save blocked use open policy: Both opening and saving of the file type will be blocked. The file will open based on the policy setting configured in the "default file block behavior" key.- Block: Both opening and saving of the file type will be blocked and the file will not open.- Open in Protected View: Both opening and saving of the file type will be blocked and the option to edit the file type will not be enabled.- Allow editing and open in Protected View: Both opening and saving of the file type will be blocked and the option to edit will be enabled.If you disable or do not configure this policy setting the file type will not be blocked.</t>
    </r>
  </si>
  <si>
    <t>HKCU\software\policies\microsoft\office\16.0\powerpoint\security\fileblock!binaryfiles</t>
  </si>
  <si>
    <t>CPT-1E551F3F</t>
  </si>
  <si>
    <r>
      <rPr>
        <sz val="11"/>
        <color rgb="FF000000"/>
        <rFont val="Calibri"/>
      </rPr>
      <t xml:space="preserve">Set the following UI path to </t>
    </r>
    <r>
      <rPr>
        <b/>
        <sz val="11"/>
        <color rgb="FF000000"/>
        <rFont val="Calibri"/>
      </rPr>
      <t>Blocked files are not opened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PowerPoint 2016\PowerPoint Options\Security\Trust Center\File Block Settings\Set default file block behavior</t>
    </r>
  </si>
  <si>
    <r>
      <rPr>
        <sz val="11"/>
        <color rgb="FF000000"/>
        <rFont val="Calibri"/>
      </rPr>
      <t>This policy setting allows you to determine if users can open view or edit Word files.If you enable this policy setting you can set one of these options:- Blocked files are not opened- Blocked files open in Protected View and can not be edited- Blocked files open in Protected View and can be editedIf you disable or do not configure this policy setting users will be able to open blocked files but not edit them.</t>
    </r>
  </si>
  <si>
    <t>HKCU\software\policies\microsoft\office\16.0\powerpoint\security\fileblock!openinprotectedview</t>
  </si>
  <si>
    <t>CPT-CD464F05</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</si>
  <si>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PowerPoint 2016\PowerPoint Options\Security\Trust Center\Protected View\Do not open files from the internet zone in Protected View</t>
    </r>
  </si>
  <si>
    <t>HKCU\software\policies\microsoft\office\16.0\powerpoint\security\protectedview!disableinternetfilesinpv</t>
  </si>
  <si>
    <t>CPT-1691C675</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</si>
  <si>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PowerPoint 2016\PowerPoint Options\Security\Trust Center\Protected View\Do not open files in unsafe locations in Protected View</t>
    </r>
  </si>
  <si>
    <t>HKCU\software\policies\microsoft\office\16.0\powerpoint\security\protectedview!disableunsafelocationsinpv</t>
  </si>
  <si>
    <t>CPT-F479EB42</t>
  </si>
  <si>
    <r>
      <rPr>
        <sz val="11"/>
        <color rgb="FF000000"/>
        <rFont val="Calibri"/>
      </rPr>
      <t xml:space="preserve">Set the following UI path to </t>
    </r>
    <r>
      <rPr>
        <b/>
        <sz val="11"/>
        <color rgb="FF000000"/>
        <rFont val="Calibri"/>
      </rPr>
      <t>Open in Protected View</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PowerPoint 2016\PowerPoint Options\Security\Trust Center\Protected View\Set document behavior if file validation fails</t>
    </r>
  </si>
  <si>
    <t>HKCU\software\policies\microsoft\office\16.0\powerpoint\security\filevalidation!openinprotectedview HKCU\software\policies\microsoft\office\16.0\powerpoint\security\filevalidation!disableeditfrompv</t>
  </si>
  <si>
    <t>CPT-D3DBC771</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</si>
  <si>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PowerPoint 2016\PowerPoint Options\Security\Trust Center\Protected View\Turn off Protected View for attachments opened from Outlook</t>
    </r>
  </si>
  <si>
    <r>
      <rPr>
        <sz val="11"/>
        <color rgb="FF000000"/>
        <rFont val="Calibri"/>
      </rPr>
      <t>This policy setting allows you to determine if PowerPoint files in Outlook attachments open in Protected View.If you enable this policy setting Outlook attachments do not open in Protected View.If you disable or do not configure this policy setting Outlook attachments open in Protected View.</t>
    </r>
  </si>
  <si>
    <t>HKCU\software\policies\microsoft\office\16.0\powerpoint\security\protectedview!disableattachmentsinpv</t>
  </si>
  <si>
    <t>CPT-9FD4C5C2</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</si>
  <si>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PowerPoint 2016\PowerPoint Options\Security\Trust Center\Trusted Locations\Allow Trusted Locations on the network</t>
    </r>
  </si>
  <si>
    <t>HKCU\software\policies\microsoft\office\16.0\powerpoint\security\trusted locations!allownetworklocations</t>
  </si>
  <si>
    <t>CPT-B7E4789C</t>
  </si>
  <si>
    <t>Project</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</si>
  <si>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Project 2016\Project Options\Security\Trust Center\Allow Trusted Locations on the network</t>
    </r>
  </si>
  <si>
    <t>HKCU\software\policies\microsoft\office\16.0\ms project\security\trusted locations!allownetworklocations</t>
  </si>
  <si>
    <t>CPT-6F93E2AE</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</si>
  <si>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Project 2016\Project Options\Security\Trust Center\Block macros from running in Office files from the internet</t>
    </r>
  </si>
  <si>
    <r>
      <rPr>
        <sz val="11"/>
        <color rgb="FF000000"/>
        <rFont val="Calibri"/>
      </rPr>
      <t>This policy setting allows you to block macros from running in Office files that come from the internet.If you enable this policy setting macros are blocked from running even if "Enable all macros" is selected in the Macro Settings section of the Trust Center. Users will receive a notification that macros are blocked from running.The exceptions when macros will be allowed to run are:- The Office file is saved to a Trusted Location.- The Office file was previously trusted by the user.- Macros are digitally signed and the matching Trusted Publisher certificate is installed on the device.If you disable this policy setting the settings configured in the Macro Settings section of the Trust Center determine whether macros run in Office files that come from the internet.If you don’t configure this policy setting macros will be blocked from running. Users will receive a notification telling them of the security risks of macros from the internet along with a link to learn more.For more information see https://go.microsoft.com/fwlink/p/?linkid=2185771.</t>
    </r>
  </si>
  <si>
    <t>HKCU\software\policies\microsoft\office\16.0\ms project\security!blockcontentexecutionfrominternet</t>
  </si>
  <si>
    <t>CPT-941A3127</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</si>
  <si>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Project 2016\Project Options\Security\Trust Center\Disable Trust Bar Notification for unsigned application add-ins and block them</t>
    </r>
  </si>
  <si>
    <t>HKCU\software\policies\microsoft\office\16.0\ms project\security!notbpromptunsignedaddin</t>
  </si>
  <si>
    <t>CPT-85A8D45B</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</si>
  <si>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Project 2016\Project Options\Security\Trust Center\Require that application add-ins are signed by Trusted Publisher</t>
    </r>
  </si>
  <si>
    <t>HKCU\software\policies\microsoft\office\16.0\ms project\security!requireaddinsig</t>
  </si>
  <si>
    <t>CPT-4D972FA4</t>
  </si>
  <si>
    <r>
      <rPr>
        <sz val="11"/>
        <rFont val="Calibri"/>
      </rPr>
      <t xml:space="preserve">Ensure </t>
    </r>
    <r>
      <rPr>
        <sz val="11"/>
        <color rgb="FF000000"/>
        <rFont val="Calibri"/>
      </rPr>
      <t>'</t>
    </r>
    <r>
      <rPr>
        <b/>
        <sz val="11"/>
        <color rgb="FF000000"/>
        <rFont val="Calibri"/>
      </rPr>
      <t>VBA Macro Notification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 all except digitally signed macros</t>
    </r>
    <r>
      <rPr>
        <sz val="11"/>
        <color rgb="FF000000"/>
        <rFont val="Calibri"/>
      </rPr>
      <t>'</t>
    </r>
  </si>
  <si>
    <r>
      <rPr>
        <sz val="11"/>
        <color rgb="FF000000"/>
        <rFont val="Calibri"/>
      </rPr>
      <t xml:space="preserve">Set the following UI path to </t>
    </r>
    <r>
      <rPr>
        <b/>
        <sz val="11"/>
        <color rgb="FF000000"/>
        <rFont val="Calibri"/>
      </rPr>
      <t>Disable all except digitally signed macros</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Project 2016\Project Options\Security\Trust Center\VBA Macro Notification Settings</t>
    </r>
  </si>
  <si>
    <r>
      <rPr>
        <sz val="11"/>
        <color rgb="FF000000"/>
        <rFont val="Calibri"/>
      </rPr>
      <t>This policy setting controls how the specified applications warn users when Visual Basic for Applications (VBA) macros are present.If you enable this policy setting you can choose from four options for determining how the specified applications will warn the user about macros: - Disable all with notification:  The application displays the Trust Bar for all macros whether signed or unsigned. This option enforces the default configuration in Office. - Disable all except digitally signed macros: The application displays the Trust Bar for digitally signed macros allowing users to enable them or leave them disabled. Any unsigned macros are disabled and users are not notified. - Disable all without notification: The application disables all macros whether signed or unsigned and does not notify users. - Enable all macros (not recommended):  All macros are enabled whether signed or unsigned. This option can significantly reduce security by allowing dangerous code to run undetected. If you disable this policy setting "Disable all with notification" will be the default setting. If you do not configure this policy setting when users open files in the specified applications that contain VBA macros the applications open the files with the macros disabled and display the Trust Bar with a warning that macros are present and have been disabled. Users can inspect and edit the files if appropriate but cannot use any disabled functionality until they enable it by clicking "Enable Content" on the Trust Bar.  If the user clicks "Enable Content" then the document is added as a trusted document. Important: If "Disable all except digitally signed macros" is selected users will not be able to open unsigned Access databases. Also note that Microsoft Office stores certificates for trusted publishers in the Internet Explorer trusted publisher store. Earlier versions of Microsoft Office stored trusted publisher certificate information (specifically the certificate thumbprint) in a special Office trusted publisher store. Microsoft Office still reads trusted publisher certificate information from the Office trusted publisher store but it does not write information to this store. Therefore if you created a list of trusted publishers in a previous version of Microsoft Office and you upgrade to Office your trusted publisher list will still be recognized. However any trusted publisher certificates that you add to the list will be stored in the Internet Explorer trusted publisher store.</t>
    </r>
  </si>
  <si>
    <t>HKCU\software\policies\microsoft\office\16.0\ms project\security!vbawarnings</t>
  </si>
  <si>
    <t>CPT-4A59EC86</t>
  </si>
  <si>
    <r>
      <rPr>
        <sz val="11"/>
        <rFont val="Calibri"/>
      </rPr>
      <t xml:space="preserve">Ensure </t>
    </r>
    <r>
      <rPr>
        <sz val="11"/>
        <color rgb="FF000000"/>
        <rFont val="Calibri"/>
      </rPr>
      <t>'</t>
    </r>
    <r>
      <rPr>
        <b/>
        <sz val="11"/>
        <color rgb="FF000000"/>
        <rFont val="Calibri"/>
      </rPr>
      <t>Publisher Automation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By UI (prompted)</t>
    </r>
    <r>
      <rPr>
        <sz val="11"/>
        <color rgb="FF000000"/>
        <rFont val="Calibri"/>
      </rPr>
      <t>'</t>
    </r>
  </si>
  <si>
    <t>Publisher</t>
  </si>
  <si>
    <r>
      <rPr>
        <sz val="11"/>
        <color rgb="FF000000"/>
        <rFont val="Calibri"/>
      </rPr>
      <t xml:space="preserve">Set the following UI path to </t>
    </r>
    <r>
      <rPr>
        <b/>
        <sz val="11"/>
        <color rgb="FF000000"/>
        <rFont val="Calibri"/>
      </rPr>
      <t>By UI (prompted)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Publisher 2016\Security\Publisher Automation Security Level</t>
    </r>
  </si>
  <si>
    <r>
      <rPr>
        <sz val="11"/>
        <color rgb="FF000000"/>
        <rFont val="Calibri"/>
      </rPr>
      <t>This policy setting controls whether macros opened programmatically by another application can run in Publisher.If you enable this policy setting you may choose an option for controlling macro behavior in Publisher when the application is opened programmatically:- Low (enabled): Macros can run in the programmatically opened application.- By UI (prompted): Macro functionality is determined by the setting in the "Macro Settings" section of the Trust Center.- High (disabled):  All macros are disabled in the programmatically opened application.If you disable or do not configure this policy setting Publisher will use the default Macro setting in Trust Center.</t>
    </r>
  </si>
  <si>
    <t>HKCU\software\policies\microsoft\office\common\security!automationsecuritypublisher</t>
  </si>
  <si>
    <t>CPT-7E71BD54</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</si>
  <si>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Publisher 2016\Security\Trust Center\Block macros from running in Office files from the internet</t>
    </r>
  </si>
  <si>
    <t>HKCU\software\policies\microsoft\office\16.0\publisher\security!blockcontentexecutionfrominternet</t>
  </si>
  <si>
    <t>CPT-7312AC1A</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</si>
  <si>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Publisher 2016\Security\Trust Center\Disable Trust Bar Notification for unsigned application add-ins and block them</t>
    </r>
  </si>
  <si>
    <t>HKCU\software\policies\microsoft\office\16.0\publisher\security!notbpromptunsignedaddin</t>
  </si>
  <si>
    <t>CPT-5146663E</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</si>
  <si>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Publisher 2016\Security\Trust Center\Require that application add-ins are signed by Trusted Publisher</t>
    </r>
  </si>
  <si>
    <t>HKCU\software\policies\microsoft\office\16.0\publisher\security!requireaddinsig</t>
  </si>
  <si>
    <t>CPT-A3DF6479</t>
  </si>
  <si>
    <r>
      <rPr>
        <sz val="11"/>
        <color rgb="FF000000"/>
        <rFont val="Calibri"/>
      </rPr>
      <t xml:space="preserve">Set the following UI path to </t>
    </r>
    <r>
      <rPr>
        <b/>
        <sz val="11"/>
        <color rgb="FF000000"/>
        <rFont val="Calibri"/>
      </rPr>
      <t>Disable all except digitally signed macros; Require macros to be signed by a trusted publisher - Enabled; Block certificates from trusted publishers that are only installed in the current user certificate store - Disabled; Require Extended Key Usage (EKU) for certificates from trusted publishers -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Publisher 2016\Security\Trust Center\VBA Macro Notification Settings</t>
    </r>
  </si>
  <si>
    <r>
      <rPr>
        <sz val="11"/>
        <color rgb="FF000000"/>
        <rFont val="Calibri"/>
      </rPr>
      <t>This policy setting controls how the specified applications warn users when Visual Basic for Applications (VBA) macros are present.If you enable this policy setting you can choose from four options for determining how the specified applications will warn the user about macros: - Disable all with notification:  The application displays the Trust Bar for all macros whether signed or unsigned. This option enforces the default configuration in Office. - Disable all except digitally signed macros: The application displays the Trust Bar for digitally signed macros allowing users to enable them or leave them disabled. Any unsigned macros are disabled and users are not notified. - Disable all without notification: The application disables all macros whether signed or unsigned and does not notify users. - Enable all macros (not recommended):  All macros are enabled whether signed or unsigned. This option can significantly reduce security by allowing dangerous code to run undetected. If you disable this policy setting "Disable all with notification" will be the default setting. If you do not configure this policy setting when users open files in the specified applications that contain VBA macros the applications open the files with the macros disabled and display the Trust Bar with a warning that macros are present and have been disabled. Users can inspect and edit the files if appropriate but cannot use any disabled functionality until they enable it by clicking "Enable Content" on the Trust Bar.  If the user clicks "Enable Content" then the document is added as a trusted document.If you select “Disable all except digitally signed macros” we recommend that you also select the “Require macros to be signed by a trusted publisher” check box to help improve security.If you select the “Require macros to be signed by a trusted publisher” check box users opening files with digitally signed macros but not by a Trusted Publisher will receive a notification that macros are blocked from running. And there are two additional check boxes that we recommend that you select to help improve security.- Block certificates from trusted publishers that are installed in the current user certificate store- Require Extended Key Usage (EKU) for certificates from trusted publishersNote: These two check boxes only apply if you have selected the "Require macros to be signed by a trusted publisher" check box.Note: All three check boxes only apply to Version 2012 and later of Office and Visio. They don’t apply to Office 2016 or Office 2019.If you select the “Block certificates from trusted publishers that are installed in the local machine certificate store” check box macros won’t run if the certificate from the trusted publisher is installed in the current user certificate store. The certificate must be installed in the local machine certificate store for the macro to run. Only accounts with administrator access to the computer can install a certificate in the local machine certificate store.If you select the “Require Extended Key Usage (EKU) for certificates from trusted publishers” check box the EKU must include “Code Signing” as one of the uses of the certificate.Important: If "Disable all except digitally signed macros" is selected users will not be able to open unsigned Access databases. Also note that Microsoft Office stores certificates for trusted publishers in the Internet Explorer trusted publisher store. Earlier versions of Microsoft Office stored trusted publisher certificate information (specifically the certificate thumbprint) in a special Office trusted publisher store. Microsoft Office still reads trusted publisher certificate information from the Office trusted publisher store but it does not write information to this store. Therefore if you created a list of trusted publishers in a previous version of Microsoft Office and you upgrade to Office your trusted publisher list will still be recognized. However any trusted publisher certificates that you add to the list will be stored in the Internet Explorer trusted publisher store.</t>
    </r>
  </si>
  <si>
    <t>HKCU\software\policies\microsoft\office\16.0\publisher\security!vbawarnings HKCU\software\policies\microsoft\office\16.0\publisher\security!vbadigsigtrustedpublishers HKCU\software\policies\microsoft\office\16.0\publisher\security!vbarequirelmtrustedpublisher HKCU\software\policies\microsoft\office\16.0\publisher\security!vbarequiredigsigwithcodesigningeku</t>
  </si>
  <si>
    <t>CPT-04A62C85</t>
  </si>
  <si>
    <t>Visio</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</si>
  <si>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Visio 2016\Visio Options\Security\Trust Center\Allow Trusted Locations on the network</t>
    </r>
  </si>
  <si>
    <t>HKCU\software\policies\microsoft\office\16.0\visio\security\trusted locations!allownetworklocations</t>
  </si>
  <si>
    <t>CPT-F7C500C6</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</si>
  <si>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Visio 2016\Visio Options\Security\Trust Center\Block macros from running in Office files from the internet</t>
    </r>
  </si>
  <si>
    <t>HKCU\software\policies\microsoft\office\16.0\visio\security!blockcontentexecutionfrominternet</t>
  </si>
  <si>
    <t>CPT-0EFB012B</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</si>
  <si>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Visio 2016\Visio Options\Security\Trust Center\Disable Trust Bar Notification for unsigned application add-ins and block them</t>
    </r>
  </si>
  <si>
    <t>HKCU\software\policies\microsoft\office\16.0\visio\security!notbpromptunsignedaddin</t>
  </si>
  <si>
    <t>CPT-215C3E71</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</si>
  <si>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Visio 2016\Visio Options\Security\Trust Center\Require that application add-ins are signed by Trusted Publisher</t>
    </r>
  </si>
  <si>
    <t>HKCU\software\policies\microsoft\office\16.0\visio\security!requireaddinsig</t>
  </si>
  <si>
    <t>CPT-0ADB1742</t>
  </si>
  <si>
    <r>
      <rPr>
        <sz val="11"/>
        <color rgb="FF000000"/>
        <rFont val="Calibri"/>
      </rPr>
      <t xml:space="preserve">Set the following UI path to </t>
    </r>
    <r>
      <rPr>
        <b/>
        <sz val="11"/>
        <color rgb="FF000000"/>
        <rFont val="Calibri"/>
      </rPr>
      <t>Disable all except digitally signed macros; Require macros to be signed by a trusted publisher - Enabled; Block certificates from trusted publishers that are only installed in the current user certificate store - Disabled; Require Extended Key Usage (EKU) for certificates from trusted publishers -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Visio 2016\Visio Options\Security\Trust Center\VBA Macro Notification Settings</t>
    </r>
  </si>
  <si>
    <t>HKCU\software\policies\microsoft\office\16.0\visio\security!vbawarnings HKCU\software\policies\microsoft\office\16.0\visio\security!vbadigsigtrustedpublishers HKCU\software\policies\microsoft\office\16.0\visio\security!vbarequirelmtrustedpublisher HKCU\software\policies\microsoft\office\16.0\visio\security!vbarequiredigsigwithcodesigningeku</t>
  </si>
  <si>
    <t>CPT-F9DEFC7C</t>
  </si>
  <si>
    <r>
      <rPr>
        <sz val="11"/>
        <rFont val="Calibri"/>
      </rPr>
      <t xml:space="preserve">Ensure </t>
    </r>
    <r>
      <rPr>
        <sz val="11"/>
        <color rgb="FF000000"/>
        <rFont val="Calibri"/>
      </rPr>
      <t>'</t>
    </r>
    <r>
      <rPr>
        <b/>
        <sz val="11"/>
        <color rgb="FF000000"/>
        <rFont val="Calibri"/>
      </rPr>
      <t>Visio 2000-2002 Binary Drawings Templates and Stencils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t>
    </r>
    <r>
      <rPr>
        <sz val="11"/>
        <color rgb="FF000000"/>
        <rFont val="Calibri"/>
      </rPr>
      <t>'</t>
    </r>
  </si>
  <si>
    <r>
      <rPr>
        <sz val="11"/>
        <color rgb="FF000000"/>
        <rFont val="Calibri"/>
      </rPr>
      <t xml:space="preserve">Set the following UI path to </t>
    </r>
    <r>
      <rPr>
        <b/>
        <sz val="11"/>
        <color rgb="FF000000"/>
        <rFont val="Calibri"/>
      </rPr>
      <t>Open/Save blocked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Visio 2016\Visio Options\Security\Trust Center\File Block Settings\Visio 2000-2002 Binary Drawings Templates and Stencils</t>
    </r>
  </si>
  <si>
    <r>
      <rPr>
        <sz val="11"/>
        <color rgb="FF000000"/>
        <rFont val="Calibri"/>
      </rPr>
      <t>This policy setting allows you to determine whether users can open or save Visio files with the format specified by the title of this policy setting.If you enable this policy setting you can specify whether users can open or save files.The options that can be selected are below.  Note: Not all options may be available for this policy setting.- Do not block: The file type will not be blocked.- Save blocked: Saving of the file type will be blocked.- Open/Save blocked: Both opening and saving of the file type will be blocked.If you disable or do not configure this policy setting the file type will be blocked.</t>
    </r>
  </si>
  <si>
    <t>HKCU\software\policies\microsoft\office\16.0\visio\security\fileblock!visio2000files</t>
  </si>
  <si>
    <t>CPT-3B047B9E</t>
  </si>
  <si>
    <r>
      <rPr>
        <sz val="11"/>
        <rFont val="Calibri"/>
      </rPr>
      <t xml:space="preserve">Ensure </t>
    </r>
    <r>
      <rPr>
        <sz val="11"/>
        <color rgb="FF000000"/>
        <rFont val="Calibri"/>
      </rPr>
      <t>'</t>
    </r>
    <r>
      <rPr>
        <b/>
        <sz val="11"/>
        <color rgb="FF000000"/>
        <rFont val="Calibri"/>
      </rPr>
      <t>Visio 2003-2010 Binary Drawings Templates and Stencils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t>
    </r>
    <r>
      <rPr>
        <sz val="11"/>
        <color rgb="FF000000"/>
        <rFont val="Calibri"/>
      </rPr>
      <t>'</t>
    </r>
  </si>
  <si>
    <r>
      <rPr>
        <sz val="11"/>
        <color rgb="FF000000"/>
        <rFont val="Calibri"/>
      </rPr>
      <t xml:space="preserve">Set the following UI path to </t>
    </r>
    <r>
      <rPr>
        <b/>
        <sz val="11"/>
        <color rgb="FF000000"/>
        <rFont val="Calibri"/>
      </rPr>
      <t>Open/Save blocked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Visio 2016\Visio Options\Security\Trust Center\File Block Settings\Visio 2003-2010 Binary Drawings Templates and Stencils</t>
    </r>
  </si>
  <si>
    <r>
      <rPr>
        <sz val="11"/>
        <color rgb="FF000000"/>
        <rFont val="Calibri"/>
      </rPr>
      <t>This policy setting allows you to determine whether users can open or save Visio files with the format specified by the title of this policy setting.If you enable this policy setting you can specify whether users can open or save files.The options that can be selected are below.  Note: Not all options may be available for this policy setting.- Do not block: The file type will not be blocked.- Save blocked: Saving of the file type will be blocked.- Open/Save blocked: Both opening and saving of the file type will be blocked.If you disable or do not configure this policy setting the file type will not be blocked.</t>
    </r>
  </si>
  <si>
    <t>HKCU\software\policies\microsoft\office\16.0\visio\security\fileblock!visio2003files</t>
  </si>
  <si>
    <t>CPT-7DC0C276</t>
  </si>
  <si>
    <r>
      <rPr>
        <sz val="11"/>
        <rFont val="Calibri"/>
      </rPr>
      <t xml:space="preserve">Ensure </t>
    </r>
    <r>
      <rPr>
        <sz val="11"/>
        <color rgb="FF000000"/>
        <rFont val="Calibri"/>
      </rPr>
      <t>'</t>
    </r>
    <r>
      <rPr>
        <b/>
        <sz val="11"/>
        <color rgb="FF000000"/>
        <rFont val="Calibri"/>
      </rPr>
      <t>Visio 5.0 or earlier Binary Drawings Templates and Stencils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t>
    </r>
    <r>
      <rPr>
        <sz val="11"/>
        <color rgb="FF000000"/>
        <rFont val="Calibri"/>
      </rPr>
      <t>'</t>
    </r>
  </si>
  <si>
    <r>
      <rPr>
        <sz val="11"/>
        <color rgb="FF000000"/>
        <rFont val="Calibri"/>
      </rPr>
      <t xml:space="preserve">Set the following UI path to </t>
    </r>
    <r>
      <rPr>
        <b/>
        <sz val="11"/>
        <color rgb="FF000000"/>
        <rFont val="Calibri"/>
      </rPr>
      <t>Open/Save blocked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Visio 2016\Visio Options\Security\Trust Center\File Block Settings\Visio 5.0 or earlier Binary Drawings Templates and Stencils</t>
    </r>
  </si>
  <si>
    <t>HKCU\software\policies\microsoft\office\16.0\visio\security\fileblock!visio50andearlierfiles</t>
  </si>
  <si>
    <t>CPT-3E527042</t>
  </si>
  <si>
    <t>Word</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</si>
  <si>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Word 2016\Word Options\Security\Turn off file validation</t>
    </r>
  </si>
  <si>
    <t>HKCU\software\policies\microsoft\office\16.0\word\security\filevalidation!enableonload</t>
  </si>
  <si>
    <t>CPT-5CFB5387</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</si>
  <si>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Word 2016\Word Options\Security\Trust Center\Block macros from running in Office files from the internet</t>
    </r>
  </si>
  <si>
    <t>HKCU\software\policies\microsoft\office\16.0\word\security!blockcontentexecutionfrominternet</t>
  </si>
  <si>
    <t>CPT-AACD3F5E</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</si>
  <si>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Word 2016\Word Options\Security\Trust Center\Disable Trust Bar Notification for unsigned application add-ins and block them</t>
    </r>
  </si>
  <si>
    <t>HKCU\software\policies\microsoft\office\16.0\word\security!notbpromptunsignedaddin</t>
  </si>
  <si>
    <t>CPT-8D8F0396</t>
  </si>
  <si>
    <r>
      <rPr>
        <sz val="11"/>
        <rFont val="Calibri"/>
      </rPr>
      <t xml:space="preserve">Ensure </t>
    </r>
    <r>
      <rPr>
        <sz val="11"/>
        <color rgb="FF000000"/>
        <rFont val="Calibri"/>
      </rPr>
      <t>'</t>
    </r>
    <r>
      <rPr>
        <b/>
        <sz val="11"/>
        <color rgb="FF000000"/>
        <rFont val="Calibri"/>
      </rPr>
      <t>Dynamic Data Exchange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</si>
  <si>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Word 2016\Word Options\Security\Trust Center\Dynamic Data Exchange</t>
    </r>
  </si>
  <si>
    <r>
      <rPr>
        <sz val="11"/>
        <color rgb="FF000000"/>
        <rFont val="Calibri"/>
      </rPr>
      <t>This policy setting controls the ability to use Dynamic Data Exchange (DDE) in Word. By default DDE isn’t allowed in Word. Allowing DDE isn’t recommended because of security concerns. If you enable this policy setting you can select either of the following options: -Limit Dynamic Data Exchange-Allow Dynamic Data Exchange If you choose “Limit Dynamic Data Exchange” DDE requests made to an already running program are allowed.  But DDE requests that require another executable program to be launched aren’t allowed. If you disable or don’t configure this policy setting DDE isn’t allowed.</t>
    </r>
  </si>
  <si>
    <t>HKCU\software\policies\microsoft\office\16.0\word\security!allowdde</t>
  </si>
  <si>
    <t>CPT-5E96F08D</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</si>
  <si>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Word 2016\Word Options\Security\Trust Center\Require that application add-ins are signed by Trusted Publisher</t>
    </r>
  </si>
  <si>
    <t>HKCU\software\policies\microsoft\office\16.0\word\security!requireaddinsig</t>
  </si>
  <si>
    <t>CPT-80DD55BA</t>
  </si>
  <si>
    <r>
      <rPr>
        <sz val="11"/>
        <rFont val="Calibri"/>
      </rPr>
      <t xml:space="preserve">Ensure </t>
    </r>
    <r>
      <rPr>
        <sz val="11"/>
        <color rgb="FF000000"/>
        <rFont val="Calibri"/>
      </rPr>
      <t>'</t>
    </r>
    <r>
      <rPr>
        <b/>
        <sz val="11"/>
        <color rgb="FF000000"/>
        <rFont val="Calibri"/>
      </rPr>
      <t>Scan encrypted macros in Word Open XML documents</t>
    </r>
    <r>
      <rPr>
        <sz val="11"/>
        <color rgb="FF000000"/>
        <rFont val="Calibri"/>
      </rPr>
      <t>'</t>
    </r>
    <r>
      <rPr>
        <sz val="11"/>
        <color rgb="FF000000"/>
        <rFont val="Calibri"/>
      </rPr>
      <t xml:space="preserve"> is set to </t>
    </r>
    <r>
      <rPr>
        <sz val="11"/>
        <color rgb="FF000000"/>
        <rFont val="Calibri"/>
      </rPr>
      <t>'</t>
    </r>
    <r>
      <rPr>
        <b/>
        <sz val="11"/>
        <color rgb="FF000000"/>
        <rFont val="Calibri"/>
      </rPr>
      <t>Scan encrypted macros (default)</t>
    </r>
    <r>
      <rPr>
        <sz val="11"/>
        <color rgb="FF000000"/>
        <rFont val="Calibri"/>
      </rPr>
      <t>'</t>
    </r>
  </si>
  <si>
    <r>
      <rPr>
        <sz val="11"/>
        <color rgb="FF000000"/>
        <rFont val="Calibri"/>
      </rPr>
      <t xml:space="preserve">Set the following UI path to </t>
    </r>
    <r>
      <rPr>
        <b/>
        <sz val="11"/>
        <color rgb="FF000000"/>
        <rFont val="Calibri"/>
      </rPr>
      <t>Scan encrypted macros (default)</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Word 2016\Word Options\Security\Trust Center\Scan encrypted macros in Word Open XML documents</t>
    </r>
  </si>
  <si>
    <r>
      <rPr>
        <sz val="11"/>
        <color rgb="FF000000"/>
        <rFont val="Calibri"/>
      </rPr>
      <t>This policy setting controls whether encrypted macros in Open XML documents be are required to be scanned with anti-virus software before being opened.If you enable this policy setting you may choose one of these options:- Scan encrypted macros: encrypted macros are disabled unless anti-virus software is installed.  Encrypted macros are scanned by your anti-virus software when you attempt to open an encrypted workbook that contains macros.- Scan if anti-virus software available: if anti-virus software is installed scan the encrypted macros first before allowing them to load.  If anti-virus software is not available allow encrypted macros to load.- Load macros without scanning: do not check for anti-virus software and allow macros to be loaded in an encrypted file.If you disable or do not configure this policy setting the behavior will be similar to the "Scan encrypted macros" option.</t>
    </r>
  </si>
  <si>
    <t>HKCU\software\policies\microsoft\office\16.0\word\security!wordbypassencryptedmacroscan</t>
  </si>
  <si>
    <t>CPT-05CDB71C</t>
  </si>
  <si>
    <r>
      <rPr>
        <sz val="11"/>
        <color rgb="FF000000"/>
        <rFont val="Calibri"/>
      </rPr>
      <t xml:space="preserve">Set the following UI path to </t>
    </r>
    <r>
      <rPr>
        <b/>
        <sz val="11"/>
        <color rgb="FF000000"/>
        <rFont val="Calibri"/>
      </rPr>
      <t>Disable all except digitally signed macros; Require macros to be signed by a trusted publisher - Enabled; Block certificates from trusted publishers that are only installed in the current user certificate store - Disabled; Require Extended Key Usage (EKU) for certificates from trusted publishers -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Word 2016\Word Options\Security\Trust Center\VBA Macro Notification Settings</t>
    </r>
  </si>
  <si>
    <t>HKCU\software\policies\microsoft\office\16.0\word\security!vbawarnings HKCU\software\policies\microsoft\office\16.0\word\security!vbadigsigtrustedpublishers HKCU\software\policies\microsoft\office\16.0\word\security!vbarequirelmtrustedpublisher HKCU\software\policies\microsoft\office\16.0\word\security!vbarequiredigsigwithcodesigningeku</t>
  </si>
  <si>
    <t>CPT-B17728C2</t>
  </si>
  <si>
    <r>
      <rPr>
        <sz val="11"/>
        <color rgb="FF000000"/>
        <rFont val="Calibri"/>
      </rPr>
      <t xml:space="preserve">Set the following UI path to </t>
    </r>
    <r>
      <rPr>
        <b/>
        <sz val="11"/>
        <color rgb="FF000000"/>
        <rFont val="Calibri"/>
      </rPr>
      <t>Blocked files are not opened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Word 2016\Word Options\Security\Trust Center\File Block Settings\Set default file block behavior</t>
    </r>
  </si>
  <si>
    <t>HKCU\software\policies\microsoft\office\16.0\word\security\fileblock!openinprotectedview</t>
  </si>
  <si>
    <t>CPT-E1315CA1</t>
  </si>
  <si>
    <r>
      <rPr>
        <sz val="11"/>
        <rFont val="Calibri"/>
      </rPr>
      <t xml:space="preserve">Ensure </t>
    </r>
    <r>
      <rPr>
        <sz val="11"/>
        <color rgb="FF000000"/>
        <rFont val="Calibri"/>
      </rPr>
      <t>'</t>
    </r>
    <r>
      <rPr>
        <b/>
        <sz val="11"/>
        <color rgb="FF000000"/>
        <rFont val="Calibri"/>
      </rPr>
      <t>Word 2 and earlier binary documents and templates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 use open policy</t>
    </r>
    <r>
      <rPr>
        <sz val="11"/>
        <color rgb="FF000000"/>
        <rFont val="Calibri"/>
      </rPr>
      <t>'</t>
    </r>
  </si>
  <si>
    <r>
      <rPr>
        <sz val="11"/>
        <color rgb="FF000000"/>
        <rFont val="Calibri"/>
      </rPr>
      <t xml:space="preserve">Set the following UI path to </t>
    </r>
    <r>
      <rPr>
        <b/>
        <sz val="11"/>
        <color rgb="FF000000"/>
        <rFont val="Calibri"/>
      </rPr>
      <t>Open/Save blocked, use open policy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Word 2016\Word Options\Security\Trust Center\File Block Settings\Word 2 and earlier binary documents and templates</t>
    </r>
  </si>
  <si>
    <r>
      <rPr>
        <sz val="11"/>
        <color rgb="FF000000"/>
        <rFont val="Calibri"/>
      </rPr>
      <t>This policy setting allows you to determine whether users can open view edit or save Word files with the format specified by the title of this policy setting.If you enable this policy setting you can specify whether users can open view edit or save files.The options that can be selected are below.  Note: Not all options may be available for this policy setting.- Do not block: The file type will not be blocked.- Save blocked: Saving of the file type will be blocked.- Open/Save blocked use open policy: Both opening and saving of the file type will be blocked. The file will open based on the policy setting configured in the "default file block behavior" key.- Block: Both opening and saving of the file type will be blocked and the file will not open.- Open in Protected View: Both opening and saving of the file type will be blocked and the option to edit the file type will not be enabled.- Allow editing and open in Protected View: Both opening and saving of the file type will be blocked and the option to edit will be enabled.If you disable or do not configure this policy setting the file type will be blocked.</t>
    </r>
  </si>
  <si>
    <t>HKCU\software\policies\microsoft\office\16.0\word\security\fileblock!word2files</t>
  </si>
  <si>
    <t>CPT-E05FCBB1</t>
  </si>
  <si>
    <r>
      <rPr>
        <sz val="11"/>
        <rFont val="Calibri"/>
      </rPr>
      <t xml:space="preserve">Ensure </t>
    </r>
    <r>
      <rPr>
        <sz val="11"/>
        <color rgb="FF000000"/>
        <rFont val="Calibri"/>
      </rPr>
      <t>'</t>
    </r>
    <r>
      <rPr>
        <b/>
        <sz val="11"/>
        <color rgb="FF000000"/>
        <rFont val="Calibri"/>
      </rPr>
      <t>Word 2000 binary documents and templates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 use open policy</t>
    </r>
    <r>
      <rPr>
        <sz val="11"/>
        <color rgb="FF000000"/>
        <rFont val="Calibri"/>
      </rPr>
      <t>'</t>
    </r>
  </si>
  <si>
    <r>
      <rPr>
        <sz val="11"/>
        <color rgb="FF000000"/>
        <rFont val="Calibri"/>
      </rPr>
      <t xml:space="preserve">Set the following UI path to </t>
    </r>
    <r>
      <rPr>
        <b/>
        <sz val="11"/>
        <color rgb="FF000000"/>
        <rFont val="Calibri"/>
      </rPr>
      <t>Open/Save blocked, use open policy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Word 2016\Word Options\Security\Trust Center\File Block Settings\Word 2000 binary documents and templates</t>
    </r>
  </si>
  <si>
    <r>
      <rPr>
        <sz val="11"/>
        <color rgb="FF000000"/>
        <rFont val="Calibri"/>
      </rPr>
      <t>This policy setting allows you to determine whether users can open view edit or save Word files with the format specified by the title of this policy setting.If you enable this policy setting you can specify whether users can open view edit or save files.The options that can be selected are below.  Note: Not all options may be available for this policy setting.- Do not block: The file type will not be blocked.- Save blocked: Saving of the file type will be blocked.- Open/Save blocked use open policy: Both opening and saving of the file type will be blocked. The file will open based on the policy setting configured in the "default file block behavior" key.- Block: Both opening and saving of the file type will be blocked and the file will not open.- Open in Protected View: Both opening and saving of the file type will be blocked and the option to edit the file type will not be enabled.- Allow editing and open in Protected View: Both opening and saving of the file type will be blocked and the option to edit will be enabled.If you disable or do not configure this policy setting the file type will not be blocked.</t>
    </r>
  </si>
  <si>
    <t>HKCU\software\policies\microsoft\office\16.0\word\security\fileblock!word2000files</t>
  </si>
  <si>
    <t>CPT-8298381B</t>
  </si>
  <si>
    <r>
      <rPr>
        <sz val="11"/>
        <rFont val="Calibri"/>
      </rPr>
      <t xml:space="preserve">Ensure </t>
    </r>
    <r>
      <rPr>
        <sz val="11"/>
        <color rgb="FF000000"/>
        <rFont val="Calibri"/>
      </rPr>
      <t>'</t>
    </r>
    <r>
      <rPr>
        <b/>
        <sz val="11"/>
        <color rgb="FF000000"/>
        <rFont val="Calibri"/>
      </rPr>
      <t>Word 2003 binary documents and templates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 use open policy</t>
    </r>
    <r>
      <rPr>
        <sz val="11"/>
        <color rgb="FF000000"/>
        <rFont val="Calibri"/>
      </rPr>
      <t>'</t>
    </r>
  </si>
  <si>
    <r>
      <rPr>
        <sz val="11"/>
        <color rgb="FF000000"/>
        <rFont val="Calibri"/>
      </rPr>
      <t xml:space="preserve">Set the following UI path to </t>
    </r>
    <r>
      <rPr>
        <b/>
        <sz val="11"/>
        <color rgb="FF000000"/>
        <rFont val="Calibri"/>
      </rPr>
      <t>Open/Save blocked, use open policy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Word 2016\Word Options\Security\Trust Center\File Block Settings\Word 2003 binary documents and templates</t>
    </r>
  </si>
  <si>
    <t>HKCU\software\policies\microsoft\office\16.0\word\security\fileblock!word2003files</t>
  </si>
  <si>
    <t>CPT-D553AD69</t>
  </si>
  <si>
    <r>
      <rPr>
        <sz val="11"/>
        <rFont val="Calibri"/>
      </rPr>
      <t xml:space="preserve">Ensure </t>
    </r>
    <r>
      <rPr>
        <sz val="11"/>
        <color rgb="FF000000"/>
        <rFont val="Calibri"/>
      </rPr>
      <t>'</t>
    </r>
    <r>
      <rPr>
        <b/>
        <sz val="11"/>
        <color rgb="FF000000"/>
        <rFont val="Calibri"/>
      </rPr>
      <t>Word 2007 and later binary documents and templates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 use open policy</t>
    </r>
    <r>
      <rPr>
        <sz val="11"/>
        <color rgb="FF000000"/>
        <rFont val="Calibri"/>
      </rPr>
      <t>'</t>
    </r>
  </si>
  <si>
    <r>
      <rPr>
        <sz val="11"/>
        <color rgb="FF000000"/>
        <rFont val="Calibri"/>
      </rPr>
      <t xml:space="preserve">Set the following UI path to </t>
    </r>
    <r>
      <rPr>
        <b/>
        <sz val="11"/>
        <color rgb="FF000000"/>
        <rFont val="Calibri"/>
      </rPr>
      <t>Open/Save blocked, use open policy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Word 2016\Word Options\Security\Trust Center\File Block Settings\Word 2007 and later binary documents and templates</t>
    </r>
  </si>
  <si>
    <t>HKCU\software\policies\microsoft\office\16.0\word\security\fileblock!word2007files</t>
  </si>
  <si>
    <t>CPT-835FA91A</t>
  </si>
  <si>
    <r>
      <rPr>
        <sz val="11"/>
        <rFont val="Calibri"/>
      </rPr>
      <t xml:space="preserve">Ensure </t>
    </r>
    <r>
      <rPr>
        <sz val="11"/>
        <color rgb="FF000000"/>
        <rFont val="Calibri"/>
      </rPr>
      <t>'</t>
    </r>
    <r>
      <rPr>
        <b/>
        <sz val="11"/>
        <color rgb="FF000000"/>
        <rFont val="Calibri"/>
      </rPr>
      <t>Word 6.0 binary documents and templates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 use open policy</t>
    </r>
    <r>
      <rPr>
        <sz val="11"/>
        <color rgb="FF000000"/>
        <rFont val="Calibri"/>
      </rPr>
      <t>'</t>
    </r>
  </si>
  <si>
    <r>
      <rPr>
        <sz val="11"/>
        <color rgb="FF000000"/>
        <rFont val="Calibri"/>
      </rPr>
      <t xml:space="preserve">Set the following UI path to </t>
    </r>
    <r>
      <rPr>
        <b/>
        <sz val="11"/>
        <color rgb="FF000000"/>
        <rFont val="Calibri"/>
      </rPr>
      <t>Open/Save blocked, use open policy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Word 2016\Word Options\Security\Trust Center\File Block Settings\Word 6.0 binary documents and templates</t>
    </r>
  </si>
  <si>
    <t>HKCU\software\policies\microsoft\office\16.0\word\security\fileblock!word60files</t>
  </si>
  <si>
    <t>CPT-4B210729</t>
  </si>
  <si>
    <r>
      <rPr>
        <sz val="11"/>
        <rFont val="Calibri"/>
      </rPr>
      <t xml:space="preserve">Ensure </t>
    </r>
    <r>
      <rPr>
        <sz val="11"/>
        <color rgb="FF000000"/>
        <rFont val="Calibri"/>
      </rPr>
      <t>'</t>
    </r>
    <r>
      <rPr>
        <b/>
        <sz val="11"/>
        <color rgb="FF000000"/>
        <rFont val="Calibri"/>
      </rPr>
      <t>Word 95 binary documents and templates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 use open policy</t>
    </r>
    <r>
      <rPr>
        <sz val="11"/>
        <color rgb="FF000000"/>
        <rFont val="Calibri"/>
      </rPr>
      <t>'</t>
    </r>
  </si>
  <si>
    <r>
      <rPr>
        <sz val="11"/>
        <color rgb="FF000000"/>
        <rFont val="Calibri"/>
      </rPr>
      <t xml:space="preserve">Set the following UI path to </t>
    </r>
    <r>
      <rPr>
        <b/>
        <sz val="11"/>
        <color rgb="FF000000"/>
        <rFont val="Calibri"/>
      </rPr>
      <t>Open/Save blocked, use open policy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Word 2016\Word Options\Security\Trust Center\File Block Settings\Word 95 binary documents and templates</t>
    </r>
  </si>
  <si>
    <t>HKCU\software\policies\microsoft\office\16.0\word\security\fileblock!word95files</t>
  </si>
  <si>
    <t>CPT-D916EC4E</t>
  </si>
  <si>
    <r>
      <rPr>
        <sz val="11"/>
        <rFont val="Calibri"/>
      </rPr>
      <t xml:space="preserve">Ensure </t>
    </r>
    <r>
      <rPr>
        <sz val="11"/>
        <color rgb="FF000000"/>
        <rFont val="Calibri"/>
      </rPr>
      <t>'</t>
    </r>
    <r>
      <rPr>
        <b/>
        <sz val="11"/>
        <color rgb="FF000000"/>
        <rFont val="Calibri"/>
      </rPr>
      <t>Word 97 binary documents and templates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 use open policy</t>
    </r>
    <r>
      <rPr>
        <sz val="11"/>
        <color rgb="FF000000"/>
        <rFont val="Calibri"/>
      </rPr>
      <t>'</t>
    </r>
  </si>
  <si>
    <r>
      <rPr>
        <sz val="11"/>
        <color rgb="FF000000"/>
        <rFont val="Calibri"/>
      </rPr>
      <t xml:space="preserve">Set the following UI path to </t>
    </r>
    <r>
      <rPr>
        <b/>
        <sz val="11"/>
        <color rgb="FF000000"/>
        <rFont val="Calibri"/>
      </rPr>
      <t>Open/Save blocked, use open policy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Word 2016\Word Options\Security\Trust Center\File Block Settings\Word 97 binary documents and templates</t>
    </r>
  </si>
  <si>
    <t>HKCU\software\policies\microsoft\office\16.0\word\security\fileblock!word97files</t>
  </si>
  <si>
    <t>CPT-FCD02CED</t>
  </si>
  <si>
    <r>
      <rPr>
        <sz val="11"/>
        <rFont val="Calibri"/>
      </rPr>
      <t xml:space="preserve">Ensure </t>
    </r>
    <r>
      <rPr>
        <sz val="11"/>
        <color rgb="FF000000"/>
        <rFont val="Calibri"/>
      </rPr>
      <t>'</t>
    </r>
    <r>
      <rPr>
        <b/>
        <sz val="11"/>
        <color rgb="FF000000"/>
        <rFont val="Calibri"/>
      </rPr>
      <t>Word XP binary documents and templates</t>
    </r>
    <r>
      <rPr>
        <sz val="11"/>
        <color rgb="FF000000"/>
        <rFont val="Calibri"/>
      </rPr>
      <t>'</t>
    </r>
    <r>
      <rPr>
        <sz val="11"/>
        <color rgb="FF000000"/>
        <rFont val="Calibri"/>
      </rPr>
      <t xml:space="preserve"> is set to </t>
    </r>
    <r>
      <rPr>
        <sz val="11"/>
        <color rgb="FF000000"/>
        <rFont val="Calibri"/>
      </rPr>
      <t>'</t>
    </r>
    <r>
      <rPr>
        <b/>
        <sz val="11"/>
        <color rgb="FF000000"/>
        <rFont val="Calibri"/>
      </rPr>
      <t>Open/Save blocked, use open policy</t>
    </r>
    <r>
      <rPr>
        <sz val="11"/>
        <color rgb="FF000000"/>
        <rFont val="Calibri"/>
      </rPr>
      <t>'</t>
    </r>
  </si>
  <si>
    <r>
      <rPr>
        <sz val="11"/>
        <color rgb="FF000000"/>
        <rFont val="Calibri"/>
      </rPr>
      <t xml:space="preserve">Set the following UI path to </t>
    </r>
    <r>
      <rPr>
        <b/>
        <sz val="11"/>
        <color rgb="FF000000"/>
        <rFont val="Calibri"/>
      </rPr>
      <t>Open/Save blocked, use open policy</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Word 2016\Word Options\Security\Trust Center\File Block Settings\Word XP binary documents and templates</t>
    </r>
  </si>
  <si>
    <t>HKCU\software\policies\microsoft\office\16.0\word\security\fileblock!wordxpfiles</t>
  </si>
  <si>
    <t>CPT-8011A0D2</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</si>
  <si>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Word 2016\Word Options\Security\Trust Center\Protected View\Do not open files from the internet zone in Protected View</t>
    </r>
  </si>
  <si>
    <t>HKCU\software\policies\microsoft\office\16.0\word\security\protectedview!disableinternetfilesinpv</t>
  </si>
  <si>
    <t>CPT-6D294868</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</si>
  <si>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Word 2016\Word Options\Security\Trust Center\Protected View\Do not open files in unsafe locations in Protected View</t>
    </r>
  </si>
  <si>
    <t>HKCU\software\policies\microsoft\office\16.0\word\security\protectedview!disableunsafelocationsinpv</t>
  </si>
  <si>
    <t>CPT-B81EFE4A</t>
  </si>
  <si>
    <r>
      <rPr>
        <sz val="11"/>
        <color rgb="FF000000"/>
        <rFont val="Calibri"/>
      </rPr>
      <t xml:space="preserve">Set the following UI path to </t>
    </r>
    <r>
      <rPr>
        <b/>
        <sz val="11"/>
        <color rgb="FF000000"/>
        <rFont val="Calibri"/>
      </rPr>
      <t>Open in Protected View</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Word 2016\Word Options\Security\Trust Center\Protected View\Set document behavior if file validation fails</t>
    </r>
  </si>
  <si>
    <t>HKCU\software\policies\microsoft\office\16.0\word\security\filevalidation!openinprotectedview HKCU\software\policies\microsoft\office\16.0\word\security\filevalidation!disableeditfrompv</t>
  </si>
  <si>
    <t>CPT-28325010</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</si>
  <si>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Word 2016\Word Options\Security\Trust Center\Protected View\Turn off Protected View for attachments opened from Outlook</t>
    </r>
  </si>
  <si>
    <r>
      <rPr>
        <sz val="11"/>
        <color rgb="FF000000"/>
        <rFont val="Calibri"/>
      </rPr>
      <t>This policy setting allows you to determine if Word files in Outlook attachments open in Protected View.If you enable this policy setting Outlook attachments do not open in Protected View.If you disable or do not configure this policy setting Outlook attachments open in Protected View.</t>
    </r>
  </si>
  <si>
    <t>HKCU\software\policies\microsoft\office\16.0\word\security\protectedview!disableattachmentsinpv</t>
  </si>
  <si>
    <t>CPT-19214A81</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</si>
  <si>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Templates\Microsoft Word 2016\Word Options\Security\Trust Center\Trusted Locations\Allow Trusted Locations on the network</t>
    </r>
  </si>
  <si>
    <t>HKCU\software\policies\microsoft\office\16.0\word\security\trusted locations!allownetworklocations</t>
  </si>
  <si>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</si>
  <si>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</si>
  <si>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</si>
  <si>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</si>
  <si>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</si>
  <si>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</si>
  <si>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</si>
  <si>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</si>
  <si>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</si>
  <si>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</si>
  <si>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</si>
  <si>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</si>
  <si>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</si>
  <si>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</si>
  <si>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</si>
  <si>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</si>
  <si>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</si>
  <si>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</si>
  <si>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</si>
  <si>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</si>
  <si>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</si>
  <si>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</si>
  <si>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</si>
  <si>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</si>
  <si>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</si>
  <si>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</si>
  <si>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</si>
  <si>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</si>
  <si>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</si>
  <si>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Security Baseline for M365 Apps</t>
  </si>
  <si>
    <t>Developed By:</t>
  </si>
  <si>
    <t>Microsoft</t>
  </si>
  <si>
    <t>Release Information:</t>
  </si>
  <si>
    <r>
      <rPr>
        <b/>
        <sz val="11"/>
        <color rgb="FF000000"/>
        <rFont val="Calibri"/>
      </rPr>
      <t>Version:</t>
    </r>
    <r>
      <rPr>
        <sz val="11"/>
        <color rgb="FF000000"/>
        <rFont val="Calibri"/>
      </rPr>
      <t xml:space="preserve"> 2512     </t>
    </r>
    <r>
      <rPr>
        <b/>
        <sz val="11"/>
        <color rgb="FF000000"/>
        <rFont val="Calibri"/>
      </rPr>
      <t>Date:</t>
    </r>
    <r>
      <rPr>
        <sz val="11"/>
        <color rgb="FF000000"/>
        <rFont val="Calibri"/>
      </rPr>
      <t xml:space="preserve"> 20 January 2026     </t>
    </r>
    <r>
      <rPr>
        <b/>
        <sz val="11"/>
        <color rgb="FF000000"/>
        <rFont val="Calibri"/>
      </rPr>
      <t>Recommendation Count:</t>
    </r>
    <r>
      <rPr>
        <sz val="11"/>
        <color rgb="FF000000"/>
        <rFont val="Calibri"/>
      </rPr>
      <t xml:space="preserve"> 161</t>
    </r>
  </si>
  <si>
    <t>Community Url:</t>
  </si>
  <si>
    <t>https://techcommunity.microsoft.com/category/security-baselines/discussions/security-baselines</t>
  </si>
  <si>
    <t>Download Url:</t>
  </si>
  <si>
    <t>https://aka.ms/sct</t>
  </si>
  <si>
    <t>Guide Overview:</t>
  </si>
  <si>
    <r>
      <rPr>
        <sz val="11"/>
        <color rgb="FF000000"/>
        <rFont val="Calibri"/>
      </rPr>
      <t xml:space="preserve">Microsoft is pleased to announce the latest Security Baseline for Microsoft 365 Apps for enterprise, version 2512, is now available as part of the Microsoft Security Compliance Toolkit </t>
    </r>
    <r>
      <rPr>
        <sz val="11"/>
        <color rgb="FF0000FF"/>
        <rFont val="Calibri"/>
      </rPr>
      <t>(https://www.microsoft.com/en-us/download/details.aspx?id=55319)</t>
    </r>
    <r>
      <rPr>
        <sz val="11"/>
        <color rgb="FF000000"/>
        <rFont val="Calibri"/>
      </rPr>
      <t>. This release builds on previous baselines and introduces updated, security-hardened recommendations aligned with modern threat landscapes and the latest Office administrative templates.</t>
    </r>
    <r>
      <rPr>
        <sz val="11"/>
        <color rgb="FF000000"/>
        <rFont val="Calibri"/>
      </rPr>
      <t xml:space="preserve">
</t>
    </r>
    <r>
      <rPr>
        <sz val="11"/>
        <color rgb="FF000000"/>
        <rFont val="Calibri"/>
      </rPr>
      <t>As with prior releases, this baseline is intended to help enterprise administrators quickly deploy Microsoft recommended security configurations, reduce configuration drift, and ensure consistent protection across user environments. Download the updated baseline today from the Microsoft Security Compliance Toolkit, test the recommended configurations, and implement as appropriate.</t>
    </r>
    <r>
      <rPr>
        <sz val="11"/>
        <color rgb="FF000000"/>
        <rFont val="Calibri"/>
      </rPr>
      <t xml:space="preserve">
</t>
    </r>
    <r>
      <rPr>
        <sz val="11"/>
        <color rgb="FF000000"/>
        <rFont val="Calibri"/>
      </rPr>
      <t>This release introduces and updates several security focused policies designed to strengthen protections in Microsoft Excel, PowerPoint, and core Microsoft 365 Apps components. These changes reflect evolving attacker techniques, partner feedback, and Microsoft’s secure by design engineering standards.</t>
    </r>
    <r>
      <rPr>
        <sz val="11"/>
        <color rgb="FF000000"/>
        <rFont val="Calibri"/>
      </rPr>
      <t xml:space="preserve">
</t>
    </r>
    <r>
      <rPr>
        <sz val="11"/>
        <color rgb="FF000000"/>
        <rFont val="Calibri"/>
      </rPr>
      <t>The recommended settings in this security baseline correspond with the administrative templates released in version 5516.</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</si>
  <si>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</si>
  <si>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</si>
  <si>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</si>
  <si>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</si>
  <si>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</si>
  <si>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</si>
  <si>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</si>
  <si>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</si>
  <si>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</si>
  <si>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</si>
  <si>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</si>
  <si>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</si>
  <si>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</si>
  <si>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</si>
  <si>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</si>
  <si>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</si>
  <si>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</si>
  <si>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Security Baseline for M365 Apps 2512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</si>
  <si>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</si>
  <si>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</si>
  <si>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</si>
  <si>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</si>
  <si>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</si>
  <si>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</si>
  <si>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</si>
  <si>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</si>
  <si>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</si>
  <si>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</si>
  <si>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</si>
  <si>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</si>
  <si>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</si>
  <si>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</si>
  <si>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</si>
  <si>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</si>
  <si>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</si>
  <si>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</si>
  <si>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</si>
  <si>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</si>
  <si>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</si>
  <si>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</si>
  <si>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</si>
  <si>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App</t>
  </si>
  <si>
    <t>Status by Context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</si>
  <si>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</si>
  <si>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</si>
  <si>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</si>
  <si>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</si>
  <si>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</si>
  <si>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</si>
  <si>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</si>
  <si>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</si>
  <si>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</si>
  <si>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</si>
  <si>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</si>
  <si>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</si>
  <si>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</si>
  <si>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</si>
  <si>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</si>
  <si>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</si>
  <si>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</si>
  <si>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</si>
  <si>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</si>
  <si>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</si>
  <si>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</si>
  <si>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</si>
  <si>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(C98)</t>
  </si>
  <si>
    <t>% Must</t>
  </si>
  <si>
    <t>Should Count (C99)</t>
  </si>
  <si>
    <t>% Should</t>
  </si>
  <si>
    <t>Could Count (C100)</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</si>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</sst>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28"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98">
    <xf numFmtId="0" fontId="0" fillId="0" borderId="0" xfId="0" applyNumberFormat="1" applyFont="1" applyProtection="1"/>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8"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9" fillId="4" borderId="11" xfId="0" applyNumberFormat="1" applyFont="1" applyFill="1" applyBorder="1" applyAlignment="1" applyProtection="1">
      <alignment horizontal="left"/>
    </xf>
    <xf numFmtId="0" fontId="9" fillId="4" borderId="11" xfId="0" applyNumberFormat="1" applyFont="1" applyFill="1" applyBorder="1" applyAlignment="1" applyProtection="1">
      <alignment horizontal="center"/>
    </xf>
    <xf numFmtId="164" fontId="9" fillId="4" borderId="11" xfId="0" applyNumberFormat="1" applyFont="1" applyFill="1" applyBorder="1" applyAlignment="1" applyProtection="1">
      <alignment horizontal="center"/>
    </xf>
    <xf numFmtId="0" fontId="10" fillId="3" borderId="0" xfId="0" applyNumberFormat="1" applyFont="1" applyFill="1" applyProtection="1"/>
    <xf numFmtId="0" fontId="8"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2" fillId="3" borderId="0" xfId="0" applyNumberFormat="1" applyFont="1" applyFill="1" applyProtection="1"/>
    <xf numFmtId="0" fontId="13" fillId="3" borderId="13" xfId="0" applyNumberFormat="1" applyFont="1" applyFill="1" applyBorder="1" applyAlignment="1" applyProtection="1">
      <alignment horizontal="right" vertical="center"/>
    </xf>
    <xf numFmtId="0" fontId="14"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8" fillId="2" borderId="11" xfId="0" applyNumberFormat="1" applyFont="1" applyFill="1" applyBorder="1" applyAlignment="1" applyProtection="1">
      <alignment horizontal="center" vertical="center" wrapText="1"/>
    </xf>
    <xf numFmtId="0" fontId="15"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8"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7" fillId="14" borderId="11" xfId="0" applyNumberFormat="1" applyFont="1" applyFill="1" applyBorder="1" applyAlignment="1" applyProtection="1">
      <alignment horizontal="center" vertical="center" wrapText="1"/>
    </xf>
    <xf numFmtId="0" fontId="17" fillId="15" borderId="11" xfId="0" applyNumberFormat="1" applyFont="1" applyFill="1" applyBorder="1" applyAlignment="1" applyProtection="1">
      <alignment horizontal="center" vertical="center" wrapText="1"/>
    </xf>
    <xf numFmtId="0" fontId="17" fillId="16" borderId="11" xfId="0" applyNumberFormat="1" applyFont="1" applyFill="1" applyBorder="1" applyAlignment="1" applyProtection="1">
      <alignment horizontal="center" vertical="center" wrapText="1"/>
    </xf>
    <xf numFmtId="0" fontId="17" fillId="17" borderId="11" xfId="0" applyNumberFormat="1" applyFont="1" applyFill="1" applyBorder="1" applyAlignment="1" applyProtection="1">
      <alignment horizontal="center" vertical="center" wrapText="1"/>
    </xf>
    <xf numFmtId="0" fontId="17" fillId="18" borderId="11" xfId="0" applyNumberFormat="1" applyFont="1" applyFill="1" applyBorder="1" applyAlignment="1" applyProtection="1">
      <alignment horizontal="center" vertical="center" wrapText="1"/>
    </xf>
    <xf numFmtId="0" fontId="17" fillId="19" borderId="11" xfId="0" applyNumberFormat="1" applyFont="1" applyFill="1" applyBorder="1" applyAlignment="1" applyProtection="1">
      <alignment horizontal="center" vertical="center" wrapText="1"/>
    </xf>
    <xf numFmtId="0" fontId="18"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19"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8"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8"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1" fillId="3" borderId="0" xfId="0" applyNumberFormat="1" applyFont="1" applyFill="1" applyAlignment="1" applyProtection="1">
      <alignment vertical="top" wrapText="1"/>
    </xf>
    <xf numFmtId="3" fontId="16"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6"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8"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3">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7DC1-4096-904E-68D24E89DDF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7DC1-4096-904E-68D24E89DDF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161</c:v>
                </c:pt>
              </c:numCache>
            </c:numRef>
          </c:val>
          <c:extLst>
            <c:ext xmlns:c16="http://schemas.microsoft.com/office/drawing/2014/chart" uri="{C3380CC4-5D6E-409C-BE32-E72D297353CC}">
              <c16:uniqueId val="{00000002-7DC1-4096-904E-68D24E89DDF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00F-48B0-87F4-DAFF01CBBD8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00F-48B0-87F4-DAFF01CBBD8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161</c:v>
                </c:pt>
              </c:numCache>
            </c:numRef>
          </c:val>
          <c:extLst>
            <c:ext xmlns:c16="http://schemas.microsoft.com/office/drawing/2014/chart" uri="{C3380CC4-5D6E-409C-BE32-E72D297353CC}">
              <c16:uniqueId val="{00000002-200F-48B0-87F4-DAFF01CBBD8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App</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Dashboard!$B$52:$B$62</c:f>
              <c:strCache>
                <c:ptCount val="11"/>
                <c:pt idx="0">
                  <c:v>Access</c:v>
                </c:pt>
                <c:pt idx="1">
                  <c:v>Excel</c:v>
                </c:pt>
                <c:pt idx="2">
                  <c:v>Office</c:v>
                </c:pt>
                <c:pt idx="3">
                  <c:v>Outlook</c:v>
                </c:pt>
                <c:pt idx="4">
                  <c:v>PowerPoint</c:v>
                </c:pt>
                <c:pt idx="5">
                  <c:v>Project</c:v>
                </c:pt>
                <c:pt idx="6">
                  <c:v>Publisher</c:v>
                </c:pt>
                <c:pt idx="7">
                  <c:v>Skype for Business</c:v>
                </c:pt>
                <c:pt idx="8">
                  <c:v>System</c:v>
                </c:pt>
                <c:pt idx="9">
                  <c:v>Visio</c:v>
                </c:pt>
                <c:pt idx="10">
                  <c:v>Word</c:v>
                </c:pt>
              </c:strCache>
            </c:strRef>
          </c:cat>
          <c:val>
            <c:numRef>
              <c:f>Dashboard!$C$52:$C$62</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CB5F-48BE-BCD6-DD80EA0C680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Dashboard!$B$52:$B$62</c:f>
              <c:strCache>
                <c:ptCount val="11"/>
                <c:pt idx="0">
                  <c:v>Access</c:v>
                </c:pt>
                <c:pt idx="1">
                  <c:v>Excel</c:v>
                </c:pt>
                <c:pt idx="2">
                  <c:v>Office</c:v>
                </c:pt>
                <c:pt idx="3">
                  <c:v>Outlook</c:v>
                </c:pt>
                <c:pt idx="4">
                  <c:v>PowerPoint</c:v>
                </c:pt>
                <c:pt idx="5">
                  <c:v>Project</c:v>
                </c:pt>
                <c:pt idx="6">
                  <c:v>Publisher</c:v>
                </c:pt>
                <c:pt idx="7">
                  <c:v>Skype for Business</c:v>
                </c:pt>
                <c:pt idx="8">
                  <c:v>System</c:v>
                </c:pt>
                <c:pt idx="9">
                  <c:v>Visio</c:v>
                </c:pt>
                <c:pt idx="10">
                  <c:v>Word</c:v>
                </c:pt>
              </c:strCache>
            </c:strRef>
          </c:cat>
          <c:val>
            <c:numRef>
              <c:f>Dashboard!$D$52:$D$62</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CB5F-48BE-BCD6-DD80EA0C680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Dashboard!$B$52:$B$62</c:f>
              <c:strCache>
                <c:ptCount val="11"/>
                <c:pt idx="0">
                  <c:v>Access</c:v>
                </c:pt>
                <c:pt idx="1">
                  <c:v>Excel</c:v>
                </c:pt>
                <c:pt idx="2">
                  <c:v>Office</c:v>
                </c:pt>
                <c:pt idx="3">
                  <c:v>Outlook</c:v>
                </c:pt>
                <c:pt idx="4">
                  <c:v>PowerPoint</c:v>
                </c:pt>
                <c:pt idx="5">
                  <c:v>Project</c:v>
                </c:pt>
                <c:pt idx="6">
                  <c:v>Publisher</c:v>
                </c:pt>
                <c:pt idx="7">
                  <c:v>Skype for Business</c:v>
                </c:pt>
                <c:pt idx="8">
                  <c:v>System</c:v>
                </c:pt>
                <c:pt idx="9">
                  <c:v>Visio</c:v>
                </c:pt>
                <c:pt idx="10">
                  <c:v>Word</c:v>
                </c:pt>
              </c:strCache>
            </c:strRef>
          </c:cat>
          <c:val>
            <c:numRef>
              <c:f>Dashboard!$E$52:$E$62</c:f>
              <c:numCache>
                <c:formatCode>General</c:formatCode>
                <c:ptCount val="11"/>
                <c:pt idx="0">
                  <c:v>4</c:v>
                </c:pt>
                <c:pt idx="1">
                  <c:v>39</c:v>
                </c:pt>
                <c:pt idx="2">
                  <c:v>34</c:v>
                </c:pt>
                <c:pt idx="3">
                  <c:v>26</c:v>
                </c:pt>
                <c:pt idx="4">
                  <c:v>15</c:v>
                </c:pt>
                <c:pt idx="5">
                  <c:v>5</c:v>
                </c:pt>
                <c:pt idx="6">
                  <c:v>5</c:v>
                </c:pt>
                <c:pt idx="7">
                  <c:v>2</c:v>
                </c:pt>
                <c:pt idx="8">
                  <c:v>2</c:v>
                </c:pt>
                <c:pt idx="9">
                  <c:v>8</c:v>
                </c:pt>
                <c:pt idx="10">
                  <c:v>21</c:v>
                </c:pt>
              </c:numCache>
            </c:numRef>
          </c:val>
          <c:extLst>
            <c:ext xmlns:c16="http://schemas.microsoft.com/office/drawing/2014/chart" uri="{C3380CC4-5D6E-409C-BE32-E72D297353CC}">
              <c16:uniqueId val="{00000002-CB5F-48BE-BCD6-DD80EA0C680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Context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Dashboard!$B$85:$B$85</c:f>
              <c:strCache>
                <c:ptCount val="1"/>
                <c:pt idx="0">
                  <c:v>Computer</c:v>
                </c:pt>
              </c:strCache>
            </c:strRef>
          </c:cat>
          <c:val>
            <c:numRef>
              <c:f>Dashboard!$C$85:$C$85</c:f>
              <c:numCache>
                <c:formatCode>General</c:formatCode>
                <c:ptCount val="1"/>
                <c:pt idx="0">
                  <c:v>0</c:v>
                </c:pt>
              </c:numCache>
            </c:numRef>
          </c:val>
          <c:extLst>
            <c:ext xmlns:c16="http://schemas.microsoft.com/office/drawing/2014/chart" uri="{C3380CC4-5D6E-409C-BE32-E72D297353CC}">
              <c16:uniqueId val="{00000000-43E2-4FA6-BEED-81C1EA1717B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Dashboard!$B$85:$B$85</c:f>
              <c:strCache>
                <c:ptCount val="1"/>
                <c:pt idx="0">
                  <c:v>Computer</c:v>
                </c:pt>
              </c:strCache>
            </c:strRef>
          </c:cat>
          <c:val>
            <c:numRef>
              <c:f>Dashboard!$D$85:$D$85</c:f>
              <c:numCache>
                <c:formatCode>General</c:formatCode>
                <c:ptCount val="1"/>
                <c:pt idx="0">
                  <c:v>0</c:v>
                </c:pt>
              </c:numCache>
            </c:numRef>
          </c:val>
          <c:extLst>
            <c:ext xmlns:c16="http://schemas.microsoft.com/office/drawing/2014/chart" uri="{C3380CC4-5D6E-409C-BE32-E72D297353CC}">
              <c16:uniqueId val="{00000001-43E2-4FA6-BEED-81C1EA1717B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Dashboard!$B$85:$B$85</c:f>
              <c:strCache>
                <c:ptCount val="1"/>
                <c:pt idx="0">
                  <c:v>Computer</c:v>
                </c:pt>
              </c:strCache>
            </c:strRef>
          </c:cat>
          <c:val>
            <c:numRef>
              <c:f>Dashboard!$E$85:$E$85</c:f>
              <c:numCache>
                <c:formatCode>General</c:formatCode>
                <c:ptCount val="1"/>
                <c:pt idx="0">
                  <c:v>161</c:v>
                </c:pt>
              </c:numCache>
            </c:numRef>
          </c:val>
          <c:extLst>
            <c:ext xmlns:c16="http://schemas.microsoft.com/office/drawing/2014/chart" uri="{C3380CC4-5D6E-409C-BE32-E72D297353CC}">
              <c16:uniqueId val="{00000002-43E2-4FA6-BEED-81C1EA1717B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Dashboard!$B$98:$B$102</c:f>
              <c:strCache>
                <c:ptCount val="5"/>
                <c:pt idx="0">
                  <c:v>Must</c:v>
                </c:pt>
                <c:pt idx="1">
                  <c:v>Should</c:v>
                </c:pt>
                <c:pt idx="2">
                  <c:v>Could</c:v>
                </c:pt>
                <c:pt idx="3">
                  <c:v>Won't</c:v>
                </c:pt>
                <c:pt idx="4">
                  <c:v>Unassigned</c:v>
                </c:pt>
              </c:strCache>
            </c:strRef>
          </c:cat>
          <c:val>
            <c:numRef>
              <c:f>Dashboard!$C$98:$C$102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1AF-43D6-99C8-01C422D9BCC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Dashboard!$B$98:$B$102</c:f>
              <c:strCache>
                <c:ptCount val="5"/>
                <c:pt idx="0">
                  <c:v>Must</c:v>
                </c:pt>
                <c:pt idx="1">
                  <c:v>Should</c:v>
                </c:pt>
                <c:pt idx="2">
                  <c:v>Could</c:v>
                </c:pt>
                <c:pt idx="3">
                  <c:v>Won't</c:v>
                </c:pt>
                <c:pt idx="4">
                  <c:v>Unassigned</c:v>
                </c:pt>
              </c:strCache>
            </c:strRef>
          </c:cat>
          <c:val>
            <c:numRef>
              <c:f>Dashboard!$D$98:$D$102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1AF-43D6-99C8-01C422D9BCC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Dashboard!$B$98:$B$102</c:f>
              <c:strCache>
                <c:ptCount val="5"/>
                <c:pt idx="0">
                  <c:v>Must</c:v>
                </c:pt>
                <c:pt idx="1">
                  <c:v>Should</c:v>
                </c:pt>
                <c:pt idx="2">
                  <c:v>Could</c:v>
                </c:pt>
                <c:pt idx="3">
                  <c:v>Won't</c:v>
                </c:pt>
                <c:pt idx="4">
                  <c:v>Unassigned</c:v>
                </c:pt>
              </c:strCache>
            </c:strRef>
          </c:cat>
          <c:val>
            <c:numRef>
              <c:f>Dashboard!$E$98:$E$102</c:f>
              <c:numCache>
                <c:formatCode>General</c:formatCode>
                <c:ptCount val="5"/>
                <c:pt idx="0">
                  <c:v>0</c:v>
                </c:pt>
                <c:pt idx="1">
                  <c:v>0</c:v>
                </c:pt>
                <c:pt idx="2">
                  <c:v>0</c:v>
                </c:pt>
                <c:pt idx="3">
                  <c:v>0</c:v>
                </c:pt>
                <c:pt idx="4">
                  <c:v>161</c:v>
                </c:pt>
              </c:numCache>
            </c:numRef>
          </c:val>
          <c:extLst>
            <c:ext xmlns:c16="http://schemas.microsoft.com/office/drawing/2014/chart" uri="{C3380CC4-5D6E-409C-BE32-E72D297353CC}">
              <c16:uniqueId val="{00000002-91AF-43D6-99C8-01C422D9BCC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Dashboard!$B$119:$B$122</c:f>
              <c:strCache>
                <c:ptCount val="4"/>
                <c:pt idx="0">
                  <c:v>Low</c:v>
                </c:pt>
                <c:pt idx="1">
                  <c:v>Medium</c:v>
                </c:pt>
                <c:pt idx="2">
                  <c:v>High</c:v>
                </c:pt>
                <c:pt idx="3">
                  <c:v>Unassessed</c:v>
                </c:pt>
              </c:strCache>
            </c:strRef>
          </c:cat>
          <c:val>
            <c:numRef>
              <c:f>Dashboard!$C$119:$C$122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F2C-4048-A51F-A61B591E82A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Dashboard!$B$119:$B$122</c:f>
              <c:strCache>
                <c:ptCount val="4"/>
                <c:pt idx="0">
                  <c:v>Low</c:v>
                </c:pt>
                <c:pt idx="1">
                  <c:v>Medium</c:v>
                </c:pt>
                <c:pt idx="2">
                  <c:v>High</c:v>
                </c:pt>
                <c:pt idx="3">
                  <c:v>Unassessed</c:v>
                </c:pt>
              </c:strCache>
            </c:strRef>
          </c:cat>
          <c:val>
            <c:numRef>
              <c:f>Dashboard!$D$119:$D$122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F2C-4048-A51F-A61B591E82A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Dashboard!$B$119:$B$122</c:f>
              <c:strCache>
                <c:ptCount val="4"/>
                <c:pt idx="0">
                  <c:v>Low</c:v>
                </c:pt>
                <c:pt idx="1">
                  <c:v>Medium</c:v>
                </c:pt>
                <c:pt idx="2">
                  <c:v>High</c:v>
                </c:pt>
                <c:pt idx="3">
                  <c:v>Unassessed</c:v>
                </c:pt>
              </c:strCache>
            </c:strRef>
          </c:cat>
          <c:val>
            <c:numRef>
              <c:f>Dashboard!$E$119:$E$122</c:f>
              <c:numCache>
                <c:formatCode>General</c:formatCode>
                <c:ptCount val="4"/>
                <c:pt idx="0">
                  <c:v>0</c:v>
                </c:pt>
                <c:pt idx="1">
                  <c:v>0</c:v>
                </c:pt>
                <c:pt idx="2">
                  <c:v>0</c:v>
                </c:pt>
                <c:pt idx="3">
                  <c:v>161</c:v>
                </c:pt>
              </c:numCache>
            </c:numRef>
          </c:val>
          <c:extLst>
            <c:ext xmlns:c16="http://schemas.microsoft.com/office/drawing/2014/chart" uri="{C3380CC4-5D6E-409C-BE32-E72D297353CC}">
              <c16:uniqueId val="{00000002-CF2C-4048-A51F-A61B591E82A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Dashboard!$P$155:$P$184</c:f>
              <c:numCache>
                <c:formatCode>yyyy\-mm\-dd</c:formatCode>
                <c:ptCount val="30"/>
              </c:numCache>
            </c:numRef>
          </c:cat>
          <c:val>
            <c:numRef>
              <c:f>Dashboard!$R$155:$R$184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8BE-4FA7-AD74-4AAF4D0BF1A9}"/>
            </c:ext>
          </c:extLst>
        </c:ser>
        <c:ser>
          <c:idx val="1"/>
          <c:order val="1"/>
          <c:tx>
            <c:v>Must % Resolved</c:v>
          </c:tx>
          <c:spPr>
            <a:ln w="22225" cap="rnd">
              <a:solidFill>
                <a:schemeClr val="accent2"/>
              </a:solidFill>
              <a:round/>
            </a:ln>
            <a:effectLst/>
          </c:spPr>
          <c:marker>
            <c:symbol val="none"/>
          </c:marker>
          <c:cat>
            <c:numRef>
              <c:f>Dashboard!$P$155:$P$184</c:f>
              <c:numCache>
                <c:formatCode>yyyy\-mm\-dd</c:formatCode>
                <c:ptCount val="30"/>
              </c:numCache>
            </c:numRef>
          </c:cat>
          <c:val>
            <c:numRef>
              <c:f>Dashboard!$T$155:$T$184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8BE-4FA7-AD74-4AAF4D0BF1A9}"/>
            </c:ext>
          </c:extLst>
        </c:ser>
        <c:ser>
          <c:idx val="2"/>
          <c:order val="2"/>
          <c:tx>
            <c:v>Should % Resolved</c:v>
          </c:tx>
          <c:spPr>
            <a:ln w="22225" cap="rnd">
              <a:solidFill>
                <a:schemeClr val="accent3"/>
              </a:solidFill>
              <a:round/>
            </a:ln>
            <a:effectLst/>
          </c:spPr>
          <c:marker>
            <c:symbol val="none"/>
          </c:marker>
          <c:cat>
            <c:numRef>
              <c:f>Dashboard!$P$155:$P$184</c:f>
              <c:numCache>
                <c:formatCode>yyyy\-mm\-dd</c:formatCode>
                <c:ptCount val="30"/>
              </c:numCache>
            </c:numRef>
          </c:cat>
          <c:val>
            <c:numRef>
              <c:f>Dashboard!$V$155:$V$184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8BE-4FA7-AD74-4AAF4D0BF1A9}"/>
            </c:ext>
          </c:extLst>
        </c:ser>
        <c:ser>
          <c:idx val="3"/>
          <c:order val="3"/>
          <c:tx>
            <c:v>Could % Resolved</c:v>
          </c:tx>
          <c:spPr>
            <a:ln w="22225" cap="rnd">
              <a:solidFill>
                <a:schemeClr val="accent4"/>
              </a:solidFill>
              <a:round/>
            </a:ln>
            <a:effectLst/>
          </c:spPr>
          <c:marker>
            <c:symbol val="none"/>
          </c:marker>
          <c:cat>
            <c:numRef>
              <c:f>Dashboard!$P$155:$P$184</c:f>
              <c:numCache>
                <c:formatCode>yyyy\-mm\-dd</c:formatCode>
                <c:ptCount val="30"/>
              </c:numCache>
            </c:numRef>
          </c:cat>
          <c:val>
            <c:numRef>
              <c:f>Dashboard!$X$155:$X$184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8BE-4FA7-AD74-4AAF4D0BF1A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Dashboard!$P$197:$P$216</c:f>
              <c:numCache>
                <c:formatCode>yyyy\-mm\-dd</c:formatCode>
                <c:ptCount val="20"/>
              </c:numCache>
            </c:numRef>
          </c:cat>
          <c:val>
            <c:numRef>
              <c:f>Dashboard!$R$197:$R$216</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244-453B-8828-56F7F8D5850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fz3oj0">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p1o4ck">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49</xdr:row>
      <xdr:rowOff>95250</xdr:rowOff>
    </xdr:from>
    <xdr:to>
      <xdr:col>16</xdr:col>
      <xdr:colOff>276225</xdr:colOff>
      <xdr:row>74</xdr:row>
      <xdr:rowOff>95250</xdr:rowOff>
    </xdr:to>
    <xdr:graphicFrame macro="">
      <xdr:nvGraphicFramePr>
        <xdr:cNvPr id="4" name="Chartbc0udi">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80</xdr:row>
      <xdr:rowOff>95250</xdr:rowOff>
    </xdr:from>
    <xdr:to>
      <xdr:col>15</xdr:col>
      <xdr:colOff>28575</xdr:colOff>
      <xdr:row>92</xdr:row>
      <xdr:rowOff>142875</xdr:rowOff>
    </xdr:to>
    <xdr:graphicFrame macro="">
      <xdr:nvGraphicFramePr>
        <xdr:cNvPr id="5" name="Chart4sljkh">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94</xdr:row>
      <xdr:rowOff>95250</xdr:rowOff>
    </xdr:from>
    <xdr:to>
      <xdr:col>15</xdr:col>
      <xdr:colOff>28575</xdr:colOff>
      <xdr:row>110</xdr:row>
      <xdr:rowOff>0</xdr:rowOff>
    </xdr:to>
    <xdr:graphicFrame macro="">
      <xdr:nvGraphicFramePr>
        <xdr:cNvPr id="6" name="Chartwknyo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113</xdr:row>
      <xdr:rowOff>95250</xdr:rowOff>
    </xdr:from>
    <xdr:to>
      <xdr:col>15</xdr:col>
      <xdr:colOff>28575</xdr:colOff>
      <xdr:row>128</xdr:row>
      <xdr:rowOff>142875</xdr:rowOff>
    </xdr:to>
    <xdr:graphicFrame macro="">
      <xdr:nvGraphicFramePr>
        <xdr:cNvPr id="7" name="Chartxeaqfd">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150</xdr:row>
      <xdr:rowOff>95250</xdr:rowOff>
    </xdr:from>
    <xdr:to>
      <xdr:col>14</xdr:col>
      <xdr:colOff>0</xdr:colOff>
      <xdr:row>173</xdr:row>
      <xdr:rowOff>38100</xdr:rowOff>
    </xdr:to>
    <xdr:graphicFrame macro="">
      <xdr:nvGraphicFramePr>
        <xdr:cNvPr id="8" name="Chartx2fypg">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191</xdr:row>
      <xdr:rowOff>95250</xdr:rowOff>
    </xdr:from>
    <xdr:to>
      <xdr:col>14</xdr:col>
      <xdr:colOff>0</xdr:colOff>
      <xdr:row>209</xdr:row>
      <xdr:rowOff>123825</xdr:rowOff>
    </xdr:to>
    <xdr:graphicFrame macro="">
      <xdr:nvGraphicFramePr>
        <xdr:cNvPr id="9" name="Chartonkigd">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P162">
  <autoFilter ref="A1:P162" xr:uid="{00000000-0009-0000-0100-000001000000}"/>
  <tableColumns count="16">
    <tableColumn id="1" xr3:uid="{00000000-0010-0000-0000-000001000000}" name="Section"/>
    <tableColumn id="2" xr3:uid="{00000000-0010-0000-0000-000002000000}" name="Id"/>
    <tableColumn id="3" xr3:uid="{00000000-0010-0000-0000-000003000000}" name="Title"/>
    <tableColumn id="4" xr3:uid="{00000000-0010-0000-0000-000004000000}" name="App"/>
    <tableColumn id="5" xr3:uid="{00000000-0010-0000-0000-000005000000}" name="Context"/>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SupportedOn"/>
    <tableColumn id="14" xr3:uid="{00000000-0010-0000-0000-00000E000000}" name="RegistryInformation"/>
    <tableColumn id="15" xr3:uid="{00000000-0010-0000-0000-00000F000000}" name="Status"/>
    <tableColumn id="16" xr3:uid="{00000000-0010-0000-0000-000010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chcommunity.microsoft.com/category/security-baselines/discussions/security-baseline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aka.ms/sc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69"/>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771</v>
      </c>
    </row>
    <row r="3" spans="2:3" ht="15" customHeight="1" x14ac:dyDescent="0.35"/>
    <row r="4" spans="2:3" ht="58" x14ac:dyDescent="0.35">
      <c r="B4" s="18" t="s">
        <v>772</v>
      </c>
      <c r="C4" s="19" t="s">
        <v>773</v>
      </c>
    </row>
    <row r="5" spans="2:3" x14ac:dyDescent="0.35">
      <c r="C5" s="19" t="s">
        <v>774</v>
      </c>
    </row>
    <row r="6" spans="2:3" x14ac:dyDescent="0.35">
      <c r="C6" s="16" t="s">
        <v>775</v>
      </c>
    </row>
    <row r="7" spans="2:3" ht="10" customHeight="1" x14ac:dyDescent="0.35"/>
    <row r="8" spans="2:3" ht="232" x14ac:dyDescent="0.35">
      <c r="B8" s="20" t="s">
        <v>776</v>
      </c>
      <c r="C8" s="19" t="s">
        <v>777</v>
      </c>
    </row>
    <row r="9" spans="2:3" ht="10" customHeight="1" x14ac:dyDescent="0.35"/>
    <row r="10" spans="2:3" ht="35" customHeight="1" x14ac:dyDescent="0.35">
      <c r="B10" s="20" t="s">
        <v>778</v>
      </c>
      <c r="C10" s="19" t="s">
        <v>779</v>
      </c>
    </row>
    <row r="11" spans="2:3" ht="75" customHeight="1" x14ac:dyDescent="0.35">
      <c r="B11" s="16" t="s">
        <v>24</v>
      </c>
      <c r="C11" s="19" t="s">
        <v>780</v>
      </c>
    </row>
    <row r="12" spans="2:3" ht="47" customHeight="1" x14ac:dyDescent="0.35">
      <c r="B12" s="16" t="s">
        <v>24</v>
      </c>
      <c r="C12" s="19" t="s">
        <v>781</v>
      </c>
    </row>
    <row r="13" spans="2:3" ht="35" customHeight="1" x14ac:dyDescent="0.35">
      <c r="B13" s="16" t="s">
        <v>24</v>
      </c>
      <c r="C13" s="19" t="s">
        <v>782</v>
      </c>
    </row>
    <row r="14" spans="2:3" ht="32" customHeight="1" x14ac:dyDescent="0.35">
      <c r="B14" s="16" t="s">
        <v>24</v>
      </c>
      <c r="C14" s="19" t="s">
        <v>783</v>
      </c>
    </row>
    <row r="15" spans="2:3" ht="30" customHeight="1" x14ac:dyDescent="0.35">
      <c r="B15" s="16" t="s">
        <v>24</v>
      </c>
      <c r="C15" s="19" t="s">
        <v>784</v>
      </c>
    </row>
    <row r="16" spans="2:3" ht="10" customHeight="1" x14ac:dyDescent="0.35"/>
    <row r="17" spans="1:3" ht="145" customHeight="1" x14ac:dyDescent="0.35">
      <c r="B17" s="20" t="s">
        <v>785</v>
      </c>
      <c r="C17" s="19" t="s">
        <v>786</v>
      </c>
    </row>
    <row r="18" spans="1:3" ht="10" customHeight="1" x14ac:dyDescent="0.35"/>
    <row r="19" spans="1:3" ht="3" customHeight="1" x14ac:dyDescent="0.35">
      <c r="B19" s="21"/>
      <c r="C19" s="21"/>
    </row>
    <row r="20" spans="1:3" ht="12" customHeight="1" x14ac:dyDescent="0.35"/>
    <row r="21" spans="1:3" ht="35" customHeight="1" x14ac:dyDescent="0.35">
      <c r="A21" s="23"/>
      <c r="B21" s="24" t="s">
        <v>787</v>
      </c>
      <c r="C21" s="25" t="s">
        <v>788</v>
      </c>
    </row>
    <row r="22" spans="1:3" ht="18" customHeight="1" x14ac:dyDescent="0.35">
      <c r="A22" s="23"/>
      <c r="B22" s="23" t="s">
        <v>24</v>
      </c>
      <c r="C22" s="25" t="s">
        <v>789</v>
      </c>
    </row>
    <row r="23" spans="1:3" ht="18" customHeight="1" x14ac:dyDescent="0.35">
      <c r="A23" s="23"/>
      <c r="B23" s="23" t="s">
        <v>24</v>
      </c>
      <c r="C23" s="25" t="s">
        <v>790</v>
      </c>
    </row>
    <row r="24" spans="1:3" ht="18" customHeight="1" x14ac:dyDescent="0.35">
      <c r="A24" s="23"/>
      <c r="B24" s="23" t="s">
        <v>24</v>
      </c>
      <c r="C24" s="25" t="s">
        <v>791</v>
      </c>
    </row>
    <row r="25" spans="1:3" ht="18" customHeight="1" x14ac:dyDescent="0.35">
      <c r="A25" s="23"/>
      <c r="B25" s="23" t="s">
        <v>24</v>
      </c>
      <c r="C25" s="25" t="s">
        <v>792</v>
      </c>
    </row>
    <row r="26" spans="1:3" ht="18" customHeight="1" x14ac:dyDescent="0.35">
      <c r="A26" s="23"/>
      <c r="B26" s="23" t="s">
        <v>24</v>
      </c>
      <c r="C26" s="25" t="s">
        <v>793</v>
      </c>
    </row>
    <row r="27" spans="1:3" ht="18" customHeight="1" x14ac:dyDescent="0.35">
      <c r="A27" s="23"/>
      <c r="B27" s="23" t="s">
        <v>24</v>
      </c>
      <c r="C27" s="25" t="s">
        <v>794</v>
      </c>
    </row>
    <row r="28" spans="1:3" ht="18" customHeight="1" x14ac:dyDescent="0.35">
      <c r="A28" s="23"/>
      <c r="B28" s="23" t="s">
        <v>24</v>
      </c>
      <c r="C28" s="25" t="s">
        <v>795</v>
      </c>
    </row>
    <row r="29" spans="1:3" ht="18" customHeight="1" x14ac:dyDescent="0.35">
      <c r="A29" s="23"/>
      <c r="B29" s="23" t="s">
        <v>24</v>
      </c>
      <c r="C29" s="25" t="s">
        <v>796</v>
      </c>
    </row>
    <row r="30" spans="1:3" ht="44" customHeight="1" x14ac:dyDescent="0.35">
      <c r="A30" s="23"/>
      <c r="B30" s="23" t="s">
        <v>24</v>
      </c>
      <c r="C30" s="26" t="s">
        <v>797</v>
      </c>
    </row>
    <row r="31" spans="1:3" ht="10" customHeight="1" x14ac:dyDescent="0.35"/>
    <row r="32" spans="1:3" ht="3" customHeight="1" x14ac:dyDescent="0.35">
      <c r="B32" s="21"/>
      <c r="C32" s="21"/>
    </row>
    <row r="33" spans="2:3" ht="12" customHeight="1" x14ac:dyDescent="0.35"/>
    <row r="34" spans="2:3" ht="24" customHeight="1" x14ac:dyDescent="0.35">
      <c r="B34" s="27" t="s">
        <v>798</v>
      </c>
      <c r="C34" s="28" t="s">
        <v>799</v>
      </c>
    </row>
    <row r="35" spans="2:3" ht="18.5" x14ac:dyDescent="0.35">
      <c r="B35" s="27" t="s">
        <v>800</v>
      </c>
      <c r="C35" s="29" t="s">
        <v>801</v>
      </c>
    </row>
    <row r="36" spans="2:3" ht="27" customHeight="1" x14ac:dyDescent="0.35">
      <c r="B36" s="30" t="s">
        <v>802</v>
      </c>
      <c r="C36" s="22" t="s">
        <v>803</v>
      </c>
    </row>
    <row r="37" spans="2:3" x14ac:dyDescent="0.35">
      <c r="B37" s="27" t="s">
        <v>804</v>
      </c>
      <c r="C37" s="31" t="s">
        <v>805</v>
      </c>
    </row>
    <row r="38" spans="2:3" x14ac:dyDescent="0.35">
      <c r="B38" s="27" t="s">
        <v>806</v>
      </c>
      <c r="C38" s="31" t="s">
        <v>807</v>
      </c>
    </row>
    <row r="39" spans="2:3" ht="10" customHeight="1" x14ac:dyDescent="0.35"/>
    <row r="40" spans="2:3" ht="246.5" x14ac:dyDescent="0.35">
      <c r="B40" s="27" t="s">
        <v>808</v>
      </c>
      <c r="C40" s="32" t="s">
        <v>809</v>
      </c>
    </row>
    <row r="42" spans="2:3" ht="10" customHeight="1" x14ac:dyDescent="0.35"/>
    <row r="43" spans="2:3" ht="3" customHeight="1" x14ac:dyDescent="0.35">
      <c r="B43" s="21"/>
      <c r="C43" s="21"/>
    </row>
    <row r="44" spans="2:3" ht="12" customHeight="1" x14ac:dyDescent="0.35"/>
    <row r="45" spans="2:3" ht="130.5" x14ac:dyDescent="0.35">
      <c r="B45" s="18" t="s">
        <v>810</v>
      </c>
      <c r="C45" s="19" t="s">
        <v>811</v>
      </c>
    </row>
    <row r="46" spans="2:3" ht="6" customHeight="1" x14ac:dyDescent="0.35"/>
    <row r="47" spans="2:3" ht="217.5" x14ac:dyDescent="0.35">
      <c r="C47" s="19" t="s">
        <v>812</v>
      </c>
    </row>
    <row r="48" spans="2:3" ht="6" customHeight="1" x14ac:dyDescent="0.35"/>
    <row r="49" spans="2:3" ht="43.5" x14ac:dyDescent="0.35">
      <c r="C49" s="19" t="s">
        <v>813</v>
      </c>
    </row>
    <row r="50" spans="2:3" ht="10" customHeight="1" x14ac:dyDescent="0.35"/>
    <row r="51" spans="2:3" ht="3" customHeight="1" x14ac:dyDescent="0.35">
      <c r="B51" s="21"/>
      <c r="C51" s="21"/>
    </row>
    <row r="52" spans="2:3" ht="12" customHeight="1" x14ac:dyDescent="0.35"/>
    <row r="53" spans="2:3" ht="145" x14ac:dyDescent="0.35">
      <c r="B53" s="18" t="s">
        <v>814</v>
      </c>
      <c r="C53" s="19" t="s">
        <v>815</v>
      </c>
    </row>
    <row r="54" spans="2:3" ht="6" customHeight="1" x14ac:dyDescent="0.35"/>
    <row r="55" spans="2:3" ht="203" x14ac:dyDescent="0.35">
      <c r="C55" s="19" t="s">
        <v>816</v>
      </c>
    </row>
    <row r="56" spans="2:3" ht="6" customHeight="1" x14ac:dyDescent="0.35"/>
    <row r="57" spans="2:3" ht="43.5" x14ac:dyDescent="0.35">
      <c r="C57" s="19" t="s">
        <v>817</v>
      </c>
    </row>
    <row r="58" spans="2:3" ht="10" customHeight="1" x14ac:dyDescent="0.35"/>
    <row r="59" spans="2:3" ht="3" customHeight="1" x14ac:dyDescent="0.35">
      <c r="B59" s="21"/>
      <c r="C59" s="21"/>
    </row>
    <row r="60" spans="2:3" ht="12" customHeight="1" x14ac:dyDescent="0.35"/>
    <row r="61" spans="2:3" ht="101.5" x14ac:dyDescent="0.35">
      <c r="B61" s="18" t="s">
        <v>818</v>
      </c>
      <c r="C61" s="19" t="s">
        <v>819</v>
      </c>
    </row>
    <row r="62" spans="2:3" ht="6" customHeight="1" x14ac:dyDescent="0.35"/>
    <row r="63" spans="2:3" ht="145" x14ac:dyDescent="0.35">
      <c r="C63" s="19" t="s">
        <v>820</v>
      </c>
    </row>
    <row r="64" spans="2:3" ht="6" customHeight="1" x14ac:dyDescent="0.35"/>
    <row r="65" spans="2:3" ht="43.5" x14ac:dyDescent="0.35">
      <c r="C65" s="19" t="s">
        <v>821</v>
      </c>
    </row>
    <row r="69" spans="2:3" ht="32" customHeight="1" x14ac:dyDescent="0.35">
      <c r="B69" s="75" t="s">
        <v>770</v>
      </c>
      <c r="C69" s="75"/>
    </row>
  </sheetData>
  <sheetProtection password="90EA" sheet="1"/>
  <mergeCells count="1">
    <mergeCell ref="B69:C69"/>
  </mergeCells>
  <hyperlinks>
    <hyperlink ref="C5" r:id="rId1" xr:uid="{00000000-0004-0000-0000-000000000000}"/>
    <hyperlink ref="C6" r:id="rId2" xr:uid="{00000000-0004-0000-0000-000001000000}"/>
    <hyperlink ref="C37" r:id="rId3" xr:uid="{00000000-0004-0000-0000-000002000000}"/>
    <hyperlink ref="C38" r:id="rId4" xr:uid="{00000000-0004-0000-0000-000003000000}"/>
    <hyperlink ref="B69"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20"/>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6" t="s">
        <v>822</v>
      </c>
      <c r="C2" s="77"/>
      <c r="D2" s="77"/>
      <c r="E2" s="77"/>
      <c r="F2" s="77"/>
      <c r="G2" s="77"/>
      <c r="H2" s="77"/>
      <c r="I2" s="77"/>
    </row>
    <row r="4" spans="2:15" ht="18.5" x14ac:dyDescent="0.45">
      <c r="B4" s="34" t="s">
        <v>823</v>
      </c>
    </row>
    <row r="5" spans="2:15" x14ac:dyDescent="0.35">
      <c r="B5" s="36" t="s">
        <v>24</v>
      </c>
      <c r="C5" s="36" t="s">
        <v>824</v>
      </c>
      <c r="D5" s="36" t="s">
        <v>825</v>
      </c>
      <c r="F5" s="78" t="s">
        <v>826</v>
      </c>
      <c r="G5" s="78"/>
      <c r="H5" s="78"/>
      <c r="I5" s="79" t="s">
        <v>827</v>
      </c>
      <c r="J5" s="79"/>
      <c r="K5" s="79"/>
      <c r="L5" s="79"/>
      <c r="M5" s="79"/>
      <c r="N5" s="79"/>
      <c r="O5" s="79"/>
    </row>
    <row r="6" spans="2:15" x14ac:dyDescent="0.35">
      <c r="B6" s="42" t="s">
        <v>828</v>
      </c>
      <c r="C6" s="43">
        <v>161</v>
      </c>
      <c r="D6" s="44" t="s">
        <v>24</v>
      </c>
      <c r="F6" s="78" t="s">
        <v>829</v>
      </c>
      <c r="G6" s="78"/>
      <c r="H6" s="78"/>
      <c r="I6" s="80" t="s">
        <v>830</v>
      </c>
      <c r="J6" s="80"/>
      <c r="K6" s="80"/>
      <c r="L6" s="80"/>
      <c r="M6" s="80"/>
      <c r="N6" s="80"/>
      <c r="O6" s="80"/>
    </row>
    <row r="7" spans="2:15" x14ac:dyDescent="0.35">
      <c r="B7" s="45" t="s">
        <v>831</v>
      </c>
      <c r="C7" s="46">
        <f>C6-C8-C9</f>
        <v>161</v>
      </c>
      <c r="D7" s="47">
        <f>IF(C6&gt;0,C7/C6,0)</f>
        <v>1</v>
      </c>
      <c r="F7" s="78" t="s">
        <v>832</v>
      </c>
      <c r="G7" s="78"/>
      <c r="H7" s="78"/>
      <c r="I7" s="80" t="s">
        <v>830</v>
      </c>
      <c r="J7" s="80"/>
      <c r="K7" s="80"/>
      <c r="L7" s="80"/>
      <c r="M7" s="80"/>
      <c r="N7" s="80"/>
      <c r="O7" s="80"/>
    </row>
    <row r="8" spans="2:15" x14ac:dyDescent="0.35">
      <c r="B8" s="38" t="s">
        <v>833</v>
      </c>
      <c r="C8" s="39">
        <f>COUNTIF('Recommendations'!I:I,"Risk Accepted")</f>
        <v>0</v>
      </c>
      <c r="D8" s="40">
        <f>IF(C6&gt;0,C8/C6,0)</f>
        <v>0</v>
      </c>
      <c r="F8" s="78" t="s">
        <v>834</v>
      </c>
      <c r="G8" s="78"/>
      <c r="H8" s="78"/>
      <c r="I8" s="80" t="s">
        <v>830</v>
      </c>
      <c r="J8" s="80"/>
      <c r="K8" s="80"/>
      <c r="L8" s="80"/>
      <c r="M8" s="80"/>
      <c r="N8" s="80"/>
      <c r="O8" s="80"/>
    </row>
    <row r="9" spans="2:15" x14ac:dyDescent="0.35">
      <c r="B9" s="38" t="s">
        <v>835</v>
      </c>
      <c r="C9" s="39">
        <f>COUNTIF('Recommendations'!I:I,"N/A")</f>
        <v>0</v>
      </c>
      <c r="D9" s="40">
        <f>IF(C6&gt;0,C9/C6,0)</f>
        <v>0</v>
      </c>
      <c r="F9" s="78" t="s">
        <v>836</v>
      </c>
      <c r="G9" s="78"/>
      <c r="H9" s="78"/>
      <c r="I9" s="80" t="s">
        <v>830</v>
      </c>
      <c r="J9" s="80"/>
      <c r="K9" s="80"/>
      <c r="L9" s="80"/>
      <c r="M9" s="80"/>
      <c r="N9" s="80"/>
      <c r="O9" s="80"/>
    </row>
    <row r="12" spans="2:15" ht="18.5" x14ac:dyDescent="0.45">
      <c r="B12" s="34" t="s">
        <v>837</v>
      </c>
    </row>
    <row r="14" spans="2:15" x14ac:dyDescent="0.35">
      <c r="B14" s="48" t="s">
        <v>838</v>
      </c>
    </row>
    <row r="15" spans="2:15" x14ac:dyDescent="0.35">
      <c r="B15" s="36" t="s">
        <v>24</v>
      </c>
      <c r="C15" s="36" t="s">
        <v>839</v>
      </c>
      <c r="D15" s="36" t="s">
        <v>840</v>
      </c>
      <c r="E15" s="36" t="s">
        <v>841</v>
      </c>
      <c r="F15" s="36" t="s">
        <v>842</v>
      </c>
    </row>
    <row r="16" spans="2:15" x14ac:dyDescent="0.35">
      <c r="B16" s="38" t="s">
        <v>843</v>
      </c>
      <c r="C16" s="39">
        <f>COUNTIF('Recommendations'!O:O,"Resolved")</f>
        <v>0</v>
      </c>
      <c r="D16" s="39">
        <f>COUNTIF('Recommendations'!O:O,"Testing")</f>
        <v>0</v>
      </c>
      <c r="E16" s="39">
        <f>COUNTIF('Recommendations'!O:O,"Outstanding")</f>
        <v>161</v>
      </c>
      <c r="F16" s="39">
        <f>SUM(C16:E16)</f>
        <v>161</v>
      </c>
    </row>
    <row r="18" spans="2:6" x14ac:dyDescent="0.35">
      <c r="B18" s="48" t="s">
        <v>844</v>
      </c>
    </row>
    <row r="19" spans="2:6" x14ac:dyDescent="0.35">
      <c r="B19" s="49" t="s">
        <v>24</v>
      </c>
      <c r="C19" s="49" t="s">
        <v>839</v>
      </c>
      <c r="D19" s="49" t="s">
        <v>840</v>
      </c>
      <c r="E19" s="49" t="s">
        <v>841</v>
      </c>
      <c r="F19" s="49" t="s">
        <v>24</v>
      </c>
    </row>
    <row r="20" spans="2:6" x14ac:dyDescent="0.35">
      <c r="B20" s="38" t="s">
        <v>843</v>
      </c>
      <c r="C20" s="40">
        <f>IF(F16&gt;0, C16/F16, 0)</f>
        <v>0</v>
      </c>
      <c r="D20" s="40">
        <f>IF(F16&gt;0, D16/F16, 0)</f>
        <v>0</v>
      </c>
      <c r="E20" s="40">
        <f>IF(F16&gt;0, E16/F16, 0)</f>
        <v>1</v>
      </c>
      <c r="F20" s="41" t="s">
        <v>24</v>
      </c>
    </row>
    <row r="25" spans="2:6" ht="18.5" x14ac:dyDescent="0.45">
      <c r="B25" s="34" t="s">
        <v>845</v>
      </c>
    </row>
    <row r="27" spans="2:6" x14ac:dyDescent="0.35">
      <c r="B27" s="48" t="s">
        <v>838</v>
      </c>
    </row>
    <row r="28" spans="2:6" x14ac:dyDescent="0.35">
      <c r="B28" s="36" t="s">
        <v>7</v>
      </c>
      <c r="C28" s="36" t="s">
        <v>839</v>
      </c>
      <c r="D28" s="36" t="s">
        <v>840</v>
      </c>
      <c r="E28" s="36" t="s">
        <v>841</v>
      </c>
      <c r="F28" s="36" t="s">
        <v>842</v>
      </c>
    </row>
    <row r="29" spans="2:6" x14ac:dyDescent="0.35">
      <c r="B29" s="38" t="s">
        <v>846</v>
      </c>
      <c r="C29" s="39">
        <f>COUNTIFS('Recommendations'!H:H,"Phase1",'Recommendations'!O:O,"=Resolved")</f>
        <v>0</v>
      </c>
      <c r="D29" s="39">
        <f>COUNTIFS('Recommendations'!H:H,"=Phase1",'Recommendations'!O:O,"=Testing")</f>
        <v>0</v>
      </c>
      <c r="E29" s="39">
        <f>COUNTIFS('Recommendations'!H:H,"=Phase1",'Recommendations'!O:O,"=Outstanding")</f>
        <v>0</v>
      </c>
      <c r="F29" s="39">
        <f t="shared" ref="F29:F34" si="0">SUM(C29:E29)</f>
        <v>0</v>
      </c>
    </row>
    <row r="30" spans="2:6" x14ac:dyDescent="0.35">
      <c r="B30" s="38" t="s">
        <v>847</v>
      </c>
      <c r="C30" s="39">
        <f>COUNTIFS('Recommendations'!H:H,"Phase2",'Recommendations'!O:O,"=Resolved")</f>
        <v>0</v>
      </c>
      <c r="D30" s="39">
        <f>COUNTIFS('Recommendations'!H:H,"=Phase2",'Recommendations'!O:O,"=Testing")</f>
        <v>0</v>
      </c>
      <c r="E30" s="39">
        <f>COUNTIFS('Recommendations'!H:H,"=Phase2",'Recommendations'!O:O,"=Outstanding")</f>
        <v>0</v>
      </c>
      <c r="F30" s="39">
        <f t="shared" si="0"/>
        <v>0</v>
      </c>
    </row>
    <row r="31" spans="2:6" x14ac:dyDescent="0.35">
      <c r="B31" s="38" t="s">
        <v>848</v>
      </c>
      <c r="C31" s="39">
        <f>COUNTIFS('Recommendations'!H:H,"Phase3",'Recommendations'!O:O,"=Resolved")</f>
        <v>0</v>
      </c>
      <c r="D31" s="39">
        <f>COUNTIFS('Recommendations'!H:H,"=Phase3",'Recommendations'!O:O,"=Testing")</f>
        <v>0</v>
      </c>
      <c r="E31" s="39">
        <f>COUNTIFS('Recommendations'!H:H,"=Phase3",'Recommendations'!O:O,"=Outstanding")</f>
        <v>0</v>
      </c>
      <c r="F31" s="39">
        <f t="shared" si="0"/>
        <v>0</v>
      </c>
    </row>
    <row r="32" spans="2:6" x14ac:dyDescent="0.35">
      <c r="B32" s="38" t="s">
        <v>849</v>
      </c>
      <c r="C32" s="39">
        <f>COUNTIFS('Recommendations'!H:H,"Phase4",'Recommendations'!O:O,"=Resolved")</f>
        <v>0</v>
      </c>
      <c r="D32" s="39">
        <f>COUNTIFS('Recommendations'!H:H,"=Phase4",'Recommendations'!O:O,"=Testing")</f>
        <v>0</v>
      </c>
      <c r="E32" s="39">
        <f>COUNTIFS('Recommendations'!H:H,"=Phase4",'Recommendations'!O:O,"=Outstanding")</f>
        <v>0</v>
      </c>
      <c r="F32" s="39">
        <f t="shared" si="0"/>
        <v>0</v>
      </c>
    </row>
    <row r="33" spans="2:6" x14ac:dyDescent="0.35">
      <c r="B33" s="38" t="s">
        <v>850</v>
      </c>
      <c r="C33" s="39">
        <f>COUNTIFS('Recommendations'!H:H,"Phase5",'Recommendations'!O:O,"=Resolved")</f>
        <v>0</v>
      </c>
      <c r="D33" s="39">
        <f>COUNTIFS('Recommendations'!H:H,"=Phase5",'Recommendations'!O:O,"=Testing")</f>
        <v>0</v>
      </c>
      <c r="E33" s="39">
        <f>COUNTIFS('Recommendations'!H:H,"=Phase5",'Recommendations'!O:O,"=Outstanding")</f>
        <v>0</v>
      </c>
      <c r="F33" s="39">
        <f t="shared" si="0"/>
        <v>0</v>
      </c>
    </row>
    <row r="34" spans="2:6" x14ac:dyDescent="0.35">
      <c r="B34" s="38" t="s">
        <v>23</v>
      </c>
      <c r="C34" s="39">
        <f>COUNTIFS('Recommendations'!H:H,"Pending",'Recommendations'!O:O,"=Resolved")</f>
        <v>0</v>
      </c>
      <c r="D34" s="39">
        <f>COUNTIFS('Recommendations'!H:H,"=Pending",'Recommendations'!O:O,"=Testing")</f>
        <v>0</v>
      </c>
      <c r="E34" s="39">
        <f>COUNTIFS('Recommendations'!H:H,"=Pending",'Recommendations'!O:O,"=Outstanding")</f>
        <v>161</v>
      </c>
      <c r="F34" s="39">
        <f t="shared" si="0"/>
        <v>161</v>
      </c>
    </row>
    <row r="36" spans="2:6" x14ac:dyDescent="0.35">
      <c r="B36" s="48" t="s">
        <v>844</v>
      </c>
    </row>
    <row r="37" spans="2:6" x14ac:dyDescent="0.35">
      <c r="B37" s="49" t="s">
        <v>7</v>
      </c>
      <c r="C37" s="49" t="s">
        <v>839</v>
      </c>
      <c r="D37" s="49" t="s">
        <v>840</v>
      </c>
      <c r="E37" s="49" t="s">
        <v>841</v>
      </c>
      <c r="F37" s="49" t="s">
        <v>24</v>
      </c>
    </row>
    <row r="38" spans="2:6" x14ac:dyDescent="0.35">
      <c r="B38" s="38" t="s">
        <v>846</v>
      </c>
      <c r="C38" s="40">
        <f t="shared" ref="C38:C43" si="1">IF(F29&gt;0, C29/F29, 0)</f>
        <v>0</v>
      </c>
      <c r="D38" s="40">
        <f t="shared" ref="D38:D43" si="2">IF(F29&gt;0, D29/F29, 0)</f>
        <v>0</v>
      </c>
      <c r="E38" s="40">
        <f t="shared" ref="E38:E43" si="3">IF(F29&gt;0, E29/F29, 0)</f>
        <v>0</v>
      </c>
      <c r="F38" s="41" t="s">
        <v>24</v>
      </c>
    </row>
    <row r="39" spans="2:6" x14ac:dyDescent="0.35">
      <c r="B39" s="38" t="s">
        <v>847</v>
      </c>
      <c r="C39" s="40">
        <f t="shared" si="1"/>
        <v>0</v>
      </c>
      <c r="D39" s="40">
        <f t="shared" si="2"/>
        <v>0</v>
      </c>
      <c r="E39" s="40">
        <f t="shared" si="3"/>
        <v>0</v>
      </c>
      <c r="F39" s="41" t="s">
        <v>24</v>
      </c>
    </row>
    <row r="40" spans="2:6" x14ac:dyDescent="0.35">
      <c r="B40" s="38" t="s">
        <v>848</v>
      </c>
      <c r="C40" s="40">
        <f t="shared" si="1"/>
        <v>0</v>
      </c>
      <c r="D40" s="40">
        <f t="shared" si="2"/>
        <v>0</v>
      </c>
      <c r="E40" s="40">
        <f t="shared" si="3"/>
        <v>0</v>
      </c>
      <c r="F40" s="41" t="s">
        <v>24</v>
      </c>
    </row>
    <row r="41" spans="2:6" x14ac:dyDescent="0.35">
      <c r="B41" s="38" t="s">
        <v>849</v>
      </c>
      <c r="C41" s="40">
        <f t="shared" si="1"/>
        <v>0</v>
      </c>
      <c r="D41" s="40">
        <f t="shared" si="2"/>
        <v>0</v>
      </c>
      <c r="E41" s="40">
        <f t="shared" si="3"/>
        <v>0</v>
      </c>
      <c r="F41" s="41" t="s">
        <v>24</v>
      </c>
    </row>
    <row r="42" spans="2:6" x14ac:dyDescent="0.35">
      <c r="B42" s="38" t="s">
        <v>850</v>
      </c>
      <c r="C42" s="40">
        <f t="shared" si="1"/>
        <v>0</v>
      </c>
      <c r="D42" s="40">
        <f t="shared" si="2"/>
        <v>0</v>
      </c>
      <c r="E42" s="40">
        <f t="shared" si="3"/>
        <v>0</v>
      </c>
      <c r="F42" s="41" t="s">
        <v>24</v>
      </c>
    </row>
    <row r="43" spans="2:6" x14ac:dyDescent="0.35">
      <c r="B43" s="38" t="s">
        <v>23</v>
      </c>
      <c r="C43" s="40">
        <f t="shared" si="1"/>
        <v>0</v>
      </c>
      <c r="D43" s="40">
        <f t="shared" si="2"/>
        <v>0</v>
      </c>
      <c r="E43" s="40">
        <f t="shared" si="3"/>
        <v>1</v>
      </c>
      <c r="F43" s="41" t="s">
        <v>24</v>
      </c>
    </row>
    <row r="48" spans="2:6" ht="18.5" x14ac:dyDescent="0.45">
      <c r="B48" s="34" t="s">
        <v>851</v>
      </c>
    </row>
    <row r="50" spans="2:6" x14ac:dyDescent="0.35">
      <c r="B50" s="48" t="s">
        <v>838</v>
      </c>
    </row>
    <row r="51" spans="2:6" x14ac:dyDescent="0.35">
      <c r="B51" s="36" t="s">
        <v>3</v>
      </c>
      <c r="C51" s="36" t="s">
        <v>839</v>
      </c>
      <c r="D51" s="36" t="s">
        <v>840</v>
      </c>
      <c r="E51" s="36" t="s">
        <v>841</v>
      </c>
      <c r="F51" s="36" t="s">
        <v>842</v>
      </c>
    </row>
    <row r="52" spans="2:6" x14ac:dyDescent="0.35">
      <c r="B52" s="38" t="s">
        <v>119</v>
      </c>
      <c r="C52" s="39">
        <f>COUNTIFS('Recommendations'!D:D,"Access",'Recommendations'!O:O,"=Resolved")</f>
        <v>0</v>
      </c>
      <c r="D52" s="39">
        <f>COUNTIFS('Recommendations'!D:D,"=Access",'Recommendations'!O:O,"=Testing")</f>
        <v>0</v>
      </c>
      <c r="E52" s="39">
        <f>COUNTIFS('Recommendations'!D:D,"=Access",'Recommendations'!O:O,"=Outstanding")</f>
        <v>4</v>
      </c>
      <c r="F52" s="39">
        <f t="shared" ref="F52:F62" si="4">SUM(C52:E52)</f>
        <v>4</v>
      </c>
    </row>
    <row r="53" spans="2:6" x14ac:dyDescent="0.35">
      <c r="B53" s="38" t="s">
        <v>142</v>
      </c>
      <c r="C53" s="39">
        <f>COUNTIFS('Recommendations'!D:D,"Excel",'Recommendations'!O:O,"=Resolved")</f>
        <v>0</v>
      </c>
      <c r="D53" s="39">
        <f>COUNTIFS('Recommendations'!D:D,"=Excel",'Recommendations'!O:O,"=Testing")</f>
        <v>0</v>
      </c>
      <c r="E53" s="39">
        <f>COUNTIFS('Recommendations'!D:D,"=Excel",'Recommendations'!O:O,"=Outstanding")</f>
        <v>39</v>
      </c>
      <c r="F53" s="39">
        <f t="shared" si="4"/>
        <v>39</v>
      </c>
    </row>
    <row r="54" spans="2:6" x14ac:dyDescent="0.35">
      <c r="B54" s="38" t="s">
        <v>19</v>
      </c>
      <c r="C54" s="39">
        <f>COUNTIFS('Recommendations'!D:D,"Office",'Recommendations'!O:O,"=Resolved")</f>
        <v>0</v>
      </c>
      <c r="D54" s="39">
        <f>COUNTIFS('Recommendations'!D:D,"=Office",'Recommendations'!O:O,"=Testing")</f>
        <v>0</v>
      </c>
      <c r="E54" s="39">
        <f>COUNTIFS('Recommendations'!D:D,"=Office",'Recommendations'!O:O,"=Outstanding")</f>
        <v>34</v>
      </c>
      <c r="F54" s="39">
        <f t="shared" si="4"/>
        <v>34</v>
      </c>
    </row>
    <row r="55" spans="2:6" x14ac:dyDescent="0.35">
      <c r="B55" s="38" t="s">
        <v>435</v>
      </c>
      <c r="C55" s="39">
        <f>COUNTIFS('Recommendations'!D:D,"Outlook",'Recommendations'!O:O,"=Resolved")</f>
        <v>0</v>
      </c>
      <c r="D55" s="39">
        <f>COUNTIFS('Recommendations'!D:D,"=Outlook",'Recommendations'!O:O,"=Testing")</f>
        <v>0</v>
      </c>
      <c r="E55" s="39">
        <f>COUNTIFS('Recommendations'!D:D,"=Outlook",'Recommendations'!O:O,"=Outstanding")</f>
        <v>26</v>
      </c>
      <c r="F55" s="39">
        <f t="shared" si="4"/>
        <v>26</v>
      </c>
    </row>
    <row r="56" spans="2:6" x14ac:dyDescent="0.35">
      <c r="B56" s="38" t="s">
        <v>568</v>
      </c>
      <c r="C56" s="39">
        <f>COUNTIFS('Recommendations'!D:D,"PowerPoint",'Recommendations'!O:O,"=Resolved")</f>
        <v>0</v>
      </c>
      <c r="D56" s="39">
        <f>COUNTIFS('Recommendations'!D:D,"=PowerPoint",'Recommendations'!O:O,"=Testing")</f>
        <v>0</v>
      </c>
      <c r="E56" s="39">
        <f>COUNTIFS('Recommendations'!D:D,"=PowerPoint",'Recommendations'!O:O,"=Outstanding")</f>
        <v>15</v>
      </c>
      <c r="F56" s="39">
        <f t="shared" si="4"/>
        <v>15</v>
      </c>
    </row>
    <row r="57" spans="2:6" x14ac:dyDescent="0.35">
      <c r="B57" s="38" t="s">
        <v>624</v>
      </c>
      <c r="C57" s="39">
        <f>COUNTIFS('Recommendations'!D:D,"Project",'Recommendations'!O:O,"=Resolved")</f>
        <v>0</v>
      </c>
      <c r="D57" s="39">
        <f>COUNTIFS('Recommendations'!D:D,"=Project",'Recommendations'!O:O,"=Testing")</f>
        <v>0</v>
      </c>
      <c r="E57" s="39">
        <f>COUNTIFS('Recommendations'!D:D,"=Project",'Recommendations'!O:O,"=Outstanding")</f>
        <v>5</v>
      </c>
      <c r="F57" s="39">
        <f t="shared" si="4"/>
        <v>5</v>
      </c>
    </row>
    <row r="58" spans="2:6" x14ac:dyDescent="0.35">
      <c r="B58" s="38" t="s">
        <v>644</v>
      </c>
      <c r="C58" s="39">
        <f>COUNTIFS('Recommendations'!D:D,"Publisher",'Recommendations'!O:O,"=Resolved")</f>
        <v>0</v>
      </c>
      <c r="D58" s="39">
        <f>COUNTIFS('Recommendations'!D:D,"=Publisher",'Recommendations'!O:O,"=Testing")</f>
        <v>0</v>
      </c>
      <c r="E58" s="39">
        <f>COUNTIFS('Recommendations'!D:D,"=Publisher",'Recommendations'!O:O,"=Outstanding")</f>
        <v>5</v>
      </c>
      <c r="F58" s="39">
        <f t="shared" si="4"/>
        <v>5</v>
      </c>
    </row>
    <row r="59" spans="2:6" x14ac:dyDescent="0.35">
      <c r="B59" s="38" t="s">
        <v>107</v>
      </c>
      <c r="C59" s="39">
        <f>COUNTIFS('Recommendations'!D:D,"Skype for Business",'Recommendations'!O:O,"=Resolved")</f>
        <v>0</v>
      </c>
      <c r="D59" s="39">
        <f>COUNTIFS('Recommendations'!D:D,"=Skype for Business",'Recommendations'!O:O,"=Testing")</f>
        <v>0</v>
      </c>
      <c r="E59" s="39">
        <f>COUNTIFS('Recommendations'!D:D,"=Skype for Business",'Recommendations'!O:O,"=Outstanding")</f>
        <v>2</v>
      </c>
      <c r="F59" s="39">
        <f t="shared" si="4"/>
        <v>2</v>
      </c>
    </row>
    <row r="60" spans="2:6" x14ac:dyDescent="0.35">
      <c r="B60" s="38" t="s">
        <v>95</v>
      </c>
      <c r="C60" s="39">
        <f>COUNTIFS('Recommendations'!D:D,"System",'Recommendations'!O:O,"=Resolved")</f>
        <v>0</v>
      </c>
      <c r="D60" s="39">
        <f>COUNTIFS('Recommendations'!D:D,"=System",'Recommendations'!O:O,"=Testing")</f>
        <v>0</v>
      </c>
      <c r="E60" s="39">
        <f>COUNTIFS('Recommendations'!D:D,"=System",'Recommendations'!O:O,"=Outstanding")</f>
        <v>2</v>
      </c>
      <c r="F60" s="39">
        <f t="shared" si="4"/>
        <v>2</v>
      </c>
    </row>
    <row r="61" spans="2:6" x14ac:dyDescent="0.35">
      <c r="B61" s="38" t="s">
        <v>662</v>
      </c>
      <c r="C61" s="39">
        <f>COUNTIFS('Recommendations'!D:D,"Visio",'Recommendations'!O:O,"=Resolved")</f>
        <v>0</v>
      </c>
      <c r="D61" s="39">
        <f>COUNTIFS('Recommendations'!D:D,"=Visio",'Recommendations'!O:O,"=Testing")</f>
        <v>0</v>
      </c>
      <c r="E61" s="39">
        <f>COUNTIFS('Recommendations'!D:D,"=Visio",'Recommendations'!O:O,"=Outstanding")</f>
        <v>8</v>
      </c>
      <c r="F61" s="39">
        <f t="shared" si="4"/>
        <v>8</v>
      </c>
    </row>
    <row r="62" spans="2:6" x14ac:dyDescent="0.35">
      <c r="B62" s="38" t="s">
        <v>692</v>
      </c>
      <c r="C62" s="39">
        <f>COUNTIFS('Recommendations'!D:D,"Word",'Recommendations'!O:O,"=Resolved")</f>
        <v>0</v>
      </c>
      <c r="D62" s="39">
        <f>COUNTIFS('Recommendations'!D:D,"=Word",'Recommendations'!O:O,"=Testing")</f>
        <v>0</v>
      </c>
      <c r="E62" s="39">
        <f>COUNTIFS('Recommendations'!D:D,"=Word",'Recommendations'!O:O,"=Outstanding")</f>
        <v>21</v>
      </c>
      <c r="F62" s="39">
        <f t="shared" si="4"/>
        <v>21</v>
      </c>
    </row>
    <row r="64" spans="2:6" x14ac:dyDescent="0.35">
      <c r="B64" s="48" t="s">
        <v>844</v>
      </c>
    </row>
    <row r="65" spans="2:6" x14ac:dyDescent="0.35">
      <c r="B65" s="49" t="s">
        <v>3</v>
      </c>
      <c r="C65" s="49" t="s">
        <v>839</v>
      </c>
      <c r="D65" s="49" t="s">
        <v>840</v>
      </c>
      <c r="E65" s="49" t="s">
        <v>841</v>
      </c>
      <c r="F65" s="49" t="s">
        <v>24</v>
      </c>
    </row>
    <row r="66" spans="2:6" x14ac:dyDescent="0.35">
      <c r="B66" s="38" t="s">
        <v>119</v>
      </c>
      <c r="C66" s="40">
        <f t="shared" ref="C66:C76" si="5">IF(F52&gt;0, C52/F52, 0)</f>
        <v>0</v>
      </c>
      <c r="D66" s="40">
        <f t="shared" ref="D66:D76" si="6">IF(F52&gt;0, D52/F52, 0)</f>
        <v>0</v>
      </c>
      <c r="E66" s="40">
        <f t="shared" ref="E66:E76" si="7">IF(F52&gt;0, E52/F52, 0)</f>
        <v>1</v>
      </c>
      <c r="F66" s="41" t="s">
        <v>24</v>
      </c>
    </row>
    <row r="67" spans="2:6" x14ac:dyDescent="0.35">
      <c r="B67" s="38" t="s">
        <v>142</v>
      </c>
      <c r="C67" s="40">
        <f t="shared" si="5"/>
        <v>0</v>
      </c>
      <c r="D67" s="40">
        <f t="shared" si="6"/>
        <v>0</v>
      </c>
      <c r="E67" s="40">
        <f t="shared" si="7"/>
        <v>1</v>
      </c>
      <c r="F67" s="41" t="s">
        <v>24</v>
      </c>
    </row>
    <row r="68" spans="2:6" x14ac:dyDescent="0.35">
      <c r="B68" s="38" t="s">
        <v>19</v>
      </c>
      <c r="C68" s="40">
        <f t="shared" si="5"/>
        <v>0</v>
      </c>
      <c r="D68" s="40">
        <f t="shared" si="6"/>
        <v>0</v>
      </c>
      <c r="E68" s="40">
        <f t="shared" si="7"/>
        <v>1</v>
      </c>
      <c r="F68" s="41" t="s">
        <v>24</v>
      </c>
    </row>
    <row r="69" spans="2:6" x14ac:dyDescent="0.35">
      <c r="B69" s="38" t="s">
        <v>435</v>
      </c>
      <c r="C69" s="40">
        <f t="shared" si="5"/>
        <v>0</v>
      </c>
      <c r="D69" s="40">
        <f t="shared" si="6"/>
        <v>0</v>
      </c>
      <c r="E69" s="40">
        <f t="shared" si="7"/>
        <v>1</v>
      </c>
      <c r="F69" s="41" t="s">
        <v>24</v>
      </c>
    </row>
    <row r="70" spans="2:6" x14ac:dyDescent="0.35">
      <c r="B70" s="38" t="s">
        <v>568</v>
      </c>
      <c r="C70" s="40">
        <f t="shared" si="5"/>
        <v>0</v>
      </c>
      <c r="D70" s="40">
        <f t="shared" si="6"/>
        <v>0</v>
      </c>
      <c r="E70" s="40">
        <f t="shared" si="7"/>
        <v>1</v>
      </c>
      <c r="F70" s="41" t="s">
        <v>24</v>
      </c>
    </row>
    <row r="71" spans="2:6" x14ac:dyDescent="0.35">
      <c r="B71" s="38" t="s">
        <v>624</v>
      </c>
      <c r="C71" s="40">
        <f t="shared" si="5"/>
        <v>0</v>
      </c>
      <c r="D71" s="40">
        <f t="shared" si="6"/>
        <v>0</v>
      </c>
      <c r="E71" s="40">
        <f t="shared" si="7"/>
        <v>1</v>
      </c>
      <c r="F71" s="41" t="s">
        <v>24</v>
      </c>
    </row>
    <row r="72" spans="2:6" x14ac:dyDescent="0.35">
      <c r="B72" s="38" t="s">
        <v>644</v>
      </c>
      <c r="C72" s="40">
        <f t="shared" si="5"/>
        <v>0</v>
      </c>
      <c r="D72" s="40">
        <f t="shared" si="6"/>
        <v>0</v>
      </c>
      <c r="E72" s="40">
        <f t="shared" si="7"/>
        <v>1</v>
      </c>
      <c r="F72" s="41" t="s">
        <v>24</v>
      </c>
    </row>
    <row r="73" spans="2:6" x14ac:dyDescent="0.35">
      <c r="B73" s="38" t="s">
        <v>107</v>
      </c>
      <c r="C73" s="40">
        <f t="shared" si="5"/>
        <v>0</v>
      </c>
      <c r="D73" s="40">
        <f t="shared" si="6"/>
        <v>0</v>
      </c>
      <c r="E73" s="40">
        <f t="shared" si="7"/>
        <v>1</v>
      </c>
      <c r="F73" s="41" t="s">
        <v>24</v>
      </c>
    </row>
    <row r="74" spans="2:6" x14ac:dyDescent="0.35">
      <c r="B74" s="38" t="s">
        <v>95</v>
      </c>
      <c r="C74" s="40">
        <f t="shared" si="5"/>
        <v>0</v>
      </c>
      <c r="D74" s="40">
        <f t="shared" si="6"/>
        <v>0</v>
      </c>
      <c r="E74" s="40">
        <f t="shared" si="7"/>
        <v>1</v>
      </c>
      <c r="F74" s="41" t="s">
        <v>24</v>
      </c>
    </row>
    <row r="75" spans="2:6" x14ac:dyDescent="0.35">
      <c r="B75" s="38" t="s">
        <v>662</v>
      </c>
      <c r="C75" s="40">
        <f t="shared" si="5"/>
        <v>0</v>
      </c>
      <c r="D75" s="40">
        <f t="shared" si="6"/>
        <v>0</v>
      </c>
      <c r="E75" s="40">
        <f t="shared" si="7"/>
        <v>1</v>
      </c>
      <c r="F75" s="41" t="s">
        <v>24</v>
      </c>
    </row>
    <row r="76" spans="2:6" x14ac:dyDescent="0.35">
      <c r="B76" s="38" t="s">
        <v>692</v>
      </c>
      <c r="C76" s="40">
        <f t="shared" si="5"/>
        <v>0</v>
      </c>
      <c r="D76" s="40">
        <f t="shared" si="6"/>
        <v>0</v>
      </c>
      <c r="E76" s="40">
        <f t="shared" si="7"/>
        <v>1</v>
      </c>
      <c r="F76" s="41" t="s">
        <v>24</v>
      </c>
    </row>
    <row r="81" spans="2:6" ht="18.5" x14ac:dyDescent="0.45">
      <c r="B81" s="34" t="s">
        <v>852</v>
      </c>
    </row>
    <row r="83" spans="2:6" x14ac:dyDescent="0.35">
      <c r="B83" s="48" t="s">
        <v>838</v>
      </c>
    </row>
    <row r="84" spans="2:6" x14ac:dyDescent="0.35">
      <c r="B84" s="36" t="s">
        <v>4</v>
      </c>
      <c r="C84" s="36" t="s">
        <v>839</v>
      </c>
      <c r="D84" s="36" t="s">
        <v>840</v>
      </c>
      <c r="E84" s="36" t="s">
        <v>841</v>
      </c>
      <c r="F84" s="36" t="s">
        <v>842</v>
      </c>
    </row>
    <row r="85" spans="2:6" x14ac:dyDescent="0.35">
      <c r="B85" s="38" t="s">
        <v>20</v>
      </c>
      <c r="C85" s="39">
        <f>COUNTIFS('Recommendations'!E:E,"Computer",'Recommendations'!O:O,"=Resolved")</f>
        <v>0</v>
      </c>
      <c r="D85" s="39">
        <f>COUNTIFS('Recommendations'!E:E,"=Computer",'Recommendations'!O:O,"=Testing")</f>
        <v>0</v>
      </c>
      <c r="E85" s="39">
        <f>COUNTIFS('Recommendations'!E:E,"=Computer",'Recommendations'!O:O,"=Outstanding")</f>
        <v>161</v>
      </c>
      <c r="F85" s="39">
        <f>SUM(C85:E85)</f>
        <v>161</v>
      </c>
    </row>
    <row r="87" spans="2:6" x14ac:dyDescent="0.35">
      <c r="B87" s="48" t="s">
        <v>844</v>
      </c>
    </row>
    <row r="88" spans="2:6" x14ac:dyDescent="0.35">
      <c r="B88" s="49" t="s">
        <v>4</v>
      </c>
      <c r="C88" s="49" t="s">
        <v>839</v>
      </c>
      <c r="D88" s="49" t="s">
        <v>840</v>
      </c>
      <c r="E88" s="49" t="s">
        <v>841</v>
      </c>
      <c r="F88" s="49" t="s">
        <v>24</v>
      </c>
    </row>
    <row r="89" spans="2:6" x14ac:dyDescent="0.35">
      <c r="B89" s="38" t="s">
        <v>20</v>
      </c>
      <c r="C89" s="40">
        <f>IF(F85&gt;0, C85/F85, 0)</f>
        <v>0</v>
      </c>
      <c r="D89" s="40">
        <f>IF(F85&gt;0, D85/F85, 0)</f>
        <v>0</v>
      </c>
      <c r="E89" s="40">
        <f>IF(F85&gt;0, E85/F85, 0)</f>
        <v>1</v>
      </c>
      <c r="F89" s="41" t="s">
        <v>24</v>
      </c>
    </row>
    <row r="94" spans="2:6" ht="18.5" x14ac:dyDescent="0.45">
      <c r="B94" s="34" t="s">
        <v>853</v>
      </c>
    </row>
    <row r="96" spans="2:6" x14ac:dyDescent="0.35">
      <c r="B96" s="48" t="s">
        <v>838</v>
      </c>
    </row>
    <row r="97" spans="2:6" x14ac:dyDescent="0.35">
      <c r="B97" s="36" t="s">
        <v>5</v>
      </c>
      <c r="C97" s="36" t="s">
        <v>839</v>
      </c>
      <c r="D97" s="36" t="s">
        <v>840</v>
      </c>
      <c r="E97" s="36" t="s">
        <v>841</v>
      </c>
      <c r="F97" s="36" t="s">
        <v>842</v>
      </c>
    </row>
    <row r="98" spans="2:6" x14ac:dyDescent="0.35">
      <c r="B98" s="38" t="s">
        <v>854</v>
      </c>
      <c r="C98" s="39">
        <f>COUNTIFS('Recommendations'!F:F,"Must",'Recommendations'!O:O,"=Resolved")</f>
        <v>0</v>
      </c>
      <c r="D98" s="39">
        <f>COUNTIFS('Recommendations'!F:F,"=Must",'Recommendations'!O:O,"=Testing")</f>
        <v>0</v>
      </c>
      <c r="E98" s="39">
        <f>COUNTIFS('Recommendations'!F:F,"=Must",'Recommendations'!O:O,"=Outstanding")</f>
        <v>0</v>
      </c>
      <c r="F98" s="39">
        <f>SUM(C98:E98)</f>
        <v>0</v>
      </c>
    </row>
    <row r="99" spans="2:6" x14ac:dyDescent="0.35">
      <c r="B99" s="38" t="s">
        <v>855</v>
      </c>
      <c r="C99" s="39">
        <f>COUNTIFS('Recommendations'!F:F,"Should",'Recommendations'!O:O,"=Resolved")</f>
        <v>0</v>
      </c>
      <c r="D99" s="39">
        <f>COUNTIFS('Recommendations'!F:F,"=Should",'Recommendations'!O:O,"=Testing")</f>
        <v>0</v>
      </c>
      <c r="E99" s="39">
        <f>COUNTIFS('Recommendations'!F:F,"=Should",'Recommendations'!O:O,"=Outstanding")</f>
        <v>0</v>
      </c>
      <c r="F99" s="39">
        <f>SUM(C99:E99)</f>
        <v>0</v>
      </c>
    </row>
    <row r="100" spans="2:6" x14ac:dyDescent="0.35">
      <c r="B100" s="38" t="s">
        <v>856</v>
      </c>
      <c r="C100" s="39">
        <f>COUNTIFS('Recommendations'!F:F,"Could",'Recommendations'!O:O,"=Resolved")</f>
        <v>0</v>
      </c>
      <c r="D100" s="39">
        <f>COUNTIFS('Recommendations'!F:F,"=Could",'Recommendations'!O:O,"=Testing")</f>
        <v>0</v>
      </c>
      <c r="E100" s="39">
        <f>COUNTIFS('Recommendations'!F:F,"=Could",'Recommendations'!O:O,"=Outstanding")</f>
        <v>0</v>
      </c>
      <c r="F100" s="39">
        <f>SUM(C100:E100)</f>
        <v>0</v>
      </c>
    </row>
    <row r="101" spans="2:6" x14ac:dyDescent="0.35">
      <c r="B101" s="38" t="s">
        <v>857</v>
      </c>
      <c r="C101" s="39">
        <f>COUNTIFS('Recommendations'!F:F,"Won't",'Recommendations'!O:O,"=Resolved")</f>
        <v>0</v>
      </c>
      <c r="D101" s="39">
        <f>COUNTIFS('Recommendations'!F:F,"=Won't",'Recommendations'!O:O,"=Testing")</f>
        <v>0</v>
      </c>
      <c r="E101" s="39">
        <f>COUNTIFS('Recommendations'!F:F,"=Won't",'Recommendations'!O:O,"=Outstanding")</f>
        <v>0</v>
      </c>
      <c r="F101" s="39">
        <f>SUM(C101:E101)</f>
        <v>0</v>
      </c>
    </row>
    <row r="102" spans="2:6" x14ac:dyDescent="0.35">
      <c r="B102" s="38" t="s">
        <v>21</v>
      </c>
      <c r="C102" s="39">
        <f>COUNTIFS('Recommendations'!F:F,"Unassigned",'Recommendations'!O:O,"=Resolved")</f>
        <v>0</v>
      </c>
      <c r="D102" s="39">
        <f>COUNTIFS('Recommendations'!F:F,"=Unassigned",'Recommendations'!O:O,"=Testing")</f>
        <v>0</v>
      </c>
      <c r="E102" s="39">
        <f>COUNTIFS('Recommendations'!F:F,"=Unassigned",'Recommendations'!O:O,"=Outstanding")</f>
        <v>161</v>
      </c>
      <c r="F102" s="39">
        <f>SUM(C102:E102)</f>
        <v>161</v>
      </c>
    </row>
    <row r="104" spans="2:6" x14ac:dyDescent="0.35">
      <c r="B104" s="48" t="s">
        <v>844</v>
      </c>
    </row>
    <row r="105" spans="2:6" x14ac:dyDescent="0.35">
      <c r="B105" s="49" t="s">
        <v>5</v>
      </c>
      <c r="C105" s="49" t="s">
        <v>839</v>
      </c>
      <c r="D105" s="49" t="s">
        <v>840</v>
      </c>
      <c r="E105" s="49" t="s">
        <v>841</v>
      </c>
      <c r="F105" s="49" t="s">
        <v>24</v>
      </c>
    </row>
    <row r="106" spans="2:6" x14ac:dyDescent="0.35">
      <c r="B106" s="38" t="s">
        <v>854</v>
      </c>
      <c r="C106" s="40">
        <f>IF(F98&gt;0, C98/F98, 0)</f>
        <v>0</v>
      </c>
      <c r="D106" s="40">
        <f>IF(F98&gt;0, D98/F98, 0)</f>
        <v>0</v>
      </c>
      <c r="E106" s="40">
        <f>IF(F98&gt;0, E98/F98, 0)</f>
        <v>0</v>
      </c>
      <c r="F106" s="41" t="s">
        <v>24</v>
      </c>
    </row>
    <row r="107" spans="2:6" x14ac:dyDescent="0.35">
      <c r="B107" s="38" t="s">
        <v>855</v>
      </c>
      <c r="C107" s="40">
        <f>IF(F99&gt;0, C99/F99, 0)</f>
        <v>0</v>
      </c>
      <c r="D107" s="40">
        <f>IF(F99&gt;0, D99/F99, 0)</f>
        <v>0</v>
      </c>
      <c r="E107" s="40">
        <f>IF(F99&gt;0, E99/F99, 0)</f>
        <v>0</v>
      </c>
      <c r="F107" s="41" t="s">
        <v>24</v>
      </c>
    </row>
    <row r="108" spans="2:6" x14ac:dyDescent="0.35">
      <c r="B108" s="38" t="s">
        <v>856</v>
      </c>
      <c r="C108" s="40">
        <f>IF(F100&gt;0, C100/F100, 0)</f>
        <v>0</v>
      </c>
      <c r="D108" s="40">
        <f>IF(F100&gt;0, D100/F100, 0)</f>
        <v>0</v>
      </c>
      <c r="E108" s="40">
        <f>IF(F100&gt;0, E100/F100, 0)</f>
        <v>0</v>
      </c>
      <c r="F108" s="41" t="s">
        <v>24</v>
      </c>
    </row>
    <row r="109" spans="2:6" x14ac:dyDescent="0.35">
      <c r="B109" s="38" t="s">
        <v>857</v>
      </c>
      <c r="C109" s="40">
        <f>IF(F101&gt;0, C101/F101, 0)</f>
        <v>0</v>
      </c>
      <c r="D109" s="40">
        <f>IF(F101&gt;0, D101/F101, 0)</f>
        <v>0</v>
      </c>
      <c r="E109" s="40">
        <f>IF(F101&gt;0, E101/F101, 0)</f>
        <v>0</v>
      </c>
      <c r="F109" s="41" t="s">
        <v>24</v>
      </c>
    </row>
    <row r="110" spans="2:6" x14ac:dyDescent="0.35">
      <c r="B110" s="38" t="s">
        <v>21</v>
      </c>
      <c r="C110" s="40">
        <f>IF(F102&gt;0, C102/F102, 0)</f>
        <v>0</v>
      </c>
      <c r="D110" s="40">
        <f>IF(F102&gt;0, D102/F102, 0)</f>
        <v>0</v>
      </c>
      <c r="E110" s="40">
        <f>IF(F102&gt;0, E102/F102, 0)</f>
        <v>1</v>
      </c>
      <c r="F110" s="41" t="s">
        <v>24</v>
      </c>
    </row>
    <row r="115" spans="2:6" ht="18.5" x14ac:dyDescent="0.45">
      <c r="B115" s="34" t="s">
        <v>858</v>
      </c>
    </row>
    <row r="117" spans="2:6" x14ac:dyDescent="0.35">
      <c r="B117" s="48" t="s">
        <v>838</v>
      </c>
    </row>
    <row r="118" spans="2:6" x14ac:dyDescent="0.35">
      <c r="B118" s="36" t="s">
        <v>859</v>
      </c>
      <c r="C118" s="36" t="s">
        <v>839</v>
      </c>
      <c r="D118" s="36" t="s">
        <v>840</v>
      </c>
      <c r="E118" s="36" t="s">
        <v>841</v>
      </c>
      <c r="F118" s="36" t="s">
        <v>842</v>
      </c>
    </row>
    <row r="119" spans="2:6" x14ac:dyDescent="0.35">
      <c r="B119" s="38" t="s">
        <v>860</v>
      </c>
      <c r="C119" s="39">
        <f>COUNTIFS('Recommendations'!G:G,"Low",'Recommendations'!O:O,"=Resolved")</f>
        <v>0</v>
      </c>
      <c r="D119" s="39">
        <f>COUNTIFS('Recommendations'!G:G,"=Low",'Recommendations'!O:O,"=Testing")</f>
        <v>0</v>
      </c>
      <c r="E119" s="39">
        <f>COUNTIFS('Recommendations'!G:G,"=Low",'Recommendations'!O:O,"=Outstanding")</f>
        <v>0</v>
      </c>
      <c r="F119" s="39">
        <f>SUM(C119:E119)</f>
        <v>0</v>
      </c>
    </row>
    <row r="120" spans="2:6" x14ac:dyDescent="0.35">
      <c r="B120" s="38" t="s">
        <v>861</v>
      </c>
      <c r="C120" s="39">
        <f>COUNTIFS('Recommendations'!G:G,"Medium",'Recommendations'!O:O,"=Resolved")</f>
        <v>0</v>
      </c>
      <c r="D120" s="39">
        <f>COUNTIFS('Recommendations'!G:G,"=Medium",'Recommendations'!O:O,"=Testing")</f>
        <v>0</v>
      </c>
      <c r="E120" s="39">
        <f>COUNTIFS('Recommendations'!G:G,"=Medium",'Recommendations'!O:O,"=Outstanding")</f>
        <v>0</v>
      </c>
      <c r="F120" s="39">
        <f>SUM(C120:E120)</f>
        <v>0</v>
      </c>
    </row>
    <row r="121" spans="2:6" x14ac:dyDescent="0.35">
      <c r="B121" s="38" t="s">
        <v>862</v>
      </c>
      <c r="C121" s="39">
        <f>COUNTIFS('Recommendations'!G:G,"High",'Recommendations'!O:O,"=Resolved")</f>
        <v>0</v>
      </c>
      <c r="D121" s="39">
        <f>COUNTIFS('Recommendations'!G:G,"=High",'Recommendations'!O:O,"=Testing")</f>
        <v>0</v>
      </c>
      <c r="E121" s="39">
        <f>COUNTIFS('Recommendations'!G:G,"=High",'Recommendations'!O:O,"=Outstanding")</f>
        <v>0</v>
      </c>
      <c r="F121" s="39">
        <f>SUM(C121:E121)</f>
        <v>0</v>
      </c>
    </row>
    <row r="122" spans="2:6" x14ac:dyDescent="0.35">
      <c r="B122" s="38" t="s">
        <v>22</v>
      </c>
      <c r="C122" s="39">
        <f>COUNTIFS('Recommendations'!G:G,"Unassessed",'Recommendations'!O:O,"=Resolved")</f>
        <v>0</v>
      </c>
      <c r="D122" s="39">
        <f>COUNTIFS('Recommendations'!G:G,"=Unassessed",'Recommendations'!O:O,"=Testing")</f>
        <v>0</v>
      </c>
      <c r="E122" s="39">
        <f>COUNTIFS('Recommendations'!G:G,"=Unassessed",'Recommendations'!O:O,"=Outstanding")</f>
        <v>161</v>
      </c>
      <c r="F122" s="39">
        <f>SUM(C122:E122)</f>
        <v>161</v>
      </c>
    </row>
    <row r="124" spans="2:6" x14ac:dyDescent="0.35">
      <c r="B124" s="48" t="s">
        <v>844</v>
      </c>
    </row>
    <row r="125" spans="2:6" x14ac:dyDescent="0.35">
      <c r="B125" s="49" t="s">
        <v>859</v>
      </c>
      <c r="C125" s="49" t="s">
        <v>839</v>
      </c>
      <c r="D125" s="49" t="s">
        <v>840</v>
      </c>
      <c r="E125" s="49" t="s">
        <v>841</v>
      </c>
      <c r="F125" s="49" t="s">
        <v>24</v>
      </c>
    </row>
    <row r="126" spans="2:6" x14ac:dyDescent="0.35">
      <c r="B126" s="38" t="s">
        <v>860</v>
      </c>
      <c r="C126" s="40">
        <f>IF(F119&gt;0, C119/F119, 0)</f>
        <v>0</v>
      </c>
      <c r="D126" s="40">
        <f>IF(F119&gt;0, D119/F119, 0)</f>
        <v>0</v>
      </c>
      <c r="E126" s="40">
        <f>IF(F119&gt;0, E119/F119, 0)</f>
        <v>0</v>
      </c>
      <c r="F126" s="41" t="s">
        <v>24</v>
      </c>
    </row>
    <row r="127" spans="2:6" x14ac:dyDescent="0.35">
      <c r="B127" s="38" t="s">
        <v>861</v>
      </c>
      <c r="C127" s="40">
        <f>IF(F120&gt;0, C120/F120, 0)</f>
        <v>0</v>
      </c>
      <c r="D127" s="40">
        <f>IF(F120&gt;0, D120/F120, 0)</f>
        <v>0</v>
      </c>
      <c r="E127" s="40">
        <f>IF(F120&gt;0, E120/F120, 0)</f>
        <v>0</v>
      </c>
      <c r="F127" s="41" t="s">
        <v>24</v>
      </c>
    </row>
    <row r="128" spans="2:6" x14ac:dyDescent="0.35">
      <c r="B128" s="38" t="s">
        <v>862</v>
      </c>
      <c r="C128" s="40">
        <f>IF(F121&gt;0, C121/F121, 0)</f>
        <v>0</v>
      </c>
      <c r="D128" s="40">
        <f>IF(F121&gt;0, D121/F121, 0)</f>
        <v>0</v>
      </c>
      <c r="E128" s="40">
        <f>IF(F121&gt;0, E121/F121, 0)</f>
        <v>0</v>
      </c>
      <c r="F128" s="41" t="s">
        <v>24</v>
      </c>
    </row>
    <row r="129" spans="2:15" x14ac:dyDescent="0.35">
      <c r="B129" s="38" t="s">
        <v>22</v>
      </c>
      <c r="C129" s="40">
        <f>IF(F122&gt;0, C122/F122, 0)</f>
        <v>0</v>
      </c>
      <c r="D129" s="40">
        <f>IF(F122&gt;0, D122/F122, 0)</f>
        <v>0</v>
      </c>
      <c r="E129" s="40">
        <f>IF(F122&gt;0, E122/F122, 0)</f>
        <v>1</v>
      </c>
      <c r="F129" s="41" t="s">
        <v>24</v>
      </c>
    </row>
    <row r="134" spans="2:15" ht="18.5" x14ac:dyDescent="0.45">
      <c r="B134" s="34" t="s">
        <v>863</v>
      </c>
      <c r="J134" s="34" t="s">
        <v>864</v>
      </c>
    </row>
    <row r="135" spans="2:15" x14ac:dyDescent="0.35">
      <c r="B135" s="36" t="s">
        <v>7</v>
      </c>
      <c r="C135" s="81" t="s">
        <v>865</v>
      </c>
      <c r="D135" s="81"/>
      <c r="E135" s="36" t="s">
        <v>831</v>
      </c>
      <c r="F135" s="36" t="s">
        <v>839</v>
      </c>
      <c r="G135" s="81" t="s">
        <v>866</v>
      </c>
      <c r="H135" s="81"/>
      <c r="J135" s="36" t="s">
        <v>7</v>
      </c>
      <c r="K135" s="36" t="s">
        <v>854</v>
      </c>
      <c r="L135" s="36" t="s">
        <v>855</v>
      </c>
      <c r="M135" s="36" t="s">
        <v>856</v>
      </c>
      <c r="N135" s="36" t="s">
        <v>857</v>
      </c>
      <c r="O135" s="36" t="s">
        <v>21</v>
      </c>
    </row>
    <row r="136" spans="2:15" x14ac:dyDescent="0.35">
      <c r="B136" s="42" t="s">
        <v>846</v>
      </c>
      <c r="C136" s="82" t="s">
        <v>24</v>
      </c>
      <c r="D136" s="82"/>
      <c r="E136" s="39">
        <f>COUNTIF('Recommendations'!H:H,"Phase1")-COUNTIFS('Recommendations'!H:H,"Phase1",'Recommendations'!I:I,"Risk Accepted")-COUNTIFS('Recommendations'!H:H,"Phase1",'Recommendations'!I:I,"N/A")</f>
        <v>0</v>
      </c>
      <c r="F136" s="39">
        <f>COUNTIFS('Recommendations'!H:H,"Phase1",'Recommendations'!O:O,"Resolved")</f>
        <v>0</v>
      </c>
      <c r="G136" s="83">
        <f t="shared" ref="G136:G141" si="8">IF(E136&gt;0,F136/E136,0)</f>
        <v>0</v>
      </c>
      <c r="H136" s="83"/>
      <c r="J136" s="42" t="s">
        <v>846</v>
      </c>
      <c r="K136" s="39">
        <f>COUNTIFS('Recommendations'!H:H,"Phase1",'Recommendations'!F:F,"Must")</f>
        <v>0</v>
      </c>
      <c r="L136" s="39">
        <f>COUNTIFS('Recommendations'!H:H,"Phase1",'Recommendations'!F:F,"Should")</f>
        <v>0</v>
      </c>
      <c r="M136" s="39">
        <f>COUNTIFS('Recommendations'!H:H,"Phase1",'Recommendations'!F:F,"Could")</f>
        <v>0</v>
      </c>
      <c r="N136" s="39">
        <f>COUNTIFS('Recommendations'!H:H,"Phase1",'Recommendations'!F:F,"Won't")</f>
        <v>0</v>
      </c>
      <c r="O136" s="39">
        <f>COUNTIFS('Recommendations'!H:H,"Phase1",'Recommendations'!F:F,"Unassigned")</f>
        <v>0</v>
      </c>
    </row>
    <row r="137" spans="2:15" x14ac:dyDescent="0.35">
      <c r="B137" s="42" t="s">
        <v>847</v>
      </c>
      <c r="C137" s="82" t="s">
        <v>24</v>
      </c>
      <c r="D137" s="82"/>
      <c r="E137" s="39">
        <f>COUNTIF('Recommendations'!H:H,"Phase2")-COUNTIFS('Recommendations'!H:H,"Phase2",'Recommendations'!I:I,"Risk Accepted")-COUNTIFS('Recommendations'!H:H,"Phase2",'Recommendations'!I:I,"N/A")</f>
        <v>0</v>
      </c>
      <c r="F137" s="39">
        <f>COUNTIFS('Recommendations'!H:H,"Phase2",'Recommendations'!O:O,"Resolved")</f>
        <v>0</v>
      </c>
      <c r="G137" s="83">
        <f t="shared" si="8"/>
        <v>0</v>
      </c>
      <c r="H137" s="83"/>
      <c r="J137" s="42" t="s">
        <v>847</v>
      </c>
      <c r="K137" s="39">
        <f>COUNTIFS('Recommendations'!H:H,"Phase2",'Recommendations'!F:F,"Must")</f>
        <v>0</v>
      </c>
      <c r="L137" s="39">
        <f>COUNTIFS('Recommendations'!H:H,"Phase2",'Recommendations'!F:F,"Should")</f>
        <v>0</v>
      </c>
      <c r="M137" s="39">
        <f>COUNTIFS('Recommendations'!H:H,"Phase2",'Recommendations'!F:F,"Could")</f>
        <v>0</v>
      </c>
      <c r="N137" s="39">
        <f>COUNTIFS('Recommendations'!H:H,"Phase2",'Recommendations'!F:F,"Won't")</f>
        <v>0</v>
      </c>
      <c r="O137" s="39">
        <f>COUNTIFS('Recommendations'!H:H,"Phase2",'Recommendations'!F:F,"Unassigned")</f>
        <v>0</v>
      </c>
    </row>
    <row r="138" spans="2:15" x14ac:dyDescent="0.35">
      <c r="B138" s="42" t="s">
        <v>848</v>
      </c>
      <c r="C138" s="82" t="s">
        <v>24</v>
      </c>
      <c r="D138" s="82"/>
      <c r="E138" s="39">
        <f>COUNTIF('Recommendations'!H:H,"Phase3")-COUNTIFS('Recommendations'!H:H,"Phase3",'Recommendations'!I:I,"Risk Accepted")-COUNTIFS('Recommendations'!H:H,"Phase3",'Recommendations'!I:I,"N/A")</f>
        <v>0</v>
      </c>
      <c r="F138" s="39">
        <f>COUNTIFS('Recommendations'!H:H,"Phase3",'Recommendations'!O:O,"Resolved")</f>
        <v>0</v>
      </c>
      <c r="G138" s="83">
        <f t="shared" si="8"/>
        <v>0</v>
      </c>
      <c r="H138" s="83"/>
      <c r="J138" s="42" t="s">
        <v>848</v>
      </c>
      <c r="K138" s="39">
        <f>COUNTIFS('Recommendations'!H:H,"Phase3",'Recommendations'!F:F,"Must")</f>
        <v>0</v>
      </c>
      <c r="L138" s="39">
        <f>COUNTIFS('Recommendations'!H:H,"Phase3",'Recommendations'!F:F,"Should")</f>
        <v>0</v>
      </c>
      <c r="M138" s="39">
        <f>COUNTIFS('Recommendations'!H:H,"Phase3",'Recommendations'!F:F,"Could")</f>
        <v>0</v>
      </c>
      <c r="N138" s="39">
        <f>COUNTIFS('Recommendations'!H:H,"Phase3",'Recommendations'!F:F,"Won't")</f>
        <v>0</v>
      </c>
      <c r="O138" s="39">
        <f>COUNTIFS('Recommendations'!H:H,"Phase3",'Recommendations'!F:F,"Unassigned")</f>
        <v>0</v>
      </c>
    </row>
    <row r="139" spans="2:15" x14ac:dyDescent="0.35">
      <c r="B139" s="42" t="s">
        <v>849</v>
      </c>
      <c r="C139" s="82" t="s">
        <v>24</v>
      </c>
      <c r="D139" s="82"/>
      <c r="E139" s="39">
        <f>COUNTIF('Recommendations'!H:H,"Phase4")-COUNTIFS('Recommendations'!H:H,"Phase4",'Recommendations'!I:I,"Risk Accepted")-COUNTIFS('Recommendations'!H:H,"Phase4",'Recommendations'!I:I,"N/A")</f>
        <v>0</v>
      </c>
      <c r="F139" s="39">
        <f>COUNTIFS('Recommendations'!H:H,"Phase4",'Recommendations'!O:O,"Resolved")</f>
        <v>0</v>
      </c>
      <c r="G139" s="83">
        <f t="shared" si="8"/>
        <v>0</v>
      </c>
      <c r="H139" s="83"/>
      <c r="J139" s="42" t="s">
        <v>849</v>
      </c>
      <c r="K139" s="39">
        <f>COUNTIFS('Recommendations'!H:H,"Phase4",'Recommendations'!F:F,"Must")</f>
        <v>0</v>
      </c>
      <c r="L139" s="39">
        <f>COUNTIFS('Recommendations'!H:H,"Phase4",'Recommendations'!F:F,"Should")</f>
        <v>0</v>
      </c>
      <c r="M139" s="39">
        <f>COUNTIFS('Recommendations'!H:H,"Phase4",'Recommendations'!F:F,"Could")</f>
        <v>0</v>
      </c>
      <c r="N139" s="39">
        <f>COUNTIFS('Recommendations'!H:H,"Phase4",'Recommendations'!F:F,"Won't")</f>
        <v>0</v>
      </c>
      <c r="O139" s="39">
        <f>COUNTIFS('Recommendations'!H:H,"Phase4",'Recommendations'!F:F,"Unassigned")</f>
        <v>0</v>
      </c>
    </row>
    <row r="140" spans="2:15" x14ac:dyDescent="0.35">
      <c r="B140" s="42" t="s">
        <v>850</v>
      </c>
      <c r="C140" s="82" t="s">
        <v>24</v>
      </c>
      <c r="D140" s="82"/>
      <c r="E140" s="39">
        <f>COUNTIF('Recommendations'!H:H,"Phase5")-COUNTIFS('Recommendations'!H:H,"Phase5",'Recommendations'!I:I,"Risk Accepted")-COUNTIFS('Recommendations'!H:H,"Phase5",'Recommendations'!I:I,"N/A")</f>
        <v>0</v>
      </c>
      <c r="F140" s="39">
        <f>COUNTIFS('Recommendations'!H:H,"Phase5",'Recommendations'!O:O,"Resolved")</f>
        <v>0</v>
      </c>
      <c r="G140" s="83">
        <f t="shared" si="8"/>
        <v>0</v>
      </c>
      <c r="H140" s="83"/>
      <c r="J140" s="42" t="s">
        <v>850</v>
      </c>
      <c r="K140" s="39">
        <f>COUNTIFS('Recommendations'!H:H,"Phase5",'Recommendations'!F:F,"Must")</f>
        <v>0</v>
      </c>
      <c r="L140" s="39">
        <f>COUNTIFS('Recommendations'!H:H,"Phase5",'Recommendations'!F:F,"Should")</f>
        <v>0</v>
      </c>
      <c r="M140" s="39">
        <f>COUNTIFS('Recommendations'!H:H,"Phase5",'Recommendations'!F:F,"Could")</f>
        <v>0</v>
      </c>
      <c r="N140" s="39">
        <f>COUNTIFS('Recommendations'!H:H,"Phase5",'Recommendations'!F:F,"Won't")</f>
        <v>0</v>
      </c>
      <c r="O140" s="39">
        <f>COUNTIFS('Recommendations'!H:H,"Phase5",'Recommendations'!F:F,"Unassigned")</f>
        <v>0</v>
      </c>
    </row>
    <row r="141" spans="2:15" x14ac:dyDescent="0.35">
      <c r="B141" s="42" t="s">
        <v>23</v>
      </c>
      <c r="C141" s="82" t="s">
        <v>24</v>
      </c>
      <c r="D141" s="82"/>
      <c r="E141" s="39">
        <f>COUNTIF('Recommendations'!H:H,"Pending")-COUNTIFS('Recommendations'!H:H,"Pending",'Recommendations'!I:I,"Risk Accepted")-COUNTIFS('Recommendations'!H:H,"Pending",'Recommendations'!I:I,"N/A")</f>
        <v>161</v>
      </c>
      <c r="F141" s="39">
        <f>COUNTIFS('Recommendations'!H:H,"Pending",'Recommendations'!O:O,"Resolved")</f>
        <v>0</v>
      </c>
      <c r="G141" s="83">
        <f t="shared" si="8"/>
        <v>0</v>
      </c>
      <c r="H141" s="83"/>
      <c r="J141" s="42" t="s">
        <v>23</v>
      </c>
      <c r="K141" s="39">
        <f>COUNTIFS('Recommendations'!H:H,"Pending",'Recommendations'!F:F,"Must")</f>
        <v>0</v>
      </c>
      <c r="L141" s="39">
        <f>COUNTIFS('Recommendations'!H:H,"Pending",'Recommendations'!F:F,"Should")</f>
        <v>0</v>
      </c>
      <c r="M141" s="39">
        <f>COUNTIFS('Recommendations'!H:H,"Pending",'Recommendations'!F:F,"Could")</f>
        <v>0</v>
      </c>
      <c r="N141" s="39">
        <f>COUNTIFS('Recommendations'!H:H,"Pending",'Recommendations'!F:F,"Won't")</f>
        <v>0</v>
      </c>
      <c r="O141" s="39">
        <f>COUNTIFS('Recommendations'!H:H,"Pending",'Recommendations'!F:F,"Unassigned")</f>
        <v>161</v>
      </c>
    </row>
    <row r="148" spans="2:24" ht="21" x14ac:dyDescent="0.5">
      <c r="B148" s="34" t="s">
        <v>867</v>
      </c>
      <c r="P148" s="51" t="s">
        <v>868</v>
      </c>
    </row>
    <row r="150" spans="2:24" ht="60" customHeight="1" x14ac:dyDescent="0.35">
      <c r="B150" s="84" t="s">
        <v>869</v>
      </c>
      <c r="C150" s="77"/>
      <c r="D150" s="77"/>
      <c r="E150" s="77"/>
      <c r="F150" s="77"/>
      <c r="P150" s="84" t="s">
        <v>870</v>
      </c>
      <c r="Q150" s="77"/>
      <c r="R150" s="77"/>
      <c r="S150" s="77"/>
      <c r="T150" s="77"/>
      <c r="U150" s="77"/>
      <c r="V150" s="77"/>
      <c r="W150" s="77"/>
    </row>
    <row r="152" spans="2:24" ht="30" customHeight="1" x14ac:dyDescent="0.35">
      <c r="P152" s="52" t="s">
        <v>871</v>
      </c>
      <c r="Q152" s="53">
        <f>C16</f>
        <v>0</v>
      </c>
      <c r="R152" s="54"/>
      <c r="S152" s="53">
        <f>C98</f>
        <v>0</v>
      </c>
      <c r="T152" s="54"/>
      <c r="U152" s="53">
        <f>C99</f>
        <v>0</v>
      </c>
      <c r="V152" s="54"/>
      <c r="W152" s="53">
        <f>C100</f>
        <v>0</v>
      </c>
      <c r="X152" s="54"/>
    </row>
    <row r="153" spans="2:24" ht="35" customHeight="1" x14ac:dyDescent="0.35">
      <c r="P153" s="55" t="s">
        <v>872</v>
      </c>
      <c r="Q153" s="55" t="s">
        <v>873</v>
      </c>
      <c r="R153" s="55" t="s">
        <v>874</v>
      </c>
      <c r="S153" s="55" t="s">
        <v>875</v>
      </c>
      <c r="T153" s="55" t="s">
        <v>876</v>
      </c>
      <c r="U153" s="55" t="s">
        <v>877</v>
      </c>
      <c r="V153" s="55" t="s">
        <v>878</v>
      </c>
      <c r="W153" s="55" t="s">
        <v>879</v>
      </c>
      <c r="X153" s="55" t="s">
        <v>880</v>
      </c>
    </row>
    <row r="154" spans="2:24" x14ac:dyDescent="0.35">
      <c r="O154" s="56" t="s">
        <v>881</v>
      </c>
      <c r="P154" s="57" t="s">
        <v>882</v>
      </c>
      <c r="Q154" s="58">
        <v>0</v>
      </c>
      <c r="R154" s="59">
        <f>IF(Dashboard!F16&gt;0, Q154/Dashboard!F16, "")</f>
        <v>0</v>
      </c>
      <c r="S154" s="58">
        <v>0</v>
      </c>
      <c r="T154" s="59" t="str">
        <f>IF(AND(NOT(ISBLANK(S154)),Dashboard!F98&gt;0), S154/Dashboard!F98, "")</f>
        <v/>
      </c>
      <c r="U154" s="58">
        <v>0</v>
      </c>
      <c r="V154" s="59" t="str">
        <f>IF(AND(NOT(ISBLANK(U154)),Dashboard!F99&gt;0), U154/Dashboard!F99, "")</f>
        <v/>
      </c>
      <c r="W154" s="58">
        <v>0</v>
      </c>
      <c r="X154" s="59" t="str">
        <f>IF(AND(NOT(ISBLANK(W154)),Dashboard!F100&gt;0), W154/Dashboard!F100, "")</f>
        <v/>
      </c>
    </row>
    <row r="155" spans="2:24" x14ac:dyDescent="0.35">
      <c r="P155" s="50"/>
      <c r="Q155" s="37"/>
      <c r="R155" s="40" t="str">
        <f>IF(AND(NOT(ISBLANK(Q155)),Dashboard!F16&gt;0), Q155/Dashboard!F16, "")</f>
        <v/>
      </c>
      <c r="S155" s="37"/>
      <c r="T155" s="40" t="str">
        <f>IF(AND(NOT(ISBLANK(S155)),Dashboard!F98&gt;0), S155/Dashboard!F98, "")</f>
        <v/>
      </c>
      <c r="U155" s="37"/>
      <c r="V155" s="40" t="str">
        <f>IF(AND(NOT(ISBLANK(U155)),Dashboard!F99&gt;0), U155/Dashboard!F99, "")</f>
        <v/>
      </c>
      <c r="W155" s="37"/>
      <c r="X155" s="40" t="str">
        <f>IF(AND(NOT(ISBLANK(W155)),Dashboard!F100&gt;0), W155/Dashboard!F100, "")</f>
        <v/>
      </c>
    </row>
    <row r="156" spans="2:24" x14ac:dyDescent="0.35">
      <c r="P156" s="50"/>
      <c r="Q156" s="37"/>
      <c r="R156" s="40" t="str">
        <f>IF(AND(NOT(ISBLANK(Q156)),Dashboard!F16&gt;0), Q156/Dashboard!F16, "")</f>
        <v/>
      </c>
      <c r="S156" s="37"/>
      <c r="T156" s="40" t="str">
        <f>IF(AND(NOT(ISBLANK(S156)),Dashboard!F98&gt;0), S156/Dashboard!F98, "")</f>
        <v/>
      </c>
      <c r="U156" s="37"/>
      <c r="V156" s="40" t="str">
        <f>IF(AND(NOT(ISBLANK(U156)),Dashboard!F99&gt;0), U156/Dashboard!F99, "")</f>
        <v/>
      </c>
      <c r="W156" s="37"/>
      <c r="X156" s="40" t="str">
        <f>IF(AND(NOT(ISBLANK(W156)),Dashboard!F100&gt;0), W156/Dashboard!F100, "")</f>
        <v/>
      </c>
    </row>
    <row r="157" spans="2:24" x14ac:dyDescent="0.35">
      <c r="P157" s="50"/>
      <c r="Q157" s="37"/>
      <c r="R157" s="40" t="str">
        <f>IF(AND(NOT(ISBLANK(Q157)),Dashboard!F16&gt;0), Q157/Dashboard!F16, "")</f>
        <v/>
      </c>
      <c r="S157" s="37"/>
      <c r="T157" s="40" t="str">
        <f>IF(AND(NOT(ISBLANK(S157)),Dashboard!F98&gt;0), S157/Dashboard!F98, "")</f>
        <v/>
      </c>
      <c r="U157" s="37"/>
      <c r="V157" s="40" t="str">
        <f>IF(AND(NOT(ISBLANK(U157)),Dashboard!F99&gt;0), U157/Dashboard!F99, "")</f>
        <v/>
      </c>
      <c r="W157" s="37"/>
      <c r="X157" s="40" t="str">
        <f>IF(AND(NOT(ISBLANK(W157)),Dashboard!F100&gt;0), W157/Dashboard!F100, "")</f>
        <v/>
      </c>
    </row>
    <row r="158" spans="2:24" x14ac:dyDescent="0.35">
      <c r="P158" s="50"/>
      <c r="Q158" s="37"/>
      <c r="R158" s="40" t="str">
        <f>IF(AND(NOT(ISBLANK(Q158)),Dashboard!F16&gt;0), Q158/Dashboard!F16, "")</f>
        <v/>
      </c>
      <c r="S158" s="37"/>
      <c r="T158" s="40" t="str">
        <f>IF(AND(NOT(ISBLANK(S158)),Dashboard!F98&gt;0), S158/Dashboard!F98, "")</f>
        <v/>
      </c>
      <c r="U158" s="37"/>
      <c r="V158" s="40" t="str">
        <f>IF(AND(NOT(ISBLANK(U158)),Dashboard!F99&gt;0), U158/Dashboard!F99, "")</f>
        <v/>
      </c>
      <c r="W158" s="37"/>
      <c r="X158" s="40" t="str">
        <f>IF(AND(NOT(ISBLANK(W158)),Dashboard!F100&gt;0), W158/Dashboard!F100, "")</f>
        <v/>
      </c>
    </row>
    <row r="159" spans="2:24" x14ac:dyDescent="0.35">
      <c r="P159" s="50"/>
      <c r="Q159" s="37"/>
      <c r="R159" s="40" t="str">
        <f>IF(AND(NOT(ISBLANK(Q159)),Dashboard!F16&gt;0), Q159/Dashboard!F16, "")</f>
        <v/>
      </c>
      <c r="S159" s="37"/>
      <c r="T159" s="40" t="str">
        <f>IF(AND(NOT(ISBLANK(S159)),Dashboard!F98&gt;0), S159/Dashboard!F98, "")</f>
        <v/>
      </c>
      <c r="U159" s="37"/>
      <c r="V159" s="40" t="str">
        <f>IF(AND(NOT(ISBLANK(U159)),Dashboard!F99&gt;0), U159/Dashboard!F99, "")</f>
        <v/>
      </c>
      <c r="W159" s="37"/>
      <c r="X159" s="40" t="str">
        <f>IF(AND(NOT(ISBLANK(W159)),Dashboard!F100&gt;0), W159/Dashboard!F100, "")</f>
        <v/>
      </c>
    </row>
    <row r="160" spans="2:24" x14ac:dyDescent="0.35">
      <c r="P160" s="50"/>
      <c r="Q160" s="37"/>
      <c r="R160" s="40" t="str">
        <f>IF(AND(NOT(ISBLANK(Q160)),Dashboard!F16&gt;0), Q160/Dashboard!F16, "")</f>
        <v/>
      </c>
      <c r="S160" s="37"/>
      <c r="T160" s="40" t="str">
        <f>IF(AND(NOT(ISBLANK(S160)),Dashboard!F98&gt;0), S160/Dashboard!F98, "")</f>
        <v/>
      </c>
      <c r="U160" s="37"/>
      <c r="V160" s="40" t="str">
        <f>IF(AND(NOT(ISBLANK(U160)),Dashboard!F99&gt;0), U160/Dashboard!F99, "")</f>
        <v/>
      </c>
      <c r="W160" s="37"/>
      <c r="X160" s="40" t="str">
        <f>IF(AND(NOT(ISBLANK(W160)),Dashboard!F100&gt;0), W160/Dashboard!F100, "")</f>
        <v/>
      </c>
    </row>
    <row r="161" spans="16:24" x14ac:dyDescent="0.35">
      <c r="P161" s="50"/>
      <c r="Q161" s="37"/>
      <c r="R161" s="40" t="str">
        <f>IF(AND(NOT(ISBLANK(Q161)),Dashboard!F16&gt;0), Q161/Dashboard!F16, "")</f>
        <v/>
      </c>
      <c r="S161" s="37"/>
      <c r="T161" s="40" t="str">
        <f>IF(AND(NOT(ISBLANK(S161)),Dashboard!F98&gt;0), S161/Dashboard!F98, "")</f>
        <v/>
      </c>
      <c r="U161" s="37"/>
      <c r="V161" s="40" t="str">
        <f>IF(AND(NOT(ISBLANK(U161)),Dashboard!F99&gt;0), U161/Dashboard!F99, "")</f>
        <v/>
      </c>
      <c r="W161" s="37"/>
      <c r="X161" s="40" t="str">
        <f>IF(AND(NOT(ISBLANK(W161)),Dashboard!F100&gt;0), W161/Dashboard!F100, "")</f>
        <v/>
      </c>
    </row>
    <row r="162" spans="16:24" x14ac:dyDescent="0.35">
      <c r="P162" s="50"/>
      <c r="Q162" s="37"/>
      <c r="R162" s="40" t="str">
        <f>IF(AND(NOT(ISBLANK(Q162)),Dashboard!F16&gt;0), Q162/Dashboard!F16, "")</f>
        <v/>
      </c>
      <c r="S162" s="37"/>
      <c r="T162" s="40" t="str">
        <f>IF(AND(NOT(ISBLANK(S162)),Dashboard!F98&gt;0), S162/Dashboard!F98, "")</f>
        <v/>
      </c>
      <c r="U162" s="37"/>
      <c r="V162" s="40" t="str">
        <f>IF(AND(NOT(ISBLANK(U162)),Dashboard!F99&gt;0), U162/Dashboard!F99, "")</f>
        <v/>
      </c>
      <c r="W162" s="37"/>
      <c r="X162" s="40" t="str">
        <f>IF(AND(NOT(ISBLANK(W162)),Dashboard!F100&gt;0), W162/Dashboard!F100, "")</f>
        <v/>
      </c>
    </row>
    <row r="163" spans="16:24" x14ac:dyDescent="0.35">
      <c r="P163" s="50"/>
      <c r="Q163" s="37"/>
      <c r="R163" s="40" t="str">
        <f>IF(AND(NOT(ISBLANK(Q163)),Dashboard!F16&gt;0), Q163/Dashboard!F16, "")</f>
        <v/>
      </c>
      <c r="S163" s="37"/>
      <c r="T163" s="40" t="str">
        <f>IF(AND(NOT(ISBLANK(S163)),Dashboard!F98&gt;0), S163/Dashboard!F98, "")</f>
        <v/>
      </c>
      <c r="U163" s="37"/>
      <c r="V163" s="40" t="str">
        <f>IF(AND(NOT(ISBLANK(U163)),Dashboard!F99&gt;0), U163/Dashboard!F99, "")</f>
        <v/>
      </c>
      <c r="W163" s="37"/>
      <c r="X163" s="40" t="str">
        <f>IF(AND(NOT(ISBLANK(W163)),Dashboard!F100&gt;0), W163/Dashboard!F100, "")</f>
        <v/>
      </c>
    </row>
    <row r="164" spans="16:24" x14ac:dyDescent="0.35">
      <c r="P164" s="50"/>
      <c r="Q164" s="37"/>
      <c r="R164" s="40" t="str">
        <f>IF(AND(NOT(ISBLANK(Q164)),Dashboard!F16&gt;0), Q164/Dashboard!F16, "")</f>
        <v/>
      </c>
      <c r="S164" s="37"/>
      <c r="T164" s="40" t="str">
        <f>IF(AND(NOT(ISBLANK(S164)),Dashboard!F98&gt;0), S164/Dashboard!F98, "")</f>
        <v/>
      </c>
      <c r="U164" s="37"/>
      <c r="V164" s="40" t="str">
        <f>IF(AND(NOT(ISBLANK(U164)),Dashboard!F99&gt;0), U164/Dashboard!F99, "")</f>
        <v/>
      </c>
      <c r="W164" s="37"/>
      <c r="X164" s="40" t="str">
        <f>IF(AND(NOT(ISBLANK(W164)),Dashboard!F100&gt;0), W164/Dashboard!F100, "")</f>
        <v/>
      </c>
    </row>
    <row r="165" spans="16:24" x14ac:dyDescent="0.35">
      <c r="P165" s="50"/>
      <c r="Q165" s="37"/>
      <c r="R165" s="40" t="str">
        <f>IF(AND(NOT(ISBLANK(Q165)),Dashboard!F16&gt;0), Q165/Dashboard!F16, "")</f>
        <v/>
      </c>
      <c r="S165" s="37"/>
      <c r="T165" s="40" t="str">
        <f>IF(AND(NOT(ISBLANK(S165)),Dashboard!F98&gt;0), S165/Dashboard!F98, "")</f>
        <v/>
      </c>
      <c r="U165" s="37"/>
      <c r="V165" s="40" t="str">
        <f>IF(AND(NOT(ISBLANK(U165)),Dashboard!F99&gt;0), U165/Dashboard!F99, "")</f>
        <v/>
      </c>
      <c r="W165" s="37"/>
      <c r="X165" s="40" t="str">
        <f>IF(AND(NOT(ISBLANK(W165)),Dashboard!F100&gt;0), W165/Dashboard!F100, "")</f>
        <v/>
      </c>
    </row>
    <row r="166" spans="16:24" x14ac:dyDescent="0.35">
      <c r="P166" s="50"/>
      <c r="Q166" s="37"/>
      <c r="R166" s="40" t="str">
        <f>IF(AND(NOT(ISBLANK(Q166)),Dashboard!F16&gt;0), Q166/Dashboard!F16, "")</f>
        <v/>
      </c>
      <c r="S166" s="37"/>
      <c r="T166" s="40" t="str">
        <f>IF(AND(NOT(ISBLANK(S166)),Dashboard!F98&gt;0), S166/Dashboard!F98, "")</f>
        <v/>
      </c>
      <c r="U166" s="37"/>
      <c r="V166" s="40" t="str">
        <f>IF(AND(NOT(ISBLANK(U166)),Dashboard!F99&gt;0), U166/Dashboard!F99, "")</f>
        <v/>
      </c>
      <c r="W166" s="37"/>
      <c r="X166" s="40" t="str">
        <f>IF(AND(NOT(ISBLANK(W166)),Dashboard!F100&gt;0), W166/Dashboard!F100, "")</f>
        <v/>
      </c>
    </row>
    <row r="167" spans="16:24" x14ac:dyDescent="0.35">
      <c r="P167" s="50"/>
      <c r="Q167" s="37"/>
      <c r="R167" s="40" t="str">
        <f>IF(AND(NOT(ISBLANK(Q167)),Dashboard!F16&gt;0), Q167/Dashboard!F16, "")</f>
        <v/>
      </c>
      <c r="S167" s="37"/>
      <c r="T167" s="40" t="str">
        <f>IF(AND(NOT(ISBLANK(S167)),Dashboard!F98&gt;0), S167/Dashboard!F98, "")</f>
        <v/>
      </c>
      <c r="U167" s="37"/>
      <c r="V167" s="40" t="str">
        <f>IF(AND(NOT(ISBLANK(U167)),Dashboard!F99&gt;0), U167/Dashboard!F99, "")</f>
        <v/>
      </c>
      <c r="W167" s="37"/>
      <c r="X167" s="40" t="str">
        <f>IF(AND(NOT(ISBLANK(W167)),Dashboard!F100&gt;0), W167/Dashboard!F100, "")</f>
        <v/>
      </c>
    </row>
    <row r="168" spans="16:24" x14ac:dyDescent="0.35">
      <c r="P168" s="50"/>
      <c r="Q168" s="37"/>
      <c r="R168" s="40" t="str">
        <f>IF(AND(NOT(ISBLANK(Q168)),Dashboard!F16&gt;0), Q168/Dashboard!F16, "")</f>
        <v/>
      </c>
      <c r="S168" s="37"/>
      <c r="T168" s="40" t="str">
        <f>IF(AND(NOT(ISBLANK(S168)),Dashboard!F98&gt;0), S168/Dashboard!F98, "")</f>
        <v/>
      </c>
      <c r="U168" s="37"/>
      <c r="V168" s="40" t="str">
        <f>IF(AND(NOT(ISBLANK(U168)),Dashboard!F99&gt;0), U168/Dashboard!F99, "")</f>
        <v/>
      </c>
      <c r="W168" s="37"/>
      <c r="X168" s="40" t="str">
        <f>IF(AND(NOT(ISBLANK(W168)),Dashboard!F100&gt;0), W168/Dashboard!F100, "")</f>
        <v/>
      </c>
    </row>
    <row r="169" spans="16:24" x14ac:dyDescent="0.35">
      <c r="P169" s="50"/>
      <c r="Q169" s="37"/>
      <c r="R169" s="40" t="str">
        <f>IF(AND(NOT(ISBLANK(Q169)),Dashboard!F16&gt;0), Q169/Dashboard!F16, "")</f>
        <v/>
      </c>
      <c r="S169" s="37"/>
      <c r="T169" s="40" t="str">
        <f>IF(AND(NOT(ISBLANK(S169)),Dashboard!F98&gt;0), S169/Dashboard!F98, "")</f>
        <v/>
      </c>
      <c r="U169" s="37"/>
      <c r="V169" s="40" t="str">
        <f>IF(AND(NOT(ISBLANK(U169)),Dashboard!F99&gt;0), U169/Dashboard!F99, "")</f>
        <v/>
      </c>
      <c r="W169" s="37"/>
      <c r="X169" s="40" t="str">
        <f>IF(AND(NOT(ISBLANK(W169)),Dashboard!F100&gt;0), W169/Dashboard!F100, "")</f>
        <v/>
      </c>
    </row>
    <row r="170" spans="16:24" x14ac:dyDescent="0.35">
      <c r="P170" s="50"/>
      <c r="Q170" s="37"/>
      <c r="R170" s="40" t="str">
        <f>IF(AND(NOT(ISBLANK(Q170)),Dashboard!F16&gt;0), Q170/Dashboard!F16, "")</f>
        <v/>
      </c>
      <c r="S170" s="37"/>
      <c r="T170" s="40" t="str">
        <f>IF(AND(NOT(ISBLANK(S170)),Dashboard!F98&gt;0), S170/Dashboard!F98, "")</f>
        <v/>
      </c>
      <c r="U170" s="37"/>
      <c r="V170" s="40" t="str">
        <f>IF(AND(NOT(ISBLANK(U170)),Dashboard!F99&gt;0), U170/Dashboard!F99, "")</f>
        <v/>
      </c>
      <c r="W170" s="37"/>
      <c r="X170" s="40" t="str">
        <f>IF(AND(NOT(ISBLANK(W170)),Dashboard!F100&gt;0), W170/Dashboard!F100, "")</f>
        <v/>
      </c>
    </row>
    <row r="171" spans="16:24" x14ac:dyDescent="0.35">
      <c r="P171" s="50"/>
      <c r="Q171" s="37"/>
      <c r="R171" s="40" t="str">
        <f>IF(AND(NOT(ISBLANK(Q171)),Dashboard!F16&gt;0), Q171/Dashboard!F16, "")</f>
        <v/>
      </c>
      <c r="S171" s="37"/>
      <c r="T171" s="40" t="str">
        <f>IF(AND(NOT(ISBLANK(S171)),Dashboard!F98&gt;0), S171/Dashboard!F98, "")</f>
        <v/>
      </c>
      <c r="U171" s="37"/>
      <c r="V171" s="40" t="str">
        <f>IF(AND(NOT(ISBLANK(U171)),Dashboard!F99&gt;0), U171/Dashboard!F99, "")</f>
        <v/>
      </c>
      <c r="W171" s="37"/>
      <c r="X171" s="40" t="str">
        <f>IF(AND(NOT(ISBLANK(W171)),Dashboard!F100&gt;0), W171/Dashboard!F100, "")</f>
        <v/>
      </c>
    </row>
    <row r="172" spans="16:24" x14ac:dyDescent="0.35">
      <c r="P172" s="50"/>
      <c r="Q172" s="37"/>
      <c r="R172" s="40" t="str">
        <f>IF(AND(NOT(ISBLANK(Q172)),Dashboard!F16&gt;0), Q172/Dashboard!F16, "")</f>
        <v/>
      </c>
      <c r="S172" s="37"/>
      <c r="T172" s="40" t="str">
        <f>IF(AND(NOT(ISBLANK(S172)),Dashboard!F98&gt;0), S172/Dashboard!F98, "")</f>
        <v/>
      </c>
      <c r="U172" s="37"/>
      <c r="V172" s="40" t="str">
        <f>IF(AND(NOT(ISBLANK(U172)),Dashboard!F99&gt;0), U172/Dashboard!F99, "")</f>
        <v/>
      </c>
      <c r="W172" s="37"/>
      <c r="X172" s="40" t="str">
        <f>IF(AND(NOT(ISBLANK(W172)),Dashboard!F100&gt;0), W172/Dashboard!F100, "")</f>
        <v/>
      </c>
    </row>
    <row r="173" spans="16:24" x14ac:dyDescent="0.35">
      <c r="P173" s="50"/>
      <c r="Q173" s="37"/>
      <c r="R173" s="40" t="str">
        <f>IF(AND(NOT(ISBLANK(Q173)),Dashboard!F16&gt;0), Q173/Dashboard!F16, "")</f>
        <v/>
      </c>
      <c r="S173" s="37"/>
      <c r="T173" s="40" t="str">
        <f>IF(AND(NOT(ISBLANK(S173)),Dashboard!F98&gt;0), S173/Dashboard!F98, "")</f>
        <v/>
      </c>
      <c r="U173" s="37"/>
      <c r="V173" s="40" t="str">
        <f>IF(AND(NOT(ISBLANK(U173)),Dashboard!F99&gt;0), U173/Dashboard!F99, "")</f>
        <v/>
      </c>
      <c r="W173" s="37"/>
      <c r="X173" s="40" t="str">
        <f>IF(AND(NOT(ISBLANK(W173)),Dashboard!F100&gt;0), W173/Dashboard!F100, "")</f>
        <v/>
      </c>
    </row>
    <row r="174" spans="16:24" x14ac:dyDescent="0.35">
      <c r="P174" s="50"/>
      <c r="Q174" s="37"/>
      <c r="R174" s="40" t="str">
        <f>IF(AND(NOT(ISBLANK(Q174)),Dashboard!F16&gt;0), Q174/Dashboard!F16, "")</f>
        <v/>
      </c>
      <c r="S174" s="37"/>
      <c r="T174" s="40" t="str">
        <f>IF(AND(NOT(ISBLANK(S174)),Dashboard!F98&gt;0), S174/Dashboard!F98, "")</f>
        <v/>
      </c>
      <c r="U174" s="37"/>
      <c r="V174" s="40" t="str">
        <f>IF(AND(NOT(ISBLANK(U174)),Dashboard!F99&gt;0), U174/Dashboard!F99, "")</f>
        <v/>
      </c>
      <c r="W174" s="37"/>
      <c r="X174" s="40" t="str">
        <f>IF(AND(NOT(ISBLANK(W174)),Dashboard!F100&gt;0), W174/Dashboard!F100, "")</f>
        <v/>
      </c>
    </row>
    <row r="175" spans="16:24" x14ac:dyDescent="0.35">
      <c r="P175" s="50"/>
      <c r="Q175" s="37"/>
      <c r="R175" s="40" t="str">
        <f>IF(AND(NOT(ISBLANK(Q175)),Dashboard!F16&gt;0), Q175/Dashboard!F16, "")</f>
        <v/>
      </c>
      <c r="S175" s="37"/>
      <c r="T175" s="40" t="str">
        <f>IF(AND(NOT(ISBLANK(S175)),Dashboard!F98&gt;0), S175/Dashboard!F98, "")</f>
        <v/>
      </c>
      <c r="U175" s="37"/>
      <c r="V175" s="40" t="str">
        <f>IF(AND(NOT(ISBLANK(U175)),Dashboard!F99&gt;0), U175/Dashboard!F99, "")</f>
        <v/>
      </c>
      <c r="W175" s="37"/>
      <c r="X175" s="40" t="str">
        <f>IF(AND(NOT(ISBLANK(W175)),Dashboard!F100&gt;0), W175/Dashboard!F100, "")</f>
        <v/>
      </c>
    </row>
    <row r="176" spans="16:24" x14ac:dyDescent="0.35">
      <c r="P176" s="50"/>
      <c r="Q176" s="37"/>
      <c r="R176" s="40" t="str">
        <f>IF(AND(NOT(ISBLANK(Q176)),Dashboard!F16&gt;0), Q176/Dashboard!F16, "")</f>
        <v/>
      </c>
      <c r="S176" s="37"/>
      <c r="T176" s="40" t="str">
        <f>IF(AND(NOT(ISBLANK(S176)),Dashboard!F98&gt;0), S176/Dashboard!F98, "")</f>
        <v/>
      </c>
      <c r="U176" s="37"/>
      <c r="V176" s="40" t="str">
        <f>IF(AND(NOT(ISBLANK(U176)),Dashboard!F99&gt;0), U176/Dashboard!F99, "")</f>
        <v/>
      </c>
      <c r="W176" s="37"/>
      <c r="X176" s="40" t="str">
        <f>IF(AND(NOT(ISBLANK(W176)),Dashboard!F100&gt;0), W176/Dashboard!F100, "")</f>
        <v/>
      </c>
    </row>
    <row r="177" spans="2:24" x14ac:dyDescent="0.35">
      <c r="P177" s="50"/>
      <c r="Q177" s="37"/>
      <c r="R177" s="40" t="str">
        <f>IF(AND(NOT(ISBLANK(Q177)),Dashboard!F16&gt;0), Q177/Dashboard!F16, "")</f>
        <v/>
      </c>
      <c r="S177" s="37"/>
      <c r="T177" s="40" t="str">
        <f>IF(AND(NOT(ISBLANK(S177)),Dashboard!F98&gt;0), S177/Dashboard!F98, "")</f>
        <v/>
      </c>
      <c r="U177" s="37"/>
      <c r="V177" s="40" t="str">
        <f>IF(AND(NOT(ISBLANK(U177)),Dashboard!F99&gt;0), U177/Dashboard!F99, "")</f>
        <v/>
      </c>
      <c r="W177" s="37"/>
      <c r="X177" s="40" t="str">
        <f>IF(AND(NOT(ISBLANK(W177)),Dashboard!F100&gt;0), W177/Dashboard!F100, "")</f>
        <v/>
      </c>
    </row>
    <row r="178" spans="2:24" x14ac:dyDescent="0.35">
      <c r="P178" s="50"/>
      <c r="Q178" s="37"/>
      <c r="R178" s="40" t="str">
        <f>IF(AND(NOT(ISBLANK(Q178)),Dashboard!F16&gt;0), Q178/Dashboard!F16, "")</f>
        <v/>
      </c>
      <c r="S178" s="37"/>
      <c r="T178" s="40" t="str">
        <f>IF(AND(NOT(ISBLANK(S178)),Dashboard!F98&gt;0), S178/Dashboard!F98, "")</f>
        <v/>
      </c>
      <c r="U178" s="37"/>
      <c r="V178" s="40" t="str">
        <f>IF(AND(NOT(ISBLANK(U178)),Dashboard!F99&gt;0), U178/Dashboard!F99, "")</f>
        <v/>
      </c>
      <c r="W178" s="37"/>
      <c r="X178" s="40" t="str">
        <f>IF(AND(NOT(ISBLANK(W178)),Dashboard!F100&gt;0), W178/Dashboard!F100, "")</f>
        <v/>
      </c>
    </row>
    <row r="179" spans="2:24" x14ac:dyDescent="0.35">
      <c r="P179" s="50"/>
      <c r="Q179" s="37"/>
      <c r="R179" s="40" t="str">
        <f>IF(AND(NOT(ISBLANK(Q179)),Dashboard!F16&gt;0), Q179/Dashboard!F16, "")</f>
        <v/>
      </c>
      <c r="S179" s="37"/>
      <c r="T179" s="40" t="str">
        <f>IF(AND(NOT(ISBLANK(S179)),Dashboard!F98&gt;0), S179/Dashboard!F98, "")</f>
        <v/>
      </c>
      <c r="U179" s="37"/>
      <c r="V179" s="40" t="str">
        <f>IF(AND(NOT(ISBLANK(U179)),Dashboard!F99&gt;0), U179/Dashboard!F99, "")</f>
        <v/>
      </c>
      <c r="W179" s="37"/>
      <c r="X179" s="40" t="str">
        <f>IF(AND(NOT(ISBLANK(W179)),Dashboard!F100&gt;0), W179/Dashboard!F100, "")</f>
        <v/>
      </c>
    </row>
    <row r="180" spans="2:24" x14ac:dyDescent="0.35">
      <c r="P180" s="50"/>
      <c r="Q180" s="37"/>
      <c r="R180" s="40" t="str">
        <f>IF(AND(NOT(ISBLANK(Q180)),Dashboard!F16&gt;0), Q180/Dashboard!F16, "")</f>
        <v/>
      </c>
      <c r="S180" s="37"/>
      <c r="T180" s="40" t="str">
        <f>IF(AND(NOT(ISBLANK(S180)),Dashboard!F98&gt;0), S180/Dashboard!F98, "")</f>
        <v/>
      </c>
      <c r="U180" s="37"/>
      <c r="V180" s="40" t="str">
        <f>IF(AND(NOT(ISBLANK(U180)),Dashboard!F99&gt;0), U180/Dashboard!F99, "")</f>
        <v/>
      </c>
      <c r="W180" s="37"/>
      <c r="X180" s="40" t="str">
        <f>IF(AND(NOT(ISBLANK(W180)),Dashboard!F100&gt;0), W180/Dashboard!F100, "")</f>
        <v/>
      </c>
    </row>
    <row r="181" spans="2:24" x14ac:dyDescent="0.35">
      <c r="P181" s="50"/>
      <c r="Q181" s="37"/>
      <c r="R181" s="40" t="str">
        <f>IF(AND(NOT(ISBLANK(Q181)),Dashboard!F16&gt;0), Q181/Dashboard!F16, "")</f>
        <v/>
      </c>
      <c r="S181" s="37"/>
      <c r="T181" s="40" t="str">
        <f>IF(AND(NOT(ISBLANK(S181)),Dashboard!F98&gt;0), S181/Dashboard!F98, "")</f>
        <v/>
      </c>
      <c r="U181" s="37"/>
      <c r="V181" s="40" t="str">
        <f>IF(AND(NOT(ISBLANK(U181)),Dashboard!F99&gt;0), U181/Dashboard!F99, "")</f>
        <v/>
      </c>
      <c r="W181" s="37"/>
      <c r="X181" s="40" t="str">
        <f>IF(AND(NOT(ISBLANK(W181)),Dashboard!F100&gt;0), W181/Dashboard!F100, "")</f>
        <v/>
      </c>
    </row>
    <row r="182" spans="2:24" x14ac:dyDescent="0.35">
      <c r="P182" s="50"/>
      <c r="Q182" s="37"/>
      <c r="R182" s="40" t="str">
        <f>IF(AND(NOT(ISBLANK(Q182)),Dashboard!F16&gt;0), Q182/Dashboard!F16, "")</f>
        <v/>
      </c>
      <c r="S182" s="37"/>
      <c r="T182" s="40" t="str">
        <f>IF(AND(NOT(ISBLANK(S182)),Dashboard!F98&gt;0), S182/Dashboard!F98, "")</f>
        <v/>
      </c>
      <c r="U182" s="37"/>
      <c r="V182" s="40" t="str">
        <f>IF(AND(NOT(ISBLANK(U182)),Dashboard!F99&gt;0), U182/Dashboard!F99, "")</f>
        <v/>
      </c>
      <c r="W182" s="37"/>
      <c r="X182" s="40" t="str">
        <f>IF(AND(NOT(ISBLANK(W182)),Dashboard!F100&gt;0), W182/Dashboard!F100, "")</f>
        <v/>
      </c>
    </row>
    <row r="183" spans="2:24" x14ac:dyDescent="0.35">
      <c r="P183" s="50"/>
      <c r="Q183" s="37"/>
      <c r="R183" s="40" t="str">
        <f>IF(AND(NOT(ISBLANK(Q183)),Dashboard!F16&gt;0), Q183/Dashboard!F16, "")</f>
        <v/>
      </c>
      <c r="S183" s="37"/>
      <c r="T183" s="40" t="str">
        <f>IF(AND(NOT(ISBLANK(S183)),Dashboard!F98&gt;0), S183/Dashboard!F98, "")</f>
        <v/>
      </c>
      <c r="U183" s="37"/>
      <c r="V183" s="40" t="str">
        <f>IF(AND(NOT(ISBLANK(U183)),Dashboard!F99&gt;0), U183/Dashboard!F99, "")</f>
        <v/>
      </c>
      <c r="W183" s="37"/>
      <c r="X183" s="40" t="str">
        <f>IF(AND(NOT(ISBLANK(W183)),Dashboard!F100&gt;0), W183/Dashboard!F100, "")</f>
        <v/>
      </c>
    </row>
    <row r="184" spans="2:24" x14ac:dyDescent="0.35">
      <c r="P184" s="50"/>
      <c r="Q184" s="37"/>
      <c r="R184" s="40" t="str">
        <f>IF(AND(NOT(ISBLANK(Q184)),Dashboard!F16&gt;0), Q184/Dashboard!F16, "")</f>
        <v/>
      </c>
      <c r="S184" s="37"/>
      <c r="T184" s="40" t="str">
        <f>IF(AND(NOT(ISBLANK(S184)),Dashboard!F98&gt;0), S184/Dashboard!F98, "")</f>
        <v/>
      </c>
      <c r="U184" s="37"/>
      <c r="V184" s="40" t="str">
        <f>IF(AND(NOT(ISBLANK(U184)),Dashboard!F99&gt;0), U184/Dashboard!F99, "")</f>
        <v/>
      </c>
      <c r="W184" s="37"/>
      <c r="X184" s="40" t="str">
        <f>IF(AND(NOT(ISBLANK(W184)),Dashboard!F100&gt;0), W184/Dashboard!F100, "")</f>
        <v/>
      </c>
    </row>
    <row r="189" spans="2:24" ht="21" x14ac:dyDescent="0.5">
      <c r="B189" s="34" t="s">
        <v>883</v>
      </c>
      <c r="P189" s="51" t="s">
        <v>884</v>
      </c>
    </row>
    <row r="191" spans="2:24" ht="45" customHeight="1" x14ac:dyDescent="0.35">
      <c r="B191" s="84" t="s">
        <v>885</v>
      </c>
      <c r="C191" s="77"/>
      <c r="D191" s="77"/>
      <c r="E191" s="77"/>
      <c r="F191" s="77"/>
      <c r="P191" s="84" t="s">
        <v>886</v>
      </c>
      <c r="Q191" s="77"/>
      <c r="R191" s="77"/>
      <c r="S191" s="77"/>
      <c r="T191" s="77"/>
      <c r="U191" s="77"/>
    </row>
    <row r="192" spans="2:24" ht="35" customHeight="1" x14ac:dyDescent="0.35">
      <c r="P192" s="81" t="s">
        <v>887</v>
      </c>
      <c r="Q192" s="81"/>
      <c r="R192" s="81" t="s">
        <v>888</v>
      </c>
      <c r="S192" s="81"/>
      <c r="T192" s="81"/>
    </row>
    <row r="193" spans="16:22" ht="30" customHeight="1" x14ac:dyDescent="0.35">
      <c r="P193" s="85">
        <v>0</v>
      </c>
      <c r="Q193" s="86"/>
      <c r="R193" s="87" t="s">
        <v>889</v>
      </c>
      <c r="S193" s="88"/>
      <c r="T193" s="88"/>
    </row>
    <row r="196" spans="16:22" ht="25" customHeight="1" x14ac:dyDescent="0.35">
      <c r="P196" s="60" t="s">
        <v>872</v>
      </c>
      <c r="Q196" s="60" t="s">
        <v>890</v>
      </c>
      <c r="R196" s="60" t="s">
        <v>891</v>
      </c>
      <c r="S196" s="89" t="s">
        <v>9</v>
      </c>
      <c r="T196" s="89"/>
      <c r="U196" s="89"/>
      <c r="V196" s="77"/>
    </row>
    <row r="197" spans="16:22" ht="20" customHeight="1" x14ac:dyDescent="0.35">
      <c r="P197" s="62"/>
      <c r="Q197" s="63"/>
      <c r="R197" s="64" t="str">
        <f>IF(AND(NOT(ISBLANK(Q197)), Dashboard!$P193&gt;0), Q197/Dashboard!$P193, "")</f>
        <v/>
      </c>
      <c r="S197" s="90"/>
      <c r="T197" s="91"/>
      <c r="U197" s="91"/>
      <c r="V197" s="91"/>
    </row>
    <row r="198" spans="16:22" ht="20" customHeight="1" x14ac:dyDescent="0.35">
      <c r="P198" s="62"/>
      <c r="Q198" s="63"/>
      <c r="R198" s="64" t="str">
        <f>IF(AND(NOT(ISBLANK(Q198)), Dashboard!$P193&gt;0), Q198/Dashboard!$P193, "")</f>
        <v/>
      </c>
      <c r="S198" s="90"/>
      <c r="T198" s="91"/>
      <c r="U198" s="91"/>
      <c r="V198" s="91"/>
    </row>
    <row r="199" spans="16:22" ht="20" customHeight="1" x14ac:dyDescent="0.35">
      <c r="P199" s="62"/>
      <c r="Q199" s="63"/>
      <c r="R199" s="64" t="str">
        <f>IF(AND(NOT(ISBLANK(Q199)), Dashboard!$P193&gt;0), Q199/Dashboard!$P193, "")</f>
        <v/>
      </c>
      <c r="S199" s="90"/>
      <c r="T199" s="91"/>
      <c r="U199" s="91"/>
      <c r="V199" s="91"/>
    </row>
    <row r="200" spans="16:22" ht="20" customHeight="1" x14ac:dyDescent="0.35">
      <c r="P200" s="62"/>
      <c r="Q200" s="63"/>
      <c r="R200" s="64" t="str">
        <f>IF(AND(NOT(ISBLANK(Q200)), Dashboard!$P193&gt;0), Q200/Dashboard!$P193, "")</f>
        <v/>
      </c>
      <c r="S200" s="90"/>
      <c r="T200" s="91"/>
      <c r="U200" s="91"/>
      <c r="V200" s="91"/>
    </row>
    <row r="201" spans="16:22" ht="20" customHeight="1" x14ac:dyDescent="0.35">
      <c r="P201" s="62"/>
      <c r="Q201" s="63"/>
      <c r="R201" s="64" t="str">
        <f>IF(AND(NOT(ISBLANK(Q201)), Dashboard!$P193&gt;0), Q201/Dashboard!$P193, "")</f>
        <v/>
      </c>
      <c r="S201" s="90"/>
      <c r="T201" s="91"/>
      <c r="U201" s="91"/>
      <c r="V201" s="91"/>
    </row>
    <row r="202" spans="16:22" ht="20" customHeight="1" x14ac:dyDescent="0.35">
      <c r="P202" s="62"/>
      <c r="Q202" s="63"/>
      <c r="R202" s="64" t="str">
        <f>IF(AND(NOT(ISBLANK(Q202)), Dashboard!$P193&gt;0), Q202/Dashboard!$P193, "")</f>
        <v/>
      </c>
      <c r="S202" s="90"/>
      <c r="T202" s="91"/>
      <c r="U202" s="91"/>
      <c r="V202" s="91"/>
    </row>
    <row r="203" spans="16:22" ht="20" customHeight="1" x14ac:dyDescent="0.35">
      <c r="P203" s="62"/>
      <c r="Q203" s="63"/>
      <c r="R203" s="64" t="str">
        <f>IF(AND(NOT(ISBLANK(Q203)), Dashboard!$P193&gt;0), Q203/Dashboard!$P193, "")</f>
        <v/>
      </c>
      <c r="S203" s="90"/>
      <c r="T203" s="91"/>
      <c r="U203" s="91"/>
      <c r="V203" s="91"/>
    </row>
    <row r="204" spans="16:22" ht="20" customHeight="1" x14ac:dyDescent="0.35">
      <c r="P204" s="62"/>
      <c r="Q204" s="63"/>
      <c r="R204" s="64" t="str">
        <f>IF(AND(NOT(ISBLANK(Q204)), Dashboard!$P193&gt;0), Q204/Dashboard!$P193, "")</f>
        <v/>
      </c>
      <c r="S204" s="90"/>
      <c r="T204" s="91"/>
      <c r="U204" s="91"/>
      <c r="V204" s="91"/>
    </row>
    <row r="205" spans="16:22" ht="20" customHeight="1" x14ac:dyDescent="0.35">
      <c r="P205" s="62"/>
      <c r="Q205" s="63"/>
      <c r="R205" s="64" t="str">
        <f>IF(AND(NOT(ISBLANK(Q205)), Dashboard!$P193&gt;0), Q205/Dashboard!$P193, "")</f>
        <v/>
      </c>
      <c r="S205" s="90"/>
      <c r="T205" s="91"/>
      <c r="U205" s="91"/>
      <c r="V205" s="91"/>
    </row>
    <row r="206" spans="16:22" ht="20" customHeight="1" x14ac:dyDescent="0.35">
      <c r="P206" s="62"/>
      <c r="Q206" s="63"/>
      <c r="R206" s="64" t="str">
        <f>IF(AND(NOT(ISBLANK(Q206)), Dashboard!$P193&gt;0), Q206/Dashboard!$P193, "")</f>
        <v/>
      </c>
      <c r="S206" s="90"/>
      <c r="T206" s="91"/>
      <c r="U206" s="91"/>
      <c r="V206" s="91"/>
    </row>
    <row r="207" spans="16:22" ht="20" customHeight="1" x14ac:dyDescent="0.35">
      <c r="P207" s="62"/>
      <c r="Q207" s="63"/>
      <c r="R207" s="64" t="str">
        <f>IF(AND(NOT(ISBLANK(Q207)), Dashboard!$P193&gt;0), Q207/Dashboard!$P193, "")</f>
        <v/>
      </c>
      <c r="S207" s="90"/>
      <c r="T207" s="91"/>
      <c r="U207" s="91"/>
      <c r="V207" s="91"/>
    </row>
    <row r="208" spans="16:22" ht="20" customHeight="1" x14ac:dyDescent="0.35">
      <c r="P208" s="62"/>
      <c r="Q208" s="63"/>
      <c r="R208" s="64" t="str">
        <f>IF(AND(NOT(ISBLANK(Q208)), Dashboard!$P193&gt;0), Q208/Dashboard!$P193, "")</f>
        <v/>
      </c>
      <c r="S208" s="90"/>
      <c r="T208" s="91"/>
      <c r="U208" s="91"/>
      <c r="V208" s="91"/>
    </row>
    <row r="209" spans="2:22" ht="20" customHeight="1" x14ac:dyDescent="0.35">
      <c r="P209" s="62"/>
      <c r="Q209" s="63"/>
      <c r="R209" s="64" t="str">
        <f>IF(AND(NOT(ISBLANK(Q209)), Dashboard!$P193&gt;0), Q209/Dashboard!$P193, "")</f>
        <v/>
      </c>
      <c r="S209" s="90"/>
      <c r="T209" s="91"/>
      <c r="U209" s="91"/>
      <c r="V209" s="91"/>
    </row>
    <row r="210" spans="2:22" ht="20" customHeight="1" x14ac:dyDescent="0.35">
      <c r="P210" s="62"/>
      <c r="Q210" s="63"/>
      <c r="R210" s="64" t="str">
        <f>IF(AND(NOT(ISBLANK(Q210)), Dashboard!$P193&gt;0), Q210/Dashboard!$P193, "")</f>
        <v/>
      </c>
      <c r="S210" s="90"/>
      <c r="T210" s="91"/>
      <c r="U210" s="91"/>
      <c r="V210" s="91"/>
    </row>
    <row r="211" spans="2:22" ht="20" customHeight="1" x14ac:dyDescent="0.35">
      <c r="P211" s="62"/>
      <c r="Q211" s="63"/>
      <c r="R211" s="64" t="str">
        <f>IF(AND(NOT(ISBLANK(Q211)), Dashboard!$P193&gt;0), Q211/Dashboard!$P193, "")</f>
        <v/>
      </c>
      <c r="S211" s="90"/>
      <c r="T211" s="91"/>
      <c r="U211" s="91"/>
      <c r="V211" s="91"/>
    </row>
    <row r="212" spans="2:22" ht="20" customHeight="1" x14ac:dyDescent="0.35">
      <c r="P212" s="62"/>
      <c r="Q212" s="63"/>
      <c r="R212" s="64" t="str">
        <f>IF(AND(NOT(ISBLANK(Q212)), Dashboard!$P193&gt;0), Q212/Dashboard!$P193, "")</f>
        <v/>
      </c>
      <c r="S212" s="90"/>
      <c r="T212" s="91"/>
      <c r="U212" s="91"/>
      <c r="V212" s="91"/>
    </row>
    <row r="213" spans="2:22" ht="20" customHeight="1" x14ac:dyDescent="0.35">
      <c r="P213" s="62"/>
      <c r="Q213" s="63"/>
      <c r="R213" s="64" t="str">
        <f>IF(AND(NOT(ISBLANK(Q213)), Dashboard!$P193&gt;0), Q213/Dashboard!$P193, "")</f>
        <v/>
      </c>
      <c r="S213" s="90"/>
      <c r="T213" s="91"/>
      <c r="U213" s="91"/>
      <c r="V213" s="91"/>
    </row>
    <row r="214" spans="2:22" ht="20" customHeight="1" x14ac:dyDescent="0.35">
      <c r="P214" s="62"/>
      <c r="Q214" s="63"/>
      <c r="R214" s="64" t="str">
        <f>IF(AND(NOT(ISBLANK(Q214)), Dashboard!$P193&gt;0), Q214/Dashboard!$P193, "")</f>
        <v/>
      </c>
      <c r="S214" s="90"/>
      <c r="T214" s="91"/>
      <c r="U214" s="91"/>
      <c r="V214" s="91"/>
    </row>
    <row r="215" spans="2:22" ht="20" customHeight="1" x14ac:dyDescent="0.35">
      <c r="P215" s="62"/>
      <c r="Q215" s="63"/>
      <c r="R215" s="64" t="str">
        <f>IF(AND(NOT(ISBLANK(Q215)), Dashboard!$P193&gt;0), Q215/Dashboard!$P193, "")</f>
        <v/>
      </c>
      <c r="S215" s="90"/>
      <c r="T215" s="91"/>
      <c r="U215" s="91"/>
      <c r="V215" s="91"/>
    </row>
    <row r="216" spans="2:22" ht="20" customHeight="1" x14ac:dyDescent="0.35">
      <c r="P216" s="62"/>
      <c r="Q216" s="63"/>
      <c r="R216" s="64" t="str">
        <f>IF(AND(NOT(ISBLANK(Q216)), Dashboard!$P193&gt;0), Q216/Dashboard!$P193, "")</f>
        <v/>
      </c>
      <c r="S216" s="90"/>
      <c r="T216" s="91"/>
      <c r="U216" s="91"/>
      <c r="V216" s="91"/>
    </row>
    <row r="220" spans="2:22" ht="32" customHeight="1" x14ac:dyDescent="0.35">
      <c r="B220" s="75" t="s">
        <v>770</v>
      </c>
      <c r="C220" s="75"/>
      <c r="D220" s="75"/>
      <c r="E220" s="75"/>
      <c r="F220" s="75"/>
      <c r="G220" s="75"/>
      <c r="H220" s="75"/>
      <c r="I220" s="75"/>
    </row>
  </sheetData>
  <mergeCells count="55">
    <mergeCell ref="B220:I220"/>
    <mergeCell ref="S212:V212"/>
    <mergeCell ref="S213:V213"/>
    <mergeCell ref="S214:V214"/>
    <mergeCell ref="S215:V215"/>
    <mergeCell ref="S216:V216"/>
    <mergeCell ref="S207:V207"/>
    <mergeCell ref="S208:V208"/>
    <mergeCell ref="S209:V209"/>
    <mergeCell ref="S210:V210"/>
    <mergeCell ref="S211:V211"/>
    <mergeCell ref="S202:V202"/>
    <mergeCell ref="S203:V203"/>
    <mergeCell ref="S204:V204"/>
    <mergeCell ref="S205:V205"/>
    <mergeCell ref="S206:V206"/>
    <mergeCell ref="S197:V197"/>
    <mergeCell ref="S198:V198"/>
    <mergeCell ref="S199:V199"/>
    <mergeCell ref="S200:V200"/>
    <mergeCell ref="S201:V201"/>
    <mergeCell ref="P192:Q192"/>
    <mergeCell ref="R192:T192"/>
    <mergeCell ref="P193:Q193"/>
    <mergeCell ref="R193:T193"/>
    <mergeCell ref="S196:V196"/>
    <mergeCell ref="C141:D141"/>
    <mergeCell ref="G141:H141"/>
    <mergeCell ref="B150:F150"/>
    <mergeCell ref="P150:W150"/>
    <mergeCell ref="B191:F191"/>
    <mergeCell ref="P191:U191"/>
    <mergeCell ref="C138:D138"/>
    <mergeCell ref="G138:H138"/>
    <mergeCell ref="C139:D139"/>
    <mergeCell ref="G139:H139"/>
    <mergeCell ref="C140:D140"/>
    <mergeCell ref="G140:H140"/>
    <mergeCell ref="C135:D135"/>
    <mergeCell ref="G135:H135"/>
    <mergeCell ref="C136:D136"/>
    <mergeCell ref="G136:H136"/>
    <mergeCell ref="C137:D137"/>
    <mergeCell ref="G137:H137"/>
    <mergeCell ref="F7:H7"/>
    <mergeCell ref="I7:O7"/>
    <mergeCell ref="F8:H8"/>
    <mergeCell ref="I8:O8"/>
    <mergeCell ref="F9:H9"/>
    <mergeCell ref="I9:O9"/>
    <mergeCell ref="B2:I2"/>
    <mergeCell ref="F5:H5"/>
    <mergeCell ref="I5:O5"/>
    <mergeCell ref="F6:H6"/>
    <mergeCell ref="I6:O6"/>
  </mergeCells>
  <conditionalFormatting sqref="D7">
    <cfRule type="cellIs" dxfId="32" priority="1" operator="greaterThanOrEqual">
      <formula>0.9</formula>
    </cfRule>
    <cfRule type="cellIs" dxfId="31" priority="2" operator="greaterThanOrEqual">
      <formula>0.5</formula>
    </cfRule>
    <cfRule type="cellIs" dxfId="30" priority="3" operator="lessThan">
      <formula>0.5</formula>
    </cfRule>
  </conditionalFormatting>
  <conditionalFormatting sqref="G136:H141">
    <cfRule type="expression" dxfId="29" priority="4">
      <formula>$G136&gt;=0.8</formula>
    </cfRule>
    <cfRule type="expression" dxfId="28" priority="5">
      <formula>AND($G136&gt;=0.5,$G136&lt;0.8)</formula>
    </cfRule>
    <cfRule type="expression" dxfId="27" priority="6">
      <formula>$G136&lt;0.5</formula>
    </cfRule>
  </conditionalFormatting>
  <conditionalFormatting sqref="K136:K141">
    <cfRule type="cellIs" dxfId="26" priority="7" operator="greaterThan">
      <formula>0</formula>
    </cfRule>
  </conditionalFormatting>
  <conditionalFormatting sqref="L136:L141">
    <cfRule type="cellIs" dxfId="25" priority="8" operator="greaterThan">
      <formula>0</formula>
    </cfRule>
  </conditionalFormatting>
  <conditionalFormatting sqref="M136:M141">
    <cfRule type="cellIs" dxfId="24" priority="9" operator="greaterThan">
      <formula>0</formula>
    </cfRule>
  </conditionalFormatting>
  <conditionalFormatting sqref="N136:N141">
    <cfRule type="cellIs" dxfId="23" priority="10" operator="greaterThan">
      <formula>0</formula>
    </cfRule>
  </conditionalFormatting>
  <dataValidations count="140">
    <dataValidation type="whole" allowBlank="1" showErrorMessage="1" errorTitle="Invalid overall count" error="Overall count must be between 0 and the current implemented total." sqref="Q155" xr:uid="{00000000-0002-0000-0100-000000000000}">
      <formula1>0</formula1>
      <formula2>C16</formula2>
    </dataValidation>
    <dataValidation type="whole" allowBlank="1" showErrorMessage="1" errorTitle="Invalid count" error="Value must be between 0 and the current implemented total." sqref="S155" xr:uid="{00000000-0002-0000-0100-000001000000}">
      <formula1>0</formula1>
      <formula2>C98</formula2>
    </dataValidation>
    <dataValidation type="whole" allowBlank="1" showErrorMessage="1" errorTitle="Invalid count" error="Value must be between 0 and the current implemented total." sqref="U155" xr:uid="{00000000-0002-0000-0100-000002000000}">
      <formula1>0</formula1>
      <formula2>C99</formula2>
    </dataValidation>
    <dataValidation type="whole" allowBlank="1" showErrorMessage="1" errorTitle="Invalid count" error="Value must be between 0 and the current implemented total." sqref="W155" xr:uid="{00000000-0002-0000-0100-000003000000}">
      <formula1>0</formula1>
      <formula2>C100</formula2>
    </dataValidation>
    <dataValidation type="whole" allowBlank="1" showErrorMessage="1" errorTitle="Invalid overall count" error="Overall count must be between 0 and the current implemented total." sqref="Q156" xr:uid="{00000000-0002-0000-0100-000004000000}">
      <formula1>0</formula1>
      <formula2>C16</formula2>
    </dataValidation>
    <dataValidation type="whole" allowBlank="1" showErrorMessage="1" errorTitle="Invalid count" error="Value must be between 0 and the current implemented total." sqref="S156" xr:uid="{00000000-0002-0000-0100-000005000000}">
      <formula1>0</formula1>
      <formula2>C98</formula2>
    </dataValidation>
    <dataValidation type="whole" allowBlank="1" showErrorMessage="1" errorTitle="Invalid count" error="Value must be between 0 and the current implemented total." sqref="U156" xr:uid="{00000000-0002-0000-0100-000006000000}">
      <formula1>0</formula1>
      <formula2>C99</formula2>
    </dataValidation>
    <dataValidation type="whole" allowBlank="1" showErrorMessage="1" errorTitle="Invalid count" error="Value must be between 0 and the current implemented total." sqref="W156" xr:uid="{00000000-0002-0000-0100-000007000000}">
      <formula1>0</formula1>
      <formula2>C100</formula2>
    </dataValidation>
    <dataValidation type="whole" allowBlank="1" showErrorMessage="1" errorTitle="Invalid overall count" error="Overall count must be between 0 and the current implemented total." sqref="Q157" xr:uid="{00000000-0002-0000-0100-000008000000}">
      <formula1>0</formula1>
      <formula2>C16</formula2>
    </dataValidation>
    <dataValidation type="whole" allowBlank="1" showErrorMessage="1" errorTitle="Invalid count" error="Value must be between 0 and the current implemented total." sqref="S157" xr:uid="{00000000-0002-0000-0100-000009000000}">
      <formula1>0</formula1>
      <formula2>C98</formula2>
    </dataValidation>
    <dataValidation type="whole" allowBlank="1" showErrorMessage="1" errorTitle="Invalid count" error="Value must be between 0 and the current implemented total." sqref="U157" xr:uid="{00000000-0002-0000-0100-00000A000000}">
      <formula1>0</formula1>
      <formula2>C99</formula2>
    </dataValidation>
    <dataValidation type="whole" allowBlank="1" showErrorMessage="1" errorTitle="Invalid count" error="Value must be between 0 and the current implemented total." sqref="W157" xr:uid="{00000000-0002-0000-0100-00000B000000}">
      <formula1>0</formula1>
      <formula2>C100</formula2>
    </dataValidation>
    <dataValidation type="whole" allowBlank="1" showErrorMessage="1" errorTitle="Invalid overall count" error="Overall count must be between 0 and the current implemented total." sqref="Q158" xr:uid="{00000000-0002-0000-0100-00000C000000}">
      <formula1>0</formula1>
      <formula2>C16</formula2>
    </dataValidation>
    <dataValidation type="whole" allowBlank="1" showErrorMessage="1" errorTitle="Invalid count" error="Value must be between 0 and the current implemented total." sqref="S158" xr:uid="{00000000-0002-0000-0100-00000D000000}">
      <formula1>0</formula1>
      <formula2>C98</formula2>
    </dataValidation>
    <dataValidation type="whole" allowBlank="1" showErrorMessage="1" errorTitle="Invalid count" error="Value must be between 0 and the current implemented total." sqref="U158" xr:uid="{00000000-0002-0000-0100-00000E000000}">
      <formula1>0</formula1>
      <formula2>C99</formula2>
    </dataValidation>
    <dataValidation type="whole" allowBlank="1" showErrorMessage="1" errorTitle="Invalid count" error="Value must be between 0 and the current implemented total." sqref="W158" xr:uid="{00000000-0002-0000-0100-00000F000000}">
      <formula1>0</formula1>
      <formula2>C100</formula2>
    </dataValidation>
    <dataValidation type="whole" allowBlank="1" showErrorMessage="1" errorTitle="Invalid overall count" error="Overall count must be between 0 and the current implemented total." sqref="Q159" xr:uid="{00000000-0002-0000-0100-000010000000}">
      <formula1>0</formula1>
      <formula2>C16</formula2>
    </dataValidation>
    <dataValidation type="whole" allowBlank="1" showErrorMessage="1" errorTitle="Invalid count" error="Value must be between 0 and the current implemented total." sqref="S159" xr:uid="{00000000-0002-0000-0100-000011000000}">
      <formula1>0</formula1>
      <formula2>C98</formula2>
    </dataValidation>
    <dataValidation type="whole" allowBlank="1" showErrorMessage="1" errorTitle="Invalid count" error="Value must be between 0 and the current implemented total." sqref="U159" xr:uid="{00000000-0002-0000-0100-000012000000}">
      <formula1>0</formula1>
      <formula2>C99</formula2>
    </dataValidation>
    <dataValidation type="whole" allowBlank="1" showErrorMessage="1" errorTitle="Invalid count" error="Value must be between 0 and the current implemented total." sqref="W159" xr:uid="{00000000-0002-0000-0100-000013000000}">
      <formula1>0</formula1>
      <formula2>C100</formula2>
    </dataValidation>
    <dataValidation type="whole" allowBlank="1" showErrorMessage="1" errorTitle="Invalid overall count" error="Overall count must be between 0 and the current implemented total." sqref="Q160" xr:uid="{00000000-0002-0000-0100-000014000000}">
      <formula1>0</formula1>
      <formula2>C16</formula2>
    </dataValidation>
    <dataValidation type="whole" allowBlank="1" showErrorMessage="1" errorTitle="Invalid count" error="Value must be between 0 and the current implemented total." sqref="S160" xr:uid="{00000000-0002-0000-0100-000015000000}">
      <formula1>0</formula1>
      <formula2>C98</formula2>
    </dataValidation>
    <dataValidation type="whole" allowBlank="1" showErrorMessage="1" errorTitle="Invalid count" error="Value must be between 0 and the current implemented total." sqref="U160" xr:uid="{00000000-0002-0000-0100-000016000000}">
      <formula1>0</formula1>
      <formula2>C99</formula2>
    </dataValidation>
    <dataValidation type="whole" allowBlank="1" showErrorMessage="1" errorTitle="Invalid count" error="Value must be between 0 and the current implemented total." sqref="W160" xr:uid="{00000000-0002-0000-0100-000017000000}">
      <formula1>0</formula1>
      <formula2>C100</formula2>
    </dataValidation>
    <dataValidation type="whole" allowBlank="1" showErrorMessage="1" errorTitle="Invalid overall count" error="Overall count must be between 0 and the current implemented total." sqref="Q161" xr:uid="{00000000-0002-0000-0100-000018000000}">
      <formula1>0</formula1>
      <formula2>C16</formula2>
    </dataValidation>
    <dataValidation type="whole" allowBlank="1" showErrorMessage="1" errorTitle="Invalid count" error="Value must be between 0 and the current implemented total." sqref="S161" xr:uid="{00000000-0002-0000-0100-000019000000}">
      <formula1>0</formula1>
      <formula2>C98</formula2>
    </dataValidation>
    <dataValidation type="whole" allowBlank="1" showErrorMessage="1" errorTitle="Invalid count" error="Value must be between 0 and the current implemented total." sqref="U161" xr:uid="{00000000-0002-0000-0100-00001A000000}">
      <formula1>0</formula1>
      <formula2>C99</formula2>
    </dataValidation>
    <dataValidation type="whole" allowBlank="1" showErrorMessage="1" errorTitle="Invalid count" error="Value must be between 0 and the current implemented total." sqref="W161" xr:uid="{00000000-0002-0000-0100-00001B000000}">
      <formula1>0</formula1>
      <formula2>C100</formula2>
    </dataValidation>
    <dataValidation type="whole" allowBlank="1" showErrorMessage="1" errorTitle="Invalid overall count" error="Overall count must be between 0 and the current implemented total." sqref="Q162" xr:uid="{00000000-0002-0000-0100-00001C000000}">
      <formula1>0</formula1>
      <formula2>C16</formula2>
    </dataValidation>
    <dataValidation type="whole" allowBlank="1" showErrorMessage="1" errorTitle="Invalid count" error="Value must be between 0 and the current implemented total." sqref="S162" xr:uid="{00000000-0002-0000-0100-00001D000000}">
      <formula1>0</formula1>
      <formula2>C98</formula2>
    </dataValidation>
    <dataValidation type="whole" allowBlank="1" showErrorMessage="1" errorTitle="Invalid count" error="Value must be between 0 and the current implemented total." sqref="U162" xr:uid="{00000000-0002-0000-0100-00001E000000}">
      <formula1>0</formula1>
      <formula2>C99</formula2>
    </dataValidation>
    <dataValidation type="whole" allowBlank="1" showErrorMessage="1" errorTitle="Invalid count" error="Value must be between 0 and the current implemented total." sqref="W162" xr:uid="{00000000-0002-0000-0100-00001F000000}">
      <formula1>0</formula1>
      <formula2>C100</formula2>
    </dataValidation>
    <dataValidation type="whole" allowBlank="1" showErrorMessage="1" errorTitle="Invalid overall count" error="Overall count must be between 0 and the current implemented total." sqref="Q163" xr:uid="{00000000-0002-0000-0100-000020000000}">
      <formula1>0</formula1>
      <formula2>C16</formula2>
    </dataValidation>
    <dataValidation type="whole" allowBlank="1" showErrorMessage="1" errorTitle="Invalid count" error="Value must be between 0 and the current implemented total." sqref="S163" xr:uid="{00000000-0002-0000-0100-000021000000}">
      <formula1>0</formula1>
      <formula2>C98</formula2>
    </dataValidation>
    <dataValidation type="whole" allowBlank="1" showErrorMessage="1" errorTitle="Invalid count" error="Value must be between 0 and the current implemented total." sqref="U163" xr:uid="{00000000-0002-0000-0100-000022000000}">
      <formula1>0</formula1>
      <formula2>C99</formula2>
    </dataValidation>
    <dataValidation type="whole" allowBlank="1" showErrorMessage="1" errorTitle="Invalid count" error="Value must be between 0 and the current implemented total." sqref="W163" xr:uid="{00000000-0002-0000-0100-000023000000}">
      <formula1>0</formula1>
      <formula2>C100</formula2>
    </dataValidation>
    <dataValidation type="whole" allowBlank="1" showErrorMessage="1" errorTitle="Invalid overall count" error="Overall count must be between 0 and the current implemented total." sqref="Q164" xr:uid="{00000000-0002-0000-0100-000024000000}">
      <formula1>0</formula1>
      <formula2>C16</formula2>
    </dataValidation>
    <dataValidation type="whole" allowBlank="1" showErrorMessage="1" errorTitle="Invalid count" error="Value must be between 0 and the current implemented total." sqref="S164" xr:uid="{00000000-0002-0000-0100-000025000000}">
      <formula1>0</formula1>
      <formula2>C98</formula2>
    </dataValidation>
    <dataValidation type="whole" allowBlank="1" showErrorMessage="1" errorTitle="Invalid count" error="Value must be between 0 and the current implemented total." sqref="U164" xr:uid="{00000000-0002-0000-0100-000026000000}">
      <formula1>0</formula1>
      <formula2>C99</formula2>
    </dataValidation>
    <dataValidation type="whole" allowBlank="1" showErrorMessage="1" errorTitle="Invalid count" error="Value must be between 0 and the current implemented total." sqref="W164" xr:uid="{00000000-0002-0000-0100-000027000000}">
      <formula1>0</formula1>
      <formula2>C100</formula2>
    </dataValidation>
    <dataValidation type="whole" allowBlank="1" showErrorMessage="1" errorTitle="Invalid overall count" error="Overall count must be between 0 and the current implemented total." sqref="Q165" xr:uid="{00000000-0002-0000-0100-000028000000}">
      <formula1>0</formula1>
      <formula2>C16</formula2>
    </dataValidation>
    <dataValidation type="whole" allowBlank="1" showErrorMessage="1" errorTitle="Invalid count" error="Value must be between 0 and the current implemented total." sqref="S165" xr:uid="{00000000-0002-0000-0100-000029000000}">
      <formula1>0</formula1>
      <formula2>C98</formula2>
    </dataValidation>
    <dataValidation type="whole" allowBlank="1" showErrorMessage="1" errorTitle="Invalid count" error="Value must be between 0 and the current implemented total." sqref="U165" xr:uid="{00000000-0002-0000-0100-00002A000000}">
      <formula1>0</formula1>
      <formula2>C99</formula2>
    </dataValidation>
    <dataValidation type="whole" allowBlank="1" showErrorMessage="1" errorTitle="Invalid count" error="Value must be between 0 and the current implemented total." sqref="W165" xr:uid="{00000000-0002-0000-0100-00002B000000}">
      <formula1>0</formula1>
      <formula2>C100</formula2>
    </dataValidation>
    <dataValidation type="whole" allowBlank="1" showErrorMessage="1" errorTitle="Invalid overall count" error="Overall count must be between 0 and the current implemented total." sqref="Q166" xr:uid="{00000000-0002-0000-0100-00002C000000}">
      <formula1>0</formula1>
      <formula2>C16</formula2>
    </dataValidation>
    <dataValidation type="whole" allowBlank="1" showErrorMessage="1" errorTitle="Invalid count" error="Value must be between 0 and the current implemented total." sqref="S166" xr:uid="{00000000-0002-0000-0100-00002D000000}">
      <formula1>0</formula1>
      <formula2>C98</formula2>
    </dataValidation>
    <dataValidation type="whole" allowBlank="1" showErrorMessage="1" errorTitle="Invalid count" error="Value must be between 0 and the current implemented total." sqref="U166" xr:uid="{00000000-0002-0000-0100-00002E000000}">
      <formula1>0</formula1>
      <formula2>C99</formula2>
    </dataValidation>
    <dataValidation type="whole" allowBlank="1" showErrorMessage="1" errorTitle="Invalid count" error="Value must be between 0 and the current implemented total." sqref="W166" xr:uid="{00000000-0002-0000-0100-00002F000000}">
      <formula1>0</formula1>
      <formula2>C100</formula2>
    </dataValidation>
    <dataValidation type="whole" allowBlank="1" showErrorMessage="1" errorTitle="Invalid overall count" error="Overall count must be between 0 and the current implemented total." sqref="Q167" xr:uid="{00000000-0002-0000-0100-000030000000}">
      <formula1>0</formula1>
      <formula2>C16</formula2>
    </dataValidation>
    <dataValidation type="whole" allowBlank="1" showErrorMessage="1" errorTitle="Invalid count" error="Value must be between 0 and the current implemented total." sqref="S167" xr:uid="{00000000-0002-0000-0100-000031000000}">
      <formula1>0</formula1>
      <formula2>C98</formula2>
    </dataValidation>
    <dataValidation type="whole" allowBlank="1" showErrorMessage="1" errorTitle="Invalid count" error="Value must be between 0 and the current implemented total." sqref="U167" xr:uid="{00000000-0002-0000-0100-000032000000}">
      <formula1>0</formula1>
      <formula2>C99</formula2>
    </dataValidation>
    <dataValidation type="whole" allowBlank="1" showErrorMessage="1" errorTitle="Invalid count" error="Value must be between 0 and the current implemented total." sqref="W167" xr:uid="{00000000-0002-0000-0100-000033000000}">
      <formula1>0</formula1>
      <formula2>C100</formula2>
    </dataValidation>
    <dataValidation type="whole" allowBlank="1" showErrorMessage="1" errorTitle="Invalid overall count" error="Overall count must be between 0 and the current implemented total." sqref="Q168" xr:uid="{00000000-0002-0000-0100-000034000000}">
      <formula1>0</formula1>
      <formula2>C16</formula2>
    </dataValidation>
    <dataValidation type="whole" allowBlank="1" showErrorMessage="1" errorTitle="Invalid count" error="Value must be between 0 and the current implemented total." sqref="S168" xr:uid="{00000000-0002-0000-0100-000035000000}">
      <formula1>0</formula1>
      <formula2>C98</formula2>
    </dataValidation>
    <dataValidation type="whole" allowBlank="1" showErrorMessage="1" errorTitle="Invalid count" error="Value must be between 0 and the current implemented total." sqref="U168" xr:uid="{00000000-0002-0000-0100-000036000000}">
      <formula1>0</formula1>
      <formula2>C99</formula2>
    </dataValidation>
    <dataValidation type="whole" allowBlank="1" showErrorMessage="1" errorTitle="Invalid count" error="Value must be between 0 and the current implemented total." sqref="W168" xr:uid="{00000000-0002-0000-0100-000037000000}">
      <formula1>0</formula1>
      <formula2>C100</formula2>
    </dataValidation>
    <dataValidation type="whole" allowBlank="1" showErrorMessage="1" errorTitle="Invalid overall count" error="Overall count must be between 0 and the current implemented total." sqref="Q169" xr:uid="{00000000-0002-0000-0100-000038000000}">
      <formula1>0</formula1>
      <formula2>C16</formula2>
    </dataValidation>
    <dataValidation type="whole" allowBlank="1" showErrorMessage="1" errorTitle="Invalid count" error="Value must be between 0 and the current implemented total." sqref="S169" xr:uid="{00000000-0002-0000-0100-000039000000}">
      <formula1>0</formula1>
      <formula2>C98</formula2>
    </dataValidation>
    <dataValidation type="whole" allowBlank="1" showErrorMessage="1" errorTitle="Invalid count" error="Value must be between 0 and the current implemented total." sqref="U169" xr:uid="{00000000-0002-0000-0100-00003A000000}">
      <formula1>0</formula1>
      <formula2>C99</formula2>
    </dataValidation>
    <dataValidation type="whole" allowBlank="1" showErrorMessage="1" errorTitle="Invalid count" error="Value must be between 0 and the current implemented total." sqref="W169" xr:uid="{00000000-0002-0000-0100-00003B000000}">
      <formula1>0</formula1>
      <formula2>C100</formula2>
    </dataValidation>
    <dataValidation type="whole" allowBlank="1" showErrorMessage="1" errorTitle="Invalid overall count" error="Overall count must be between 0 and the current implemented total." sqref="Q170" xr:uid="{00000000-0002-0000-0100-00003C000000}">
      <formula1>0</formula1>
      <formula2>C16</formula2>
    </dataValidation>
    <dataValidation type="whole" allowBlank="1" showErrorMessage="1" errorTitle="Invalid count" error="Value must be between 0 and the current implemented total." sqref="S170" xr:uid="{00000000-0002-0000-0100-00003D000000}">
      <formula1>0</formula1>
      <formula2>C98</formula2>
    </dataValidation>
    <dataValidation type="whole" allowBlank="1" showErrorMessage="1" errorTitle="Invalid count" error="Value must be between 0 and the current implemented total." sqref="U170" xr:uid="{00000000-0002-0000-0100-00003E000000}">
      <formula1>0</formula1>
      <formula2>C99</formula2>
    </dataValidation>
    <dataValidation type="whole" allowBlank="1" showErrorMessage="1" errorTitle="Invalid count" error="Value must be between 0 and the current implemented total." sqref="W170" xr:uid="{00000000-0002-0000-0100-00003F000000}">
      <formula1>0</formula1>
      <formula2>C100</formula2>
    </dataValidation>
    <dataValidation type="whole" allowBlank="1" showErrorMessage="1" errorTitle="Invalid overall count" error="Overall count must be between 0 and the current implemented total." sqref="Q171" xr:uid="{00000000-0002-0000-0100-000040000000}">
      <formula1>0</formula1>
      <formula2>C16</formula2>
    </dataValidation>
    <dataValidation type="whole" allowBlank="1" showErrorMessage="1" errorTitle="Invalid count" error="Value must be between 0 and the current implemented total." sqref="S171" xr:uid="{00000000-0002-0000-0100-000041000000}">
      <formula1>0</formula1>
      <formula2>C98</formula2>
    </dataValidation>
    <dataValidation type="whole" allowBlank="1" showErrorMessage="1" errorTitle="Invalid count" error="Value must be between 0 and the current implemented total." sqref="U171" xr:uid="{00000000-0002-0000-0100-000042000000}">
      <formula1>0</formula1>
      <formula2>C99</formula2>
    </dataValidation>
    <dataValidation type="whole" allowBlank="1" showErrorMessage="1" errorTitle="Invalid count" error="Value must be between 0 and the current implemented total." sqref="W171" xr:uid="{00000000-0002-0000-0100-000043000000}">
      <formula1>0</formula1>
      <formula2>C100</formula2>
    </dataValidation>
    <dataValidation type="whole" allowBlank="1" showErrorMessage="1" errorTitle="Invalid overall count" error="Overall count must be between 0 and the current implemented total." sqref="Q172" xr:uid="{00000000-0002-0000-0100-000044000000}">
      <formula1>0</formula1>
      <formula2>C16</formula2>
    </dataValidation>
    <dataValidation type="whole" allowBlank="1" showErrorMessage="1" errorTitle="Invalid count" error="Value must be between 0 and the current implemented total." sqref="S172" xr:uid="{00000000-0002-0000-0100-000045000000}">
      <formula1>0</formula1>
      <formula2>C98</formula2>
    </dataValidation>
    <dataValidation type="whole" allowBlank="1" showErrorMessage="1" errorTitle="Invalid count" error="Value must be between 0 and the current implemented total." sqref="U172" xr:uid="{00000000-0002-0000-0100-000046000000}">
      <formula1>0</formula1>
      <formula2>C99</formula2>
    </dataValidation>
    <dataValidation type="whole" allowBlank="1" showErrorMessage="1" errorTitle="Invalid count" error="Value must be between 0 and the current implemented total." sqref="W172" xr:uid="{00000000-0002-0000-0100-000047000000}">
      <formula1>0</formula1>
      <formula2>C100</formula2>
    </dataValidation>
    <dataValidation type="whole" allowBlank="1" showErrorMessage="1" errorTitle="Invalid overall count" error="Overall count must be between 0 and the current implemented total." sqref="Q173" xr:uid="{00000000-0002-0000-0100-000048000000}">
      <formula1>0</formula1>
      <formula2>C16</formula2>
    </dataValidation>
    <dataValidation type="whole" allowBlank="1" showErrorMessage="1" errorTitle="Invalid count" error="Value must be between 0 and the current implemented total." sqref="S173" xr:uid="{00000000-0002-0000-0100-000049000000}">
      <formula1>0</formula1>
      <formula2>C98</formula2>
    </dataValidation>
    <dataValidation type="whole" allowBlank="1" showErrorMessage="1" errorTitle="Invalid count" error="Value must be between 0 and the current implemented total." sqref="U173" xr:uid="{00000000-0002-0000-0100-00004A000000}">
      <formula1>0</formula1>
      <formula2>C99</formula2>
    </dataValidation>
    <dataValidation type="whole" allowBlank="1" showErrorMessage="1" errorTitle="Invalid count" error="Value must be between 0 and the current implemented total." sqref="W173" xr:uid="{00000000-0002-0000-0100-00004B000000}">
      <formula1>0</formula1>
      <formula2>C100</formula2>
    </dataValidation>
    <dataValidation type="whole" allowBlank="1" showErrorMessage="1" errorTitle="Invalid overall count" error="Overall count must be between 0 and the current implemented total." sqref="Q174" xr:uid="{00000000-0002-0000-0100-00004C000000}">
      <formula1>0</formula1>
      <formula2>C16</formula2>
    </dataValidation>
    <dataValidation type="whole" allowBlank="1" showErrorMessage="1" errorTitle="Invalid count" error="Value must be between 0 and the current implemented total." sqref="S174" xr:uid="{00000000-0002-0000-0100-00004D000000}">
      <formula1>0</formula1>
      <formula2>C98</formula2>
    </dataValidation>
    <dataValidation type="whole" allowBlank="1" showErrorMessage="1" errorTitle="Invalid count" error="Value must be between 0 and the current implemented total." sqref="U174" xr:uid="{00000000-0002-0000-0100-00004E000000}">
      <formula1>0</formula1>
      <formula2>C99</formula2>
    </dataValidation>
    <dataValidation type="whole" allowBlank="1" showErrorMessage="1" errorTitle="Invalid count" error="Value must be between 0 and the current implemented total." sqref="W174" xr:uid="{00000000-0002-0000-0100-00004F000000}">
      <formula1>0</formula1>
      <formula2>C100</formula2>
    </dataValidation>
    <dataValidation type="whole" allowBlank="1" showErrorMessage="1" errorTitle="Invalid overall count" error="Overall count must be between 0 and the current implemented total." sqref="Q175" xr:uid="{00000000-0002-0000-0100-000050000000}">
      <formula1>0</formula1>
      <formula2>C16</formula2>
    </dataValidation>
    <dataValidation type="whole" allowBlank="1" showErrorMessage="1" errorTitle="Invalid count" error="Value must be between 0 and the current implemented total." sqref="S175" xr:uid="{00000000-0002-0000-0100-000051000000}">
      <formula1>0</formula1>
      <formula2>C98</formula2>
    </dataValidation>
    <dataValidation type="whole" allowBlank="1" showErrorMessage="1" errorTitle="Invalid count" error="Value must be between 0 and the current implemented total." sqref="U175" xr:uid="{00000000-0002-0000-0100-000052000000}">
      <formula1>0</formula1>
      <formula2>C99</formula2>
    </dataValidation>
    <dataValidation type="whole" allowBlank="1" showErrorMessage="1" errorTitle="Invalid count" error="Value must be between 0 and the current implemented total." sqref="W175" xr:uid="{00000000-0002-0000-0100-000053000000}">
      <formula1>0</formula1>
      <formula2>C100</formula2>
    </dataValidation>
    <dataValidation type="whole" allowBlank="1" showErrorMessage="1" errorTitle="Invalid overall count" error="Overall count must be between 0 and the current implemented total." sqref="Q176" xr:uid="{00000000-0002-0000-0100-000054000000}">
      <formula1>0</formula1>
      <formula2>C16</formula2>
    </dataValidation>
    <dataValidation type="whole" allowBlank="1" showErrorMessage="1" errorTitle="Invalid count" error="Value must be between 0 and the current implemented total." sqref="S176" xr:uid="{00000000-0002-0000-0100-000055000000}">
      <formula1>0</formula1>
      <formula2>C98</formula2>
    </dataValidation>
    <dataValidation type="whole" allowBlank="1" showErrorMessage="1" errorTitle="Invalid count" error="Value must be between 0 and the current implemented total." sqref="U176" xr:uid="{00000000-0002-0000-0100-000056000000}">
      <formula1>0</formula1>
      <formula2>C99</formula2>
    </dataValidation>
    <dataValidation type="whole" allowBlank="1" showErrorMessage="1" errorTitle="Invalid count" error="Value must be between 0 and the current implemented total." sqref="W176" xr:uid="{00000000-0002-0000-0100-000057000000}">
      <formula1>0</formula1>
      <formula2>C100</formula2>
    </dataValidation>
    <dataValidation type="whole" allowBlank="1" showErrorMessage="1" errorTitle="Invalid overall count" error="Overall count must be between 0 and the current implemented total." sqref="Q177" xr:uid="{00000000-0002-0000-0100-000058000000}">
      <formula1>0</formula1>
      <formula2>C16</formula2>
    </dataValidation>
    <dataValidation type="whole" allowBlank="1" showErrorMessage="1" errorTitle="Invalid count" error="Value must be between 0 and the current implemented total." sqref="S177" xr:uid="{00000000-0002-0000-0100-000059000000}">
      <formula1>0</formula1>
      <formula2>C98</formula2>
    </dataValidation>
    <dataValidation type="whole" allowBlank="1" showErrorMessage="1" errorTitle="Invalid count" error="Value must be between 0 and the current implemented total." sqref="U177" xr:uid="{00000000-0002-0000-0100-00005A000000}">
      <formula1>0</formula1>
      <formula2>C99</formula2>
    </dataValidation>
    <dataValidation type="whole" allowBlank="1" showErrorMessage="1" errorTitle="Invalid count" error="Value must be between 0 and the current implemented total." sqref="W177" xr:uid="{00000000-0002-0000-0100-00005B000000}">
      <formula1>0</formula1>
      <formula2>C100</formula2>
    </dataValidation>
    <dataValidation type="whole" allowBlank="1" showErrorMessage="1" errorTitle="Invalid overall count" error="Overall count must be between 0 and the current implemented total." sqref="Q178" xr:uid="{00000000-0002-0000-0100-00005C000000}">
      <formula1>0</formula1>
      <formula2>C16</formula2>
    </dataValidation>
    <dataValidation type="whole" allowBlank="1" showErrorMessage="1" errorTitle="Invalid count" error="Value must be between 0 and the current implemented total." sqref="S178" xr:uid="{00000000-0002-0000-0100-00005D000000}">
      <formula1>0</formula1>
      <formula2>C98</formula2>
    </dataValidation>
    <dataValidation type="whole" allowBlank="1" showErrorMessage="1" errorTitle="Invalid count" error="Value must be between 0 and the current implemented total." sqref="U178" xr:uid="{00000000-0002-0000-0100-00005E000000}">
      <formula1>0</formula1>
      <formula2>C99</formula2>
    </dataValidation>
    <dataValidation type="whole" allowBlank="1" showErrorMessage="1" errorTitle="Invalid count" error="Value must be between 0 and the current implemented total." sqref="W178" xr:uid="{00000000-0002-0000-0100-00005F000000}">
      <formula1>0</formula1>
      <formula2>C100</formula2>
    </dataValidation>
    <dataValidation type="whole" allowBlank="1" showErrorMessage="1" errorTitle="Invalid overall count" error="Overall count must be between 0 and the current implemented total." sqref="Q179" xr:uid="{00000000-0002-0000-0100-000060000000}">
      <formula1>0</formula1>
      <formula2>C16</formula2>
    </dataValidation>
    <dataValidation type="whole" allowBlank="1" showErrorMessage="1" errorTitle="Invalid count" error="Value must be between 0 and the current implemented total." sqref="S179" xr:uid="{00000000-0002-0000-0100-000061000000}">
      <formula1>0</formula1>
      <formula2>C98</formula2>
    </dataValidation>
    <dataValidation type="whole" allowBlank="1" showErrorMessage="1" errorTitle="Invalid count" error="Value must be between 0 and the current implemented total." sqref="U179" xr:uid="{00000000-0002-0000-0100-000062000000}">
      <formula1>0</formula1>
      <formula2>C99</formula2>
    </dataValidation>
    <dataValidation type="whole" allowBlank="1" showErrorMessage="1" errorTitle="Invalid count" error="Value must be between 0 and the current implemented total." sqref="W179" xr:uid="{00000000-0002-0000-0100-000063000000}">
      <formula1>0</formula1>
      <formula2>C100</formula2>
    </dataValidation>
    <dataValidation type="whole" allowBlank="1" showErrorMessage="1" errorTitle="Invalid overall count" error="Overall count must be between 0 and the current implemented total." sqref="Q180" xr:uid="{00000000-0002-0000-0100-000064000000}">
      <formula1>0</formula1>
      <formula2>C16</formula2>
    </dataValidation>
    <dataValidation type="whole" allowBlank="1" showErrorMessage="1" errorTitle="Invalid count" error="Value must be between 0 and the current implemented total." sqref="S180" xr:uid="{00000000-0002-0000-0100-000065000000}">
      <formula1>0</formula1>
      <formula2>C98</formula2>
    </dataValidation>
    <dataValidation type="whole" allowBlank="1" showErrorMessage="1" errorTitle="Invalid count" error="Value must be between 0 and the current implemented total." sqref="U180" xr:uid="{00000000-0002-0000-0100-000066000000}">
      <formula1>0</formula1>
      <formula2>C99</formula2>
    </dataValidation>
    <dataValidation type="whole" allowBlank="1" showErrorMessage="1" errorTitle="Invalid count" error="Value must be between 0 and the current implemented total." sqref="W180" xr:uid="{00000000-0002-0000-0100-000067000000}">
      <formula1>0</formula1>
      <formula2>C100</formula2>
    </dataValidation>
    <dataValidation type="whole" allowBlank="1" showErrorMessage="1" errorTitle="Invalid overall count" error="Overall count must be between 0 and the current implemented total." sqref="Q181" xr:uid="{00000000-0002-0000-0100-000068000000}">
      <formula1>0</formula1>
      <formula2>C16</formula2>
    </dataValidation>
    <dataValidation type="whole" allowBlank="1" showErrorMessage="1" errorTitle="Invalid count" error="Value must be between 0 and the current implemented total." sqref="S181" xr:uid="{00000000-0002-0000-0100-000069000000}">
      <formula1>0</formula1>
      <formula2>C98</formula2>
    </dataValidation>
    <dataValidation type="whole" allowBlank="1" showErrorMessage="1" errorTitle="Invalid count" error="Value must be between 0 and the current implemented total." sqref="U181" xr:uid="{00000000-0002-0000-0100-00006A000000}">
      <formula1>0</formula1>
      <formula2>C99</formula2>
    </dataValidation>
    <dataValidation type="whole" allowBlank="1" showErrorMessage="1" errorTitle="Invalid count" error="Value must be between 0 and the current implemented total." sqref="W181" xr:uid="{00000000-0002-0000-0100-00006B000000}">
      <formula1>0</formula1>
      <formula2>C100</formula2>
    </dataValidation>
    <dataValidation type="whole" allowBlank="1" showErrorMessage="1" errorTitle="Invalid overall count" error="Overall count must be between 0 and the current implemented total." sqref="Q182" xr:uid="{00000000-0002-0000-0100-00006C000000}">
      <formula1>0</formula1>
      <formula2>C16</formula2>
    </dataValidation>
    <dataValidation type="whole" allowBlank="1" showErrorMessage="1" errorTitle="Invalid count" error="Value must be between 0 and the current implemented total." sqref="S182" xr:uid="{00000000-0002-0000-0100-00006D000000}">
      <formula1>0</formula1>
      <formula2>C98</formula2>
    </dataValidation>
    <dataValidation type="whole" allowBlank="1" showErrorMessage="1" errorTitle="Invalid count" error="Value must be between 0 and the current implemented total." sqref="U182" xr:uid="{00000000-0002-0000-0100-00006E000000}">
      <formula1>0</formula1>
      <formula2>C99</formula2>
    </dataValidation>
    <dataValidation type="whole" allowBlank="1" showErrorMessage="1" errorTitle="Invalid count" error="Value must be between 0 and the current implemented total." sqref="W182" xr:uid="{00000000-0002-0000-0100-00006F000000}">
      <formula1>0</formula1>
      <formula2>C100</formula2>
    </dataValidation>
    <dataValidation type="whole" allowBlank="1" showErrorMessage="1" errorTitle="Invalid overall count" error="Overall count must be between 0 and the current implemented total." sqref="Q183" xr:uid="{00000000-0002-0000-0100-000070000000}">
      <formula1>0</formula1>
      <formula2>C16</formula2>
    </dataValidation>
    <dataValidation type="whole" allowBlank="1" showErrorMessage="1" errorTitle="Invalid count" error="Value must be between 0 and the current implemented total." sqref="S183" xr:uid="{00000000-0002-0000-0100-000071000000}">
      <formula1>0</formula1>
      <formula2>C98</formula2>
    </dataValidation>
    <dataValidation type="whole" allowBlank="1" showErrorMessage="1" errorTitle="Invalid count" error="Value must be between 0 and the current implemented total." sqref="U183" xr:uid="{00000000-0002-0000-0100-000072000000}">
      <formula1>0</formula1>
      <formula2>C99</formula2>
    </dataValidation>
    <dataValidation type="whole" allowBlank="1" showErrorMessage="1" errorTitle="Invalid count" error="Value must be between 0 and the current implemented total." sqref="W183" xr:uid="{00000000-0002-0000-0100-000073000000}">
      <formula1>0</formula1>
      <formula2>C100</formula2>
    </dataValidation>
    <dataValidation type="whole" allowBlank="1" showErrorMessage="1" errorTitle="Invalid overall count" error="Overall count must be between 0 and the current implemented total." sqref="Q184" xr:uid="{00000000-0002-0000-0100-000074000000}">
      <formula1>0</formula1>
      <formula2>C16</formula2>
    </dataValidation>
    <dataValidation type="whole" allowBlank="1" showErrorMessage="1" errorTitle="Invalid count" error="Value must be between 0 and the current implemented total." sqref="S184" xr:uid="{00000000-0002-0000-0100-000075000000}">
      <formula1>0</formula1>
      <formula2>C98</formula2>
    </dataValidation>
    <dataValidation type="whole" allowBlank="1" showErrorMessage="1" errorTitle="Invalid count" error="Value must be between 0 and the current implemented total." sqref="U184" xr:uid="{00000000-0002-0000-0100-000076000000}">
      <formula1>0</formula1>
      <formula2>C99</formula2>
    </dataValidation>
    <dataValidation type="whole" allowBlank="1" showErrorMessage="1" errorTitle="Invalid count" error="Value must be between 0 and the current implemented total." sqref="W184" xr:uid="{00000000-0002-0000-0100-000077000000}">
      <formula1>0</formula1>
      <formula2>C100</formula2>
    </dataValidation>
    <dataValidation type="whole" allowBlank="1" showErrorMessage="1" errorTitle="Invalid Asset Count" error="Value must be between 0 and the Total Asset Numbers above." sqref="Q197" xr:uid="{00000000-0002-0000-0100-000078000000}">
      <formula1>0</formula1>
      <formula2>$P193</formula2>
    </dataValidation>
    <dataValidation type="whole" allowBlank="1" showErrorMessage="1" errorTitle="Invalid Asset Count" error="Value must be between 0 and the Total Asset Numbers above." sqref="Q198" xr:uid="{00000000-0002-0000-0100-000079000000}">
      <formula1>0</formula1>
      <formula2>$P193</formula2>
    </dataValidation>
    <dataValidation type="whole" allowBlank="1" showErrorMessage="1" errorTitle="Invalid Asset Count" error="Value must be between 0 and the Total Asset Numbers above." sqref="Q199" xr:uid="{00000000-0002-0000-0100-00007A000000}">
      <formula1>0</formula1>
      <formula2>$P193</formula2>
    </dataValidation>
    <dataValidation type="whole" allowBlank="1" showErrorMessage="1" errorTitle="Invalid Asset Count" error="Value must be between 0 and the Total Asset Numbers above." sqref="Q200" xr:uid="{00000000-0002-0000-0100-00007B000000}">
      <formula1>0</formula1>
      <formula2>$P193</formula2>
    </dataValidation>
    <dataValidation type="whole" allowBlank="1" showErrorMessage="1" errorTitle="Invalid Asset Count" error="Value must be between 0 and the Total Asset Numbers above." sqref="Q201" xr:uid="{00000000-0002-0000-0100-00007C000000}">
      <formula1>0</formula1>
      <formula2>$P193</formula2>
    </dataValidation>
    <dataValidation type="whole" allowBlank="1" showErrorMessage="1" errorTitle="Invalid Asset Count" error="Value must be between 0 and the Total Asset Numbers above." sqref="Q202" xr:uid="{00000000-0002-0000-0100-00007D000000}">
      <formula1>0</formula1>
      <formula2>$P193</formula2>
    </dataValidation>
    <dataValidation type="whole" allowBlank="1" showErrorMessage="1" errorTitle="Invalid Asset Count" error="Value must be between 0 and the Total Asset Numbers above." sqref="Q203" xr:uid="{00000000-0002-0000-0100-00007E000000}">
      <formula1>0</formula1>
      <formula2>$P193</formula2>
    </dataValidation>
    <dataValidation type="whole" allowBlank="1" showErrorMessage="1" errorTitle="Invalid Asset Count" error="Value must be between 0 and the Total Asset Numbers above." sqref="Q204" xr:uid="{00000000-0002-0000-0100-00007F000000}">
      <formula1>0</formula1>
      <formula2>$P193</formula2>
    </dataValidation>
    <dataValidation type="whole" allowBlank="1" showErrorMessage="1" errorTitle="Invalid Asset Count" error="Value must be between 0 and the Total Asset Numbers above." sqref="Q205" xr:uid="{00000000-0002-0000-0100-000080000000}">
      <formula1>0</formula1>
      <formula2>$P193</formula2>
    </dataValidation>
    <dataValidation type="whole" allowBlank="1" showErrorMessage="1" errorTitle="Invalid Asset Count" error="Value must be between 0 and the Total Asset Numbers above." sqref="Q206" xr:uid="{00000000-0002-0000-0100-000081000000}">
      <formula1>0</formula1>
      <formula2>$P193</formula2>
    </dataValidation>
    <dataValidation type="whole" allowBlank="1" showErrorMessage="1" errorTitle="Invalid Asset Count" error="Value must be between 0 and the Total Asset Numbers above." sqref="Q207" xr:uid="{00000000-0002-0000-0100-000082000000}">
      <formula1>0</formula1>
      <formula2>$P193</formula2>
    </dataValidation>
    <dataValidation type="whole" allowBlank="1" showErrorMessage="1" errorTitle="Invalid Asset Count" error="Value must be between 0 and the Total Asset Numbers above." sqref="Q208" xr:uid="{00000000-0002-0000-0100-000083000000}">
      <formula1>0</formula1>
      <formula2>$P193</formula2>
    </dataValidation>
    <dataValidation type="whole" allowBlank="1" showErrorMessage="1" errorTitle="Invalid Asset Count" error="Value must be between 0 and the Total Asset Numbers above." sqref="Q209" xr:uid="{00000000-0002-0000-0100-000084000000}">
      <formula1>0</formula1>
      <formula2>$P193</formula2>
    </dataValidation>
    <dataValidation type="whole" allowBlank="1" showErrorMessage="1" errorTitle="Invalid Asset Count" error="Value must be between 0 and the Total Asset Numbers above." sqref="Q210" xr:uid="{00000000-0002-0000-0100-000085000000}">
      <formula1>0</formula1>
      <formula2>$P193</formula2>
    </dataValidation>
    <dataValidation type="whole" allowBlank="1" showErrorMessage="1" errorTitle="Invalid Asset Count" error="Value must be between 0 and the Total Asset Numbers above." sqref="Q211" xr:uid="{00000000-0002-0000-0100-000086000000}">
      <formula1>0</formula1>
      <formula2>$P193</formula2>
    </dataValidation>
    <dataValidation type="whole" allowBlank="1" showErrorMessage="1" errorTitle="Invalid Asset Count" error="Value must be between 0 and the Total Asset Numbers above." sqref="Q212" xr:uid="{00000000-0002-0000-0100-000087000000}">
      <formula1>0</formula1>
      <formula2>$P193</formula2>
    </dataValidation>
    <dataValidation type="whole" allowBlank="1" showErrorMessage="1" errorTitle="Invalid Asset Count" error="Value must be between 0 and the Total Asset Numbers above." sqref="Q213" xr:uid="{00000000-0002-0000-0100-000088000000}">
      <formula1>0</formula1>
      <formula2>$P193</formula2>
    </dataValidation>
    <dataValidation type="whole" allowBlank="1" showErrorMessage="1" errorTitle="Invalid Asset Count" error="Value must be between 0 and the Total Asset Numbers above." sqref="Q214" xr:uid="{00000000-0002-0000-0100-000089000000}">
      <formula1>0</formula1>
      <formula2>$P193</formula2>
    </dataValidation>
    <dataValidation type="whole" allowBlank="1" showErrorMessage="1" errorTitle="Invalid Asset Count" error="Value must be between 0 and the Total Asset Numbers above." sqref="Q215" xr:uid="{00000000-0002-0000-0100-00008A000000}">
      <formula1>0</formula1>
      <formula2>$P193</formula2>
    </dataValidation>
    <dataValidation type="whole" allowBlank="1" showErrorMessage="1" errorTitle="Invalid Asset Count" error="Value must be between 0 and the Total Asset Numbers above." sqref="Q216" xr:uid="{00000000-0002-0000-0100-00008B000000}">
      <formula1>0</formula1>
      <formula2>$P193</formula2>
    </dataValidation>
  </dataValidations>
  <hyperlinks>
    <hyperlink ref="B220"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66"/>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0" customWidth="1" outlineLevel="1"/>
    <col min="2" max="2" width="14" customWidth="1"/>
    <col min="3" max="3" width="60" customWidth="1"/>
    <col min="4" max="6" width="12" customWidth="1"/>
    <col min="7" max="7" width="13" customWidth="1"/>
    <col min="8" max="8" width="10" customWidth="1"/>
    <col min="9" max="9" width="15" customWidth="1"/>
    <col min="10" max="10" width="40" customWidth="1"/>
    <col min="11" max="11" width="55" customWidth="1"/>
    <col min="12" max="12" width="55" hidden="1" customWidth="1" outlineLevel="1" collapsed="1"/>
    <col min="13" max="13" width="30" hidden="1" customWidth="1" outlineLevel="1" collapsed="1"/>
    <col min="14" max="14" width="38" hidden="1" customWidth="1" outlineLevel="1" collapsed="1"/>
    <col min="15" max="15" width="18" hidden="1" customWidth="1" outlineLevel="1" collapsed="1"/>
    <col min="16" max="16" width="14" customWidth="1"/>
  </cols>
  <sheetData>
    <row r="1" spans="1:16" ht="25" customHeight="1" x14ac:dyDescent="0.35">
      <c r="A1" s="13"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5" t="s">
        <v>15</v>
      </c>
    </row>
    <row r="2" spans="1:16" ht="60" customHeight="1" x14ac:dyDescent="0.35">
      <c r="A2" s="9" t="s">
        <v>16</v>
      </c>
      <c r="B2" s="1" t="s">
        <v>17</v>
      </c>
      <c r="C2" s="2" t="s">
        <v>18</v>
      </c>
      <c r="D2" s="3" t="s">
        <v>19</v>
      </c>
      <c r="E2" s="4" t="s">
        <v>20</v>
      </c>
      <c r="F2" s="4" t="s">
        <v>21</v>
      </c>
      <c r="G2" s="4" t="s">
        <v>22</v>
      </c>
      <c r="H2" s="4" t="s">
        <v>23</v>
      </c>
      <c r="I2" s="4" t="s">
        <v>24</v>
      </c>
      <c r="J2" s="2" t="s">
        <v>24</v>
      </c>
      <c r="K2" s="2" t="s">
        <v>25</v>
      </c>
      <c r="L2" s="2" t="s">
        <v>26</v>
      </c>
      <c r="M2" s="2" t="s">
        <v>27</v>
      </c>
      <c r="N2" s="2" t="s">
        <v>28</v>
      </c>
      <c r="O2" s="4" t="str">
        <f t="shared" ref="O2:O162" si="0">IF(OR(I2="Implemented",I2="Compensated"),"Resolved",IF(OR(I2="Risk Accepted",I2="N/A"),"Excluded",IF(I2="Testing","Testing","Outstanding")))</f>
        <v>Outstanding</v>
      </c>
      <c r="P2" s="11" t="s">
        <v>24</v>
      </c>
    </row>
    <row r="3" spans="1:16" ht="60" customHeight="1" x14ac:dyDescent="0.35">
      <c r="A3" s="9" t="s">
        <v>29</v>
      </c>
      <c r="B3" s="1" t="s">
        <v>30</v>
      </c>
      <c r="C3" s="2" t="s">
        <v>31</v>
      </c>
      <c r="D3" s="3" t="s">
        <v>19</v>
      </c>
      <c r="E3" s="4" t="s">
        <v>20</v>
      </c>
      <c r="F3" s="4" t="s">
        <v>21</v>
      </c>
      <c r="G3" s="4" t="s">
        <v>22</v>
      </c>
      <c r="H3" s="4" t="s">
        <v>23</v>
      </c>
      <c r="I3" s="4" t="s">
        <v>24</v>
      </c>
      <c r="J3" s="2" t="s">
        <v>24</v>
      </c>
      <c r="K3" s="2" t="s">
        <v>32</v>
      </c>
      <c r="L3" s="2" t="s">
        <v>33</v>
      </c>
      <c r="M3" s="2" t="s">
        <v>27</v>
      </c>
      <c r="N3" s="2" t="s">
        <v>34</v>
      </c>
      <c r="O3" s="4" t="str">
        <f t="shared" si="0"/>
        <v>Outstanding</v>
      </c>
      <c r="P3" s="11" t="s">
        <v>24</v>
      </c>
    </row>
    <row r="4" spans="1:16" ht="60" customHeight="1" x14ac:dyDescent="0.35">
      <c r="A4" s="9" t="s">
        <v>35</v>
      </c>
      <c r="B4" s="1" t="s">
        <v>36</v>
      </c>
      <c r="C4" s="2" t="s">
        <v>37</v>
      </c>
      <c r="D4" s="3" t="s">
        <v>19</v>
      </c>
      <c r="E4" s="4" t="s">
        <v>20</v>
      </c>
      <c r="F4" s="4" t="s">
        <v>21</v>
      </c>
      <c r="G4" s="4" t="s">
        <v>22</v>
      </c>
      <c r="H4" s="4" t="s">
        <v>23</v>
      </c>
      <c r="I4" s="4" t="s">
        <v>24</v>
      </c>
      <c r="J4" s="2" t="s">
        <v>24</v>
      </c>
      <c r="K4" s="2" t="s">
        <v>38</v>
      </c>
      <c r="L4" s="2" t="s">
        <v>39</v>
      </c>
      <c r="M4" s="2" t="s">
        <v>27</v>
      </c>
      <c r="N4" s="2" t="s">
        <v>40</v>
      </c>
      <c r="O4" s="4" t="str">
        <f t="shared" si="0"/>
        <v>Outstanding</v>
      </c>
      <c r="P4" s="11" t="s">
        <v>24</v>
      </c>
    </row>
    <row r="5" spans="1:16" ht="60" customHeight="1" x14ac:dyDescent="0.35">
      <c r="A5" s="9" t="s">
        <v>29</v>
      </c>
      <c r="B5" s="1" t="s">
        <v>41</v>
      </c>
      <c r="C5" s="2" t="s">
        <v>42</v>
      </c>
      <c r="D5" s="3" t="s">
        <v>19</v>
      </c>
      <c r="E5" s="4" t="s">
        <v>20</v>
      </c>
      <c r="F5" s="4" t="s">
        <v>21</v>
      </c>
      <c r="G5" s="4" t="s">
        <v>22</v>
      </c>
      <c r="H5" s="4" t="s">
        <v>23</v>
      </c>
      <c r="I5" s="4" t="s">
        <v>24</v>
      </c>
      <c r="J5" s="2" t="s">
        <v>24</v>
      </c>
      <c r="K5" s="2" t="s">
        <v>43</v>
      </c>
      <c r="L5" s="2" t="s">
        <v>44</v>
      </c>
      <c r="M5" s="2" t="s">
        <v>27</v>
      </c>
      <c r="N5" s="2" t="s">
        <v>45</v>
      </c>
      <c r="O5" s="4" t="str">
        <f t="shared" si="0"/>
        <v>Outstanding</v>
      </c>
      <c r="P5" s="11" t="s">
        <v>24</v>
      </c>
    </row>
    <row r="6" spans="1:16" ht="60" customHeight="1" x14ac:dyDescent="0.35">
      <c r="A6" s="9" t="s">
        <v>29</v>
      </c>
      <c r="B6" s="1" t="s">
        <v>46</v>
      </c>
      <c r="C6" s="2" t="s">
        <v>47</v>
      </c>
      <c r="D6" s="3" t="s">
        <v>19</v>
      </c>
      <c r="E6" s="4" t="s">
        <v>20</v>
      </c>
      <c r="F6" s="4" t="s">
        <v>21</v>
      </c>
      <c r="G6" s="4" t="s">
        <v>22</v>
      </c>
      <c r="H6" s="4" t="s">
        <v>23</v>
      </c>
      <c r="I6" s="4" t="s">
        <v>24</v>
      </c>
      <c r="J6" s="2" t="s">
        <v>24</v>
      </c>
      <c r="K6" s="2" t="s">
        <v>48</v>
      </c>
      <c r="L6" s="2" t="s">
        <v>49</v>
      </c>
      <c r="M6" s="2" t="s">
        <v>27</v>
      </c>
      <c r="N6" s="2" t="s">
        <v>50</v>
      </c>
      <c r="O6" s="4" t="str">
        <f t="shared" si="0"/>
        <v>Outstanding</v>
      </c>
      <c r="P6" s="11" t="s">
        <v>24</v>
      </c>
    </row>
    <row r="7" spans="1:16" ht="60" customHeight="1" x14ac:dyDescent="0.35">
      <c r="A7" s="9" t="s">
        <v>29</v>
      </c>
      <c r="B7" s="1" t="s">
        <v>51</v>
      </c>
      <c r="C7" s="2" t="s">
        <v>52</v>
      </c>
      <c r="D7" s="3" t="s">
        <v>19</v>
      </c>
      <c r="E7" s="4" t="s">
        <v>20</v>
      </c>
      <c r="F7" s="4" t="s">
        <v>21</v>
      </c>
      <c r="G7" s="4" t="s">
        <v>22</v>
      </c>
      <c r="H7" s="4" t="s">
        <v>23</v>
      </c>
      <c r="I7" s="4" t="s">
        <v>24</v>
      </c>
      <c r="J7" s="2" t="s">
        <v>24</v>
      </c>
      <c r="K7" s="2" t="s">
        <v>53</v>
      </c>
      <c r="L7" s="2" t="s">
        <v>54</v>
      </c>
      <c r="M7" s="2" t="s">
        <v>27</v>
      </c>
      <c r="N7" s="2" t="s">
        <v>55</v>
      </c>
      <c r="O7" s="4" t="str">
        <f t="shared" si="0"/>
        <v>Outstanding</v>
      </c>
      <c r="P7" s="11" t="s">
        <v>24</v>
      </c>
    </row>
    <row r="8" spans="1:16" ht="60" customHeight="1" x14ac:dyDescent="0.35">
      <c r="A8" s="9" t="s">
        <v>29</v>
      </c>
      <c r="B8" s="1" t="s">
        <v>56</v>
      </c>
      <c r="C8" s="2" t="s">
        <v>57</v>
      </c>
      <c r="D8" s="3" t="s">
        <v>19</v>
      </c>
      <c r="E8" s="4" t="s">
        <v>20</v>
      </c>
      <c r="F8" s="4" t="s">
        <v>21</v>
      </c>
      <c r="G8" s="4" t="s">
        <v>22</v>
      </c>
      <c r="H8" s="4" t="s">
        <v>23</v>
      </c>
      <c r="I8" s="4" t="s">
        <v>24</v>
      </c>
      <c r="J8" s="2" t="s">
        <v>24</v>
      </c>
      <c r="K8" s="2" t="s">
        <v>58</v>
      </c>
      <c r="L8" s="2" t="s">
        <v>59</v>
      </c>
      <c r="M8" s="2" t="s">
        <v>27</v>
      </c>
      <c r="N8" s="2" t="s">
        <v>60</v>
      </c>
      <c r="O8" s="4" t="str">
        <f t="shared" si="0"/>
        <v>Outstanding</v>
      </c>
      <c r="P8" s="11" t="s">
        <v>24</v>
      </c>
    </row>
    <row r="9" spans="1:16" ht="60" customHeight="1" x14ac:dyDescent="0.35">
      <c r="A9" s="9" t="s">
        <v>29</v>
      </c>
      <c r="B9" s="1" t="s">
        <v>61</v>
      </c>
      <c r="C9" s="2" t="s">
        <v>62</v>
      </c>
      <c r="D9" s="3" t="s">
        <v>19</v>
      </c>
      <c r="E9" s="4" t="s">
        <v>20</v>
      </c>
      <c r="F9" s="4" t="s">
        <v>21</v>
      </c>
      <c r="G9" s="4" t="s">
        <v>22</v>
      </c>
      <c r="H9" s="4" t="s">
        <v>23</v>
      </c>
      <c r="I9" s="4" t="s">
        <v>24</v>
      </c>
      <c r="J9" s="2" t="s">
        <v>24</v>
      </c>
      <c r="K9" s="2" t="s">
        <v>63</v>
      </c>
      <c r="L9" s="2" t="s">
        <v>64</v>
      </c>
      <c r="M9" s="2" t="s">
        <v>27</v>
      </c>
      <c r="N9" s="2" t="s">
        <v>65</v>
      </c>
      <c r="O9" s="4" t="str">
        <f t="shared" si="0"/>
        <v>Outstanding</v>
      </c>
      <c r="P9" s="11" t="s">
        <v>24</v>
      </c>
    </row>
    <row r="10" spans="1:16" ht="60" customHeight="1" x14ac:dyDescent="0.35">
      <c r="A10" s="9" t="s">
        <v>29</v>
      </c>
      <c r="B10" s="1" t="s">
        <v>66</v>
      </c>
      <c r="C10" s="2" t="s">
        <v>67</v>
      </c>
      <c r="D10" s="3" t="s">
        <v>19</v>
      </c>
      <c r="E10" s="4" t="s">
        <v>20</v>
      </c>
      <c r="F10" s="4" t="s">
        <v>21</v>
      </c>
      <c r="G10" s="4" t="s">
        <v>22</v>
      </c>
      <c r="H10" s="4" t="s">
        <v>23</v>
      </c>
      <c r="I10" s="4" t="s">
        <v>24</v>
      </c>
      <c r="J10" s="2" t="s">
        <v>24</v>
      </c>
      <c r="K10" s="2" t="s">
        <v>68</v>
      </c>
      <c r="L10" s="2" t="s">
        <v>69</v>
      </c>
      <c r="M10" s="2" t="s">
        <v>27</v>
      </c>
      <c r="N10" s="2" t="s">
        <v>70</v>
      </c>
      <c r="O10" s="4" t="str">
        <f t="shared" si="0"/>
        <v>Outstanding</v>
      </c>
      <c r="P10" s="11" t="s">
        <v>24</v>
      </c>
    </row>
    <row r="11" spans="1:16" ht="60" customHeight="1" x14ac:dyDescent="0.35">
      <c r="A11" s="9" t="s">
        <v>71</v>
      </c>
      <c r="B11" s="1" t="s">
        <v>72</v>
      </c>
      <c r="C11" s="2" t="s">
        <v>73</v>
      </c>
      <c r="D11" s="3" t="s">
        <v>19</v>
      </c>
      <c r="E11" s="4" t="s">
        <v>20</v>
      </c>
      <c r="F11" s="4" t="s">
        <v>21</v>
      </c>
      <c r="G11" s="4" t="s">
        <v>22</v>
      </c>
      <c r="H11" s="4" t="s">
        <v>23</v>
      </c>
      <c r="I11" s="4" t="s">
        <v>24</v>
      </c>
      <c r="J11" s="2" t="s">
        <v>24</v>
      </c>
      <c r="K11" s="2" t="s">
        <v>74</v>
      </c>
      <c r="L11" s="2" t="s">
        <v>75</v>
      </c>
      <c r="M11" s="2" t="s">
        <v>27</v>
      </c>
      <c r="N11" s="2" t="s">
        <v>76</v>
      </c>
      <c r="O11" s="4" t="str">
        <f t="shared" si="0"/>
        <v>Outstanding</v>
      </c>
      <c r="P11" s="11" t="s">
        <v>24</v>
      </c>
    </row>
    <row r="12" spans="1:16" ht="60" customHeight="1" x14ac:dyDescent="0.35">
      <c r="A12" s="9" t="s">
        <v>29</v>
      </c>
      <c r="B12" s="1" t="s">
        <v>77</v>
      </c>
      <c r="C12" s="2" t="s">
        <v>78</v>
      </c>
      <c r="D12" s="3" t="s">
        <v>19</v>
      </c>
      <c r="E12" s="4" t="s">
        <v>20</v>
      </c>
      <c r="F12" s="4" t="s">
        <v>21</v>
      </c>
      <c r="G12" s="4" t="s">
        <v>22</v>
      </c>
      <c r="H12" s="4" t="s">
        <v>23</v>
      </c>
      <c r="I12" s="4" t="s">
        <v>24</v>
      </c>
      <c r="J12" s="2" t="s">
        <v>24</v>
      </c>
      <c r="K12" s="2" t="s">
        <v>79</v>
      </c>
      <c r="L12" s="2" t="s">
        <v>80</v>
      </c>
      <c r="M12" s="2" t="s">
        <v>27</v>
      </c>
      <c r="N12" s="2" t="s">
        <v>81</v>
      </c>
      <c r="O12" s="4" t="str">
        <f t="shared" si="0"/>
        <v>Outstanding</v>
      </c>
      <c r="P12" s="11" t="s">
        <v>24</v>
      </c>
    </row>
    <row r="13" spans="1:16" ht="60" customHeight="1" x14ac:dyDescent="0.35">
      <c r="A13" s="9" t="s">
        <v>29</v>
      </c>
      <c r="B13" s="1" t="s">
        <v>82</v>
      </c>
      <c r="C13" s="2" t="s">
        <v>83</v>
      </c>
      <c r="D13" s="3" t="s">
        <v>19</v>
      </c>
      <c r="E13" s="4" t="s">
        <v>20</v>
      </c>
      <c r="F13" s="4" t="s">
        <v>21</v>
      </c>
      <c r="G13" s="4" t="s">
        <v>22</v>
      </c>
      <c r="H13" s="4" t="s">
        <v>23</v>
      </c>
      <c r="I13" s="4" t="s">
        <v>24</v>
      </c>
      <c r="J13" s="2" t="s">
        <v>24</v>
      </c>
      <c r="K13" s="2" t="s">
        <v>84</v>
      </c>
      <c r="L13" s="2" t="s">
        <v>85</v>
      </c>
      <c r="M13" s="2" t="s">
        <v>27</v>
      </c>
      <c r="N13" s="2" t="s">
        <v>86</v>
      </c>
      <c r="O13" s="4" t="str">
        <f t="shared" si="0"/>
        <v>Outstanding</v>
      </c>
      <c r="P13" s="11" t="s">
        <v>24</v>
      </c>
    </row>
    <row r="14" spans="1:16" ht="60" customHeight="1" x14ac:dyDescent="0.35">
      <c r="A14" s="9" t="s">
        <v>87</v>
      </c>
      <c r="B14" s="1" t="s">
        <v>88</v>
      </c>
      <c r="C14" s="2" t="s">
        <v>89</v>
      </c>
      <c r="D14" s="3" t="s">
        <v>19</v>
      </c>
      <c r="E14" s="4" t="s">
        <v>20</v>
      </c>
      <c r="F14" s="4" t="s">
        <v>21</v>
      </c>
      <c r="G14" s="4" t="s">
        <v>22</v>
      </c>
      <c r="H14" s="4" t="s">
        <v>23</v>
      </c>
      <c r="I14" s="4" t="s">
        <v>24</v>
      </c>
      <c r="J14" s="2" t="s">
        <v>24</v>
      </c>
      <c r="K14" s="2" t="s">
        <v>90</v>
      </c>
      <c r="L14" s="2" t="s">
        <v>91</v>
      </c>
      <c r="M14" s="2" t="s">
        <v>27</v>
      </c>
      <c r="N14" s="2" t="s">
        <v>92</v>
      </c>
      <c r="O14" s="4" t="str">
        <f t="shared" si="0"/>
        <v>Outstanding</v>
      </c>
      <c r="P14" s="11" t="s">
        <v>24</v>
      </c>
    </row>
    <row r="15" spans="1:16" ht="60" customHeight="1" x14ac:dyDescent="0.35">
      <c r="A15" s="9" t="s">
        <v>87</v>
      </c>
      <c r="B15" s="1" t="s">
        <v>93</v>
      </c>
      <c r="C15" s="2" t="s">
        <v>94</v>
      </c>
      <c r="D15" s="3" t="s">
        <v>95</v>
      </c>
      <c r="E15" s="4" t="s">
        <v>20</v>
      </c>
      <c r="F15" s="4" t="s">
        <v>21</v>
      </c>
      <c r="G15" s="4" t="s">
        <v>22</v>
      </c>
      <c r="H15" s="4" t="s">
        <v>23</v>
      </c>
      <c r="I15" s="4" t="s">
        <v>24</v>
      </c>
      <c r="J15" s="2" t="s">
        <v>24</v>
      </c>
      <c r="K15" s="2" t="s">
        <v>96</v>
      </c>
      <c r="L15" s="2" t="s">
        <v>97</v>
      </c>
      <c r="M15" s="2" t="s">
        <v>27</v>
      </c>
      <c r="N15" s="2" t="s">
        <v>98</v>
      </c>
      <c r="O15" s="4" t="str">
        <f t="shared" si="0"/>
        <v>Outstanding</v>
      </c>
      <c r="P15" s="11" t="s">
        <v>24</v>
      </c>
    </row>
    <row r="16" spans="1:16" ht="60" customHeight="1" x14ac:dyDescent="0.35">
      <c r="A16" s="9" t="s">
        <v>87</v>
      </c>
      <c r="B16" s="1" t="s">
        <v>99</v>
      </c>
      <c r="C16" s="2" t="s">
        <v>100</v>
      </c>
      <c r="D16" s="3" t="s">
        <v>95</v>
      </c>
      <c r="E16" s="4" t="s">
        <v>20</v>
      </c>
      <c r="F16" s="4" t="s">
        <v>21</v>
      </c>
      <c r="G16" s="4" t="s">
        <v>22</v>
      </c>
      <c r="H16" s="4" t="s">
        <v>23</v>
      </c>
      <c r="I16" s="4" t="s">
        <v>24</v>
      </c>
      <c r="J16" s="2" t="s">
        <v>24</v>
      </c>
      <c r="K16" s="2" t="s">
        <v>101</v>
      </c>
      <c r="L16" s="2" t="s">
        <v>102</v>
      </c>
      <c r="M16" s="2" t="s">
        <v>103</v>
      </c>
      <c r="N16" s="2" t="s">
        <v>104</v>
      </c>
      <c r="O16" s="4" t="str">
        <f t="shared" si="0"/>
        <v>Outstanding</v>
      </c>
      <c r="P16" s="11" t="s">
        <v>24</v>
      </c>
    </row>
    <row r="17" spans="1:16" ht="60" customHeight="1" x14ac:dyDescent="0.35">
      <c r="A17" s="9" t="s">
        <v>35</v>
      </c>
      <c r="B17" s="1" t="s">
        <v>105</v>
      </c>
      <c r="C17" s="2" t="s">
        <v>106</v>
      </c>
      <c r="D17" s="3" t="s">
        <v>107</v>
      </c>
      <c r="E17" s="4" t="s">
        <v>20</v>
      </c>
      <c r="F17" s="4" t="s">
        <v>21</v>
      </c>
      <c r="G17" s="4" t="s">
        <v>22</v>
      </c>
      <c r="H17" s="4" t="s">
        <v>23</v>
      </c>
      <c r="I17" s="4" t="s">
        <v>24</v>
      </c>
      <c r="J17" s="2" t="s">
        <v>24</v>
      </c>
      <c r="K17" s="2" t="s">
        <v>108</v>
      </c>
      <c r="L17" s="2" t="s">
        <v>109</v>
      </c>
      <c r="M17" s="2" t="s">
        <v>27</v>
      </c>
      <c r="N17" s="2" t="s">
        <v>110</v>
      </c>
      <c r="O17" s="4" t="str">
        <f t="shared" si="0"/>
        <v>Outstanding</v>
      </c>
      <c r="P17" s="11" t="s">
        <v>24</v>
      </c>
    </row>
    <row r="18" spans="1:16" ht="60" customHeight="1" x14ac:dyDescent="0.35">
      <c r="A18" s="9" t="s">
        <v>35</v>
      </c>
      <c r="B18" s="1" t="s">
        <v>111</v>
      </c>
      <c r="C18" s="2" t="s">
        <v>112</v>
      </c>
      <c r="D18" s="3" t="s">
        <v>107</v>
      </c>
      <c r="E18" s="4" t="s">
        <v>20</v>
      </c>
      <c r="F18" s="4" t="s">
        <v>21</v>
      </c>
      <c r="G18" s="4" t="s">
        <v>22</v>
      </c>
      <c r="H18" s="4" t="s">
        <v>23</v>
      </c>
      <c r="I18" s="4" t="s">
        <v>24</v>
      </c>
      <c r="J18" s="2" t="s">
        <v>24</v>
      </c>
      <c r="K18" s="2" t="s">
        <v>113</v>
      </c>
      <c r="L18" s="2" t="s">
        <v>114</v>
      </c>
      <c r="M18" s="2" t="s">
        <v>27</v>
      </c>
      <c r="N18" s="2" t="s">
        <v>115</v>
      </c>
      <c r="O18" s="4" t="str">
        <f t="shared" si="0"/>
        <v>Outstanding</v>
      </c>
      <c r="P18" s="11" t="s">
        <v>24</v>
      </c>
    </row>
    <row r="19" spans="1:16" ht="60" customHeight="1" x14ac:dyDescent="0.35">
      <c r="A19" s="9" t="s">
        <v>116</v>
      </c>
      <c r="B19" s="1" t="s">
        <v>117</v>
      </c>
      <c r="C19" s="2" t="s">
        <v>118</v>
      </c>
      <c r="D19" s="3" t="s">
        <v>119</v>
      </c>
      <c r="E19" s="4" t="s">
        <v>20</v>
      </c>
      <c r="F19" s="4" t="s">
        <v>21</v>
      </c>
      <c r="G19" s="4" t="s">
        <v>22</v>
      </c>
      <c r="H19" s="4" t="s">
        <v>23</v>
      </c>
      <c r="I19" s="4" t="s">
        <v>24</v>
      </c>
      <c r="J19" s="2" t="s">
        <v>24</v>
      </c>
      <c r="K19" s="2" t="s">
        <v>120</v>
      </c>
      <c r="L19" s="2" t="s">
        <v>121</v>
      </c>
      <c r="M19" s="2" t="s">
        <v>27</v>
      </c>
      <c r="N19" s="2" t="s">
        <v>122</v>
      </c>
      <c r="O19" s="4" t="str">
        <f t="shared" si="0"/>
        <v>Outstanding</v>
      </c>
      <c r="P19" s="11" t="s">
        <v>24</v>
      </c>
    </row>
    <row r="20" spans="1:16" ht="60" customHeight="1" x14ac:dyDescent="0.35">
      <c r="A20" s="9" t="s">
        <v>16</v>
      </c>
      <c r="B20" s="1" t="s">
        <v>123</v>
      </c>
      <c r="C20" s="2" t="s">
        <v>124</v>
      </c>
      <c r="D20" s="3" t="s">
        <v>119</v>
      </c>
      <c r="E20" s="4" t="s">
        <v>20</v>
      </c>
      <c r="F20" s="4" t="s">
        <v>21</v>
      </c>
      <c r="G20" s="4" t="s">
        <v>22</v>
      </c>
      <c r="H20" s="4" t="s">
        <v>23</v>
      </c>
      <c r="I20" s="4" t="s">
        <v>24</v>
      </c>
      <c r="J20" s="2" t="s">
        <v>24</v>
      </c>
      <c r="K20" s="2" t="s">
        <v>125</v>
      </c>
      <c r="L20" s="2" t="s">
        <v>126</v>
      </c>
      <c r="M20" s="2" t="s">
        <v>27</v>
      </c>
      <c r="N20" s="2" t="s">
        <v>127</v>
      </c>
      <c r="O20" s="4" t="str">
        <f t="shared" si="0"/>
        <v>Outstanding</v>
      </c>
      <c r="P20" s="11" t="s">
        <v>24</v>
      </c>
    </row>
    <row r="21" spans="1:16" ht="60" customHeight="1" x14ac:dyDescent="0.35">
      <c r="A21" s="9" t="s">
        <v>116</v>
      </c>
      <c r="B21" s="1" t="s">
        <v>128</v>
      </c>
      <c r="C21" s="2" t="s">
        <v>129</v>
      </c>
      <c r="D21" s="3" t="s">
        <v>119</v>
      </c>
      <c r="E21" s="4" t="s">
        <v>20</v>
      </c>
      <c r="F21" s="4" t="s">
        <v>21</v>
      </c>
      <c r="G21" s="4" t="s">
        <v>22</v>
      </c>
      <c r="H21" s="4" t="s">
        <v>23</v>
      </c>
      <c r="I21" s="4" t="s">
        <v>24</v>
      </c>
      <c r="J21" s="2" t="s">
        <v>24</v>
      </c>
      <c r="K21" s="2" t="s">
        <v>130</v>
      </c>
      <c r="L21" s="2" t="s">
        <v>131</v>
      </c>
      <c r="M21" s="2" t="s">
        <v>27</v>
      </c>
      <c r="N21" s="2" t="s">
        <v>132</v>
      </c>
      <c r="O21" s="4" t="str">
        <f t="shared" si="0"/>
        <v>Outstanding</v>
      </c>
      <c r="P21" s="11" t="s">
        <v>24</v>
      </c>
    </row>
    <row r="22" spans="1:16" ht="60" customHeight="1" x14ac:dyDescent="0.35">
      <c r="A22" s="9" t="s">
        <v>133</v>
      </c>
      <c r="B22" s="1" t="s">
        <v>134</v>
      </c>
      <c r="C22" s="2" t="s">
        <v>135</v>
      </c>
      <c r="D22" s="3" t="s">
        <v>119</v>
      </c>
      <c r="E22" s="4" t="s">
        <v>20</v>
      </c>
      <c r="F22" s="4" t="s">
        <v>21</v>
      </c>
      <c r="G22" s="4" t="s">
        <v>22</v>
      </c>
      <c r="H22" s="4" t="s">
        <v>23</v>
      </c>
      <c r="I22" s="4" t="s">
        <v>24</v>
      </c>
      <c r="J22" s="2" t="s">
        <v>24</v>
      </c>
      <c r="K22" s="2" t="s">
        <v>136</v>
      </c>
      <c r="L22" s="2" t="s">
        <v>137</v>
      </c>
      <c r="M22" s="2" t="s">
        <v>27</v>
      </c>
      <c r="N22" s="2" t="s">
        <v>138</v>
      </c>
      <c r="O22" s="4" t="str">
        <f t="shared" si="0"/>
        <v>Outstanding</v>
      </c>
      <c r="P22" s="11" t="s">
        <v>24</v>
      </c>
    </row>
    <row r="23" spans="1:16" ht="60" customHeight="1" x14ac:dyDescent="0.35">
      <c r="A23" s="9" t="s">
        <v>139</v>
      </c>
      <c r="B23" s="1" t="s">
        <v>140</v>
      </c>
      <c r="C23" s="2" t="s">
        <v>141</v>
      </c>
      <c r="D23" s="3" t="s">
        <v>142</v>
      </c>
      <c r="E23" s="4" t="s">
        <v>20</v>
      </c>
      <c r="F23" s="4" t="s">
        <v>21</v>
      </c>
      <c r="G23" s="4" t="s">
        <v>22</v>
      </c>
      <c r="H23" s="4" t="s">
        <v>23</v>
      </c>
      <c r="I23" s="4" t="s">
        <v>24</v>
      </c>
      <c r="J23" s="2" t="s">
        <v>24</v>
      </c>
      <c r="K23" s="2" t="s">
        <v>143</v>
      </c>
      <c r="L23" s="2" t="s">
        <v>144</v>
      </c>
      <c r="M23" s="2" t="s">
        <v>27</v>
      </c>
      <c r="N23" s="2" t="s">
        <v>145</v>
      </c>
      <c r="O23" s="4" t="str">
        <f t="shared" si="0"/>
        <v>Outstanding</v>
      </c>
      <c r="P23" s="11" t="s">
        <v>24</v>
      </c>
    </row>
    <row r="24" spans="1:16" ht="60" customHeight="1" x14ac:dyDescent="0.35">
      <c r="A24" s="9" t="s">
        <v>139</v>
      </c>
      <c r="B24" s="1" t="s">
        <v>146</v>
      </c>
      <c r="C24" s="2" t="s">
        <v>147</v>
      </c>
      <c r="D24" s="3" t="s">
        <v>142</v>
      </c>
      <c r="E24" s="4" t="s">
        <v>20</v>
      </c>
      <c r="F24" s="4" t="s">
        <v>21</v>
      </c>
      <c r="G24" s="4" t="s">
        <v>22</v>
      </c>
      <c r="H24" s="4" t="s">
        <v>23</v>
      </c>
      <c r="I24" s="4" t="s">
        <v>24</v>
      </c>
      <c r="J24" s="2" t="s">
        <v>24</v>
      </c>
      <c r="K24" s="2" t="s">
        <v>148</v>
      </c>
      <c r="L24" s="2" t="s">
        <v>149</v>
      </c>
      <c r="M24" s="2" t="s">
        <v>27</v>
      </c>
      <c r="N24" s="2" t="s">
        <v>150</v>
      </c>
      <c r="O24" s="4" t="str">
        <f t="shared" si="0"/>
        <v>Outstanding</v>
      </c>
      <c r="P24" s="11" t="s">
        <v>24</v>
      </c>
    </row>
    <row r="25" spans="1:16" ht="60" customHeight="1" x14ac:dyDescent="0.35">
      <c r="A25" s="9" t="s">
        <v>139</v>
      </c>
      <c r="B25" s="1" t="s">
        <v>151</v>
      </c>
      <c r="C25" s="2" t="s">
        <v>152</v>
      </c>
      <c r="D25" s="3" t="s">
        <v>142</v>
      </c>
      <c r="E25" s="4" t="s">
        <v>20</v>
      </c>
      <c r="F25" s="4" t="s">
        <v>21</v>
      </c>
      <c r="G25" s="4" t="s">
        <v>22</v>
      </c>
      <c r="H25" s="4" t="s">
        <v>23</v>
      </c>
      <c r="I25" s="4" t="s">
        <v>24</v>
      </c>
      <c r="J25" s="2" t="s">
        <v>24</v>
      </c>
      <c r="K25" s="2" t="s">
        <v>153</v>
      </c>
      <c r="L25" s="2" t="s">
        <v>154</v>
      </c>
      <c r="M25" s="2" t="s">
        <v>27</v>
      </c>
      <c r="N25" s="2" t="s">
        <v>155</v>
      </c>
      <c r="O25" s="4" t="str">
        <f t="shared" si="0"/>
        <v>Outstanding</v>
      </c>
      <c r="P25" s="11" t="s">
        <v>24</v>
      </c>
    </row>
    <row r="26" spans="1:16" ht="60" customHeight="1" x14ac:dyDescent="0.35">
      <c r="A26" s="9" t="s">
        <v>139</v>
      </c>
      <c r="B26" s="1" t="s">
        <v>156</v>
      </c>
      <c r="C26" s="2" t="s">
        <v>157</v>
      </c>
      <c r="D26" s="3" t="s">
        <v>142</v>
      </c>
      <c r="E26" s="4" t="s">
        <v>20</v>
      </c>
      <c r="F26" s="4" t="s">
        <v>21</v>
      </c>
      <c r="G26" s="4" t="s">
        <v>22</v>
      </c>
      <c r="H26" s="4" t="s">
        <v>23</v>
      </c>
      <c r="I26" s="4" t="s">
        <v>24</v>
      </c>
      <c r="J26" s="2" t="s">
        <v>24</v>
      </c>
      <c r="K26" s="2" t="s">
        <v>158</v>
      </c>
      <c r="L26" s="2" t="s">
        <v>159</v>
      </c>
      <c r="M26" s="2" t="s">
        <v>27</v>
      </c>
      <c r="N26" s="2" t="s">
        <v>160</v>
      </c>
      <c r="O26" s="4" t="str">
        <f t="shared" si="0"/>
        <v>Outstanding</v>
      </c>
      <c r="P26" s="11" t="s">
        <v>24</v>
      </c>
    </row>
    <row r="27" spans="1:16" ht="60" customHeight="1" x14ac:dyDescent="0.35">
      <c r="A27" s="9" t="s">
        <v>16</v>
      </c>
      <c r="B27" s="1" t="s">
        <v>161</v>
      </c>
      <c r="C27" s="2" t="s">
        <v>162</v>
      </c>
      <c r="D27" s="3" t="s">
        <v>142</v>
      </c>
      <c r="E27" s="4" t="s">
        <v>20</v>
      </c>
      <c r="F27" s="4" t="s">
        <v>21</v>
      </c>
      <c r="G27" s="4" t="s">
        <v>22</v>
      </c>
      <c r="H27" s="4" t="s">
        <v>23</v>
      </c>
      <c r="I27" s="4" t="s">
        <v>24</v>
      </c>
      <c r="J27" s="2" t="s">
        <v>24</v>
      </c>
      <c r="K27" s="2" t="s">
        <v>163</v>
      </c>
      <c r="L27" s="2" t="s">
        <v>164</v>
      </c>
      <c r="M27" s="2" t="s">
        <v>27</v>
      </c>
      <c r="N27" s="2" t="s">
        <v>165</v>
      </c>
      <c r="O27" s="4" t="str">
        <f t="shared" si="0"/>
        <v>Outstanding</v>
      </c>
      <c r="P27" s="11" t="s">
        <v>24</v>
      </c>
    </row>
    <row r="28" spans="1:16" ht="60" customHeight="1" x14ac:dyDescent="0.35">
      <c r="A28" s="9" t="s">
        <v>139</v>
      </c>
      <c r="B28" s="1" t="s">
        <v>166</v>
      </c>
      <c r="C28" s="2" t="s">
        <v>167</v>
      </c>
      <c r="D28" s="3" t="s">
        <v>142</v>
      </c>
      <c r="E28" s="4" t="s">
        <v>20</v>
      </c>
      <c r="F28" s="4" t="s">
        <v>21</v>
      </c>
      <c r="G28" s="4" t="s">
        <v>22</v>
      </c>
      <c r="H28" s="4" t="s">
        <v>23</v>
      </c>
      <c r="I28" s="4" t="s">
        <v>24</v>
      </c>
      <c r="J28" s="2" t="s">
        <v>24</v>
      </c>
      <c r="K28" s="2" t="s">
        <v>168</v>
      </c>
      <c r="L28" s="2" t="s">
        <v>169</v>
      </c>
      <c r="M28" s="2" t="s">
        <v>27</v>
      </c>
      <c r="N28" s="2" t="s">
        <v>170</v>
      </c>
      <c r="O28" s="4" t="str">
        <f t="shared" si="0"/>
        <v>Outstanding</v>
      </c>
      <c r="P28" s="11" t="s">
        <v>24</v>
      </c>
    </row>
    <row r="29" spans="1:16" ht="60" customHeight="1" x14ac:dyDescent="0.35">
      <c r="A29" s="9" t="s">
        <v>116</v>
      </c>
      <c r="B29" s="1" t="s">
        <v>171</v>
      </c>
      <c r="C29" s="2" t="s">
        <v>172</v>
      </c>
      <c r="D29" s="3" t="s">
        <v>142</v>
      </c>
      <c r="E29" s="4" t="s">
        <v>20</v>
      </c>
      <c r="F29" s="4" t="s">
        <v>21</v>
      </c>
      <c r="G29" s="4" t="s">
        <v>22</v>
      </c>
      <c r="H29" s="4" t="s">
        <v>23</v>
      </c>
      <c r="I29" s="4" t="s">
        <v>24</v>
      </c>
      <c r="J29" s="2" t="s">
        <v>24</v>
      </c>
      <c r="K29" s="2" t="s">
        <v>173</v>
      </c>
      <c r="L29" s="2" t="s">
        <v>174</v>
      </c>
      <c r="M29" s="2" t="s">
        <v>27</v>
      </c>
      <c r="N29" s="2" t="s">
        <v>175</v>
      </c>
      <c r="O29" s="4" t="str">
        <f t="shared" si="0"/>
        <v>Outstanding</v>
      </c>
      <c r="P29" s="11" t="s">
        <v>24</v>
      </c>
    </row>
    <row r="30" spans="1:16" ht="60" customHeight="1" x14ac:dyDescent="0.35">
      <c r="A30" s="9" t="s">
        <v>176</v>
      </c>
      <c r="B30" s="1" t="s">
        <v>177</v>
      </c>
      <c r="C30" s="2" t="s">
        <v>178</v>
      </c>
      <c r="D30" s="3" t="s">
        <v>142</v>
      </c>
      <c r="E30" s="4" t="s">
        <v>20</v>
      </c>
      <c r="F30" s="4" t="s">
        <v>21</v>
      </c>
      <c r="G30" s="4" t="s">
        <v>22</v>
      </c>
      <c r="H30" s="4" t="s">
        <v>23</v>
      </c>
      <c r="I30" s="4" t="s">
        <v>24</v>
      </c>
      <c r="J30" s="2" t="s">
        <v>24</v>
      </c>
      <c r="K30" s="2" t="s">
        <v>179</v>
      </c>
      <c r="L30" s="2" t="s">
        <v>180</v>
      </c>
      <c r="M30" s="2" t="s">
        <v>27</v>
      </c>
      <c r="N30" s="2" t="s">
        <v>181</v>
      </c>
      <c r="O30" s="4" t="str">
        <f t="shared" si="0"/>
        <v>Outstanding</v>
      </c>
      <c r="P30" s="11" t="s">
        <v>24</v>
      </c>
    </row>
    <row r="31" spans="1:16" ht="60" customHeight="1" x14ac:dyDescent="0.35">
      <c r="A31" s="9" t="s">
        <v>16</v>
      </c>
      <c r="B31" s="1" t="s">
        <v>182</v>
      </c>
      <c r="C31" s="2" t="s">
        <v>183</v>
      </c>
      <c r="D31" s="3" t="s">
        <v>142</v>
      </c>
      <c r="E31" s="4" t="s">
        <v>20</v>
      </c>
      <c r="F31" s="4" t="s">
        <v>21</v>
      </c>
      <c r="G31" s="4" t="s">
        <v>22</v>
      </c>
      <c r="H31" s="4" t="s">
        <v>23</v>
      </c>
      <c r="I31" s="4" t="s">
        <v>24</v>
      </c>
      <c r="J31" s="2" t="s">
        <v>24</v>
      </c>
      <c r="K31" s="2" t="s">
        <v>184</v>
      </c>
      <c r="L31" s="2" t="s">
        <v>185</v>
      </c>
      <c r="M31" s="2" t="s">
        <v>27</v>
      </c>
      <c r="N31" s="2" t="s">
        <v>186</v>
      </c>
      <c r="O31" s="4" t="str">
        <f t="shared" si="0"/>
        <v>Outstanding</v>
      </c>
      <c r="P31" s="11" t="s">
        <v>24</v>
      </c>
    </row>
    <row r="32" spans="1:16" ht="60" customHeight="1" x14ac:dyDescent="0.35">
      <c r="A32" s="9" t="s">
        <v>187</v>
      </c>
      <c r="B32" s="1" t="s">
        <v>188</v>
      </c>
      <c r="C32" s="2" t="s">
        <v>189</v>
      </c>
      <c r="D32" s="3" t="s">
        <v>142</v>
      </c>
      <c r="E32" s="4" t="s">
        <v>20</v>
      </c>
      <c r="F32" s="4" t="s">
        <v>21</v>
      </c>
      <c r="G32" s="4" t="s">
        <v>22</v>
      </c>
      <c r="H32" s="4" t="s">
        <v>23</v>
      </c>
      <c r="I32" s="4" t="s">
        <v>24</v>
      </c>
      <c r="J32" s="2" t="s">
        <v>24</v>
      </c>
      <c r="K32" s="2" t="s">
        <v>190</v>
      </c>
      <c r="L32" s="2" t="s">
        <v>191</v>
      </c>
      <c r="M32" s="2" t="s">
        <v>192</v>
      </c>
      <c r="N32" s="2" t="s">
        <v>193</v>
      </c>
      <c r="O32" s="4" t="str">
        <f t="shared" si="0"/>
        <v>Outstanding</v>
      </c>
      <c r="P32" s="11" t="s">
        <v>24</v>
      </c>
    </row>
    <row r="33" spans="1:16" ht="60" customHeight="1" x14ac:dyDescent="0.35">
      <c r="A33" s="9" t="s">
        <v>116</v>
      </c>
      <c r="B33" s="1" t="s">
        <v>194</v>
      </c>
      <c r="C33" s="2" t="s">
        <v>118</v>
      </c>
      <c r="D33" s="3" t="s">
        <v>142</v>
      </c>
      <c r="E33" s="4" t="s">
        <v>20</v>
      </c>
      <c r="F33" s="4" t="s">
        <v>21</v>
      </c>
      <c r="G33" s="4" t="s">
        <v>22</v>
      </c>
      <c r="H33" s="4" t="s">
        <v>23</v>
      </c>
      <c r="I33" s="4" t="s">
        <v>24</v>
      </c>
      <c r="J33" s="2" t="s">
        <v>24</v>
      </c>
      <c r="K33" s="2" t="s">
        <v>195</v>
      </c>
      <c r="L33" s="2" t="s">
        <v>121</v>
      </c>
      <c r="M33" s="2" t="s">
        <v>27</v>
      </c>
      <c r="N33" s="2" t="s">
        <v>196</v>
      </c>
      <c r="O33" s="4" t="str">
        <f t="shared" si="0"/>
        <v>Outstanding</v>
      </c>
      <c r="P33" s="11" t="s">
        <v>24</v>
      </c>
    </row>
    <row r="34" spans="1:16" ht="60" customHeight="1" x14ac:dyDescent="0.35">
      <c r="A34" s="9" t="s">
        <v>16</v>
      </c>
      <c r="B34" s="1" t="s">
        <v>197</v>
      </c>
      <c r="C34" s="2" t="s">
        <v>124</v>
      </c>
      <c r="D34" s="3" t="s">
        <v>142</v>
      </c>
      <c r="E34" s="4" t="s">
        <v>20</v>
      </c>
      <c r="F34" s="4" t="s">
        <v>21</v>
      </c>
      <c r="G34" s="4" t="s">
        <v>22</v>
      </c>
      <c r="H34" s="4" t="s">
        <v>23</v>
      </c>
      <c r="I34" s="4" t="s">
        <v>24</v>
      </c>
      <c r="J34" s="2" t="s">
        <v>24</v>
      </c>
      <c r="K34" s="2" t="s">
        <v>198</v>
      </c>
      <c r="L34" s="2" t="s">
        <v>199</v>
      </c>
      <c r="M34" s="2" t="s">
        <v>27</v>
      </c>
      <c r="N34" s="2" t="s">
        <v>200</v>
      </c>
      <c r="O34" s="4" t="str">
        <f t="shared" si="0"/>
        <v>Outstanding</v>
      </c>
      <c r="P34" s="11" t="s">
        <v>24</v>
      </c>
    </row>
    <row r="35" spans="1:16" ht="60" customHeight="1" x14ac:dyDescent="0.35">
      <c r="A35" s="9" t="s">
        <v>116</v>
      </c>
      <c r="B35" s="1" t="s">
        <v>201</v>
      </c>
      <c r="C35" s="2" t="s">
        <v>202</v>
      </c>
      <c r="D35" s="3" t="s">
        <v>142</v>
      </c>
      <c r="E35" s="4" t="s">
        <v>20</v>
      </c>
      <c r="F35" s="4" t="s">
        <v>21</v>
      </c>
      <c r="G35" s="4" t="s">
        <v>22</v>
      </c>
      <c r="H35" s="4" t="s">
        <v>23</v>
      </c>
      <c r="I35" s="4" t="s">
        <v>24</v>
      </c>
      <c r="J35" s="2" t="s">
        <v>24</v>
      </c>
      <c r="K35" s="2" t="s">
        <v>203</v>
      </c>
      <c r="L35" s="2" t="s">
        <v>204</v>
      </c>
      <c r="M35" s="2" t="s">
        <v>27</v>
      </c>
      <c r="N35" s="2" t="s">
        <v>205</v>
      </c>
      <c r="O35" s="4" t="str">
        <f t="shared" si="0"/>
        <v>Outstanding</v>
      </c>
      <c r="P35" s="11" t="s">
        <v>24</v>
      </c>
    </row>
    <row r="36" spans="1:16" ht="60" customHeight="1" x14ac:dyDescent="0.35">
      <c r="A36" s="9" t="s">
        <v>116</v>
      </c>
      <c r="B36" s="1" t="s">
        <v>206</v>
      </c>
      <c r="C36" s="2" t="s">
        <v>207</v>
      </c>
      <c r="D36" s="3" t="s">
        <v>142</v>
      </c>
      <c r="E36" s="4" t="s">
        <v>20</v>
      </c>
      <c r="F36" s="4" t="s">
        <v>21</v>
      </c>
      <c r="G36" s="4" t="s">
        <v>22</v>
      </c>
      <c r="H36" s="4" t="s">
        <v>23</v>
      </c>
      <c r="I36" s="4" t="s">
        <v>24</v>
      </c>
      <c r="J36" s="2" t="s">
        <v>24</v>
      </c>
      <c r="K36" s="2" t="s">
        <v>208</v>
      </c>
      <c r="L36" s="2" t="s">
        <v>209</v>
      </c>
      <c r="M36" s="2" t="s">
        <v>27</v>
      </c>
      <c r="N36" s="2" t="s">
        <v>210</v>
      </c>
      <c r="O36" s="4" t="str">
        <f t="shared" si="0"/>
        <v>Outstanding</v>
      </c>
      <c r="P36" s="11" t="s">
        <v>24</v>
      </c>
    </row>
    <row r="37" spans="1:16" ht="60" customHeight="1" x14ac:dyDescent="0.35">
      <c r="A37" s="9" t="s">
        <v>16</v>
      </c>
      <c r="B37" s="1" t="s">
        <v>211</v>
      </c>
      <c r="C37" s="2" t="s">
        <v>212</v>
      </c>
      <c r="D37" s="3" t="s">
        <v>142</v>
      </c>
      <c r="E37" s="4" t="s">
        <v>20</v>
      </c>
      <c r="F37" s="4" t="s">
        <v>21</v>
      </c>
      <c r="G37" s="4" t="s">
        <v>22</v>
      </c>
      <c r="H37" s="4" t="s">
        <v>23</v>
      </c>
      <c r="I37" s="4" t="s">
        <v>24</v>
      </c>
      <c r="J37" s="2" t="s">
        <v>24</v>
      </c>
      <c r="K37" s="2" t="s">
        <v>213</v>
      </c>
      <c r="L37" s="2" t="s">
        <v>214</v>
      </c>
      <c r="M37" s="2" t="s">
        <v>27</v>
      </c>
      <c r="N37" s="2" t="s">
        <v>215</v>
      </c>
      <c r="O37" s="4" t="str">
        <f t="shared" si="0"/>
        <v>Outstanding</v>
      </c>
      <c r="P37" s="11" t="s">
        <v>24</v>
      </c>
    </row>
    <row r="38" spans="1:16" ht="60" customHeight="1" x14ac:dyDescent="0.35">
      <c r="A38" s="9" t="s">
        <v>139</v>
      </c>
      <c r="B38" s="1" t="s">
        <v>216</v>
      </c>
      <c r="C38" s="2" t="s">
        <v>217</v>
      </c>
      <c r="D38" s="3" t="s">
        <v>142</v>
      </c>
      <c r="E38" s="4" t="s">
        <v>20</v>
      </c>
      <c r="F38" s="4" t="s">
        <v>21</v>
      </c>
      <c r="G38" s="4" t="s">
        <v>22</v>
      </c>
      <c r="H38" s="4" t="s">
        <v>23</v>
      </c>
      <c r="I38" s="4" t="s">
        <v>24</v>
      </c>
      <c r="J38" s="2" t="s">
        <v>24</v>
      </c>
      <c r="K38" s="2" t="s">
        <v>218</v>
      </c>
      <c r="L38" s="2" t="s">
        <v>219</v>
      </c>
      <c r="M38" s="2" t="s">
        <v>27</v>
      </c>
      <c r="N38" s="2" t="s">
        <v>220</v>
      </c>
      <c r="O38" s="4" t="str">
        <f t="shared" si="0"/>
        <v>Outstanding</v>
      </c>
      <c r="P38" s="11" t="s">
        <v>24</v>
      </c>
    </row>
    <row r="39" spans="1:16" ht="60" customHeight="1" x14ac:dyDescent="0.35">
      <c r="A39" s="9" t="s">
        <v>221</v>
      </c>
      <c r="B39" s="1" t="s">
        <v>222</v>
      </c>
      <c r="C39" s="2" t="s">
        <v>223</v>
      </c>
      <c r="D39" s="3" t="s">
        <v>142</v>
      </c>
      <c r="E39" s="4" t="s">
        <v>20</v>
      </c>
      <c r="F39" s="4" t="s">
        <v>21</v>
      </c>
      <c r="G39" s="4" t="s">
        <v>22</v>
      </c>
      <c r="H39" s="4" t="s">
        <v>23</v>
      </c>
      <c r="I39" s="4" t="s">
        <v>24</v>
      </c>
      <c r="J39" s="2" t="s">
        <v>24</v>
      </c>
      <c r="K39" s="2" t="s">
        <v>224</v>
      </c>
      <c r="L39" s="2" t="s">
        <v>225</v>
      </c>
      <c r="M39" s="2" t="s">
        <v>27</v>
      </c>
      <c r="N39" s="2" t="s">
        <v>226</v>
      </c>
      <c r="O39" s="4" t="str">
        <f t="shared" si="0"/>
        <v>Outstanding</v>
      </c>
      <c r="P39" s="11" t="s">
        <v>24</v>
      </c>
    </row>
    <row r="40" spans="1:16" ht="60" customHeight="1" x14ac:dyDescent="0.35">
      <c r="A40" s="9" t="s">
        <v>221</v>
      </c>
      <c r="B40" s="1" t="s">
        <v>227</v>
      </c>
      <c r="C40" s="2" t="s">
        <v>228</v>
      </c>
      <c r="D40" s="3" t="s">
        <v>142</v>
      </c>
      <c r="E40" s="4" t="s">
        <v>20</v>
      </c>
      <c r="F40" s="4" t="s">
        <v>21</v>
      </c>
      <c r="G40" s="4" t="s">
        <v>22</v>
      </c>
      <c r="H40" s="4" t="s">
        <v>23</v>
      </c>
      <c r="I40" s="4" t="s">
        <v>24</v>
      </c>
      <c r="J40" s="2" t="s">
        <v>24</v>
      </c>
      <c r="K40" s="2" t="s">
        <v>229</v>
      </c>
      <c r="L40" s="2" t="s">
        <v>230</v>
      </c>
      <c r="M40" s="2" t="s">
        <v>27</v>
      </c>
      <c r="N40" s="2" t="s">
        <v>231</v>
      </c>
      <c r="O40" s="4" t="str">
        <f t="shared" si="0"/>
        <v>Outstanding</v>
      </c>
      <c r="P40" s="11" t="s">
        <v>24</v>
      </c>
    </row>
    <row r="41" spans="1:16" ht="60" customHeight="1" x14ac:dyDescent="0.35">
      <c r="A41" s="9" t="s">
        <v>232</v>
      </c>
      <c r="B41" s="1" t="s">
        <v>233</v>
      </c>
      <c r="C41" s="2" t="s">
        <v>234</v>
      </c>
      <c r="D41" s="3" t="s">
        <v>142</v>
      </c>
      <c r="E41" s="4" t="s">
        <v>20</v>
      </c>
      <c r="F41" s="4" t="s">
        <v>21</v>
      </c>
      <c r="G41" s="4" t="s">
        <v>22</v>
      </c>
      <c r="H41" s="4" t="s">
        <v>23</v>
      </c>
      <c r="I41" s="4" t="s">
        <v>24</v>
      </c>
      <c r="J41" s="2" t="s">
        <v>24</v>
      </c>
      <c r="K41" s="2" t="s">
        <v>235</v>
      </c>
      <c r="L41" s="2" t="s">
        <v>236</v>
      </c>
      <c r="M41" s="2" t="s">
        <v>27</v>
      </c>
      <c r="N41" s="2" t="s">
        <v>237</v>
      </c>
      <c r="O41" s="4" t="str">
        <f t="shared" si="0"/>
        <v>Outstanding</v>
      </c>
      <c r="P41" s="11" t="s">
        <v>24</v>
      </c>
    </row>
    <row r="42" spans="1:16" ht="60" customHeight="1" x14ac:dyDescent="0.35">
      <c r="A42" s="9" t="s">
        <v>232</v>
      </c>
      <c r="B42" s="1" t="s">
        <v>238</v>
      </c>
      <c r="C42" s="2" t="s">
        <v>239</v>
      </c>
      <c r="D42" s="3" t="s">
        <v>142</v>
      </c>
      <c r="E42" s="4" t="s">
        <v>20</v>
      </c>
      <c r="F42" s="4" t="s">
        <v>21</v>
      </c>
      <c r="G42" s="4" t="s">
        <v>22</v>
      </c>
      <c r="H42" s="4" t="s">
        <v>23</v>
      </c>
      <c r="I42" s="4" t="s">
        <v>24</v>
      </c>
      <c r="J42" s="2" t="s">
        <v>24</v>
      </c>
      <c r="K42" s="2" t="s">
        <v>240</v>
      </c>
      <c r="L42" s="2" t="s">
        <v>236</v>
      </c>
      <c r="M42" s="2" t="s">
        <v>27</v>
      </c>
      <c r="N42" s="2" t="s">
        <v>241</v>
      </c>
      <c r="O42" s="4" t="str">
        <f t="shared" si="0"/>
        <v>Outstanding</v>
      </c>
      <c r="P42" s="11" t="s">
        <v>24</v>
      </c>
    </row>
    <row r="43" spans="1:16" ht="60" customHeight="1" x14ac:dyDescent="0.35">
      <c r="A43" s="9" t="s">
        <v>232</v>
      </c>
      <c r="B43" s="1" t="s">
        <v>242</v>
      </c>
      <c r="C43" s="2" t="s">
        <v>243</v>
      </c>
      <c r="D43" s="3" t="s">
        <v>142</v>
      </c>
      <c r="E43" s="4" t="s">
        <v>20</v>
      </c>
      <c r="F43" s="4" t="s">
        <v>21</v>
      </c>
      <c r="G43" s="4" t="s">
        <v>22</v>
      </c>
      <c r="H43" s="4" t="s">
        <v>23</v>
      </c>
      <c r="I43" s="4" t="s">
        <v>24</v>
      </c>
      <c r="J43" s="2" t="s">
        <v>24</v>
      </c>
      <c r="K43" s="2" t="s">
        <v>244</v>
      </c>
      <c r="L43" s="2" t="s">
        <v>245</v>
      </c>
      <c r="M43" s="2" t="s">
        <v>27</v>
      </c>
      <c r="N43" s="2" t="s">
        <v>246</v>
      </c>
      <c r="O43" s="4" t="str">
        <f t="shared" si="0"/>
        <v>Outstanding</v>
      </c>
      <c r="P43" s="11" t="s">
        <v>24</v>
      </c>
    </row>
    <row r="44" spans="1:16" ht="60" customHeight="1" x14ac:dyDescent="0.35">
      <c r="A44" s="9" t="s">
        <v>232</v>
      </c>
      <c r="B44" s="1" t="s">
        <v>247</v>
      </c>
      <c r="C44" s="2" t="s">
        <v>248</v>
      </c>
      <c r="D44" s="3" t="s">
        <v>142</v>
      </c>
      <c r="E44" s="4" t="s">
        <v>20</v>
      </c>
      <c r="F44" s="4" t="s">
        <v>21</v>
      </c>
      <c r="G44" s="4" t="s">
        <v>22</v>
      </c>
      <c r="H44" s="4" t="s">
        <v>23</v>
      </c>
      <c r="I44" s="4" t="s">
        <v>24</v>
      </c>
      <c r="J44" s="2" t="s">
        <v>24</v>
      </c>
      <c r="K44" s="2" t="s">
        <v>249</v>
      </c>
      <c r="L44" s="2" t="s">
        <v>245</v>
      </c>
      <c r="M44" s="2" t="s">
        <v>27</v>
      </c>
      <c r="N44" s="2" t="s">
        <v>250</v>
      </c>
      <c r="O44" s="4" t="str">
        <f t="shared" si="0"/>
        <v>Outstanding</v>
      </c>
      <c r="P44" s="11" t="s">
        <v>24</v>
      </c>
    </row>
    <row r="45" spans="1:16" ht="60" customHeight="1" x14ac:dyDescent="0.35">
      <c r="A45" s="9" t="s">
        <v>232</v>
      </c>
      <c r="B45" s="1" t="s">
        <v>251</v>
      </c>
      <c r="C45" s="2" t="s">
        <v>252</v>
      </c>
      <c r="D45" s="3" t="s">
        <v>142</v>
      </c>
      <c r="E45" s="4" t="s">
        <v>20</v>
      </c>
      <c r="F45" s="4" t="s">
        <v>21</v>
      </c>
      <c r="G45" s="4" t="s">
        <v>22</v>
      </c>
      <c r="H45" s="4" t="s">
        <v>23</v>
      </c>
      <c r="I45" s="4" t="s">
        <v>24</v>
      </c>
      <c r="J45" s="2" t="s">
        <v>24</v>
      </c>
      <c r="K45" s="2" t="s">
        <v>253</v>
      </c>
      <c r="L45" s="2" t="s">
        <v>245</v>
      </c>
      <c r="M45" s="2" t="s">
        <v>27</v>
      </c>
      <c r="N45" s="2" t="s">
        <v>254</v>
      </c>
      <c r="O45" s="4" t="str">
        <f t="shared" si="0"/>
        <v>Outstanding</v>
      </c>
      <c r="P45" s="11" t="s">
        <v>24</v>
      </c>
    </row>
    <row r="46" spans="1:16" ht="60" customHeight="1" x14ac:dyDescent="0.35">
      <c r="A46" s="9" t="s">
        <v>232</v>
      </c>
      <c r="B46" s="1" t="s">
        <v>255</v>
      </c>
      <c r="C46" s="2" t="s">
        <v>256</v>
      </c>
      <c r="D46" s="3" t="s">
        <v>142</v>
      </c>
      <c r="E46" s="4" t="s">
        <v>20</v>
      </c>
      <c r="F46" s="4" t="s">
        <v>21</v>
      </c>
      <c r="G46" s="4" t="s">
        <v>22</v>
      </c>
      <c r="H46" s="4" t="s">
        <v>23</v>
      </c>
      <c r="I46" s="4" t="s">
        <v>24</v>
      </c>
      <c r="J46" s="2" t="s">
        <v>24</v>
      </c>
      <c r="K46" s="2" t="s">
        <v>257</v>
      </c>
      <c r="L46" s="2" t="s">
        <v>245</v>
      </c>
      <c r="M46" s="2" t="s">
        <v>27</v>
      </c>
      <c r="N46" s="2" t="s">
        <v>258</v>
      </c>
      <c r="O46" s="4" t="str">
        <f t="shared" si="0"/>
        <v>Outstanding</v>
      </c>
      <c r="P46" s="11" t="s">
        <v>24</v>
      </c>
    </row>
    <row r="47" spans="1:16" ht="60" customHeight="1" x14ac:dyDescent="0.35">
      <c r="A47" s="9" t="s">
        <v>232</v>
      </c>
      <c r="B47" s="1" t="s">
        <v>259</v>
      </c>
      <c r="C47" s="2" t="s">
        <v>260</v>
      </c>
      <c r="D47" s="3" t="s">
        <v>142</v>
      </c>
      <c r="E47" s="4" t="s">
        <v>20</v>
      </c>
      <c r="F47" s="4" t="s">
        <v>21</v>
      </c>
      <c r="G47" s="4" t="s">
        <v>22</v>
      </c>
      <c r="H47" s="4" t="s">
        <v>23</v>
      </c>
      <c r="I47" s="4" t="s">
        <v>24</v>
      </c>
      <c r="J47" s="2" t="s">
        <v>24</v>
      </c>
      <c r="K47" s="2" t="s">
        <v>261</v>
      </c>
      <c r="L47" s="2" t="s">
        <v>245</v>
      </c>
      <c r="M47" s="2" t="s">
        <v>27</v>
      </c>
      <c r="N47" s="2" t="s">
        <v>262</v>
      </c>
      <c r="O47" s="4" t="str">
        <f t="shared" si="0"/>
        <v>Outstanding</v>
      </c>
      <c r="P47" s="11" t="s">
        <v>24</v>
      </c>
    </row>
    <row r="48" spans="1:16" ht="60" customHeight="1" x14ac:dyDescent="0.35">
      <c r="A48" s="9" t="s">
        <v>232</v>
      </c>
      <c r="B48" s="1" t="s">
        <v>263</v>
      </c>
      <c r="C48" s="2" t="s">
        <v>264</v>
      </c>
      <c r="D48" s="3" t="s">
        <v>142</v>
      </c>
      <c r="E48" s="4" t="s">
        <v>20</v>
      </c>
      <c r="F48" s="4" t="s">
        <v>21</v>
      </c>
      <c r="G48" s="4" t="s">
        <v>22</v>
      </c>
      <c r="H48" s="4" t="s">
        <v>23</v>
      </c>
      <c r="I48" s="4" t="s">
        <v>24</v>
      </c>
      <c r="J48" s="2" t="s">
        <v>24</v>
      </c>
      <c r="K48" s="2" t="s">
        <v>265</v>
      </c>
      <c r="L48" s="2" t="s">
        <v>245</v>
      </c>
      <c r="M48" s="2" t="s">
        <v>27</v>
      </c>
      <c r="N48" s="2" t="s">
        <v>266</v>
      </c>
      <c r="O48" s="4" t="str">
        <f t="shared" si="0"/>
        <v>Outstanding</v>
      </c>
      <c r="P48" s="11" t="s">
        <v>24</v>
      </c>
    </row>
    <row r="49" spans="1:16" ht="60" customHeight="1" x14ac:dyDescent="0.35">
      <c r="A49" s="9" t="s">
        <v>232</v>
      </c>
      <c r="B49" s="1" t="s">
        <v>267</v>
      </c>
      <c r="C49" s="2" t="s">
        <v>268</v>
      </c>
      <c r="D49" s="3" t="s">
        <v>142</v>
      </c>
      <c r="E49" s="4" t="s">
        <v>20</v>
      </c>
      <c r="F49" s="4" t="s">
        <v>21</v>
      </c>
      <c r="G49" s="4" t="s">
        <v>22</v>
      </c>
      <c r="H49" s="4" t="s">
        <v>23</v>
      </c>
      <c r="I49" s="4" t="s">
        <v>24</v>
      </c>
      <c r="J49" s="2" t="s">
        <v>24</v>
      </c>
      <c r="K49" s="2" t="s">
        <v>269</v>
      </c>
      <c r="L49" s="2" t="s">
        <v>245</v>
      </c>
      <c r="M49" s="2" t="s">
        <v>27</v>
      </c>
      <c r="N49" s="2" t="s">
        <v>270</v>
      </c>
      <c r="O49" s="4" t="str">
        <f t="shared" si="0"/>
        <v>Outstanding</v>
      </c>
      <c r="P49" s="11" t="s">
        <v>24</v>
      </c>
    </row>
    <row r="50" spans="1:16" ht="60" customHeight="1" x14ac:dyDescent="0.35">
      <c r="A50" s="9" t="s">
        <v>232</v>
      </c>
      <c r="B50" s="1" t="s">
        <v>271</v>
      </c>
      <c r="C50" s="2" t="s">
        <v>272</v>
      </c>
      <c r="D50" s="3" t="s">
        <v>142</v>
      </c>
      <c r="E50" s="4" t="s">
        <v>20</v>
      </c>
      <c r="F50" s="4" t="s">
        <v>21</v>
      </c>
      <c r="G50" s="4" t="s">
        <v>22</v>
      </c>
      <c r="H50" s="4" t="s">
        <v>23</v>
      </c>
      <c r="I50" s="4" t="s">
        <v>24</v>
      </c>
      <c r="J50" s="2" t="s">
        <v>24</v>
      </c>
      <c r="K50" s="2" t="s">
        <v>273</v>
      </c>
      <c r="L50" s="2" t="s">
        <v>236</v>
      </c>
      <c r="M50" s="2" t="s">
        <v>27</v>
      </c>
      <c r="N50" s="2" t="s">
        <v>274</v>
      </c>
      <c r="O50" s="4" t="str">
        <f t="shared" si="0"/>
        <v>Outstanding</v>
      </c>
      <c r="P50" s="11" t="s">
        <v>24</v>
      </c>
    </row>
    <row r="51" spans="1:16" ht="60" customHeight="1" x14ac:dyDescent="0.35">
      <c r="A51" s="9" t="s">
        <v>232</v>
      </c>
      <c r="B51" s="1" t="s">
        <v>275</v>
      </c>
      <c r="C51" s="2" t="s">
        <v>276</v>
      </c>
      <c r="D51" s="3" t="s">
        <v>142</v>
      </c>
      <c r="E51" s="4" t="s">
        <v>20</v>
      </c>
      <c r="F51" s="4" t="s">
        <v>21</v>
      </c>
      <c r="G51" s="4" t="s">
        <v>22</v>
      </c>
      <c r="H51" s="4" t="s">
        <v>23</v>
      </c>
      <c r="I51" s="4" t="s">
        <v>24</v>
      </c>
      <c r="J51" s="2" t="s">
        <v>24</v>
      </c>
      <c r="K51" s="2" t="s">
        <v>277</v>
      </c>
      <c r="L51" s="2" t="s">
        <v>236</v>
      </c>
      <c r="M51" s="2" t="s">
        <v>27</v>
      </c>
      <c r="N51" s="2" t="s">
        <v>278</v>
      </c>
      <c r="O51" s="4" t="str">
        <f t="shared" si="0"/>
        <v>Outstanding</v>
      </c>
      <c r="P51" s="11" t="s">
        <v>24</v>
      </c>
    </row>
    <row r="52" spans="1:16" ht="60" customHeight="1" x14ac:dyDescent="0.35">
      <c r="A52" s="9" t="s">
        <v>232</v>
      </c>
      <c r="B52" s="1" t="s">
        <v>279</v>
      </c>
      <c r="C52" s="2" t="s">
        <v>280</v>
      </c>
      <c r="D52" s="3" t="s">
        <v>142</v>
      </c>
      <c r="E52" s="4" t="s">
        <v>20</v>
      </c>
      <c r="F52" s="4" t="s">
        <v>21</v>
      </c>
      <c r="G52" s="4" t="s">
        <v>22</v>
      </c>
      <c r="H52" s="4" t="s">
        <v>23</v>
      </c>
      <c r="I52" s="4" t="s">
        <v>24</v>
      </c>
      <c r="J52" s="2" t="s">
        <v>24</v>
      </c>
      <c r="K52" s="2" t="s">
        <v>281</v>
      </c>
      <c r="L52" s="2" t="s">
        <v>236</v>
      </c>
      <c r="M52" s="2" t="s">
        <v>27</v>
      </c>
      <c r="N52" s="2" t="s">
        <v>282</v>
      </c>
      <c r="O52" s="4" t="str">
        <f t="shared" si="0"/>
        <v>Outstanding</v>
      </c>
      <c r="P52" s="11" t="s">
        <v>24</v>
      </c>
    </row>
    <row r="53" spans="1:16" ht="60" customHeight="1" x14ac:dyDescent="0.35">
      <c r="A53" s="9" t="s">
        <v>283</v>
      </c>
      <c r="B53" s="1" t="s">
        <v>284</v>
      </c>
      <c r="C53" s="2" t="s">
        <v>285</v>
      </c>
      <c r="D53" s="3" t="s">
        <v>142</v>
      </c>
      <c r="E53" s="4" t="s">
        <v>20</v>
      </c>
      <c r="F53" s="4" t="s">
        <v>21</v>
      </c>
      <c r="G53" s="4" t="s">
        <v>22</v>
      </c>
      <c r="H53" s="4" t="s">
        <v>23</v>
      </c>
      <c r="I53" s="4" t="s">
        <v>24</v>
      </c>
      <c r="J53" s="2" t="s">
        <v>24</v>
      </c>
      <c r="K53" s="2" t="s">
        <v>286</v>
      </c>
      <c r="L53" s="2" t="s">
        <v>287</v>
      </c>
      <c r="M53" s="2" t="s">
        <v>27</v>
      </c>
      <c r="N53" s="2" t="s">
        <v>288</v>
      </c>
      <c r="O53" s="4" t="str">
        <f t="shared" si="0"/>
        <v>Outstanding</v>
      </c>
      <c r="P53" s="11" t="s">
        <v>24</v>
      </c>
    </row>
    <row r="54" spans="1:16" ht="60" customHeight="1" x14ac:dyDescent="0.35">
      <c r="A54" s="9" t="s">
        <v>232</v>
      </c>
      <c r="B54" s="1" t="s">
        <v>289</v>
      </c>
      <c r="C54" s="2" t="s">
        <v>290</v>
      </c>
      <c r="D54" s="3" t="s">
        <v>142</v>
      </c>
      <c r="E54" s="4" t="s">
        <v>20</v>
      </c>
      <c r="F54" s="4" t="s">
        <v>21</v>
      </c>
      <c r="G54" s="4" t="s">
        <v>22</v>
      </c>
      <c r="H54" s="4" t="s">
        <v>23</v>
      </c>
      <c r="I54" s="4" t="s">
        <v>24</v>
      </c>
      <c r="J54" s="2" t="s">
        <v>24</v>
      </c>
      <c r="K54" s="2" t="s">
        <v>291</v>
      </c>
      <c r="L54" s="2" t="s">
        <v>292</v>
      </c>
      <c r="M54" s="2" t="s">
        <v>27</v>
      </c>
      <c r="N54" s="2" t="s">
        <v>293</v>
      </c>
      <c r="O54" s="4" t="str">
        <f t="shared" si="0"/>
        <v>Outstanding</v>
      </c>
      <c r="P54" s="11" t="s">
        <v>24</v>
      </c>
    </row>
    <row r="55" spans="1:16" ht="60" customHeight="1" x14ac:dyDescent="0.35">
      <c r="A55" s="9" t="s">
        <v>232</v>
      </c>
      <c r="B55" s="1" t="s">
        <v>294</v>
      </c>
      <c r="C55" s="2" t="s">
        <v>295</v>
      </c>
      <c r="D55" s="3" t="s">
        <v>142</v>
      </c>
      <c r="E55" s="4" t="s">
        <v>20</v>
      </c>
      <c r="F55" s="4" t="s">
        <v>21</v>
      </c>
      <c r="G55" s="4" t="s">
        <v>22</v>
      </c>
      <c r="H55" s="4" t="s">
        <v>23</v>
      </c>
      <c r="I55" s="4" t="s">
        <v>24</v>
      </c>
      <c r="J55" s="2" t="s">
        <v>24</v>
      </c>
      <c r="K55" s="2" t="s">
        <v>296</v>
      </c>
      <c r="L55" s="2" t="s">
        <v>236</v>
      </c>
      <c r="M55" s="2" t="s">
        <v>27</v>
      </c>
      <c r="N55" s="2" t="s">
        <v>297</v>
      </c>
      <c r="O55" s="4" t="str">
        <f t="shared" si="0"/>
        <v>Outstanding</v>
      </c>
      <c r="P55" s="11" t="s">
        <v>24</v>
      </c>
    </row>
    <row r="56" spans="1:16" ht="60" customHeight="1" x14ac:dyDescent="0.35">
      <c r="A56" s="9" t="s">
        <v>176</v>
      </c>
      <c r="B56" s="1" t="s">
        <v>298</v>
      </c>
      <c r="C56" s="2" t="s">
        <v>299</v>
      </c>
      <c r="D56" s="3" t="s">
        <v>142</v>
      </c>
      <c r="E56" s="4" t="s">
        <v>20</v>
      </c>
      <c r="F56" s="4" t="s">
        <v>21</v>
      </c>
      <c r="G56" s="4" t="s">
        <v>22</v>
      </c>
      <c r="H56" s="4" t="s">
        <v>23</v>
      </c>
      <c r="I56" s="4" t="s">
        <v>24</v>
      </c>
      <c r="J56" s="2" t="s">
        <v>24</v>
      </c>
      <c r="K56" s="2" t="s">
        <v>300</v>
      </c>
      <c r="L56" s="2" t="s">
        <v>301</v>
      </c>
      <c r="M56" s="2" t="s">
        <v>27</v>
      </c>
      <c r="N56" s="2" t="s">
        <v>302</v>
      </c>
      <c r="O56" s="4" t="str">
        <f t="shared" si="0"/>
        <v>Outstanding</v>
      </c>
      <c r="P56" s="11" t="s">
        <v>24</v>
      </c>
    </row>
    <row r="57" spans="1:16" ht="60" customHeight="1" x14ac:dyDescent="0.35">
      <c r="A57" s="9" t="s">
        <v>176</v>
      </c>
      <c r="B57" s="1" t="s">
        <v>303</v>
      </c>
      <c r="C57" s="2" t="s">
        <v>304</v>
      </c>
      <c r="D57" s="3" t="s">
        <v>142</v>
      </c>
      <c r="E57" s="4" t="s">
        <v>20</v>
      </c>
      <c r="F57" s="4" t="s">
        <v>21</v>
      </c>
      <c r="G57" s="4" t="s">
        <v>22</v>
      </c>
      <c r="H57" s="4" t="s">
        <v>23</v>
      </c>
      <c r="I57" s="4" t="s">
        <v>24</v>
      </c>
      <c r="J57" s="2" t="s">
        <v>24</v>
      </c>
      <c r="K57" s="2" t="s">
        <v>305</v>
      </c>
      <c r="L57" s="2" t="s">
        <v>306</v>
      </c>
      <c r="M57" s="2" t="s">
        <v>27</v>
      </c>
      <c r="N57" s="2" t="s">
        <v>307</v>
      </c>
      <c r="O57" s="4" t="str">
        <f t="shared" si="0"/>
        <v>Outstanding</v>
      </c>
      <c r="P57" s="11" t="s">
        <v>24</v>
      </c>
    </row>
    <row r="58" spans="1:16" ht="60" customHeight="1" x14ac:dyDescent="0.35">
      <c r="A58" s="9" t="s">
        <v>176</v>
      </c>
      <c r="B58" s="1" t="s">
        <v>308</v>
      </c>
      <c r="C58" s="2" t="s">
        <v>309</v>
      </c>
      <c r="D58" s="3" t="s">
        <v>142</v>
      </c>
      <c r="E58" s="4" t="s">
        <v>20</v>
      </c>
      <c r="F58" s="4" t="s">
        <v>21</v>
      </c>
      <c r="G58" s="4" t="s">
        <v>22</v>
      </c>
      <c r="H58" s="4" t="s">
        <v>23</v>
      </c>
      <c r="I58" s="4" t="s">
        <v>24</v>
      </c>
      <c r="J58" s="2" t="s">
        <v>24</v>
      </c>
      <c r="K58" s="2" t="s">
        <v>310</v>
      </c>
      <c r="L58" s="2" t="s">
        <v>311</v>
      </c>
      <c r="M58" s="2" t="s">
        <v>27</v>
      </c>
      <c r="N58" s="2" t="s">
        <v>312</v>
      </c>
      <c r="O58" s="4" t="str">
        <f t="shared" si="0"/>
        <v>Outstanding</v>
      </c>
      <c r="P58" s="11" t="s">
        <v>24</v>
      </c>
    </row>
    <row r="59" spans="1:16" ht="60" customHeight="1" x14ac:dyDescent="0.35">
      <c r="A59" s="9" t="s">
        <v>176</v>
      </c>
      <c r="B59" s="1" t="s">
        <v>313</v>
      </c>
      <c r="C59" s="2" t="s">
        <v>314</v>
      </c>
      <c r="D59" s="3" t="s">
        <v>142</v>
      </c>
      <c r="E59" s="4" t="s">
        <v>20</v>
      </c>
      <c r="F59" s="4" t="s">
        <v>21</v>
      </c>
      <c r="G59" s="4" t="s">
        <v>22</v>
      </c>
      <c r="H59" s="4" t="s">
        <v>23</v>
      </c>
      <c r="I59" s="4" t="s">
        <v>24</v>
      </c>
      <c r="J59" s="2" t="s">
        <v>24</v>
      </c>
      <c r="K59" s="2" t="s">
        <v>315</v>
      </c>
      <c r="L59" s="2" t="s">
        <v>316</v>
      </c>
      <c r="M59" s="2" t="s">
        <v>27</v>
      </c>
      <c r="N59" s="2" t="s">
        <v>317</v>
      </c>
      <c r="O59" s="4" t="str">
        <f t="shared" si="0"/>
        <v>Outstanding</v>
      </c>
      <c r="P59" s="11" t="s">
        <v>24</v>
      </c>
    </row>
    <row r="60" spans="1:16" ht="60" customHeight="1" x14ac:dyDescent="0.35">
      <c r="A60" s="9" t="s">
        <v>176</v>
      </c>
      <c r="B60" s="1" t="s">
        <v>318</v>
      </c>
      <c r="C60" s="2" t="s">
        <v>319</v>
      </c>
      <c r="D60" s="3" t="s">
        <v>142</v>
      </c>
      <c r="E60" s="4" t="s">
        <v>20</v>
      </c>
      <c r="F60" s="4" t="s">
        <v>21</v>
      </c>
      <c r="G60" s="4" t="s">
        <v>22</v>
      </c>
      <c r="H60" s="4" t="s">
        <v>23</v>
      </c>
      <c r="I60" s="4" t="s">
        <v>24</v>
      </c>
      <c r="J60" s="2" t="s">
        <v>24</v>
      </c>
      <c r="K60" s="2" t="s">
        <v>320</v>
      </c>
      <c r="L60" s="2" t="s">
        <v>321</v>
      </c>
      <c r="M60" s="2" t="s">
        <v>27</v>
      </c>
      <c r="N60" s="2" t="s">
        <v>322</v>
      </c>
      <c r="O60" s="4" t="str">
        <f t="shared" si="0"/>
        <v>Outstanding</v>
      </c>
      <c r="P60" s="11" t="s">
        <v>24</v>
      </c>
    </row>
    <row r="61" spans="1:16" ht="60" customHeight="1" x14ac:dyDescent="0.35">
      <c r="A61" s="9" t="s">
        <v>133</v>
      </c>
      <c r="B61" s="1" t="s">
        <v>323</v>
      </c>
      <c r="C61" s="2" t="s">
        <v>135</v>
      </c>
      <c r="D61" s="3" t="s">
        <v>142</v>
      </c>
      <c r="E61" s="4" t="s">
        <v>20</v>
      </c>
      <c r="F61" s="4" t="s">
        <v>21</v>
      </c>
      <c r="G61" s="4" t="s">
        <v>22</v>
      </c>
      <c r="H61" s="4" t="s">
        <v>23</v>
      </c>
      <c r="I61" s="4" t="s">
        <v>24</v>
      </c>
      <c r="J61" s="2" t="s">
        <v>24</v>
      </c>
      <c r="K61" s="2" t="s">
        <v>324</v>
      </c>
      <c r="L61" s="2" t="s">
        <v>325</v>
      </c>
      <c r="M61" s="2" t="s">
        <v>27</v>
      </c>
      <c r="N61" s="2" t="s">
        <v>326</v>
      </c>
      <c r="O61" s="4" t="str">
        <f t="shared" si="0"/>
        <v>Outstanding</v>
      </c>
      <c r="P61" s="11" t="s">
        <v>24</v>
      </c>
    </row>
    <row r="62" spans="1:16" ht="60" customHeight="1" x14ac:dyDescent="0.35">
      <c r="A62" s="9" t="s">
        <v>16</v>
      </c>
      <c r="B62" s="1" t="s">
        <v>327</v>
      </c>
      <c r="C62" s="2" t="s">
        <v>328</v>
      </c>
      <c r="D62" s="3" t="s">
        <v>19</v>
      </c>
      <c r="E62" s="4" t="s">
        <v>20</v>
      </c>
      <c r="F62" s="4" t="s">
        <v>21</v>
      </c>
      <c r="G62" s="4" t="s">
        <v>22</v>
      </c>
      <c r="H62" s="4" t="s">
        <v>23</v>
      </c>
      <c r="I62" s="4" t="s">
        <v>24</v>
      </c>
      <c r="J62" s="2" t="s">
        <v>24</v>
      </c>
      <c r="K62" s="2" t="s">
        <v>329</v>
      </c>
      <c r="L62" s="2" t="s">
        <v>330</v>
      </c>
      <c r="M62" s="2" t="s">
        <v>27</v>
      </c>
      <c r="N62" s="2" t="s">
        <v>331</v>
      </c>
      <c r="O62" s="4" t="str">
        <f t="shared" si="0"/>
        <v>Outstanding</v>
      </c>
      <c r="P62" s="11" t="s">
        <v>24</v>
      </c>
    </row>
    <row r="63" spans="1:16" ht="60" customHeight="1" x14ac:dyDescent="0.35">
      <c r="A63" s="9" t="s">
        <v>71</v>
      </c>
      <c r="B63" s="1" t="s">
        <v>332</v>
      </c>
      <c r="C63" s="2" t="s">
        <v>333</v>
      </c>
      <c r="D63" s="3" t="s">
        <v>19</v>
      </c>
      <c r="E63" s="4" t="s">
        <v>20</v>
      </c>
      <c r="F63" s="4" t="s">
        <v>21</v>
      </c>
      <c r="G63" s="4" t="s">
        <v>22</v>
      </c>
      <c r="H63" s="4" t="s">
        <v>23</v>
      </c>
      <c r="I63" s="4" t="s">
        <v>24</v>
      </c>
      <c r="J63" s="2" t="s">
        <v>24</v>
      </c>
      <c r="K63" s="2" t="s">
        <v>334</v>
      </c>
      <c r="L63" s="2" t="s">
        <v>335</v>
      </c>
      <c r="M63" s="2" t="s">
        <v>27</v>
      </c>
      <c r="N63" s="2" t="s">
        <v>336</v>
      </c>
      <c r="O63" s="4" t="str">
        <f t="shared" si="0"/>
        <v>Outstanding</v>
      </c>
      <c r="P63" s="11" t="s">
        <v>24</v>
      </c>
    </row>
    <row r="64" spans="1:16" ht="60" customHeight="1" x14ac:dyDescent="0.35">
      <c r="A64" s="9" t="s">
        <v>337</v>
      </c>
      <c r="B64" s="1" t="s">
        <v>338</v>
      </c>
      <c r="C64" s="2" t="s">
        <v>339</v>
      </c>
      <c r="D64" s="3" t="s">
        <v>19</v>
      </c>
      <c r="E64" s="4" t="s">
        <v>20</v>
      </c>
      <c r="F64" s="4" t="s">
        <v>21</v>
      </c>
      <c r="G64" s="4" t="s">
        <v>22</v>
      </c>
      <c r="H64" s="4" t="s">
        <v>23</v>
      </c>
      <c r="I64" s="4" t="s">
        <v>24</v>
      </c>
      <c r="J64" s="2" t="s">
        <v>24</v>
      </c>
      <c r="K64" s="2" t="s">
        <v>340</v>
      </c>
      <c r="L64" s="2" t="s">
        <v>341</v>
      </c>
      <c r="M64" s="2" t="s">
        <v>27</v>
      </c>
      <c r="N64" s="2" t="s">
        <v>342</v>
      </c>
      <c r="O64" s="4" t="str">
        <f t="shared" si="0"/>
        <v>Outstanding</v>
      </c>
      <c r="P64" s="11" t="s">
        <v>24</v>
      </c>
    </row>
    <row r="65" spans="1:16" ht="60" customHeight="1" x14ac:dyDescent="0.35">
      <c r="A65" s="9" t="s">
        <v>116</v>
      </c>
      <c r="B65" s="1" t="s">
        <v>343</v>
      </c>
      <c r="C65" s="2" t="s">
        <v>344</v>
      </c>
      <c r="D65" s="3" t="s">
        <v>19</v>
      </c>
      <c r="E65" s="4" t="s">
        <v>20</v>
      </c>
      <c r="F65" s="4" t="s">
        <v>21</v>
      </c>
      <c r="G65" s="4" t="s">
        <v>22</v>
      </c>
      <c r="H65" s="4" t="s">
        <v>23</v>
      </c>
      <c r="I65" s="4" t="s">
        <v>24</v>
      </c>
      <c r="J65" s="2" t="s">
        <v>24</v>
      </c>
      <c r="K65" s="2" t="s">
        <v>345</v>
      </c>
      <c r="L65" s="2" t="s">
        <v>346</v>
      </c>
      <c r="M65" s="2" t="s">
        <v>192</v>
      </c>
      <c r="N65" s="2" t="s">
        <v>347</v>
      </c>
      <c r="O65" s="4" t="str">
        <f t="shared" si="0"/>
        <v>Outstanding</v>
      </c>
      <c r="P65" s="11" t="s">
        <v>24</v>
      </c>
    </row>
    <row r="66" spans="1:16" ht="60" customHeight="1" x14ac:dyDescent="0.35">
      <c r="A66" s="9" t="s">
        <v>116</v>
      </c>
      <c r="B66" s="1" t="s">
        <v>348</v>
      </c>
      <c r="C66" s="2" t="s">
        <v>349</v>
      </c>
      <c r="D66" s="3" t="s">
        <v>19</v>
      </c>
      <c r="E66" s="4" t="s">
        <v>20</v>
      </c>
      <c r="F66" s="4" t="s">
        <v>21</v>
      </c>
      <c r="G66" s="4" t="s">
        <v>22</v>
      </c>
      <c r="H66" s="4" t="s">
        <v>23</v>
      </c>
      <c r="I66" s="4" t="s">
        <v>24</v>
      </c>
      <c r="J66" s="2" t="s">
        <v>24</v>
      </c>
      <c r="K66" s="2" t="s">
        <v>350</v>
      </c>
      <c r="L66" s="2" t="s">
        <v>351</v>
      </c>
      <c r="M66" s="2" t="s">
        <v>27</v>
      </c>
      <c r="N66" s="2" t="s">
        <v>352</v>
      </c>
      <c r="O66" s="4" t="str">
        <f t="shared" si="0"/>
        <v>Outstanding</v>
      </c>
      <c r="P66" s="11" t="s">
        <v>24</v>
      </c>
    </row>
    <row r="67" spans="1:16" ht="60" customHeight="1" x14ac:dyDescent="0.35">
      <c r="A67" s="9" t="s">
        <v>337</v>
      </c>
      <c r="B67" s="1" t="s">
        <v>353</v>
      </c>
      <c r="C67" s="2" t="s">
        <v>354</v>
      </c>
      <c r="D67" s="3" t="s">
        <v>19</v>
      </c>
      <c r="E67" s="4" t="s">
        <v>20</v>
      </c>
      <c r="F67" s="4" t="s">
        <v>21</v>
      </c>
      <c r="G67" s="4" t="s">
        <v>22</v>
      </c>
      <c r="H67" s="4" t="s">
        <v>23</v>
      </c>
      <c r="I67" s="4" t="s">
        <v>24</v>
      </c>
      <c r="J67" s="2" t="s">
        <v>24</v>
      </c>
      <c r="K67" s="2" t="s">
        <v>355</v>
      </c>
      <c r="L67" s="2" t="s">
        <v>356</v>
      </c>
      <c r="M67" s="2" t="s">
        <v>27</v>
      </c>
      <c r="N67" s="2" t="s">
        <v>357</v>
      </c>
      <c r="O67" s="4" t="str">
        <f t="shared" si="0"/>
        <v>Outstanding</v>
      </c>
      <c r="P67" s="11" t="s">
        <v>24</v>
      </c>
    </row>
    <row r="68" spans="1:16" ht="60" customHeight="1" x14ac:dyDescent="0.35">
      <c r="A68" s="9" t="s">
        <v>337</v>
      </c>
      <c r="B68" s="1" t="s">
        <v>358</v>
      </c>
      <c r="C68" s="2" t="s">
        <v>359</v>
      </c>
      <c r="D68" s="3" t="s">
        <v>19</v>
      </c>
      <c r="E68" s="4" t="s">
        <v>20</v>
      </c>
      <c r="F68" s="4" t="s">
        <v>21</v>
      </c>
      <c r="G68" s="4" t="s">
        <v>22</v>
      </c>
      <c r="H68" s="4" t="s">
        <v>23</v>
      </c>
      <c r="I68" s="4" t="s">
        <v>24</v>
      </c>
      <c r="J68" s="2" t="s">
        <v>24</v>
      </c>
      <c r="K68" s="2" t="s">
        <v>360</v>
      </c>
      <c r="L68" s="2" t="s">
        <v>361</v>
      </c>
      <c r="M68" s="2" t="s">
        <v>27</v>
      </c>
      <c r="N68" s="2" t="s">
        <v>362</v>
      </c>
      <c r="O68" s="4" t="str">
        <f t="shared" si="0"/>
        <v>Outstanding</v>
      </c>
      <c r="P68" s="11" t="s">
        <v>24</v>
      </c>
    </row>
    <row r="69" spans="1:16" ht="60" customHeight="1" x14ac:dyDescent="0.35">
      <c r="A69" s="9" t="s">
        <v>337</v>
      </c>
      <c r="B69" s="1" t="s">
        <v>363</v>
      </c>
      <c r="C69" s="2" t="s">
        <v>364</v>
      </c>
      <c r="D69" s="3" t="s">
        <v>19</v>
      </c>
      <c r="E69" s="4" t="s">
        <v>20</v>
      </c>
      <c r="F69" s="4" t="s">
        <v>21</v>
      </c>
      <c r="G69" s="4" t="s">
        <v>22</v>
      </c>
      <c r="H69" s="4" t="s">
        <v>23</v>
      </c>
      <c r="I69" s="4" t="s">
        <v>24</v>
      </c>
      <c r="J69" s="2" t="s">
        <v>24</v>
      </c>
      <c r="K69" s="2" t="s">
        <v>365</v>
      </c>
      <c r="L69" s="2" t="s">
        <v>366</v>
      </c>
      <c r="M69" s="2" t="s">
        <v>27</v>
      </c>
      <c r="N69" s="2" t="s">
        <v>367</v>
      </c>
      <c r="O69" s="4" t="str">
        <f t="shared" si="0"/>
        <v>Outstanding</v>
      </c>
      <c r="P69" s="11" t="s">
        <v>24</v>
      </c>
    </row>
    <row r="70" spans="1:16" ht="60" customHeight="1" x14ac:dyDescent="0.35">
      <c r="A70" s="9" t="s">
        <v>35</v>
      </c>
      <c r="B70" s="1" t="s">
        <v>368</v>
      </c>
      <c r="C70" s="2" t="s">
        <v>369</v>
      </c>
      <c r="D70" s="3" t="s">
        <v>19</v>
      </c>
      <c r="E70" s="4" t="s">
        <v>20</v>
      </c>
      <c r="F70" s="4" t="s">
        <v>21</v>
      </c>
      <c r="G70" s="4" t="s">
        <v>22</v>
      </c>
      <c r="H70" s="4" t="s">
        <v>23</v>
      </c>
      <c r="I70" s="4" t="s">
        <v>24</v>
      </c>
      <c r="J70" s="2" t="s">
        <v>24</v>
      </c>
      <c r="K70" s="2" t="s">
        <v>370</v>
      </c>
      <c r="L70" s="2" t="s">
        <v>371</v>
      </c>
      <c r="M70" s="2" t="s">
        <v>27</v>
      </c>
      <c r="N70" s="2" t="s">
        <v>372</v>
      </c>
      <c r="O70" s="4" t="str">
        <f t="shared" si="0"/>
        <v>Outstanding</v>
      </c>
      <c r="P70" s="11" t="s">
        <v>24</v>
      </c>
    </row>
    <row r="71" spans="1:16" ht="60" customHeight="1" x14ac:dyDescent="0.35">
      <c r="A71" s="9" t="s">
        <v>116</v>
      </c>
      <c r="B71" s="1" t="s">
        <v>373</v>
      </c>
      <c r="C71" s="2" t="s">
        <v>374</v>
      </c>
      <c r="D71" s="3" t="s">
        <v>19</v>
      </c>
      <c r="E71" s="4" t="s">
        <v>20</v>
      </c>
      <c r="F71" s="4" t="s">
        <v>21</v>
      </c>
      <c r="G71" s="4" t="s">
        <v>22</v>
      </c>
      <c r="H71" s="4" t="s">
        <v>23</v>
      </c>
      <c r="I71" s="4" t="s">
        <v>24</v>
      </c>
      <c r="J71" s="2" t="s">
        <v>24</v>
      </c>
      <c r="K71" s="2" t="s">
        <v>375</v>
      </c>
      <c r="L71" s="2" t="s">
        <v>376</v>
      </c>
      <c r="M71" s="2" t="s">
        <v>192</v>
      </c>
      <c r="N71" s="2" t="s">
        <v>377</v>
      </c>
      <c r="O71" s="4" t="str">
        <f t="shared" si="0"/>
        <v>Outstanding</v>
      </c>
      <c r="P71" s="11" t="s">
        <v>24</v>
      </c>
    </row>
    <row r="72" spans="1:16" ht="60" customHeight="1" x14ac:dyDescent="0.35">
      <c r="A72" s="9" t="s">
        <v>16</v>
      </c>
      <c r="B72" s="1" t="s">
        <v>378</v>
      </c>
      <c r="C72" s="2" t="s">
        <v>379</v>
      </c>
      <c r="D72" s="3" t="s">
        <v>19</v>
      </c>
      <c r="E72" s="4" t="s">
        <v>20</v>
      </c>
      <c r="F72" s="4" t="s">
        <v>21</v>
      </c>
      <c r="G72" s="4" t="s">
        <v>22</v>
      </c>
      <c r="H72" s="4" t="s">
        <v>23</v>
      </c>
      <c r="I72" s="4" t="s">
        <v>24</v>
      </c>
      <c r="J72" s="2" t="s">
        <v>24</v>
      </c>
      <c r="K72" s="2" t="s">
        <v>380</v>
      </c>
      <c r="L72" s="2" t="s">
        <v>381</v>
      </c>
      <c r="M72" s="2" t="s">
        <v>27</v>
      </c>
      <c r="N72" s="2" t="s">
        <v>382</v>
      </c>
      <c r="O72" s="4" t="str">
        <f t="shared" si="0"/>
        <v>Outstanding</v>
      </c>
      <c r="P72" s="11" t="s">
        <v>24</v>
      </c>
    </row>
    <row r="73" spans="1:16" ht="60" customHeight="1" x14ac:dyDescent="0.35">
      <c r="A73" s="9" t="s">
        <v>35</v>
      </c>
      <c r="B73" s="1" t="s">
        <v>383</v>
      </c>
      <c r="C73" s="2" t="s">
        <v>384</v>
      </c>
      <c r="D73" s="3" t="s">
        <v>19</v>
      </c>
      <c r="E73" s="4" t="s">
        <v>20</v>
      </c>
      <c r="F73" s="4" t="s">
        <v>21</v>
      </c>
      <c r="G73" s="4" t="s">
        <v>22</v>
      </c>
      <c r="H73" s="4" t="s">
        <v>23</v>
      </c>
      <c r="I73" s="4" t="s">
        <v>24</v>
      </c>
      <c r="J73" s="2" t="s">
        <v>24</v>
      </c>
      <c r="K73" s="2" t="s">
        <v>385</v>
      </c>
      <c r="L73" s="2" t="s">
        <v>386</v>
      </c>
      <c r="M73" s="2" t="s">
        <v>27</v>
      </c>
      <c r="N73" s="2" t="s">
        <v>387</v>
      </c>
      <c r="O73" s="4" t="str">
        <f t="shared" si="0"/>
        <v>Outstanding</v>
      </c>
      <c r="P73" s="11" t="s">
        <v>24</v>
      </c>
    </row>
    <row r="74" spans="1:16" ht="60" customHeight="1" x14ac:dyDescent="0.35">
      <c r="A74" s="9" t="s">
        <v>35</v>
      </c>
      <c r="B74" s="1" t="s">
        <v>388</v>
      </c>
      <c r="C74" s="2" t="s">
        <v>389</v>
      </c>
      <c r="D74" s="3" t="s">
        <v>19</v>
      </c>
      <c r="E74" s="4" t="s">
        <v>20</v>
      </c>
      <c r="F74" s="4" t="s">
        <v>21</v>
      </c>
      <c r="G74" s="4" t="s">
        <v>22</v>
      </c>
      <c r="H74" s="4" t="s">
        <v>23</v>
      </c>
      <c r="I74" s="4" t="s">
        <v>24</v>
      </c>
      <c r="J74" s="2" t="s">
        <v>24</v>
      </c>
      <c r="K74" s="2" t="s">
        <v>390</v>
      </c>
      <c r="L74" s="2" t="s">
        <v>391</v>
      </c>
      <c r="M74" s="2" t="s">
        <v>27</v>
      </c>
      <c r="N74" s="2" t="s">
        <v>392</v>
      </c>
      <c r="O74" s="4" t="str">
        <f t="shared" si="0"/>
        <v>Outstanding</v>
      </c>
      <c r="P74" s="11" t="s">
        <v>24</v>
      </c>
    </row>
    <row r="75" spans="1:16" ht="60" customHeight="1" x14ac:dyDescent="0.35">
      <c r="A75" s="9" t="s">
        <v>35</v>
      </c>
      <c r="B75" s="1" t="s">
        <v>393</v>
      </c>
      <c r="C75" s="2" t="s">
        <v>394</v>
      </c>
      <c r="D75" s="3" t="s">
        <v>19</v>
      </c>
      <c r="E75" s="4" t="s">
        <v>20</v>
      </c>
      <c r="F75" s="4" t="s">
        <v>21</v>
      </c>
      <c r="G75" s="4" t="s">
        <v>22</v>
      </c>
      <c r="H75" s="4" t="s">
        <v>23</v>
      </c>
      <c r="I75" s="4" t="s">
        <v>24</v>
      </c>
      <c r="J75" s="2" t="s">
        <v>24</v>
      </c>
      <c r="K75" s="2" t="s">
        <v>395</v>
      </c>
      <c r="L75" s="2" t="s">
        <v>396</v>
      </c>
      <c r="M75" s="2" t="s">
        <v>27</v>
      </c>
      <c r="N75" s="2" t="s">
        <v>397</v>
      </c>
      <c r="O75" s="4" t="str">
        <f t="shared" si="0"/>
        <v>Outstanding</v>
      </c>
      <c r="P75" s="11" t="s">
        <v>24</v>
      </c>
    </row>
    <row r="76" spans="1:16" ht="60" customHeight="1" x14ac:dyDescent="0.35">
      <c r="A76" s="9" t="s">
        <v>71</v>
      </c>
      <c r="B76" s="1" t="s">
        <v>398</v>
      </c>
      <c r="C76" s="2" t="s">
        <v>399</v>
      </c>
      <c r="D76" s="3" t="s">
        <v>19</v>
      </c>
      <c r="E76" s="4" t="s">
        <v>20</v>
      </c>
      <c r="F76" s="4" t="s">
        <v>21</v>
      </c>
      <c r="G76" s="4" t="s">
        <v>22</v>
      </c>
      <c r="H76" s="4" t="s">
        <v>23</v>
      </c>
      <c r="I76" s="4" t="s">
        <v>24</v>
      </c>
      <c r="J76" s="2" t="s">
        <v>24</v>
      </c>
      <c r="K76" s="2" t="s">
        <v>400</v>
      </c>
      <c r="L76" s="2" t="s">
        <v>401</v>
      </c>
      <c r="M76" s="2" t="s">
        <v>27</v>
      </c>
      <c r="N76" s="2" t="s">
        <v>402</v>
      </c>
      <c r="O76" s="4" t="str">
        <f t="shared" si="0"/>
        <v>Outstanding</v>
      </c>
      <c r="P76" s="11" t="s">
        <v>24</v>
      </c>
    </row>
    <row r="77" spans="1:16" ht="60" customHeight="1" x14ac:dyDescent="0.35">
      <c r="A77" s="9" t="s">
        <v>116</v>
      </c>
      <c r="B77" s="1" t="s">
        <v>403</v>
      </c>
      <c r="C77" s="2" t="s">
        <v>404</v>
      </c>
      <c r="D77" s="3" t="s">
        <v>19</v>
      </c>
      <c r="E77" s="4" t="s">
        <v>20</v>
      </c>
      <c r="F77" s="4" t="s">
        <v>21</v>
      </c>
      <c r="G77" s="4" t="s">
        <v>22</v>
      </c>
      <c r="H77" s="4" t="s">
        <v>23</v>
      </c>
      <c r="I77" s="4" t="s">
        <v>24</v>
      </c>
      <c r="J77" s="2" t="s">
        <v>24</v>
      </c>
      <c r="K77" s="2" t="s">
        <v>405</v>
      </c>
      <c r="L77" s="2" t="s">
        <v>406</v>
      </c>
      <c r="M77" s="2" t="s">
        <v>192</v>
      </c>
      <c r="N77" s="2" t="s">
        <v>407</v>
      </c>
      <c r="O77" s="4" t="str">
        <f t="shared" si="0"/>
        <v>Outstanding</v>
      </c>
      <c r="P77" s="11" t="s">
        <v>24</v>
      </c>
    </row>
    <row r="78" spans="1:16" ht="60" customHeight="1" x14ac:dyDescent="0.35">
      <c r="A78" s="9" t="s">
        <v>35</v>
      </c>
      <c r="B78" s="1" t="s">
        <v>408</v>
      </c>
      <c r="C78" s="2" t="s">
        <v>409</v>
      </c>
      <c r="D78" s="3" t="s">
        <v>19</v>
      </c>
      <c r="E78" s="4" t="s">
        <v>20</v>
      </c>
      <c r="F78" s="4" t="s">
        <v>21</v>
      </c>
      <c r="G78" s="4" t="s">
        <v>22</v>
      </c>
      <c r="H78" s="4" t="s">
        <v>23</v>
      </c>
      <c r="I78" s="4" t="s">
        <v>24</v>
      </c>
      <c r="J78" s="2" t="s">
        <v>24</v>
      </c>
      <c r="K78" s="2" t="s">
        <v>410</v>
      </c>
      <c r="L78" s="2" t="s">
        <v>411</v>
      </c>
      <c r="M78" s="2" t="s">
        <v>27</v>
      </c>
      <c r="N78" s="2" t="s">
        <v>412</v>
      </c>
      <c r="O78" s="4" t="str">
        <f t="shared" si="0"/>
        <v>Outstanding</v>
      </c>
      <c r="P78" s="11" t="s">
        <v>24</v>
      </c>
    </row>
    <row r="79" spans="1:16" ht="60" customHeight="1" x14ac:dyDescent="0.35">
      <c r="A79" s="9" t="s">
        <v>337</v>
      </c>
      <c r="B79" s="1" t="s">
        <v>413</v>
      </c>
      <c r="C79" s="2" t="s">
        <v>414</v>
      </c>
      <c r="D79" s="3" t="s">
        <v>19</v>
      </c>
      <c r="E79" s="4" t="s">
        <v>20</v>
      </c>
      <c r="F79" s="4" t="s">
        <v>21</v>
      </c>
      <c r="G79" s="4" t="s">
        <v>22</v>
      </c>
      <c r="H79" s="4" t="s">
        <v>23</v>
      </c>
      <c r="I79" s="4" t="s">
        <v>24</v>
      </c>
      <c r="J79" s="2" t="s">
        <v>24</v>
      </c>
      <c r="K79" s="2" t="s">
        <v>415</v>
      </c>
      <c r="L79" s="2" t="s">
        <v>416</v>
      </c>
      <c r="M79" s="2" t="s">
        <v>27</v>
      </c>
      <c r="N79" s="2" t="s">
        <v>417</v>
      </c>
      <c r="O79" s="4" t="str">
        <f t="shared" si="0"/>
        <v>Outstanding</v>
      </c>
      <c r="P79" s="11" t="s">
        <v>24</v>
      </c>
    </row>
    <row r="80" spans="1:16" ht="60" customHeight="1" x14ac:dyDescent="0.35">
      <c r="A80" s="9" t="s">
        <v>133</v>
      </c>
      <c r="B80" s="1" t="s">
        <v>418</v>
      </c>
      <c r="C80" s="2" t="s">
        <v>419</v>
      </c>
      <c r="D80" s="3" t="s">
        <v>19</v>
      </c>
      <c r="E80" s="4" t="s">
        <v>20</v>
      </c>
      <c r="F80" s="4" t="s">
        <v>21</v>
      </c>
      <c r="G80" s="4" t="s">
        <v>22</v>
      </c>
      <c r="H80" s="4" t="s">
        <v>23</v>
      </c>
      <c r="I80" s="4" t="s">
        <v>24</v>
      </c>
      <c r="J80" s="2" t="s">
        <v>24</v>
      </c>
      <c r="K80" s="2" t="s">
        <v>420</v>
      </c>
      <c r="L80" s="2" t="s">
        <v>421</v>
      </c>
      <c r="M80" s="2" t="s">
        <v>27</v>
      </c>
      <c r="N80" s="2" t="s">
        <v>422</v>
      </c>
      <c r="O80" s="4" t="str">
        <f t="shared" si="0"/>
        <v>Outstanding</v>
      </c>
      <c r="P80" s="11" t="s">
        <v>24</v>
      </c>
    </row>
    <row r="81" spans="1:16" ht="60" customHeight="1" x14ac:dyDescent="0.35">
      <c r="A81" s="9" t="s">
        <v>16</v>
      </c>
      <c r="B81" s="1" t="s">
        <v>423</v>
      </c>
      <c r="C81" s="2" t="s">
        <v>424</v>
      </c>
      <c r="D81" s="3" t="s">
        <v>19</v>
      </c>
      <c r="E81" s="4" t="s">
        <v>20</v>
      </c>
      <c r="F81" s="4" t="s">
        <v>21</v>
      </c>
      <c r="G81" s="4" t="s">
        <v>22</v>
      </c>
      <c r="H81" s="4" t="s">
        <v>23</v>
      </c>
      <c r="I81" s="4" t="s">
        <v>24</v>
      </c>
      <c r="J81" s="2" t="s">
        <v>24</v>
      </c>
      <c r="K81" s="2" t="s">
        <v>425</v>
      </c>
      <c r="L81" s="2" t="s">
        <v>426</v>
      </c>
      <c r="M81" s="2" t="s">
        <v>27</v>
      </c>
      <c r="N81" s="2" t="s">
        <v>427</v>
      </c>
      <c r="O81" s="4" t="str">
        <f t="shared" si="0"/>
        <v>Outstanding</v>
      </c>
      <c r="P81" s="11" t="s">
        <v>24</v>
      </c>
    </row>
    <row r="82" spans="1:16" ht="60" customHeight="1" x14ac:dyDescent="0.35">
      <c r="A82" s="9" t="s">
        <v>16</v>
      </c>
      <c r="B82" s="1" t="s">
        <v>428</v>
      </c>
      <c r="C82" s="2" t="s">
        <v>429</v>
      </c>
      <c r="D82" s="3" t="s">
        <v>19</v>
      </c>
      <c r="E82" s="4" t="s">
        <v>20</v>
      </c>
      <c r="F82" s="4" t="s">
        <v>21</v>
      </c>
      <c r="G82" s="4" t="s">
        <v>22</v>
      </c>
      <c r="H82" s="4" t="s">
        <v>23</v>
      </c>
      <c r="I82" s="4" t="s">
        <v>24</v>
      </c>
      <c r="J82" s="2" t="s">
        <v>24</v>
      </c>
      <c r="K82" s="2" t="s">
        <v>430</v>
      </c>
      <c r="L82" s="2" t="s">
        <v>431</v>
      </c>
      <c r="M82" s="2" t="s">
        <v>27</v>
      </c>
      <c r="N82" s="2" t="s">
        <v>432</v>
      </c>
      <c r="O82" s="4" t="str">
        <f t="shared" si="0"/>
        <v>Outstanding</v>
      </c>
      <c r="P82" s="11" t="s">
        <v>24</v>
      </c>
    </row>
    <row r="83" spans="1:16" ht="60" customHeight="1" x14ac:dyDescent="0.35">
      <c r="A83" s="9" t="s">
        <v>35</v>
      </c>
      <c r="B83" s="1" t="s">
        <v>433</v>
      </c>
      <c r="C83" s="2" t="s">
        <v>434</v>
      </c>
      <c r="D83" s="3" t="s">
        <v>435</v>
      </c>
      <c r="E83" s="4" t="s">
        <v>20</v>
      </c>
      <c r="F83" s="4" t="s">
        <v>21</v>
      </c>
      <c r="G83" s="4" t="s">
        <v>22</v>
      </c>
      <c r="H83" s="4" t="s">
        <v>23</v>
      </c>
      <c r="I83" s="4" t="s">
        <v>24</v>
      </c>
      <c r="J83" s="2" t="s">
        <v>24</v>
      </c>
      <c r="K83" s="2" t="s">
        <v>436</v>
      </c>
      <c r="L83" s="2" t="s">
        <v>437</v>
      </c>
      <c r="M83" s="2" t="s">
        <v>27</v>
      </c>
      <c r="N83" s="2" t="s">
        <v>438</v>
      </c>
      <c r="O83" s="4" t="str">
        <f t="shared" si="0"/>
        <v>Outstanding</v>
      </c>
      <c r="P83" s="11" t="s">
        <v>24</v>
      </c>
    </row>
    <row r="84" spans="1:16" ht="60" customHeight="1" x14ac:dyDescent="0.35">
      <c r="A84" s="9" t="s">
        <v>35</v>
      </c>
      <c r="B84" s="1" t="s">
        <v>439</v>
      </c>
      <c r="C84" s="2" t="s">
        <v>440</v>
      </c>
      <c r="D84" s="3" t="s">
        <v>435</v>
      </c>
      <c r="E84" s="4" t="s">
        <v>20</v>
      </c>
      <c r="F84" s="4" t="s">
        <v>21</v>
      </c>
      <c r="G84" s="4" t="s">
        <v>22</v>
      </c>
      <c r="H84" s="4" t="s">
        <v>23</v>
      </c>
      <c r="I84" s="4" t="s">
        <v>24</v>
      </c>
      <c r="J84" s="2" t="s">
        <v>24</v>
      </c>
      <c r="K84" s="2" t="s">
        <v>441</v>
      </c>
      <c r="L84" s="2" t="s">
        <v>442</v>
      </c>
      <c r="M84" s="2" t="s">
        <v>27</v>
      </c>
      <c r="N84" s="2" t="s">
        <v>443</v>
      </c>
      <c r="O84" s="4" t="str">
        <f t="shared" si="0"/>
        <v>Outstanding</v>
      </c>
      <c r="P84" s="11" t="s">
        <v>24</v>
      </c>
    </row>
    <row r="85" spans="1:16" ht="60" customHeight="1" x14ac:dyDescent="0.35">
      <c r="A85" s="9" t="s">
        <v>87</v>
      </c>
      <c r="B85" s="1" t="s">
        <v>444</v>
      </c>
      <c r="C85" s="2" t="s">
        <v>445</v>
      </c>
      <c r="D85" s="3" t="s">
        <v>435</v>
      </c>
      <c r="E85" s="4" t="s">
        <v>20</v>
      </c>
      <c r="F85" s="4" t="s">
        <v>21</v>
      </c>
      <c r="G85" s="4" t="s">
        <v>22</v>
      </c>
      <c r="H85" s="4" t="s">
        <v>23</v>
      </c>
      <c r="I85" s="4" t="s">
        <v>24</v>
      </c>
      <c r="J85" s="2" t="s">
        <v>24</v>
      </c>
      <c r="K85" s="2" t="s">
        <v>446</v>
      </c>
      <c r="L85" s="2" t="s">
        <v>447</v>
      </c>
      <c r="M85" s="2" t="s">
        <v>27</v>
      </c>
      <c r="N85" s="2" t="s">
        <v>448</v>
      </c>
      <c r="O85" s="4" t="str">
        <f t="shared" si="0"/>
        <v>Outstanding</v>
      </c>
      <c r="P85" s="11" t="s">
        <v>24</v>
      </c>
    </row>
    <row r="86" spans="1:16" ht="60" customHeight="1" x14ac:dyDescent="0.35">
      <c r="A86" s="9" t="s">
        <v>87</v>
      </c>
      <c r="B86" s="1" t="s">
        <v>449</v>
      </c>
      <c r="C86" s="2" t="s">
        <v>450</v>
      </c>
      <c r="D86" s="3" t="s">
        <v>435</v>
      </c>
      <c r="E86" s="4" t="s">
        <v>20</v>
      </c>
      <c r="F86" s="4" t="s">
        <v>21</v>
      </c>
      <c r="G86" s="4" t="s">
        <v>22</v>
      </c>
      <c r="H86" s="4" t="s">
        <v>23</v>
      </c>
      <c r="I86" s="4" t="s">
        <v>24</v>
      </c>
      <c r="J86" s="2" t="s">
        <v>24</v>
      </c>
      <c r="K86" s="2" t="s">
        <v>451</v>
      </c>
      <c r="L86" s="2" t="s">
        <v>452</v>
      </c>
      <c r="M86" s="2" t="s">
        <v>27</v>
      </c>
      <c r="N86" s="2" t="s">
        <v>453</v>
      </c>
      <c r="O86" s="4" t="str">
        <f t="shared" si="0"/>
        <v>Outstanding</v>
      </c>
      <c r="P86" s="11" t="s">
        <v>24</v>
      </c>
    </row>
    <row r="87" spans="1:16" ht="60" customHeight="1" x14ac:dyDescent="0.35">
      <c r="A87" s="9" t="s">
        <v>454</v>
      </c>
      <c r="B87" s="1" t="s">
        <v>455</v>
      </c>
      <c r="C87" s="2" t="s">
        <v>456</v>
      </c>
      <c r="D87" s="3" t="s">
        <v>435</v>
      </c>
      <c r="E87" s="4" t="s">
        <v>20</v>
      </c>
      <c r="F87" s="4" t="s">
        <v>21</v>
      </c>
      <c r="G87" s="4" t="s">
        <v>22</v>
      </c>
      <c r="H87" s="4" t="s">
        <v>23</v>
      </c>
      <c r="I87" s="4" t="s">
        <v>24</v>
      </c>
      <c r="J87" s="2" t="s">
        <v>24</v>
      </c>
      <c r="K87" s="2" t="s">
        <v>457</v>
      </c>
      <c r="L87" s="2" t="s">
        <v>458</v>
      </c>
      <c r="M87" s="2" t="s">
        <v>27</v>
      </c>
      <c r="N87" s="2" t="s">
        <v>459</v>
      </c>
      <c r="O87" s="4" t="str">
        <f t="shared" si="0"/>
        <v>Outstanding</v>
      </c>
      <c r="P87" s="11" t="s">
        <v>24</v>
      </c>
    </row>
    <row r="88" spans="1:16" ht="60" customHeight="1" x14ac:dyDescent="0.35">
      <c r="A88" s="9" t="s">
        <v>71</v>
      </c>
      <c r="B88" s="1" t="s">
        <v>460</v>
      </c>
      <c r="C88" s="2" t="s">
        <v>461</v>
      </c>
      <c r="D88" s="3" t="s">
        <v>435</v>
      </c>
      <c r="E88" s="4" t="s">
        <v>20</v>
      </c>
      <c r="F88" s="4" t="s">
        <v>21</v>
      </c>
      <c r="G88" s="4" t="s">
        <v>22</v>
      </c>
      <c r="H88" s="4" t="s">
        <v>23</v>
      </c>
      <c r="I88" s="4" t="s">
        <v>24</v>
      </c>
      <c r="J88" s="2" t="s">
        <v>24</v>
      </c>
      <c r="K88" s="2" t="s">
        <v>462</v>
      </c>
      <c r="L88" s="2" t="s">
        <v>463</v>
      </c>
      <c r="M88" s="2" t="s">
        <v>27</v>
      </c>
      <c r="N88" s="2" t="s">
        <v>464</v>
      </c>
      <c r="O88" s="4" t="str">
        <f t="shared" si="0"/>
        <v>Outstanding</v>
      </c>
      <c r="P88" s="11" t="s">
        <v>24</v>
      </c>
    </row>
    <row r="89" spans="1:16" ht="60" customHeight="1" x14ac:dyDescent="0.35">
      <c r="A89" s="9" t="s">
        <v>454</v>
      </c>
      <c r="B89" s="1" t="s">
        <v>465</v>
      </c>
      <c r="C89" s="2" t="s">
        <v>466</v>
      </c>
      <c r="D89" s="3" t="s">
        <v>435</v>
      </c>
      <c r="E89" s="4" t="s">
        <v>20</v>
      </c>
      <c r="F89" s="4" t="s">
        <v>21</v>
      </c>
      <c r="G89" s="4" t="s">
        <v>22</v>
      </c>
      <c r="H89" s="4" t="s">
        <v>23</v>
      </c>
      <c r="I89" s="4" t="s">
        <v>24</v>
      </c>
      <c r="J89" s="2" t="s">
        <v>24</v>
      </c>
      <c r="K89" s="2" t="s">
        <v>467</v>
      </c>
      <c r="L89" s="2" t="s">
        <v>468</v>
      </c>
      <c r="M89" s="2" t="s">
        <v>27</v>
      </c>
      <c r="N89" s="2" t="s">
        <v>469</v>
      </c>
      <c r="O89" s="4" t="str">
        <f t="shared" si="0"/>
        <v>Outstanding</v>
      </c>
      <c r="P89" s="11" t="s">
        <v>24</v>
      </c>
    </row>
    <row r="90" spans="1:16" ht="60" customHeight="1" x14ac:dyDescent="0.35">
      <c r="A90" s="9" t="s">
        <v>133</v>
      </c>
      <c r="B90" s="1" t="s">
        <v>470</v>
      </c>
      <c r="C90" s="2" t="s">
        <v>471</v>
      </c>
      <c r="D90" s="3" t="s">
        <v>435</v>
      </c>
      <c r="E90" s="4" t="s">
        <v>20</v>
      </c>
      <c r="F90" s="4" t="s">
        <v>21</v>
      </c>
      <c r="G90" s="4" t="s">
        <v>22</v>
      </c>
      <c r="H90" s="4" t="s">
        <v>23</v>
      </c>
      <c r="I90" s="4" t="s">
        <v>24</v>
      </c>
      <c r="J90" s="2" t="s">
        <v>24</v>
      </c>
      <c r="K90" s="2" t="s">
        <v>472</v>
      </c>
      <c r="L90" s="2" t="s">
        <v>473</v>
      </c>
      <c r="M90" s="2" t="s">
        <v>27</v>
      </c>
      <c r="N90" s="2" t="s">
        <v>474</v>
      </c>
      <c r="O90" s="4" t="str">
        <f t="shared" si="0"/>
        <v>Outstanding</v>
      </c>
      <c r="P90" s="11" t="s">
        <v>24</v>
      </c>
    </row>
    <row r="91" spans="1:16" ht="60" customHeight="1" x14ac:dyDescent="0.35">
      <c r="A91" s="9" t="s">
        <v>35</v>
      </c>
      <c r="B91" s="1" t="s">
        <v>475</v>
      </c>
      <c r="C91" s="2" t="s">
        <v>476</v>
      </c>
      <c r="D91" s="3" t="s">
        <v>435</v>
      </c>
      <c r="E91" s="4" t="s">
        <v>20</v>
      </c>
      <c r="F91" s="4" t="s">
        <v>21</v>
      </c>
      <c r="G91" s="4" t="s">
        <v>22</v>
      </c>
      <c r="H91" s="4" t="s">
        <v>23</v>
      </c>
      <c r="I91" s="4" t="s">
        <v>24</v>
      </c>
      <c r="J91" s="2" t="s">
        <v>24</v>
      </c>
      <c r="K91" s="2" t="s">
        <v>477</v>
      </c>
      <c r="L91" s="2" t="s">
        <v>478</v>
      </c>
      <c r="M91" s="2" t="s">
        <v>27</v>
      </c>
      <c r="N91" s="2" t="s">
        <v>479</v>
      </c>
      <c r="O91" s="4" t="str">
        <f t="shared" si="0"/>
        <v>Outstanding</v>
      </c>
      <c r="P91" s="11" t="s">
        <v>24</v>
      </c>
    </row>
    <row r="92" spans="1:16" ht="60" customHeight="1" x14ac:dyDescent="0.35">
      <c r="A92" s="9" t="s">
        <v>35</v>
      </c>
      <c r="B92" s="1" t="s">
        <v>480</v>
      </c>
      <c r="C92" s="2" t="s">
        <v>481</v>
      </c>
      <c r="D92" s="3" t="s">
        <v>435</v>
      </c>
      <c r="E92" s="4" t="s">
        <v>20</v>
      </c>
      <c r="F92" s="4" t="s">
        <v>21</v>
      </c>
      <c r="G92" s="4" t="s">
        <v>22</v>
      </c>
      <c r="H92" s="4" t="s">
        <v>23</v>
      </c>
      <c r="I92" s="4" t="s">
        <v>24</v>
      </c>
      <c r="J92" s="2" t="s">
        <v>24</v>
      </c>
      <c r="K92" s="2" t="s">
        <v>482</v>
      </c>
      <c r="L92" s="2" t="s">
        <v>483</v>
      </c>
      <c r="M92" s="2" t="s">
        <v>27</v>
      </c>
      <c r="N92" s="2" t="s">
        <v>484</v>
      </c>
      <c r="O92" s="4" t="str">
        <f t="shared" si="0"/>
        <v>Outstanding</v>
      </c>
      <c r="P92" s="11" t="s">
        <v>24</v>
      </c>
    </row>
    <row r="93" spans="1:16" ht="60" customHeight="1" x14ac:dyDescent="0.35">
      <c r="A93" s="9" t="s">
        <v>35</v>
      </c>
      <c r="B93" s="1" t="s">
        <v>485</v>
      </c>
      <c r="C93" s="2" t="s">
        <v>486</v>
      </c>
      <c r="D93" s="3" t="s">
        <v>435</v>
      </c>
      <c r="E93" s="4" t="s">
        <v>20</v>
      </c>
      <c r="F93" s="4" t="s">
        <v>21</v>
      </c>
      <c r="G93" s="4" t="s">
        <v>22</v>
      </c>
      <c r="H93" s="4" t="s">
        <v>23</v>
      </c>
      <c r="I93" s="4" t="s">
        <v>24</v>
      </c>
      <c r="J93" s="2" t="s">
        <v>24</v>
      </c>
      <c r="K93" s="2" t="s">
        <v>487</v>
      </c>
      <c r="L93" s="2" t="s">
        <v>488</v>
      </c>
      <c r="M93" s="2" t="s">
        <v>27</v>
      </c>
      <c r="N93" s="2" t="s">
        <v>489</v>
      </c>
      <c r="O93" s="4" t="str">
        <f t="shared" si="0"/>
        <v>Outstanding</v>
      </c>
      <c r="P93" s="11" t="s">
        <v>24</v>
      </c>
    </row>
    <row r="94" spans="1:16" ht="60" customHeight="1" x14ac:dyDescent="0.35">
      <c r="A94" s="9" t="s">
        <v>490</v>
      </c>
      <c r="B94" s="1" t="s">
        <v>491</v>
      </c>
      <c r="C94" s="2" t="s">
        <v>492</v>
      </c>
      <c r="D94" s="3" t="s">
        <v>435</v>
      </c>
      <c r="E94" s="4" t="s">
        <v>20</v>
      </c>
      <c r="F94" s="4" t="s">
        <v>21</v>
      </c>
      <c r="G94" s="4" t="s">
        <v>22</v>
      </c>
      <c r="H94" s="4" t="s">
        <v>23</v>
      </c>
      <c r="I94" s="4" t="s">
        <v>24</v>
      </c>
      <c r="J94" s="2" t="s">
        <v>24</v>
      </c>
      <c r="K94" s="2" t="s">
        <v>493</v>
      </c>
      <c r="L94" s="2" t="s">
        <v>494</v>
      </c>
      <c r="M94" s="2" t="s">
        <v>27</v>
      </c>
      <c r="N94" s="2" t="s">
        <v>495</v>
      </c>
      <c r="O94" s="4" t="str">
        <f t="shared" si="0"/>
        <v>Outstanding</v>
      </c>
      <c r="P94" s="11" t="s">
        <v>24</v>
      </c>
    </row>
    <row r="95" spans="1:16" ht="60" customHeight="1" x14ac:dyDescent="0.35">
      <c r="A95" s="9" t="s">
        <v>454</v>
      </c>
      <c r="B95" s="1" t="s">
        <v>496</v>
      </c>
      <c r="C95" s="2" t="s">
        <v>497</v>
      </c>
      <c r="D95" s="3" t="s">
        <v>435</v>
      </c>
      <c r="E95" s="4" t="s">
        <v>20</v>
      </c>
      <c r="F95" s="4" t="s">
        <v>21</v>
      </c>
      <c r="G95" s="4" t="s">
        <v>22</v>
      </c>
      <c r="H95" s="4" t="s">
        <v>23</v>
      </c>
      <c r="I95" s="4" t="s">
        <v>24</v>
      </c>
      <c r="J95" s="2" t="s">
        <v>24</v>
      </c>
      <c r="K95" s="2" t="s">
        <v>498</v>
      </c>
      <c r="L95" s="2" t="s">
        <v>499</v>
      </c>
      <c r="M95" s="2" t="s">
        <v>27</v>
      </c>
      <c r="N95" s="2" t="s">
        <v>500</v>
      </c>
      <c r="O95" s="4" t="str">
        <f t="shared" si="0"/>
        <v>Outstanding</v>
      </c>
      <c r="P95" s="11" t="s">
        <v>24</v>
      </c>
    </row>
    <row r="96" spans="1:16" ht="60" customHeight="1" x14ac:dyDescent="0.35">
      <c r="A96" s="9" t="s">
        <v>454</v>
      </c>
      <c r="B96" s="1" t="s">
        <v>501</v>
      </c>
      <c r="C96" s="2" t="s">
        <v>502</v>
      </c>
      <c r="D96" s="3" t="s">
        <v>435</v>
      </c>
      <c r="E96" s="4" t="s">
        <v>20</v>
      </c>
      <c r="F96" s="4" t="s">
        <v>21</v>
      </c>
      <c r="G96" s="4" t="s">
        <v>22</v>
      </c>
      <c r="H96" s="4" t="s">
        <v>23</v>
      </c>
      <c r="I96" s="4" t="s">
        <v>24</v>
      </c>
      <c r="J96" s="2" t="s">
        <v>24</v>
      </c>
      <c r="K96" s="2" t="s">
        <v>503</v>
      </c>
      <c r="L96" s="2" t="s">
        <v>504</v>
      </c>
      <c r="M96" s="2" t="s">
        <v>27</v>
      </c>
      <c r="N96" s="2" t="s">
        <v>505</v>
      </c>
      <c r="O96" s="4" t="str">
        <f t="shared" si="0"/>
        <v>Outstanding</v>
      </c>
      <c r="P96" s="11" t="s">
        <v>24</v>
      </c>
    </row>
    <row r="97" spans="1:16" ht="60" customHeight="1" x14ac:dyDescent="0.35">
      <c r="A97" s="9" t="s">
        <v>454</v>
      </c>
      <c r="B97" s="1" t="s">
        <v>506</v>
      </c>
      <c r="C97" s="2" t="s">
        <v>507</v>
      </c>
      <c r="D97" s="3" t="s">
        <v>435</v>
      </c>
      <c r="E97" s="4" t="s">
        <v>20</v>
      </c>
      <c r="F97" s="4" t="s">
        <v>21</v>
      </c>
      <c r="G97" s="4" t="s">
        <v>22</v>
      </c>
      <c r="H97" s="4" t="s">
        <v>23</v>
      </c>
      <c r="I97" s="4" t="s">
        <v>24</v>
      </c>
      <c r="J97" s="2" t="s">
        <v>24</v>
      </c>
      <c r="K97" s="2" t="s">
        <v>508</v>
      </c>
      <c r="L97" s="2" t="s">
        <v>509</v>
      </c>
      <c r="M97" s="2" t="s">
        <v>27</v>
      </c>
      <c r="N97" s="2" t="s">
        <v>510</v>
      </c>
      <c r="O97" s="4" t="str">
        <f t="shared" si="0"/>
        <v>Outstanding</v>
      </c>
      <c r="P97" s="11" t="s">
        <v>24</v>
      </c>
    </row>
    <row r="98" spans="1:16" ht="60" customHeight="1" x14ac:dyDescent="0.35">
      <c r="A98" s="9" t="s">
        <v>454</v>
      </c>
      <c r="B98" s="1" t="s">
        <v>511</v>
      </c>
      <c r="C98" s="2" t="s">
        <v>512</v>
      </c>
      <c r="D98" s="3" t="s">
        <v>435</v>
      </c>
      <c r="E98" s="4" t="s">
        <v>20</v>
      </c>
      <c r="F98" s="4" t="s">
        <v>21</v>
      </c>
      <c r="G98" s="4" t="s">
        <v>22</v>
      </c>
      <c r="H98" s="4" t="s">
        <v>23</v>
      </c>
      <c r="I98" s="4" t="s">
        <v>24</v>
      </c>
      <c r="J98" s="2" t="s">
        <v>24</v>
      </c>
      <c r="K98" s="2" t="s">
        <v>513</v>
      </c>
      <c r="L98" s="2" t="s">
        <v>514</v>
      </c>
      <c r="M98" s="2" t="s">
        <v>27</v>
      </c>
      <c r="N98" s="2" t="s">
        <v>515</v>
      </c>
      <c r="O98" s="4" t="str">
        <f t="shared" si="0"/>
        <v>Outstanding</v>
      </c>
      <c r="P98" s="11" t="s">
        <v>24</v>
      </c>
    </row>
    <row r="99" spans="1:16" ht="60" customHeight="1" x14ac:dyDescent="0.35">
      <c r="A99" s="9" t="s">
        <v>87</v>
      </c>
      <c r="B99" s="1" t="s">
        <v>516</v>
      </c>
      <c r="C99" s="2" t="s">
        <v>517</v>
      </c>
      <c r="D99" s="3" t="s">
        <v>435</v>
      </c>
      <c r="E99" s="4" t="s">
        <v>20</v>
      </c>
      <c r="F99" s="4" t="s">
        <v>21</v>
      </c>
      <c r="G99" s="4" t="s">
        <v>22</v>
      </c>
      <c r="H99" s="4" t="s">
        <v>23</v>
      </c>
      <c r="I99" s="4" t="s">
        <v>24</v>
      </c>
      <c r="J99" s="2" t="s">
        <v>24</v>
      </c>
      <c r="K99" s="2" t="s">
        <v>518</v>
      </c>
      <c r="L99" s="2" t="s">
        <v>519</v>
      </c>
      <c r="M99" s="2" t="s">
        <v>27</v>
      </c>
      <c r="N99" s="2" t="s">
        <v>520</v>
      </c>
      <c r="O99" s="4" t="str">
        <f t="shared" si="0"/>
        <v>Outstanding</v>
      </c>
      <c r="P99" s="11" t="s">
        <v>24</v>
      </c>
    </row>
    <row r="100" spans="1:16" ht="60" customHeight="1" x14ac:dyDescent="0.35">
      <c r="A100" s="9" t="s">
        <v>16</v>
      </c>
      <c r="B100" s="1" t="s">
        <v>521</v>
      </c>
      <c r="C100" s="2" t="s">
        <v>522</v>
      </c>
      <c r="D100" s="3" t="s">
        <v>435</v>
      </c>
      <c r="E100" s="4" t="s">
        <v>20</v>
      </c>
      <c r="F100" s="4" t="s">
        <v>21</v>
      </c>
      <c r="G100" s="4" t="s">
        <v>22</v>
      </c>
      <c r="H100" s="4" t="s">
        <v>23</v>
      </c>
      <c r="I100" s="4" t="s">
        <v>24</v>
      </c>
      <c r="J100" s="2" t="s">
        <v>24</v>
      </c>
      <c r="K100" s="2" t="s">
        <v>523</v>
      </c>
      <c r="L100" s="2" t="s">
        <v>524</v>
      </c>
      <c r="M100" s="2" t="s">
        <v>27</v>
      </c>
      <c r="N100" s="2" t="s">
        <v>525</v>
      </c>
      <c r="O100" s="4" t="str">
        <f t="shared" si="0"/>
        <v>Outstanding</v>
      </c>
      <c r="P100" s="11" t="s">
        <v>24</v>
      </c>
    </row>
    <row r="101" spans="1:16" ht="60" customHeight="1" x14ac:dyDescent="0.35">
      <c r="A101" s="9" t="s">
        <v>16</v>
      </c>
      <c r="B101" s="1" t="s">
        <v>526</v>
      </c>
      <c r="C101" s="2" t="s">
        <v>527</v>
      </c>
      <c r="D101" s="3" t="s">
        <v>435</v>
      </c>
      <c r="E101" s="4" t="s">
        <v>20</v>
      </c>
      <c r="F101" s="4" t="s">
        <v>21</v>
      </c>
      <c r="G101" s="4" t="s">
        <v>22</v>
      </c>
      <c r="H101" s="4" t="s">
        <v>23</v>
      </c>
      <c r="I101" s="4" t="s">
        <v>24</v>
      </c>
      <c r="J101" s="2" t="s">
        <v>24</v>
      </c>
      <c r="K101" s="2" t="s">
        <v>528</v>
      </c>
      <c r="L101" s="2" t="s">
        <v>529</v>
      </c>
      <c r="M101" s="2" t="s">
        <v>27</v>
      </c>
      <c r="N101" s="2" t="s">
        <v>530</v>
      </c>
      <c r="O101" s="4" t="str">
        <f t="shared" si="0"/>
        <v>Outstanding</v>
      </c>
      <c r="P101" s="11" t="s">
        <v>24</v>
      </c>
    </row>
    <row r="102" spans="1:16" ht="60" customHeight="1" x14ac:dyDescent="0.35">
      <c r="A102" s="9" t="s">
        <v>16</v>
      </c>
      <c r="B102" s="1" t="s">
        <v>531</v>
      </c>
      <c r="C102" s="2" t="s">
        <v>532</v>
      </c>
      <c r="D102" s="3" t="s">
        <v>435</v>
      </c>
      <c r="E102" s="4" t="s">
        <v>20</v>
      </c>
      <c r="F102" s="4" t="s">
        <v>21</v>
      </c>
      <c r="G102" s="4" t="s">
        <v>22</v>
      </c>
      <c r="H102" s="4" t="s">
        <v>23</v>
      </c>
      <c r="I102" s="4" t="s">
        <v>24</v>
      </c>
      <c r="J102" s="2" t="s">
        <v>24</v>
      </c>
      <c r="K102" s="2" t="s">
        <v>533</v>
      </c>
      <c r="L102" s="2" t="s">
        <v>534</v>
      </c>
      <c r="M102" s="2" t="s">
        <v>27</v>
      </c>
      <c r="N102" s="2" t="s">
        <v>535</v>
      </c>
      <c r="O102" s="4" t="str">
        <f t="shared" si="0"/>
        <v>Outstanding</v>
      </c>
      <c r="P102" s="11" t="s">
        <v>24</v>
      </c>
    </row>
    <row r="103" spans="1:16" ht="60" customHeight="1" x14ac:dyDescent="0.35">
      <c r="A103" s="9" t="s">
        <v>16</v>
      </c>
      <c r="B103" s="1" t="s">
        <v>536</v>
      </c>
      <c r="C103" s="2" t="s">
        <v>537</v>
      </c>
      <c r="D103" s="3" t="s">
        <v>435</v>
      </c>
      <c r="E103" s="4" t="s">
        <v>20</v>
      </c>
      <c r="F103" s="4" t="s">
        <v>21</v>
      </c>
      <c r="G103" s="4" t="s">
        <v>22</v>
      </c>
      <c r="H103" s="4" t="s">
        <v>23</v>
      </c>
      <c r="I103" s="4" t="s">
        <v>24</v>
      </c>
      <c r="J103" s="2" t="s">
        <v>24</v>
      </c>
      <c r="K103" s="2" t="s">
        <v>538</v>
      </c>
      <c r="L103" s="2" t="s">
        <v>539</v>
      </c>
      <c r="M103" s="2" t="s">
        <v>27</v>
      </c>
      <c r="N103" s="2" t="s">
        <v>540</v>
      </c>
      <c r="O103" s="4" t="str">
        <f t="shared" si="0"/>
        <v>Outstanding</v>
      </c>
      <c r="P103" s="11" t="s">
        <v>24</v>
      </c>
    </row>
    <row r="104" spans="1:16" ht="60" customHeight="1" x14ac:dyDescent="0.35">
      <c r="A104" s="9" t="s">
        <v>16</v>
      </c>
      <c r="B104" s="1" t="s">
        <v>541</v>
      </c>
      <c r="C104" s="2" t="s">
        <v>542</v>
      </c>
      <c r="D104" s="3" t="s">
        <v>435</v>
      </c>
      <c r="E104" s="4" t="s">
        <v>20</v>
      </c>
      <c r="F104" s="4" t="s">
        <v>21</v>
      </c>
      <c r="G104" s="4" t="s">
        <v>22</v>
      </c>
      <c r="H104" s="4" t="s">
        <v>23</v>
      </c>
      <c r="I104" s="4" t="s">
        <v>24</v>
      </c>
      <c r="J104" s="2" t="s">
        <v>24</v>
      </c>
      <c r="K104" s="2" t="s">
        <v>543</v>
      </c>
      <c r="L104" s="2" t="s">
        <v>544</v>
      </c>
      <c r="M104" s="2" t="s">
        <v>27</v>
      </c>
      <c r="N104" s="2" t="s">
        <v>545</v>
      </c>
      <c r="O104" s="4" t="str">
        <f t="shared" si="0"/>
        <v>Outstanding</v>
      </c>
      <c r="P104" s="11" t="s">
        <v>24</v>
      </c>
    </row>
    <row r="105" spans="1:16" ht="60" customHeight="1" x14ac:dyDescent="0.35">
      <c r="A105" s="9" t="s">
        <v>16</v>
      </c>
      <c r="B105" s="1" t="s">
        <v>546</v>
      </c>
      <c r="C105" s="2" t="s">
        <v>547</v>
      </c>
      <c r="D105" s="3" t="s">
        <v>435</v>
      </c>
      <c r="E105" s="4" t="s">
        <v>20</v>
      </c>
      <c r="F105" s="4" t="s">
        <v>21</v>
      </c>
      <c r="G105" s="4" t="s">
        <v>22</v>
      </c>
      <c r="H105" s="4" t="s">
        <v>23</v>
      </c>
      <c r="I105" s="4" t="s">
        <v>24</v>
      </c>
      <c r="J105" s="2" t="s">
        <v>24</v>
      </c>
      <c r="K105" s="2" t="s">
        <v>548</v>
      </c>
      <c r="L105" s="2" t="s">
        <v>549</v>
      </c>
      <c r="M105" s="2" t="s">
        <v>27</v>
      </c>
      <c r="N105" s="2" t="s">
        <v>550</v>
      </c>
      <c r="O105" s="4" t="str">
        <f t="shared" si="0"/>
        <v>Outstanding</v>
      </c>
      <c r="P105" s="11" t="s">
        <v>24</v>
      </c>
    </row>
    <row r="106" spans="1:16" ht="60" customHeight="1" x14ac:dyDescent="0.35">
      <c r="A106" s="9" t="s">
        <v>16</v>
      </c>
      <c r="B106" s="1" t="s">
        <v>551</v>
      </c>
      <c r="C106" s="2" t="s">
        <v>552</v>
      </c>
      <c r="D106" s="3" t="s">
        <v>435</v>
      </c>
      <c r="E106" s="4" t="s">
        <v>20</v>
      </c>
      <c r="F106" s="4" t="s">
        <v>21</v>
      </c>
      <c r="G106" s="4" t="s">
        <v>22</v>
      </c>
      <c r="H106" s="4" t="s">
        <v>23</v>
      </c>
      <c r="I106" s="4" t="s">
        <v>24</v>
      </c>
      <c r="J106" s="2" t="s">
        <v>24</v>
      </c>
      <c r="K106" s="2" t="s">
        <v>553</v>
      </c>
      <c r="L106" s="2" t="s">
        <v>554</v>
      </c>
      <c r="M106" s="2" t="s">
        <v>27</v>
      </c>
      <c r="N106" s="2" t="s">
        <v>555</v>
      </c>
      <c r="O106" s="4" t="str">
        <f t="shared" si="0"/>
        <v>Outstanding</v>
      </c>
      <c r="P106" s="11" t="s">
        <v>24</v>
      </c>
    </row>
    <row r="107" spans="1:16" ht="60" customHeight="1" x14ac:dyDescent="0.35">
      <c r="A107" s="9" t="s">
        <v>454</v>
      </c>
      <c r="B107" s="1" t="s">
        <v>556</v>
      </c>
      <c r="C107" s="2" t="s">
        <v>557</v>
      </c>
      <c r="D107" s="3" t="s">
        <v>435</v>
      </c>
      <c r="E107" s="4" t="s">
        <v>20</v>
      </c>
      <c r="F107" s="4" t="s">
        <v>21</v>
      </c>
      <c r="G107" s="4" t="s">
        <v>22</v>
      </c>
      <c r="H107" s="4" t="s">
        <v>23</v>
      </c>
      <c r="I107" s="4" t="s">
        <v>24</v>
      </c>
      <c r="J107" s="2" t="s">
        <v>24</v>
      </c>
      <c r="K107" s="2" t="s">
        <v>558</v>
      </c>
      <c r="L107" s="2" t="s">
        <v>559</v>
      </c>
      <c r="M107" s="2" t="s">
        <v>27</v>
      </c>
      <c r="N107" s="2" t="s">
        <v>560</v>
      </c>
      <c r="O107" s="4" t="str">
        <f t="shared" si="0"/>
        <v>Outstanding</v>
      </c>
      <c r="P107" s="11" t="s">
        <v>24</v>
      </c>
    </row>
    <row r="108" spans="1:16" ht="60" customHeight="1" x14ac:dyDescent="0.35">
      <c r="A108" s="9" t="s">
        <v>116</v>
      </c>
      <c r="B108" s="1" t="s">
        <v>561</v>
      </c>
      <c r="C108" s="2" t="s">
        <v>562</v>
      </c>
      <c r="D108" s="3" t="s">
        <v>435</v>
      </c>
      <c r="E108" s="4" t="s">
        <v>20</v>
      </c>
      <c r="F108" s="4" t="s">
        <v>21</v>
      </c>
      <c r="G108" s="4" t="s">
        <v>22</v>
      </c>
      <c r="H108" s="4" t="s">
        <v>23</v>
      </c>
      <c r="I108" s="4" t="s">
        <v>24</v>
      </c>
      <c r="J108" s="2" t="s">
        <v>24</v>
      </c>
      <c r="K108" s="2" t="s">
        <v>563</v>
      </c>
      <c r="L108" s="2" t="s">
        <v>564</v>
      </c>
      <c r="M108" s="2" t="s">
        <v>27</v>
      </c>
      <c r="N108" s="2" t="s">
        <v>565</v>
      </c>
      <c r="O108" s="4" t="str">
        <f t="shared" si="0"/>
        <v>Outstanding</v>
      </c>
      <c r="P108" s="11" t="s">
        <v>24</v>
      </c>
    </row>
    <row r="109" spans="1:16" ht="60" customHeight="1" x14ac:dyDescent="0.35">
      <c r="A109" s="9" t="s">
        <v>16</v>
      </c>
      <c r="B109" s="1" t="s">
        <v>566</v>
      </c>
      <c r="C109" s="2" t="s">
        <v>567</v>
      </c>
      <c r="D109" s="3" t="s">
        <v>568</v>
      </c>
      <c r="E109" s="4" t="s">
        <v>20</v>
      </c>
      <c r="F109" s="4" t="s">
        <v>21</v>
      </c>
      <c r="G109" s="4" t="s">
        <v>22</v>
      </c>
      <c r="H109" s="4" t="s">
        <v>23</v>
      </c>
      <c r="I109" s="4" t="s">
        <v>24</v>
      </c>
      <c r="J109" s="2" t="s">
        <v>24</v>
      </c>
      <c r="K109" s="2" t="s">
        <v>569</v>
      </c>
      <c r="L109" s="2" t="s">
        <v>570</v>
      </c>
      <c r="M109" s="2" t="s">
        <v>27</v>
      </c>
      <c r="N109" s="2" t="s">
        <v>571</v>
      </c>
      <c r="O109" s="4" t="str">
        <f t="shared" si="0"/>
        <v>Outstanding</v>
      </c>
      <c r="P109" s="11" t="s">
        <v>24</v>
      </c>
    </row>
    <row r="110" spans="1:16" ht="60" customHeight="1" x14ac:dyDescent="0.35">
      <c r="A110" s="9" t="s">
        <v>16</v>
      </c>
      <c r="B110" s="1" t="s">
        <v>572</v>
      </c>
      <c r="C110" s="2" t="s">
        <v>573</v>
      </c>
      <c r="D110" s="3" t="s">
        <v>568</v>
      </c>
      <c r="E110" s="4" t="s">
        <v>20</v>
      </c>
      <c r="F110" s="4" t="s">
        <v>21</v>
      </c>
      <c r="G110" s="4" t="s">
        <v>22</v>
      </c>
      <c r="H110" s="4" t="s">
        <v>23</v>
      </c>
      <c r="I110" s="4" t="s">
        <v>24</v>
      </c>
      <c r="J110" s="2" t="s">
        <v>24</v>
      </c>
      <c r="K110" s="2" t="s">
        <v>574</v>
      </c>
      <c r="L110" s="2" t="s">
        <v>575</v>
      </c>
      <c r="M110" s="2" t="s">
        <v>27</v>
      </c>
      <c r="N110" s="2" t="s">
        <v>576</v>
      </c>
      <c r="O110" s="4" t="str">
        <f t="shared" si="0"/>
        <v>Outstanding</v>
      </c>
      <c r="P110" s="11" t="s">
        <v>24</v>
      </c>
    </row>
    <row r="111" spans="1:16" ht="60" customHeight="1" x14ac:dyDescent="0.35">
      <c r="A111" s="9" t="s">
        <v>116</v>
      </c>
      <c r="B111" s="1" t="s">
        <v>577</v>
      </c>
      <c r="C111" s="2" t="s">
        <v>578</v>
      </c>
      <c r="D111" s="3" t="s">
        <v>568</v>
      </c>
      <c r="E111" s="4" t="s">
        <v>20</v>
      </c>
      <c r="F111" s="4" t="s">
        <v>21</v>
      </c>
      <c r="G111" s="4" t="s">
        <v>22</v>
      </c>
      <c r="H111" s="4" t="s">
        <v>23</v>
      </c>
      <c r="I111" s="4" t="s">
        <v>24</v>
      </c>
      <c r="J111" s="2" t="s">
        <v>24</v>
      </c>
      <c r="K111" s="2" t="s">
        <v>579</v>
      </c>
      <c r="L111" s="2" t="s">
        <v>580</v>
      </c>
      <c r="M111" s="2" t="s">
        <v>27</v>
      </c>
      <c r="N111" s="2" t="s">
        <v>581</v>
      </c>
      <c r="O111" s="4" t="str">
        <f t="shared" si="0"/>
        <v>Outstanding</v>
      </c>
      <c r="P111" s="11" t="s">
        <v>24</v>
      </c>
    </row>
    <row r="112" spans="1:16" ht="60" customHeight="1" x14ac:dyDescent="0.35">
      <c r="A112" s="9" t="s">
        <v>176</v>
      </c>
      <c r="B112" s="1" t="s">
        <v>582</v>
      </c>
      <c r="C112" s="2" t="s">
        <v>178</v>
      </c>
      <c r="D112" s="3" t="s">
        <v>568</v>
      </c>
      <c r="E112" s="4" t="s">
        <v>20</v>
      </c>
      <c r="F112" s="4" t="s">
        <v>21</v>
      </c>
      <c r="G112" s="4" t="s">
        <v>22</v>
      </c>
      <c r="H112" s="4" t="s">
        <v>23</v>
      </c>
      <c r="I112" s="4" t="s">
        <v>24</v>
      </c>
      <c r="J112" s="2" t="s">
        <v>24</v>
      </c>
      <c r="K112" s="2" t="s">
        <v>583</v>
      </c>
      <c r="L112" s="2" t="s">
        <v>180</v>
      </c>
      <c r="M112" s="2" t="s">
        <v>27</v>
      </c>
      <c r="N112" s="2" t="s">
        <v>584</v>
      </c>
      <c r="O112" s="4" t="str">
        <f t="shared" si="0"/>
        <v>Outstanding</v>
      </c>
      <c r="P112" s="11" t="s">
        <v>24</v>
      </c>
    </row>
    <row r="113" spans="1:16" ht="60" customHeight="1" x14ac:dyDescent="0.35">
      <c r="A113" s="9" t="s">
        <v>116</v>
      </c>
      <c r="B113" s="1" t="s">
        <v>585</v>
      </c>
      <c r="C113" s="2" t="s">
        <v>118</v>
      </c>
      <c r="D113" s="3" t="s">
        <v>568</v>
      </c>
      <c r="E113" s="4" t="s">
        <v>20</v>
      </c>
      <c r="F113" s="4" t="s">
        <v>21</v>
      </c>
      <c r="G113" s="4" t="s">
        <v>22</v>
      </c>
      <c r="H113" s="4" t="s">
        <v>23</v>
      </c>
      <c r="I113" s="4" t="s">
        <v>24</v>
      </c>
      <c r="J113" s="2" t="s">
        <v>24</v>
      </c>
      <c r="K113" s="2" t="s">
        <v>586</v>
      </c>
      <c r="L113" s="2" t="s">
        <v>121</v>
      </c>
      <c r="M113" s="2" t="s">
        <v>27</v>
      </c>
      <c r="N113" s="2" t="s">
        <v>587</v>
      </c>
      <c r="O113" s="4" t="str">
        <f t="shared" si="0"/>
        <v>Outstanding</v>
      </c>
      <c r="P113" s="11" t="s">
        <v>24</v>
      </c>
    </row>
    <row r="114" spans="1:16" ht="60" customHeight="1" x14ac:dyDescent="0.35">
      <c r="A114" s="9" t="s">
        <v>16</v>
      </c>
      <c r="B114" s="1" t="s">
        <v>588</v>
      </c>
      <c r="C114" s="2" t="s">
        <v>124</v>
      </c>
      <c r="D114" s="3" t="s">
        <v>568</v>
      </c>
      <c r="E114" s="4" t="s">
        <v>20</v>
      </c>
      <c r="F114" s="4" t="s">
        <v>21</v>
      </c>
      <c r="G114" s="4" t="s">
        <v>22</v>
      </c>
      <c r="H114" s="4" t="s">
        <v>23</v>
      </c>
      <c r="I114" s="4" t="s">
        <v>24</v>
      </c>
      <c r="J114" s="2" t="s">
        <v>24</v>
      </c>
      <c r="K114" s="2" t="s">
        <v>589</v>
      </c>
      <c r="L114" s="2" t="s">
        <v>126</v>
      </c>
      <c r="M114" s="2" t="s">
        <v>27</v>
      </c>
      <c r="N114" s="2" t="s">
        <v>590</v>
      </c>
      <c r="O114" s="4" t="str">
        <f t="shared" si="0"/>
        <v>Outstanding</v>
      </c>
      <c r="P114" s="11" t="s">
        <v>24</v>
      </c>
    </row>
    <row r="115" spans="1:16" ht="60" customHeight="1" x14ac:dyDescent="0.35">
      <c r="A115" s="9" t="s">
        <v>16</v>
      </c>
      <c r="B115" s="1" t="s">
        <v>591</v>
      </c>
      <c r="C115" s="2" t="s">
        <v>212</v>
      </c>
      <c r="D115" s="3" t="s">
        <v>568</v>
      </c>
      <c r="E115" s="4" t="s">
        <v>20</v>
      </c>
      <c r="F115" s="4" t="s">
        <v>21</v>
      </c>
      <c r="G115" s="4" t="s">
        <v>22</v>
      </c>
      <c r="H115" s="4" t="s">
        <v>23</v>
      </c>
      <c r="I115" s="4" t="s">
        <v>24</v>
      </c>
      <c r="J115" s="2" t="s">
        <v>24</v>
      </c>
      <c r="K115" s="2" t="s">
        <v>592</v>
      </c>
      <c r="L115" s="2" t="s">
        <v>593</v>
      </c>
      <c r="M115" s="2" t="s">
        <v>27</v>
      </c>
      <c r="N115" s="2" t="s">
        <v>594</v>
      </c>
      <c r="O115" s="4" t="str">
        <f t="shared" si="0"/>
        <v>Outstanding</v>
      </c>
      <c r="P115" s="11" t="s">
        <v>24</v>
      </c>
    </row>
    <row r="116" spans="1:16" ht="60" customHeight="1" x14ac:dyDescent="0.35">
      <c r="A116" s="9" t="s">
        <v>116</v>
      </c>
      <c r="B116" s="1" t="s">
        <v>595</v>
      </c>
      <c r="C116" s="2" t="s">
        <v>129</v>
      </c>
      <c r="D116" s="3" t="s">
        <v>568</v>
      </c>
      <c r="E116" s="4" t="s">
        <v>20</v>
      </c>
      <c r="F116" s="4" t="s">
        <v>21</v>
      </c>
      <c r="G116" s="4" t="s">
        <v>22</v>
      </c>
      <c r="H116" s="4" t="s">
        <v>23</v>
      </c>
      <c r="I116" s="4" t="s">
        <v>24</v>
      </c>
      <c r="J116" s="2" t="s">
        <v>24</v>
      </c>
      <c r="K116" s="2" t="s">
        <v>596</v>
      </c>
      <c r="L116" s="2" t="s">
        <v>131</v>
      </c>
      <c r="M116" s="2" t="s">
        <v>27</v>
      </c>
      <c r="N116" s="2" t="s">
        <v>597</v>
      </c>
      <c r="O116" s="4" t="str">
        <f t="shared" si="0"/>
        <v>Outstanding</v>
      </c>
      <c r="P116" s="11" t="s">
        <v>24</v>
      </c>
    </row>
    <row r="117" spans="1:16" ht="60" customHeight="1" x14ac:dyDescent="0.35">
      <c r="A117" s="9" t="s">
        <v>232</v>
      </c>
      <c r="B117" s="1" t="s">
        <v>598</v>
      </c>
      <c r="C117" s="2" t="s">
        <v>599</v>
      </c>
      <c r="D117" s="3" t="s">
        <v>568</v>
      </c>
      <c r="E117" s="4" t="s">
        <v>20</v>
      </c>
      <c r="F117" s="4" t="s">
        <v>21</v>
      </c>
      <c r="G117" s="4" t="s">
        <v>22</v>
      </c>
      <c r="H117" s="4" t="s">
        <v>23</v>
      </c>
      <c r="I117" s="4" t="s">
        <v>24</v>
      </c>
      <c r="J117" s="2" t="s">
        <v>24</v>
      </c>
      <c r="K117" s="2" t="s">
        <v>600</v>
      </c>
      <c r="L117" s="2" t="s">
        <v>601</v>
      </c>
      <c r="M117" s="2" t="s">
        <v>27</v>
      </c>
      <c r="N117" s="2" t="s">
        <v>602</v>
      </c>
      <c r="O117" s="4" t="str">
        <f t="shared" si="0"/>
        <v>Outstanding</v>
      </c>
      <c r="P117" s="11" t="s">
        <v>24</v>
      </c>
    </row>
    <row r="118" spans="1:16" ht="60" customHeight="1" x14ac:dyDescent="0.35">
      <c r="A118" s="9" t="s">
        <v>232</v>
      </c>
      <c r="B118" s="1" t="s">
        <v>603</v>
      </c>
      <c r="C118" s="2" t="s">
        <v>290</v>
      </c>
      <c r="D118" s="3" t="s">
        <v>568</v>
      </c>
      <c r="E118" s="4" t="s">
        <v>20</v>
      </c>
      <c r="F118" s="4" t="s">
        <v>21</v>
      </c>
      <c r="G118" s="4" t="s">
        <v>22</v>
      </c>
      <c r="H118" s="4" t="s">
        <v>23</v>
      </c>
      <c r="I118" s="4" t="s">
        <v>24</v>
      </c>
      <c r="J118" s="2" t="s">
        <v>24</v>
      </c>
      <c r="K118" s="2" t="s">
        <v>604</v>
      </c>
      <c r="L118" s="2" t="s">
        <v>605</v>
      </c>
      <c r="M118" s="2" t="s">
        <v>27</v>
      </c>
      <c r="N118" s="2" t="s">
        <v>606</v>
      </c>
      <c r="O118" s="4" t="str">
        <f t="shared" si="0"/>
        <v>Outstanding</v>
      </c>
      <c r="P118" s="11" t="s">
        <v>24</v>
      </c>
    </row>
    <row r="119" spans="1:16" ht="60" customHeight="1" x14ac:dyDescent="0.35">
      <c r="A119" s="9" t="s">
        <v>176</v>
      </c>
      <c r="B119" s="1" t="s">
        <v>607</v>
      </c>
      <c r="C119" s="2" t="s">
        <v>304</v>
      </c>
      <c r="D119" s="3" t="s">
        <v>568</v>
      </c>
      <c r="E119" s="4" t="s">
        <v>20</v>
      </c>
      <c r="F119" s="4" t="s">
        <v>21</v>
      </c>
      <c r="G119" s="4" t="s">
        <v>22</v>
      </c>
      <c r="H119" s="4" t="s">
        <v>23</v>
      </c>
      <c r="I119" s="4" t="s">
        <v>24</v>
      </c>
      <c r="J119" s="2" t="s">
        <v>24</v>
      </c>
      <c r="K119" s="2" t="s">
        <v>608</v>
      </c>
      <c r="L119" s="2" t="s">
        <v>306</v>
      </c>
      <c r="M119" s="2" t="s">
        <v>27</v>
      </c>
      <c r="N119" s="2" t="s">
        <v>609</v>
      </c>
      <c r="O119" s="4" t="str">
        <f t="shared" si="0"/>
        <v>Outstanding</v>
      </c>
      <c r="P119" s="11" t="s">
        <v>24</v>
      </c>
    </row>
    <row r="120" spans="1:16" ht="60" customHeight="1" x14ac:dyDescent="0.35">
      <c r="A120" s="9" t="s">
        <v>176</v>
      </c>
      <c r="B120" s="1" t="s">
        <v>610</v>
      </c>
      <c r="C120" s="2" t="s">
        <v>309</v>
      </c>
      <c r="D120" s="3" t="s">
        <v>568</v>
      </c>
      <c r="E120" s="4" t="s">
        <v>20</v>
      </c>
      <c r="F120" s="4" t="s">
        <v>21</v>
      </c>
      <c r="G120" s="4" t="s">
        <v>22</v>
      </c>
      <c r="H120" s="4" t="s">
        <v>23</v>
      </c>
      <c r="I120" s="4" t="s">
        <v>24</v>
      </c>
      <c r="J120" s="2" t="s">
        <v>24</v>
      </c>
      <c r="K120" s="2" t="s">
        <v>611</v>
      </c>
      <c r="L120" s="2" t="s">
        <v>311</v>
      </c>
      <c r="M120" s="2" t="s">
        <v>27</v>
      </c>
      <c r="N120" s="2" t="s">
        <v>612</v>
      </c>
      <c r="O120" s="4" t="str">
        <f t="shared" si="0"/>
        <v>Outstanding</v>
      </c>
      <c r="P120" s="11" t="s">
        <v>24</v>
      </c>
    </row>
    <row r="121" spans="1:16" ht="60" customHeight="1" x14ac:dyDescent="0.35">
      <c r="A121" s="9" t="s">
        <v>176</v>
      </c>
      <c r="B121" s="1" t="s">
        <v>613</v>
      </c>
      <c r="C121" s="2" t="s">
        <v>314</v>
      </c>
      <c r="D121" s="3" t="s">
        <v>568</v>
      </c>
      <c r="E121" s="4" t="s">
        <v>20</v>
      </c>
      <c r="F121" s="4" t="s">
        <v>21</v>
      </c>
      <c r="G121" s="4" t="s">
        <v>22</v>
      </c>
      <c r="H121" s="4" t="s">
        <v>23</v>
      </c>
      <c r="I121" s="4" t="s">
        <v>24</v>
      </c>
      <c r="J121" s="2" t="s">
        <v>24</v>
      </c>
      <c r="K121" s="2" t="s">
        <v>614</v>
      </c>
      <c r="L121" s="2" t="s">
        <v>316</v>
      </c>
      <c r="M121" s="2" t="s">
        <v>27</v>
      </c>
      <c r="N121" s="2" t="s">
        <v>615</v>
      </c>
      <c r="O121" s="4" t="str">
        <f t="shared" si="0"/>
        <v>Outstanding</v>
      </c>
      <c r="P121" s="11" t="s">
        <v>24</v>
      </c>
    </row>
    <row r="122" spans="1:16" ht="60" customHeight="1" x14ac:dyDescent="0.35">
      <c r="A122" s="9" t="s">
        <v>176</v>
      </c>
      <c r="B122" s="1" t="s">
        <v>616</v>
      </c>
      <c r="C122" s="2" t="s">
        <v>319</v>
      </c>
      <c r="D122" s="3" t="s">
        <v>568</v>
      </c>
      <c r="E122" s="4" t="s">
        <v>20</v>
      </c>
      <c r="F122" s="4" t="s">
        <v>21</v>
      </c>
      <c r="G122" s="4" t="s">
        <v>22</v>
      </c>
      <c r="H122" s="4" t="s">
        <v>23</v>
      </c>
      <c r="I122" s="4" t="s">
        <v>24</v>
      </c>
      <c r="J122" s="2" t="s">
        <v>24</v>
      </c>
      <c r="K122" s="2" t="s">
        <v>617</v>
      </c>
      <c r="L122" s="2" t="s">
        <v>618</v>
      </c>
      <c r="M122" s="2" t="s">
        <v>27</v>
      </c>
      <c r="N122" s="2" t="s">
        <v>619</v>
      </c>
      <c r="O122" s="4" t="str">
        <f t="shared" si="0"/>
        <v>Outstanding</v>
      </c>
      <c r="P122" s="11" t="s">
        <v>24</v>
      </c>
    </row>
    <row r="123" spans="1:16" ht="60" customHeight="1" x14ac:dyDescent="0.35">
      <c r="A123" s="9" t="s">
        <v>133</v>
      </c>
      <c r="B123" s="1" t="s">
        <v>620</v>
      </c>
      <c r="C123" s="2" t="s">
        <v>135</v>
      </c>
      <c r="D123" s="3" t="s">
        <v>568</v>
      </c>
      <c r="E123" s="4" t="s">
        <v>20</v>
      </c>
      <c r="F123" s="4" t="s">
        <v>21</v>
      </c>
      <c r="G123" s="4" t="s">
        <v>22</v>
      </c>
      <c r="H123" s="4" t="s">
        <v>23</v>
      </c>
      <c r="I123" s="4" t="s">
        <v>24</v>
      </c>
      <c r="J123" s="2" t="s">
        <v>24</v>
      </c>
      <c r="K123" s="2" t="s">
        <v>621</v>
      </c>
      <c r="L123" s="2" t="s">
        <v>325</v>
      </c>
      <c r="M123" s="2" t="s">
        <v>27</v>
      </c>
      <c r="N123" s="2" t="s">
        <v>622</v>
      </c>
      <c r="O123" s="4" t="str">
        <f t="shared" si="0"/>
        <v>Outstanding</v>
      </c>
      <c r="P123" s="11" t="s">
        <v>24</v>
      </c>
    </row>
    <row r="124" spans="1:16" ht="60" customHeight="1" x14ac:dyDescent="0.35">
      <c r="A124" s="9" t="s">
        <v>133</v>
      </c>
      <c r="B124" s="1" t="s">
        <v>623</v>
      </c>
      <c r="C124" s="2" t="s">
        <v>135</v>
      </c>
      <c r="D124" s="3" t="s">
        <v>624</v>
      </c>
      <c r="E124" s="4" t="s">
        <v>20</v>
      </c>
      <c r="F124" s="4" t="s">
        <v>21</v>
      </c>
      <c r="G124" s="4" t="s">
        <v>22</v>
      </c>
      <c r="H124" s="4" t="s">
        <v>23</v>
      </c>
      <c r="I124" s="4" t="s">
        <v>24</v>
      </c>
      <c r="J124" s="2" t="s">
        <v>24</v>
      </c>
      <c r="K124" s="2" t="s">
        <v>625</v>
      </c>
      <c r="L124" s="2" t="s">
        <v>325</v>
      </c>
      <c r="M124" s="2" t="s">
        <v>27</v>
      </c>
      <c r="N124" s="2" t="s">
        <v>626</v>
      </c>
      <c r="O124" s="4" t="str">
        <f t="shared" si="0"/>
        <v>Outstanding</v>
      </c>
      <c r="P124" s="11" t="s">
        <v>24</v>
      </c>
    </row>
    <row r="125" spans="1:16" ht="60" customHeight="1" x14ac:dyDescent="0.35">
      <c r="A125" s="9" t="s">
        <v>116</v>
      </c>
      <c r="B125" s="1" t="s">
        <v>627</v>
      </c>
      <c r="C125" s="2" t="s">
        <v>118</v>
      </c>
      <c r="D125" s="3" t="s">
        <v>624</v>
      </c>
      <c r="E125" s="4" t="s">
        <v>20</v>
      </c>
      <c r="F125" s="4" t="s">
        <v>21</v>
      </c>
      <c r="G125" s="4" t="s">
        <v>22</v>
      </c>
      <c r="H125" s="4" t="s">
        <v>23</v>
      </c>
      <c r="I125" s="4" t="s">
        <v>24</v>
      </c>
      <c r="J125" s="2" t="s">
        <v>24</v>
      </c>
      <c r="K125" s="2" t="s">
        <v>628</v>
      </c>
      <c r="L125" s="2" t="s">
        <v>629</v>
      </c>
      <c r="M125" s="2" t="s">
        <v>27</v>
      </c>
      <c r="N125" s="2" t="s">
        <v>630</v>
      </c>
      <c r="O125" s="4" t="str">
        <f t="shared" si="0"/>
        <v>Outstanding</v>
      </c>
      <c r="P125" s="11" t="s">
        <v>24</v>
      </c>
    </row>
    <row r="126" spans="1:16" ht="60" customHeight="1" x14ac:dyDescent="0.35">
      <c r="A126" s="9" t="s">
        <v>16</v>
      </c>
      <c r="B126" s="1" t="s">
        <v>631</v>
      </c>
      <c r="C126" s="2" t="s">
        <v>124</v>
      </c>
      <c r="D126" s="3" t="s">
        <v>624</v>
      </c>
      <c r="E126" s="4" t="s">
        <v>20</v>
      </c>
      <c r="F126" s="4" t="s">
        <v>21</v>
      </c>
      <c r="G126" s="4" t="s">
        <v>22</v>
      </c>
      <c r="H126" s="4" t="s">
        <v>23</v>
      </c>
      <c r="I126" s="4" t="s">
        <v>24</v>
      </c>
      <c r="J126" s="2" t="s">
        <v>24</v>
      </c>
      <c r="K126" s="2" t="s">
        <v>632</v>
      </c>
      <c r="L126" s="2" t="s">
        <v>126</v>
      </c>
      <c r="M126" s="2" t="s">
        <v>27</v>
      </c>
      <c r="N126" s="2" t="s">
        <v>633</v>
      </c>
      <c r="O126" s="4" t="str">
        <f t="shared" si="0"/>
        <v>Outstanding</v>
      </c>
      <c r="P126" s="11" t="s">
        <v>24</v>
      </c>
    </row>
    <row r="127" spans="1:16" ht="60" customHeight="1" x14ac:dyDescent="0.35">
      <c r="A127" s="9" t="s">
        <v>16</v>
      </c>
      <c r="B127" s="1" t="s">
        <v>634</v>
      </c>
      <c r="C127" s="2" t="s">
        <v>212</v>
      </c>
      <c r="D127" s="3" t="s">
        <v>624</v>
      </c>
      <c r="E127" s="4" t="s">
        <v>20</v>
      </c>
      <c r="F127" s="4" t="s">
        <v>21</v>
      </c>
      <c r="G127" s="4" t="s">
        <v>22</v>
      </c>
      <c r="H127" s="4" t="s">
        <v>23</v>
      </c>
      <c r="I127" s="4" t="s">
        <v>24</v>
      </c>
      <c r="J127" s="2" t="s">
        <v>24</v>
      </c>
      <c r="K127" s="2" t="s">
        <v>635</v>
      </c>
      <c r="L127" s="2" t="s">
        <v>593</v>
      </c>
      <c r="M127" s="2" t="s">
        <v>27</v>
      </c>
      <c r="N127" s="2" t="s">
        <v>636</v>
      </c>
      <c r="O127" s="4" t="str">
        <f t="shared" si="0"/>
        <v>Outstanding</v>
      </c>
      <c r="P127" s="11" t="s">
        <v>24</v>
      </c>
    </row>
    <row r="128" spans="1:16" ht="60" customHeight="1" x14ac:dyDescent="0.35">
      <c r="A128" s="9" t="s">
        <v>116</v>
      </c>
      <c r="B128" s="1" t="s">
        <v>637</v>
      </c>
      <c r="C128" s="2" t="s">
        <v>638</v>
      </c>
      <c r="D128" s="3" t="s">
        <v>624</v>
      </c>
      <c r="E128" s="4" t="s">
        <v>20</v>
      </c>
      <c r="F128" s="4" t="s">
        <v>21</v>
      </c>
      <c r="G128" s="4" t="s">
        <v>22</v>
      </c>
      <c r="H128" s="4" t="s">
        <v>23</v>
      </c>
      <c r="I128" s="4" t="s">
        <v>24</v>
      </c>
      <c r="J128" s="2" t="s">
        <v>24</v>
      </c>
      <c r="K128" s="2" t="s">
        <v>639</v>
      </c>
      <c r="L128" s="2" t="s">
        <v>640</v>
      </c>
      <c r="M128" s="2" t="s">
        <v>27</v>
      </c>
      <c r="N128" s="2" t="s">
        <v>641</v>
      </c>
      <c r="O128" s="4" t="str">
        <f t="shared" si="0"/>
        <v>Outstanding</v>
      </c>
      <c r="P128" s="11" t="s">
        <v>24</v>
      </c>
    </row>
    <row r="129" spans="1:16" ht="60" customHeight="1" x14ac:dyDescent="0.35">
      <c r="A129" s="9" t="s">
        <v>116</v>
      </c>
      <c r="B129" s="1" t="s">
        <v>642</v>
      </c>
      <c r="C129" s="2" t="s">
        <v>643</v>
      </c>
      <c r="D129" s="3" t="s">
        <v>644</v>
      </c>
      <c r="E129" s="4" t="s">
        <v>20</v>
      </c>
      <c r="F129" s="4" t="s">
        <v>21</v>
      </c>
      <c r="G129" s="4" t="s">
        <v>22</v>
      </c>
      <c r="H129" s="4" t="s">
        <v>23</v>
      </c>
      <c r="I129" s="4" t="s">
        <v>24</v>
      </c>
      <c r="J129" s="2" t="s">
        <v>24</v>
      </c>
      <c r="K129" s="2" t="s">
        <v>645</v>
      </c>
      <c r="L129" s="2" t="s">
        <v>646</v>
      </c>
      <c r="M129" s="2" t="s">
        <v>27</v>
      </c>
      <c r="N129" s="2" t="s">
        <v>647</v>
      </c>
      <c r="O129" s="4" t="str">
        <f t="shared" si="0"/>
        <v>Outstanding</v>
      </c>
      <c r="P129" s="11" t="s">
        <v>24</v>
      </c>
    </row>
    <row r="130" spans="1:16" ht="60" customHeight="1" x14ac:dyDescent="0.35">
      <c r="A130" s="9" t="s">
        <v>116</v>
      </c>
      <c r="B130" s="1" t="s">
        <v>648</v>
      </c>
      <c r="C130" s="2" t="s">
        <v>118</v>
      </c>
      <c r="D130" s="3" t="s">
        <v>644</v>
      </c>
      <c r="E130" s="4" t="s">
        <v>20</v>
      </c>
      <c r="F130" s="4" t="s">
        <v>21</v>
      </c>
      <c r="G130" s="4" t="s">
        <v>22</v>
      </c>
      <c r="H130" s="4" t="s">
        <v>23</v>
      </c>
      <c r="I130" s="4" t="s">
        <v>24</v>
      </c>
      <c r="J130" s="2" t="s">
        <v>24</v>
      </c>
      <c r="K130" s="2" t="s">
        <v>649</v>
      </c>
      <c r="L130" s="2" t="s">
        <v>121</v>
      </c>
      <c r="M130" s="2" t="s">
        <v>27</v>
      </c>
      <c r="N130" s="2" t="s">
        <v>650</v>
      </c>
      <c r="O130" s="4" t="str">
        <f t="shared" si="0"/>
        <v>Outstanding</v>
      </c>
      <c r="P130" s="11" t="s">
        <v>24</v>
      </c>
    </row>
    <row r="131" spans="1:16" ht="60" customHeight="1" x14ac:dyDescent="0.35">
      <c r="A131" s="9" t="s">
        <v>16</v>
      </c>
      <c r="B131" s="1" t="s">
        <v>651</v>
      </c>
      <c r="C131" s="2" t="s">
        <v>124</v>
      </c>
      <c r="D131" s="3" t="s">
        <v>644</v>
      </c>
      <c r="E131" s="4" t="s">
        <v>20</v>
      </c>
      <c r="F131" s="4" t="s">
        <v>21</v>
      </c>
      <c r="G131" s="4" t="s">
        <v>22</v>
      </c>
      <c r="H131" s="4" t="s">
        <v>23</v>
      </c>
      <c r="I131" s="4" t="s">
        <v>24</v>
      </c>
      <c r="J131" s="2" t="s">
        <v>24</v>
      </c>
      <c r="K131" s="2" t="s">
        <v>652</v>
      </c>
      <c r="L131" s="2" t="s">
        <v>126</v>
      </c>
      <c r="M131" s="2" t="s">
        <v>27</v>
      </c>
      <c r="N131" s="2" t="s">
        <v>653</v>
      </c>
      <c r="O131" s="4" t="str">
        <f t="shared" si="0"/>
        <v>Outstanding</v>
      </c>
      <c r="P131" s="11" t="s">
        <v>24</v>
      </c>
    </row>
    <row r="132" spans="1:16" ht="60" customHeight="1" x14ac:dyDescent="0.35">
      <c r="A132" s="9" t="s">
        <v>16</v>
      </c>
      <c r="B132" s="1" t="s">
        <v>654</v>
      </c>
      <c r="C132" s="2" t="s">
        <v>212</v>
      </c>
      <c r="D132" s="3" t="s">
        <v>644</v>
      </c>
      <c r="E132" s="4" t="s">
        <v>20</v>
      </c>
      <c r="F132" s="4" t="s">
        <v>21</v>
      </c>
      <c r="G132" s="4" t="s">
        <v>22</v>
      </c>
      <c r="H132" s="4" t="s">
        <v>23</v>
      </c>
      <c r="I132" s="4" t="s">
        <v>24</v>
      </c>
      <c r="J132" s="2" t="s">
        <v>24</v>
      </c>
      <c r="K132" s="2" t="s">
        <v>655</v>
      </c>
      <c r="L132" s="2" t="s">
        <v>593</v>
      </c>
      <c r="M132" s="2" t="s">
        <v>27</v>
      </c>
      <c r="N132" s="2" t="s">
        <v>656</v>
      </c>
      <c r="O132" s="4" t="str">
        <f t="shared" si="0"/>
        <v>Outstanding</v>
      </c>
      <c r="P132" s="11" t="s">
        <v>24</v>
      </c>
    </row>
    <row r="133" spans="1:16" ht="60" customHeight="1" x14ac:dyDescent="0.35">
      <c r="A133" s="9" t="s">
        <v>116</v>
      </c>
      <c r="B133" s="1" t="s">
        <v>657</v>
      </c>
      <c r="C133" s="2" t="s">
        <v>129</v>
      </c>
      <c r="D133" s="3" t="s">
        <v>644</v>
      </c>
      <c r="E133" s="4" t="s">
        <v>20</v>
      </c>
      <c r="F133" s="4" t="s">
        <v>21</v>
      </c>
      <c r="G133" s="4" t="s">
        <v>22</v>
      </c>
      <c r="H133" s="4" t="s">
        <v>23</v>
      </c>
      <c r="I133" s="4" t="s">
        <v>24</v>
      </c>
      <c r="J133" s="2" t="s">
        <v>24</v>
      </c>
      <c r="K133" s="2" t="s">
        <v>658</v>
      </c>
      <c r="L133" s="2" t="s">
        <v>659</v>
      </c>
      <c r="M133" s="2" t="s">
        <v>27</v>
      </c>
      <c r="N133" s="2" t="s">
        <v>660</v>
      </c>
      <c r="O133" s="4" t="str">
        <f t="shared" si="0"/>
        <v>Outstanding</v>
      </c>
      <c r="P133" s="11" t="s">
        <v>24</v>
      </c>
    </row>
    <row r="134" spans="1:16" ht="60" customHeight="1" x14ac:dyDescent="0.35">
      <c r="A134" s="9" t="s">
        <v>133</v>
      </c>
      <c r="B134" s="1" t="s">
        <v>661</v>
      </c>
      <c r="C134" s="2" t="s">
        <v>135</v>
      </c>
      <c r="D134" s="3" t="s">
        <v>662</v>
      </c>
      <c r="E134" s="4" t="s">
        <v>20</v>
      </c>
      <c r="F134" s="4" t="s">
        <v>21</v>
      </c>
      <c r="G134" s="4" t="s">
        <v>22</v>
      </c>
      <c r="H134" s="4" t="s">
        <v>23</v>
      </c>
      <c r="I134" s="4" t="s">
        <v>24</v>
      </c>
      <c r="J134" s="2" t="s">
        <v>24</v>
      </c>
      <c r="K134" s="2" t="s">
        <v>663</v>
      </c>
      <c r="L134" s="2" t="s">
        <v>325</v>
      </c>
      <c r="M134" s="2" t="s">
        <v>27</v>
      </c>
      <c r="N134" s="2" t="s">
        <v>664</v>
      </c>
      <c r="O134" s="4" t="str">
        <f t="shared" si="0"/>
        <v>Outstanding</v>
      </c>
      <c r="P134" s="11" t="s">
        <v>24</v>
      </c>
    </row>
    <row r="135" spans="1:16" ht="60" customHeight="1" x14ac:dyDescent="0.35">
      <c r="A135" s="9" t="s">
        <v>116</v>
      </c>
      <c r="B135" s="1" t="s">
        <v>665</v>
      </c>
      <c r="C135" s="2" t="s">
        <v>118</v>
      </c>
      <c r="D135" s="3" t="s">
        <v>662</v>
      </c>
      <c r="E135" s="4" t="s">
        <v>20</v>
      </c>
      <c r="F135" s="4" t="s">
        <v>21</v>
      </c>
      <c r="G135" s="4" t="s">
        <v>22</v>
      </c>
      <c r="H135" s="4" t="s">
        <v>23</v>
      </c>
      <c r="I135" s="4" t="s">
        <v>24</v>
      </c>
      <c r="J135" s="2" t="s">
        <v>24</v>
      </c>
      <c r="K135" s="2" t="s">
        <v>666</v>
      </c>
      <c r="L135" s="2" t="s">
        <v>121</v>
      </c>
      <c r="M135" s="2" t="s">
        <v>27</v>
      </c>
      <c r="N135" s="2" t="s">
        <v>667</v>
      </c>
      <c r="O135" s="4" t="str">
        <f t="shared" si="0"/>
        <v>Outstanding</v>
      </c>
      <c r="P135" s="11" t="s">
        <v>24</v>
      </c>
    </row>
    <row r="136" spans="1:16" ht="60" customHeight="1" x14ac:dyDescent="0.35">
      <c r="A136" s="9" t="s">
        <v>16</v>
      </c>
      <c r="B136" s="1" t="s">
        <v>668</v>
      </c>
      <c r="C136" s="2" t="s">
        <v>124</v>
      </c>
      <c r="D136" s="3" t="s">
        <v>662</v>
      </c>
      <c r="E136" s="4" t="s">
        <v>20</v>
      </c>
      <c r="F136" s="4" t="s">
        <v>21</v>
      </c>
      <c r="G136" s="4" t="s">
        <v>22</v>
      </c>
      <c r="H136" s="4" t="s">
        <v>23</v>
      </c>
      <c r="I136" s="4" t="s">
        <v>24</v>
      </c>
      <c r="J136" s="2" t="s">
        <v>24</v>
      </c>
      <c r="K136" s="2" t="s">
        <v>669</v>
      </c>
      <c r="L136" s="2" t="s">
        <v>126</v>
      </c>
      <c r="M136" s="2" t="s">
        <v>27</v>
      </c>
      <c r="N136" s="2" t="s">
        <v>670</v>
      </c>
      <c r="O136" s="4" t="str">
        <f t="shared" si="0"/>
        <v>Outstanding</v>
      </c>
      <c r="P136" s="11" t="s">
        <v>24</v>
      </c>
    </row>
    <row r="137" spans="1:16" ht="60" customHeight="1" x14ac:dyDescent="0.35">
      <c r="A137" s="9" t="s">
        <v>16</v>
      </c>
      <c r="B137" s="1" t="s">
        <v>671</v>
      </c>
      <c r="C137" s="2" t="s">
        <v>212</v>
      </c>
      <c r="D137" s="3" t="s">
        <v>662</v>
      </c>
      <c r="E137" s="4" t="s">
        <v>20</v>
      </c>
      <c r="F137" s="4" t="s">
        <v>21</v>
      </c>
      <c r="G137" s="4" t="s">
        <v>22</v>
      </c>
      <c r="H137" s="4" t="s">
        <v>23</v>
      </c>
      <c r="I137" s="4" t="s">
        <v>24</v>
      </c>
      <c r="J137" s="2" t="s">
        <v>24</v>
      </c>
      <c r="K137" s="2" t="s">
        <v>672</v>
      </c>
      <c r="L137" s="2" t="s">
        <v>593</v>
      </c>
      <c r="M137" s="2" t="s">
        <v>27</v>
      </c>
      <c r="N137" s="2" t="s">
        <v>673</v>
      </c>
      <c r="O137" s="4" t="str">
        <f t="shared" si="0"/>
        <v>Outstanding</v>
      </c>
      <c r="P137" s="11" t="s">
        <v>24</v>
      </c>
    </row>
    <row r="138" spans="1:16" ht="60" customHeight="1" x14ac:dyDescent="0.35">
      <c r="A138" s="9" t="s">
        <v>116</v>
      </c>
      <c r="B138" s="1" t="s">
        <v>674</v>
      </c>
      <c r="C138" s="2" t="s">
        <v>129</v>
      </c>
      <c r="D138" s="3" t="s">
        <v>662</v>
      </c>
      <c r="E138" s="4" t="s">
        <v>20</v>
      </c>
      <c r="F138" s="4" t="s">
        <v>21</v>
      </c>
      <c r="G138" s="4" t="s">
        <v>22</v>
      </c>
      <c r="H138" s="4" t="s">
        <v>23</v>
      </c>
      <c r="I138" s="4" t="s">
        <v>24</v>
      </c>
      <c r="J138" s="2" t="s">
        <v>24</v>
      </c>
      <c r="K138" s="2" t="s">
        <v>675</v>
      </c>
      <c r="L138" s="2" t="s">
        <v>659</v>
      </c>
      <c r="M138" s="2" t="s">
        <v>27</v>
      </c>
      <c r="N138" s="2" t="s">
        <v>676</v>
      </c>
      <c r="O138" s="4" t="str">
        <f t="shared" si="0"/>
        <v>Outstanding</v>
      </c>
      <c r="P138" s="11" t="s">
        <v>24</v>
      </c>
    </row>
    <row r="139" spans="1:16" ht="60" customHeight="1" x14ac:dyDescent="0.35">
      <c r="A139" s="9" t="s">
        <v>232</v>
      </c>
      <c r="B139" s="1" t="s">
        <v>677</v>
      </c>
      <c r="C139" s="2" t="s">
        <v>678</v>
      </c>
      <c r="D139" s="3" t="s">
        <v>662</v>
      </c>
      <c r="E139" s="4" t="s">
        <v>20</v>
      </c>
      <c r="F139" s="4" t="s">
        <v>21</v>
      </c>
      <c r="G139" s="4" t="s">
        <v>22</v>
      </c>
      <c r="H139" s="4" t="s">
        <v>23</v>
      </c>
      <c r="I139" s="4" t="s">
        <v>24</v>
      </c>
      <c r="J139" s="2" t="s">
        <v>24</v>
      </c>
      <c r="K139" s="2" t="s">
        <v>679</v>
      </c>
      <c r="L139" s="2" t="s">
        <v>680</v>
      </c>
      <c r="M139" s="2" t="s">
        <v>27</v>
      </c>
      <c r="N139" s="2" t="s">
        <v>681</v>
      </c>
      <c r="O139" s="4" t="str">
        <f t="shared" si="0"/>
        <v>Outstanding</v>
      </c>
      <c r="P139" s="11" t="s">
        <v>24</v>
      </c>
    </row>
    <row r="140" spans="1:16" ht="60" customHeight="1" x14ac:dyDescent="0.35">
      <c r="A140" s="9" t="s">
        <v>232</v>
      </c>
      <c r="B140" s="1" t="s">
        <v>682</v>
      </c>
      <c r="C140" s="2" t="s">
        <v>683</v>
      </c>
      <c r="D140" s="3" t="s">
        <v>662</v>
      </c>
      <c r="E140" s="4" t="s">
        <v>20</v>
      </c>
      <c r="F140" s="4" t="s">
        <v>21</v>
      </c>
      <c r="G140" s="4" t="s">
        <v>22</v>
      </c>
      <c r="H140" s="4" t="s">
        <v>23</v>
      </c>
      <c r="I140" s="4" t="s">
        <v>24</v>
      </c>
      <c r="J140" s="2" t="s">
        <v>24</v>
      </c>
      <c r="K140" s="2" t="s">
        <v>684</v>
      </c>
      <c r="L140" s="2" t="s">
        <v>685</v>
      </c>
      <c r="M140" s="2" t="s">
        <v>27</v>
      </c>
      <c r="N140" s="2" t="s">
        <v>686</v>
      </c>
      <c r="O140" s="4" t="str">
        <f t="shared" si="0"/>
        <v>Outstanding</v>
      </c>
      <c r="P140" s="11" t="s">
        <v>24</v>
      </c>
    </row>
    <row r="141" spans="1:16" ht="60" customHeight="1" x14ac:dyDescent="0.35">
      <c r="A141" s="9" t="s">
        <v>232</v>
      </c>
      <c r="B141" s="1" t="s">
        <v>687</v>
      </c>
      <c r="C141" s="2" t="s">
        <v>688</v>
      </c>
      <c r="D141" s="3" t="s">
        <v>662</v>
      </c>
      <c r="E141" s="4" t="s">
        <v>20</v>
      </c>
      <c r="F141" s="4" t="s">
        <v>21</v>
      </c>
      <c r="G141" s="4" t="s">
        <v>22</v>
      </c>
      <c r="H141" s="4" t="s">
        <v>23</v>
      </c>
      <c r="I141" s="4" t="s">
        <v>24</v>
      </c>
      <c r="J141" s="2" t="s">
        <v>24</v>
      </c>
      <c r="K141" s="2" t="s">
        <v>689</v>
      </c>
      <c r="L141" s="2" t="s">
        <v>680</v>
      </c>
      <c r="M141" s="2" t="s">
        <v>27</v>
      </c>
      <c r="N141" s="2" t="s">
        <v>690</v>
      </c>
      <c r="O141" s="4" t="str">
        <f t="shared" si="0"/>
        <v>Outstanding</v>
      </c>
      <c r="P141" s="11" t="s">
        <v>24</v>
      </c>
    </row>
    <row r="142" spans="1:16" ht="60" customHeight="1" x14ac:dyDescent="0.35">
      <c r="A142" s="9" t="s">
        <v>176</v>
      </c>
      <c r="B142" s="1" t="s">
        <v>691</v>
      </c>
      <c r="C142" s="2" t="s">
        <v>178</v>
      </c>
      <c r="D142" s="3" t="s">
        <v>692</v>
      </c>
      <c r="E142" s="4" t="s">
        <v>20</v>
      </c>
      <c r="F142" s="4" t="s">
        <v>21</v>
      </c>
      <c r="G142" s="4" t="s">
        <v>22</v>
      </c>
      <c r="H142" s="4" t="s">
        <v>23</v>
      </c>
      <c r="I142" s="4" t="s">
        <v>24</v>
      </c>
      <c r="J142" s="2" t="s">
        <v>24</v>
      </c>
      <c r="K142" s="2" t="s">
        <v>693</v>
      </c>
      <c r="L142" s="2" t="s">
        <v>180</v>
      </c>
      <c r="M142" s="2" t="s">
        <v>27</v>
      </c>
      <c r="N142" s="2" t="s">
        <v>694</v>
      </c>
      <c r="O142" s="4" t="str">
        <f t="shared" si="0"/>
        <v>Outstanding</v>
      </c>
      <c r="P142" s="11" t="s">
        <v>24</v>
      </c>
    </row>
    <row r="143" spans="1:16" ht="60" customHeight="1" x14ac:dyDescent="0.35">
      <c r="A143" s="9" t="s">
        <v>116</v>
      </c>
      <c r="B143" s="1" t="s">
        <v>695</v>
      </c>
      <c r="C143" s="2" t="s">
        <v>118</v>
      </c>
      <c r="D143" s="3" t="s">
        <v>692</v>
      </c>
      <c r="E143" s="4" t="s">
        <v>20</v>
      </c>
      <c r="F143" s="4" t="s">
        <v>21</v>
      </c>
      <c r="G143" s="4" t="s">
        <v>22</v>
      </c>
      <c r="H143" s="4" t="s">
        <v>23</v>
      </c>
      <c r="I143" s="4" t="s">
        <v>24</v>
      </c>
      <c r="J143" s="2" t="s">
        <v>24</v>
      </c>
      <c r="K143" s="2" t="s">
        <v>696</v>
      </c>
      <c r="L143" s="2" t="s">
        <v>121</v>
      </c>
      <c r="M143" s="2" t="s">
        <v>27</v>
      </c>
      <c r="N143" s="2" t="s">
        <v>697</v>
      </c>
      <c r="O143" s="4" t="str">
        <f t="shared" si="0"/>
        <v>Outstanding</v>
      </c>
      <c r="P143" s="11" t="s">
        <v>24</v>
      </c>
    </row>
    <row r="144" spans="1:16" ht="60" customHeight="1" x14ac:dyDescent="0.35">
      <c r="A144" s="9" t="s">
        <v>16</v>
      </c>
      <c r="B144" s="1" t="s">
        <v>698</v>
      </c>
      <c r="C144" s="2" t="s">
        <v>124</v>
      </c>
      <c r="D144" s="3" t="s">
        <v>692</v>
      </c>
      <c r="E144" s="4" t="s">
        <v>20</v>
      </c>
      <c r="F144" s="4" t="s">
        <v>21</v>
      </c>
      <c r="G144" s="4" t="s">
        <v>22</v>
      </c>
      <c r="H144" s="4" t="s">
        <v>23</v>
      </c>
      <c r="I144" s="4" t="s">
        <v>24</v>
      </c>
      <c r="J144" s="2" t="s">
        <v>24</v>
      </c>
      <c r="K144" s="2" t="s">
        <v>699</v>
      </c>
      <c r="L144" s="2" t="s">
        <v>126</v>
      </c>
      <c r="M144" s="2" t="s">
        <v>27</v>
      </c>
      <c r="N144" s="2" t="s">
        <v>700</v>
      </c>
      <c r="O144" s="4" t="str">
        <f t="shared" si="0"/>
        <v>Outstanding</v>
      </c>
      <c r="P144" s="11" t="s">
        <v>24</v>
      </c>
    </row>
    <row r="145" spans="1:16" ht="60" customHeight="1" x14ac:dyDescent="0.35">
      <c r="A145" s="9" t="s">
        <v>221</v>
      </c>
      <c r="B145" s="1" t="s">
        <v>701</v>
      </c>
      <c r="C145" s="2" t="s">
        <v>702</v>
      </c>
      <c r="D145" s="3" t="s">
        <v>692</v>
      </c>
      <c r="E145" s="4" t="s">
        <v>20</v>
      </c>
      <c r="F145" s="4" t="s">
        <v>21</v>
      </c>
      <c r="G145" s="4" t="s">
        <v>22</v>
      </c>
      <c r="H145" s="4" t="s">
        <v>23</v>
      </c>
      <c r="I145" s="4" t="s">
        <v>24</v>
      </c>
      <c r="J145" s="2" t="s">
        <v>24</v>
      </c>
      <c r="K145" s="2" t="s">
        <v>703</v>
      </c>
      <c r="L145" s="2" t="s">
        <v>704</v>
      </c>
      <c r="M145" s="2" t="s">
        <v>27</v>
      </c>
      <c r="N145" s="2" t="s">
        <v>705</v>
      </c>
      <c r="O145" s="4" t="str">
        <f t="shared" si="0"/>
        <v>Outstanding</v>
      </c>
      <c r="P145" s="11" t="s">
        <v>24</v>
      </c>
    </row>
    <row r="146" spans="1:16" ht="60" customHeight="1" x14ac:dyDescent="0.35">
      <c r="A146" s="9" t="s">
        <v>16</v>
      </c>
      <c r="B146" s="1" t="s">
        <v>706</v>
      </c>
      <c r="C146" s="2" t="s">
        <v>212</v>
      </c>
      <c r="D146" s="3" t="s">
        <v>692</v>
      </c>
      <c r="E146" s="4" t="s">
        <v>20</v>
      </c>
      <c r="F146" s="4" t="s">
        <v>21</v>
      </c>
      <c r="G146" s="4" t="s">
        <v>22</v>
      </c>
      <c r="H146" s="4" t="s">
        <v>23</v>
      </c>
      <c r="I146" s="4" t="s">
        <v>24</v>
      </c>
      <c r="J146" s="2" t="s">
        <v>24</v>
      </c>
      <c r="K146" s="2" t="s">
        <v>707</v>
      </c>
      <c r="L146" s="2" t="s">
        <v>593</v>
      </c>
      <c r="M146" s="2" t="s">
        <v>27</v>
      </c>
      <c r="N146" s="2" t="s">
        <v>708</v>
      </c>
      <c r="O146" s="4" t="str">
        <f t="shared" si="0"/>
        <v>Outstanding</v>
      </c>
      <c r="P146" s="11" t="s">
        <v>24</v>
      </c>
    </row>
    <row r="147" spans="1:16" ht="60" customHeight="1" x14ac:dyDescent="0.35">
      <c r="A147" s="9" t="s">
        <v>116</v>
      </c>
      <c r="B147" s="1" t="s">
        <v>709</v>
      </c>
      <c r="C147" s="2" t="s">
        <v>710</v>
      </c>
      <c r="D147" s="3" t="s">
        <v>692</v>
      </c>
      <c r="E147" s="4" t="s">
        <v>20</v>
      </c>
      <c r="F147" s="4" t="s">
        <v>21</v>
      </c>
      <c r="G147" s="4" t="s">
        <v>22</v>
      </c>
      <c r="H147" s="4" t="s">
        <v>23</v>
      </c>
      <c r="I147" s="4" t="s">
        <v>24</v>
      </c>
      <c r="J147" s="2" t="s">
        <v>24</v>
      </c>
      <c r="K147" s="2" t="s">
        <v>711</v>
      </c>
      <c r="L147" s="2" t="s">
        <v>712</v>
      </c>
      <c r="M147" s="2" t="s">
        <v>27</v>
      </c>
      <c r="N147" s="2" t="s">
        <v>713</v>
      </c>
      <c r="O147" s="4" t="str">
        <f t="shared" si="0"/>
        <v>Outstanding</v>
      </c>
      <c r="P147" s="11" t="s">
        <v>24</v>
      </c>
    </row>
    <row r="148" spans="1:16" ht="60" customHeight="1" x14ac:dyDescent="0.35">
      <c r="A148" s="9" t="s">
        <v>116</v>
      </c>
      <c r="B148" s="1" t="s">
        <v>714</v>
      </c>
      <c r="C148" s="2" t="s">
        <v>129</v>
      </c>
      <c r="D148" s="3" t="s">
        <v>692</v>
      </c>
      <c r="E148" s="4" t="s">
        <v>20</v>
      </c>
      <c r="F148" s="4" t="s">
        <v>21</v>
      </c>
      <c r="G148" s="4" t="s">
        <v>22</v>
      </c>
      <c r="H148" s="4" t="s">
        <v>23</v>
      </c>
      <c r="I148" s="4" t="s">
        <v>24</v>
      </c>
      <c r="J148" s="2" t="s">
        <v>24</v>
      </c>
      <c r="K148" s="2" t="s">
        <v>715</v>
      </c>
      <c r="L148" s="2" t="s">
        <v>659</v>
      </c>
      <c r="M148" s="2" t="s">
        <v>27</v>
      </c>
      <c r="N148" s="2" t="s">
        <v>716</v>
      </c>
      <c r="O148" s="4" t="str">
        <f t="shared" si="0"/>
        <v>Outstanding</v>
      </c>
      <c r="P148" s="11" t="s">
        <v>24</v>
      </c>
    </row>
    <row r="149" spans="1:16" ht="60" customHeight="1" x14ac:dyDescent="0.35">
      <c r="A149" s="9" t="s">
        <v>232</v>
      </c>
      <c r="B149" s="1" t="s">
        <v>717</v>
      </c>
      <c r="C149" s="2" t="s">
        <v>290</v>
      </c>
      <c r="D149" s="3" t="s">
        <v>692</v>
      </c>
      <c r="E149" s="4" t="s">
        <v>20</v>
      </c>
      <c r="F149" s="4" t="s">
        <v>21</v>
      </c>
      <c r="G149" s="4" t="s">
        <v>22</v>
      </c>
      <c r="H149" s="4" t="s">
        <v>23</v>
      </c>
      <c r="I149" s="4" t="s">
        <v>24</v>
      </c>
      <c r="J149" s="2" t="s">
        <v>24</v>
      </c>
      <c r="K149" s="2" t="s">
        <v>718</v>
      </c>
      <c r="L149" s="2" t="s">
        <v>605</v>
      </c>
      <c r="M149" s="2" t="s">
        <v>27</v>
      </c>
      <c r="N149" s="2" t="s">
        <v>719</v>
      </c>
      <c r="O149" s="4" t="str">
        <f t="shared" si="0"/>
        <v>Outstanding</v>
      </c>
      <c r="P149" s="11" t="s">
        <v>24</v>
      </c>
    </row>
    <row r="150" spans="1:16" ht="60" customHeight="1" x14ac:dyDescent="0.35">
      <c r="A150" s="9" t="s">
        <v>232</v>
      </c>
      <c r="B150" s="1" t="s">
        <v>720</v>
      </c>
      <c r="C150" s="2" t="s">
        <v>721</v>
      </c>
      <c r="D150" s="3" t="s">
        <v>692</v>
      </c>
      <c r="E150" s="4" t="s">
        <v>20</v>
      </c>
      <c r="F150" s="4" t="s">
        <v>21</v>
      </c>
      <c r="G150" s="4" t="s">
        <v>22</v>
      </c>
      <c r="H150" s="4" t="s">
        <v>23</v>
      </c>
      <c r="I150" s="4" t="s">
        <v>24</v>
      </c>
      <c r="J150" s="2" t="s">
        <v>24</v>
      </c>
      <c r="K150" s="2" t="s">
        <v>722</v>
      </c>
      <c r="L150" s="2" t="s">
        <v>723</v>
      </c>
      <c r="M150" s="2" t="s">
        <v>27</v>
      </c>
      <c r="N150" s="2" t="s">
        <v>724</v>
      </c>
      <c r="O150" s="4" t="str">
        <f t="shared" si="0"/>
        <v>Outstanding</v>
      </c>
      <c r="P150" s="11" t="s">
        <v>24</v>
      </c>
    </row>
    <row r="151" spans="1:16" ht="60" customHeight="1" x14ac:dyDescent="0.35">
      <c r="A151" s="9" t="s">
        <v>232</v>
      </c>
      <c r="B151" s="1" t="s">
        <v>725</v>
      </c>
      <c r="C151" s="2" t="s">
        <v>726</v>
      </c>
      <c r="D151" s="3" t="s">
        <v>692</v>
      </c>
      <c r="E151" s="4" t="s">
        <v>20</v>
      </c>
      <c r="F151" s="4" t="s">
        <v>21</v>
      </c>
      <c r="G151" s="4" t="s">
        <v>22</v>
      </c>
      <c r="H151" s="4" t="s">
        <v>23</v>
      </c>
      <c r="I151" s="4" t="s">
        <v>24</v>
      </c>
      <c r="J151" s="2" t="s">
        <v>24</v>
      </c>
      <c r="K151" s="2" t="s">
        <v>727</v>
      </c>
      <c r="L151" s="2" t="s">
        <v>728</v>
      </c>
      <c r="M151" s="2" t="s">
        <v>27</v>
      </c>
      <c r="N151" s="2" t="s">
        <v>729</v>
      </c>
      <c r="O151" s="4" t="str">
        <f t="shared" si="0"/>
        <v>Outstanding</v>
      </c>
      <c r="P151" s="11" t="s">
        <v>24</v>
      </c>
    </row>
    <row r="152" spans="1:16" ht="60" customHeight="1" x14ac:dyDescent="0.35">
      <c r="A152" s="9" t="s">
        <v>232</v>
      </c>
      <c r="B152" s="1" t="s">
        <v>730</v>
      </c>
      <c r="C152" s="2" t="s">
        <v>731</v>
      </c>
      <c r="D152" s="3" t="s">
        <v>692</v>
      </c>
      <c r="E152" s="4" t="s">
        <v>20</v>
      </c>
      <c r="F152" s="4" t="s">
        <v>21</v>
      </c>
      <c r="G152" s="4" t="s">
        <v>22</v>
      </c>
      <c r="H152" s="4" t="s">
        <v>23</v>
      </c>
      <c r="I152" s="4" t="s">
        <v>24</v>
      </c>
      <c r="J152" s="2" t="s">
        <v>24</v>
      </c>
      <c r="K152" s="2" t="s">
        <v>732</v>
      </c>
      <c r="L152" s="2" t="s">
        <v>728</v>
      </c>
      <c r="M152" s="2" t="s">
        <v>27</v>
      </c>
      <c r="N152" s="2" t="s">
        <v>733</v>
      </c>
      <c r="O152" s="4" t="str">
        <f t="shared" si="0"/>
        <v>Outstanding</v>
      </c>
      <c r="P152" s="11" t="s">
        <v>24</v>
      </c>
    </row>
    <row r="153" spans="1:16" ht="60" customHeight="1" x14ac:dyDescent="0.35">
      <c r="A153" s="9" t="s">
        <v>232</v>
      </c>
      <c r="B153" s="1" t="s">
        <v>734</v>
      </c>
      <c r="C153" s="2" t="s">
        <v>735</v>
      </c>
      <c r="D153" s="3" t="s">
        <v>692</v>
      </c>
      <c r="E153" s="4" t="s">
        <v>20</v>
      </c>
      <c r="F153" s="4" t="s">
        <v>21</v>
      </c>
      <c r="G153" s="4" t="s">
        <v>22</v>
      </c>
      <c r="H153" s="4" t="s">
        <v>23</v>
      </c>
      <c r="I153" s="4" t="s">
        <v>24</v>
      </c>
      <c r="J153" s="2" t="s">
        <v>24</v>
      </c>
      <c r="K153" s="2" t="s">
        <v>736</v>
      </c>
      <c r="L153" s="2" t="s">
        <v>728</v>
      </c>
      <c r="M153" s="2" t="s">
        <v>27</v>
      </c>
      <c r="N153" s="2" t="s">
        <v>737</v>
      </c>
      <c r="O153" s="4" t="str">
        <f t="shared" si="0"/>
        <v>Outstanding</v>
      </c>
      <c r="P153" s="11" t="s">
        <v>24</v>
      </c>
    </row>
    <row r="154" spans="1:16" ht="60" customHeight="1" x14ac:dyDescent="0.35">
      <c r="A154" s="9" t="s">
        <v>232</v>
      </c>
      <c r="B154" s="1" t="s">
        <v>738</v>
      </c>
      <c r="C154" s="2" t="s">
        <v>739</v>
      </c>
      <c r="D154" s="3" t="s">
        <v>692</v>
      </c>
      <c r="E154" s="4" t="s">
        <v>20</v>
      </c>
      <c r="F154" s="4" t="s">
        <v>21</v>
      </c>
      <c r="G154" s="4" t="s">
        <v>22</v>
      </c>
      <c r="H154" s="4" t="s">
        <v>23</v>
      </c>
      <c r="I154" s="4" t="s">
        <v>24</v>
      </c>
      <c r="J154" s="2" t="s">
        <v>24</v>
      </c>
      <c r="K154" s="2" t="s">
        <v>740</v>
      </c>
      <c r="L154" s="2" t="s">
        <v>723</v>
      </c>
      <c r="M154" s="2" t="s">
        <v>27</v>
      </c>
      <c r="N154" s="2" t="s">
        <v>741</v>
      </c>
      <c r="O154" s="4" t="str">
        <f t="shared" si="0"/>
        <v>Outstanding</v>
      </c>
      <c r="P154" s="11" t="s">
        <v>24</v>
      </c>
    </row>
    <row r="155" spans="1:16" ht="60" customHeight="1" x14ac:dyDescent="0.35">
      <c r="A155" s="9" t="s">
        <v>232</v>
      </c>
      <c r="B155" s="1" t="s">
        <v>742</v>
      </c>
      <c r="C155" s="2" t="s">
        <v>743</v>
      </c>
      <c r="D155" s="3" t="s">
        <v>692</v>
      </c>
      <c r="E155" s="4" t="s">
        <v>20</v>
      </c>
      <c r="F155" s="4" t="s">
        <v>21</v>
      </c>
      <c r="G155" s="4" t="s">
        <v>22</v>
      </c>
      <c r="H155" s="4" t="s">
        <v>23</v>
      </c>
      <c r="I155" s="4" t="s">
        <v>24</v>
      </c>
      <c r="J155" s="2" t="s">
        <v>24</v>
      </c>
      <c r="K155" s="2" t="s">
        <v>744</v>
      </c>
      <c r="L155" s="2" t="s">
        <v>723</v>
      </c>
      <c r="M155" s="2" t="s">
        <v>27</v>
      </c>
      <c r="N155" s="2" t="s">
        <v>745</v>
      </c>
      <c r="O155" s="4" t="str">
        <f t="shared" si="0"/>
        <v>Outstanding</v>
      </c>
      <c r="P155" s="11" t="s">
        <v>24</v>
      </c>
    </row>
    <row r="156" spans="1:16" ht="60" customHeight="1" x14ac:dyDescent="0.35">
      <c r="A156" s="9" t="s">
        <v>232</v>
      </c>
      <c r="B156" s="1" t="s">
        <v>746</v>
      </c>
      <c r="C156" s="2" t="s">
        <v>747</v>
      </c>
      <c r="D156" s="3" t="s">
        <v>692</v>
      </c>
      <c r="E156" s="4" t="s">
        <v>20</v>
      </c>
      <c r="F156" s="4" t="s">
        <v>21</v>
      </c>
      <c r="G156" s="4" t="s">
        <v>22</v>
      </c>
      <c r="H156" s="4" t="s">
        <v>23</v>
      </c>
      <c r="I156" s="4" t="s">
        <v>24</v>
      </c>
      <c r="J156" s="2" t="s">
        <v>24</v>
      </c>
      <c r="K156" s="2" t="s">
        <v>748</v>
      </c>
      <c r="L156" s="2" t="s">
        <v>728</v>
      </c>
      <c r="M156" s="2" t="s">
        <v>27</v>
      </c>
      <c r="N156" s="2" t="s">
        <v>749</v>
      </c>
      <c r="O156" s="4" t="str">
        <f t="shared" si="0"/>
        <v>Outstanding</v>
      </c>
      <c r="P156" s="11" t="s">
        <v>24</v>
      </c>
    </row>
    <row r="157" spans="1:16" ht="60" customHeight="1" x14ac:dyDescent="0.35">
      <c r="A157" s="9" t="s">
        <v>232</v>
      </c>
      <c r="B157" s="1" t="s">
        <v>750</v>
      </c>
      <c r="C157" s="2" t="s">
        <v>751</v>
      </c>
      <c r="D157" s="3" t="s">
        <v>692</v>
      </c>
      <c r="E157" s="4" t="s">
        <v>20</v>
      </c>
      <c r="F157" s="4" t="s">
        <v>21</v>
      </c>
      <c r="G157" s="4" t="s">
        <v>22</v>
      </c>
      <c r="H157" s="4" t="s">
        <v>23</v>
      </c>
      <c r="I157" s="4" t="s">
        <v>24</v>
      </c>
      <c r="J157" s="2" t="s">
        <v>24</v>
      </c>
      <c r="K157" s="2" t="s">
        <v>752</v>
      </c>
      <c r="L157" s="2" t="s">
        <v>728</v>
      </c>
      <c r="M157" s="2" t="s">
        <v>27</v>
      </c>
      <c r="N157" s="2" t="s">
        <v>753</v>
      </c>
      <c r="O157" s="4" t="str">
        <f t="shared" si="0"/>
        <v>Outstanding</v>
      </c>
      <c r="P157" s="11" t="s">
        <v>24</v>
      </c>
    </row>
    <row r="158" spans="1:16" ht="60" customHeight="1" x14ac:dyDescent="0.35">
      <c r="A158" s="9" t="s">
        <v>176</v>
      </c>
      <c r="B158" s="1" t="s">
        <v>754</v>
      </c>
      <c r="C158" s="2" t="s">
        <v>304</v>
      </c>
      <c r="D158" s="3" t="s">
        <v>692</v>
      </c>
      <c r="E158" s="4" t="s">
        <v>20</v>
      </c>
      <c r="F158" s="4" t="s">
        <v>21</v>
      </c>
      <c r="G158" s="4" t="s">
        <v>22</v>
      </c>
      <c r="H158" s="4" t="s">
        <v>23</v>
      </c>
      <c r="I158" s="4" t="s">
        <v>24</v>
      </c>
      <c r="J158" s="2" t="s">
        <v>24</v>
      </c>
      <c r="K158" s="2" t="s">
        <v>755</v>
      </c>
      <c r="L158" s="2" t="s">
        <v>306</v>
      </c>
      <c r="M158" s="2" t="s">
        <v>27</v>
      </c>
      <c r="N158" s="2" t="s">
        <v>756</v>
      </c>
      <c r="O158" s="4" t="str">
        <f t="shared" si="0"/>
        <v>Outstanding</v>
      </c>
      <c r="P158" s="11" t="s">
        <v>24</v>
      </c>
    </row>
    <row r="159" spans="1:16" ht="60" customHeight="1" x14ac:dyDescent="0.35">
      <c r="A159" s="9" t="s">
        <v>176</v>
      </c>
      <c r="B159" s="1" t="s">
        <v>757</v>
      </c>
      <c r="C159" s="2" t="s">
        <v>309</v>
      </c>
      <c r="D159" s="3" t="s">
        <v>692</v>
      </c>
      <c r="E159" s="4" t="s">
        <v>20</v>
      </c>
      <c r="F159" s="4" t="s">
        <v>21</v>
      </c>
      <c r="G159" s="4" t="s">
        <v>22</v>
      </c>
      <c r="H159" s="4" t="s">
        <v>23</v>
      </c>
      <c r="I159" s="4" t="s">
        <v>24</v>
      </c>
      <c r="J159" s="2" t="s">
        <v>24</v>
      </c>
      <c r="K159" s="2" t="s">
        <v>758</v>
      </c>
      <c r="L159" s="2" t="s">
        <v>311</v>
      </c>
      <c r="M159" s="2" t="s">
        <v>27</v>
      </c>
      <c r="N159" s="2" t="s">
        <v>759</v>
      </c>
      <c r="O159" s="4" t="str">
        <f t="shared" si="0"/>
        <v>Outstanding</v>
      </c>
      <c r="P159" s="11" t="s">
        <v>24</v>
      </c>
    </row>
    <row r="160" spans="1:16" ht="60" customHeight="1" x14ac:dyDescent="0.35">
      <c r="A160" s="9" t="s">
        <v>176</v>
      </c>
      <c r="B160" s="1" t="s">
        <v>760</v>
      </c>
      <c r="C160" s="2" t="s">
        <v>314</v>
      </c>
      <c r="D160" s="3" t="s">
        <v>692</v>
      </c>
      <c r="E160" s="4" t="s">
        <v>20</v>
      </c>
      <c r="F160" s="4" t="s">
        <v>21</v>
      </c>
      <c r="G160" s="4" t="s">
        <v>22</v>
      </c>
      <c r="H160" s="4" t="s">
        <v>23</v>
      </c>
      <c r="I160" s="4" t="s">
        <v>24</v>
      </c>
      <c r="J160" s="2" t="s">
        <v>24</v>
      </c>
      <c r="K160" s="2" t="s">
        <v>761</v>
      </c>
      <c r="L160" s="2" t="s">
        <v>316</v>
      </c>
      <c r="M160" s="2" t="s">
        <v>27</v>
      </c>
      <c r="N160" s="2" t="s">
        <v>762</v>
      </c>
      <c r="O160" s="4" t="str">
        <f t="shared" si="0"/>
        <v>Outstanding</v>
      </c>
      <c r="P160" s="11" t="s">
        <v>24</v>
      </c>
    </row>
    <row r="161" spans="1:16" ht="60" customHeight="1" x14ac:dyDescent="0.35">
      <c r="A161" s="9" t="s">
        <v>176</v>
      </c>
      <c r="B161" s="1" t="s">
        <v>763</v>
      </c>
      <c r="C161" s="2" t="s">
        <v>319</v>
      </c>
      <c r="D161" s="3" t="s">
        <v>692</v>
      </c>
      <c r="E161" s="4" t="s">
        <v>20</v>
      </c>
      <c r="F161" s="4" t="s">
        <v>21</v>
      </c>
      <c r="G161" s="4" t="s">
        <v>22</v>
      </c>
      <c r="H161" s="4" t="s">
        <v>23</v>
      </c>
      <c r="I161" s="4" t="s">
        <v>24</v>
      </c>
      <c r="J161" s="2" t="s">
        <v>24</v>
      </c>
      <c r="K161" s="2" t="s">
        <v>764</v>
      </c>
      <c r="L161" s="2" t="s">
        <v>765</v>
      </c>
      <c r="M161" s="2" t="s">
        <v>27</v>
      </c>
      <c r="N161" s="2" t="s">
        <v>766</v>
      </c>
      <c r="O161" s="4" t="str">
        <f t="shared" si="0"/>
        <v>Outstanding</v>
      </c>
      <c r="P161" s="11" t="s">
        <v>24</v>
      </c>
    </row>
    <row r="162" spans="1:16" ht="60" customHeight="1" x14ac:dyDescent="0.35">
      <c r="A162" s="10" t="s">
        <v>133</v>
      </c>
      <c r="B162" s="5" t="s">
        <v>767</v>
      </c>
      <c r="C162" s="6" t="s">
        <v>135</v>
      </c>
      <c r="D162" s="7" t="s">
        <v>692</v>
      </c>
      <c r="E162" s="8" t="s">
        <v>20</v>
      </c>
      <c r="F162" s="8" t="s">
        <v>21</v>
      </c>
      <c r="G162" s="8" t="s">
        <v>22</v>
      </c>
      <c r="H162" s="8" t="s">
        <v>23</v>
      </c>
      <c r="I162" s="8" t="s">
        <v>24</v>
      </c>
      <c r="J162" s="6" t="s">
        <v>24</v>
      </c>
      <c r="K162" s="6" t="s">
        <v>768</v>
      </c>
      <c r="L162" s="6" t="s">
        <v>325</v>
      </c>
      <c r="M162" s="6" t="s">
        <v>27</v>
      </c>
      <c r="N162" s="6" t="s">
        <v>769</v>
      </c>
      <c r="O162" s="8" t="str">
        <f t="shared" si="0"/>
        <v>Outstanding</v>
      </c>
      <c r="P162" s="12" t="s">
        <v>24</v>
      </c>
    </row>
    <row r="166" spans="1:16" ht="32" customHeight="1" x14ac:dyDescent="0.35">
      <c r="A166" s="75" t="s">
        <v>770</v>
      </c>
      <c r="B166" s="75"/>
      <c r="C166" s="75"/>
      <c r="D166" s="75"/>
    </row>
  </sheetData>
  <mergeCells count="1">
    <mergeCell ref="A166:D166"/>
  </mergeCells>
  <conditionalFormatting sqref="F2:F162">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G2:G162">
    <cfRule type="cellIs" dxfId="18" priority="5" operator="equal">
      <formula>"Low"</formula>
    </cfRule>
    <cfRule type="cellIs" dxfId="17" priority="6" operator="equal">
      <formula>"Medium"</formula>
    </cfRule>
    <cfRule type="cellIs" dxfId="16" priority="7" operator="equal">
      <formula>"High"</formula>
    </cfRule>
  </conditionalFormatting>
  <conditionalFormatting sqref="I2:I162">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F2:F162" xr:uid="{00000000-0002-0000-0200-000000000000}">
      <formula1>"Must,Should,Could,Won't,Unassigned"</formula1>
    </dataValidation>
    <dataValidation type="list" showErrorMessage="1" errorTitle="Invalid Value" error="Please select a value from the list: Low, Medium, High, Unassessed." sqref="G2:G162" xr:uid="{00000000-0002-0000-0200-000001000000}">
      <formula1>"Low,Medium,High,Unassessed"</formula1>
    </dataValidation>
    <dataValidation type="list" showErrorMessage="1" errorTitle="Invalid Value" error="Please select a value from the list: Phase1, Phase2, Phase3, Phase4, Phase5, Pending." sqref="H2:H16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62" xr:uid="{00000000-0002-0000-0200-000003000000}">
      <formula1>"Implemented,Testing,Failed,Compensated,Risk Accepted,N/A"</formula1>
    </dataValidation>
  </dataValidations>
  <hyperlinks>
    <hyperlink ref="A16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2" t="s">
        <v>892</v>
      </c>
      <c r="C2" s="92" t="s">
        <v>892</v>
      </c>
      <c r="D2" s="92" t="s">
        <v>892</v>
      </c>
      <c r="E2" s="92" t="s">
        <v>892</v>
      </c>
      <c r="F2" s="92" t="s">
        <v>892</v>
      </c>
      <c r="G2" s="92" t="s">
        <v>892</v>
      </c>
      <c r="H2" s="96" t="s">
        <v>893</v>
      </c>
      <c r="I2" s="96" t="s">
        <v>893</v>
      </c>
      <c r="J2" s="96" t="s">
        <v>893</v>
      </c>
      <c r="K2" s="96" t="s">
        <v>893</v>
      </c>
      <c r="L2" s="96" t="s">
        <v>893</v>
      </c>
      <c r="M2" s="95" t="s">
        <v>894</v>
      </c>
      <c r="N2" s="95" t="s">
        <v>894</v>
      </c>
      <c r="O2" s="97" t="s">
        <v>895</v>
      </c>
      <c r="P2" s="97" t="s">
        <v>895</v>
      </c>
      <c r="Q2" s="93" t="s">
        <v>14</v>
      </c>
      <c r="R2" s="93" t="s">
        <v>14</v>
      </c>
      <c r="S2" s="93" t="s">
        <v>14</v>
      </c>
      <c r="T2" s="94" t="s">
        <v>896</v>
      </c>
    </row>
    <row r="3" spans="2:20" ht="35" customHeight="1" x14ac:dyDescent="0.35">
      <c r="B3" s="65" t="s">
        <v>897</v>
      </c>
      <c r="C3" s="65" t="s">
        <v>898</v>
      </c>
      <c r="D3" s="65" t="s">
        <v>899</v>
      </c>
      <c r="E3" s="65" t="s">
        <v>900</v>
      </c>
      <c r="F3" s="65" t="s">
        <v>901</v>
      </c>
      <c r="G3" s="65" t="s">
        <v>11</v>
      </c>
      <c r="H3" s="66" t="s">
        <v>902</v>
      </c>
      <c r="I3" s="66" t="s">
        <v>903</v>
      </c>
      <c r="J3" s="66" t="s">
        <v>904</v>
      </c>
      <c r="K3" s="66" t="s">
        <v>905</v>
      </c>
      <c r="L3" s="66" t="s">
        <v>836</v>
      </c>
      <c r="M3" s="67" t="s">
        <v>906</v>
      </c>
      <c r="N3" s="67" t="s">
        <v>907</v>
      </c>
      <c r="O3" s="68" t="s">
        <v>908</v>
      </c>
      <c r="P3" s="68" t="s">
        <v>909</v>
      </c>
      <c r="Q3" s="69" t="s">
        <v>14</v>
      </c>
      <c r="R3" s="69" t="s">
        <v>910</v>
      </c>
      <c r="S3" s="69" t="s">
        <v>911</v>
      </c>
      <c r="T3" s="70" t="s">
        <v>912</v>
      </c>
    </row>
    <row r="4" spans="2:20" ht="60" customHeight="1" x14ac:dyDescent="0.35">
      <c r="B4" s="71" t="s">
        <v>913</v>
      </c>
      <c r="C4" s="71" t="s">
        <v>914</v>
      </c>
      <c r="D4" s="71" t="s">
        <v>915</v>
      </c>
      <c r="E4" s="71" t="s">
        <v>916</v>
      </c>
      <c r="F4" s="71" t="s">
        <v>917</v>
      </c>
      <c r="G4" s="71" t="s">
        <v>918</v>
      </c>
      <c r="H4" s="71" t="s">
        <v>919</v>
      </c>
      <c r="I4" s="71" t="s">
        <v>920</v>
      </c>
      <c r="J4" s="71" t="s">
        <v>921</v>
      </c>
      <c r="K4" s="71" t="s">
        <v>922</v>
      </c>
      <c r="L4" s="71" t="s">
        <v>923</v>
      </c>
      <c r="M4" s="71" t="s">
        <v>924</v>
      </c>
      <c r="N4" s="71" t="s">
        <v>925</v>
      </c>
      <c r="O4" s="71" t="s">
        <v>926</v>
      </c>
      <c r="P4" s="71" t="s">
        <v>927</v>
      </c>
      <c r="Q4" s="71" t="s">
        <v>928</v>
      </c>
      <c r="R4" s="71" t="s">
        <v>929</v>
      </c>
      <c r="S4" s="71" t="s">
        <v>930</v>
      </c>
      <c r="T4" s="71" t="s">
        <v>931</v>
      </c>
    </row>
    <row r="5" spans="2:20" ht="60" customHeight="1" x14ac:dyDescent="0.35">
      <c r="B5" s="33" t="s">
        <v>932</v>
      </c>
      <c r="C5" s="72"/>
      <c r="D5" s="73"/>
      <c r="E5" s="73" t="s">
        <v>24</v>
      </c>
      <c r="F5" s="73" t="str">
        <f>IF(E5&lt;&gt;"", IFERROR(VLOOKUP(E5, Dashboard!$B29:$F34, 5, FALSE), ""), "")</f>
        <v/>
      </c>
      <c r="G5" s="74"/>
      <c r="H5" s="61"/>
      <c r="I5" s="61"/>
      <c r="J5" s="74"/>
      <c r="K5" s="74"/>
      <c r="L5" s="35"/>
      <c r="M5" s="35"/>
      <c r="N5" s="74"/>
      <c r="O5" s="74"/>
      <c r="P5" s="35"/>
      <c r="Q5" s="35" t="s">
        <v>24</v>
      </c>
      <c r="R5" s="74"/>
      <c r="S5" s="61"/>
      <c r="T5" s="74"/>
    </row>
    <row r="6" spans="2:20" ht="60" customHeight="1" x14ac:dyDescent="0.35">
      <c r="B6" s="33" t="s">
        <v>933</v>
      </c>
      <c r="C6" s="72"/>
      <c r="D6" s="73"/>
      <c r="E6" s="73" t="s">
        <v>24</v>
      </c>
      <c r="F6" s="73" t="str">
        <f>IF(E6&lt;&gt;"", IFERROR(VLOOKUP(E6, Dashboard!$B29:$F34, 5, FALSE), ""), "")</f>
        <v/>
      </c>
      <c r="G6" s="74"/>
      <c r="H6" s="61"/>
      <c r="I6" s="61"/>
      <c r="J6" s="74"/>
      <c r="K6" s="74"/>
      <c r="L6" s="35"/>
      <c r="M6" s="35"/>
      <c r="N6" s="74"/>
      <c r="O6" s="74"/>
      <c r="P6" s="35"/>
      <c r="Q6" s="35" t="s">
        <v>24</v>
      </c>
      <c r="R6" s="74"/>
      <c r="S6" s="61"/>
      <c r="T6" s="74"/>
    </row>
    <row r="7" spans="2:20" ht="60" customHeight="1" x14ac:dyDescent="0.35">
      <c r="B7" s="33" t="s">
        <v>934</v>
      </c>
      <c r="C7" s="72"/>
      <c r="D7" s="73"/>
      <c r="E7" s="73" t="s">
        <v>24</v>
      </c>
      <c r="F7" s="73" t="str">
        <f>IF(E7&lt;&gt;"", IFERROR(VLOOKUP(E7, Dashboard!$B29:$F34, 5, FALSE), ""), "")</f>
        <v/>
      </c>
      <c r="G7" s="74"/>
      <c r="H7" s="61"/>
      <c r="I7" s="61"/>
      <c r="J7" s="74"/>
      <c r="K7" s="74"/>
      <c r="L7" s="35"/>
      <c r="M7" s="35"/>
      <c r="N7" s="74"/>
      <c r="O7" s="74"/>
      <c r="P7" s="35"/>
      <c r="Q7" s="35" t="s">
        <v>24</v>
      </c>
      <c r="R7" s="74"/>
      <c r="S7" s="61"/>
      <c r="T7" s="74"/>
    </row>
    <row r="8" spans="2:20" ht="60" customHeight="1" x14ac:dyDescent="0.35">
      <c r="B8" s="33" t="s">
        <v>935</v>
      </c>
      <c r="C8" s="72"/>
      <c r="D8" s="73"/>
      <c r="E8" s="73" t="s">
        <v>24</v>
      </c>
      <c r="F8" s="73" t="str">
        <f>IF(E8&lt;&gt;"", IFERROR(VLOOKUP(E8, Dashboard!$B29:$F34, 5, FALSE), ""), "")</f>
        <v/>
      </c>
      <c r="G8" s="74"/>
      <c r="H8" s="61"/>
      <c r="I8" s="61"/>
      <c r="J8" s="74"/>
      <c r="K8" s="74"/>
      <c r="L8" s="35"/>
      <c r="M8" s="35"/>
      <c r="N8" s="74"/>
      <c r="O8" s="74"/>
      <c r="P8" s="35"/>
      <c r="Q8" s="35" t="s">
        <v>24</v>
      </c>
      <c r="R8" s="74"/>
      <c r="S8" s="61"/>
      <c r="T8" s="74"/>
    </row>
    <row r="9" spans="2:20" ht="60" customHeight="1" x14ac:dyDescent="0.35">
      <c r="B9" s="33" t="s">
        <v>936</v>
      </c>
      <c r="C9" s="72"/>
      <c r="D9" s="73"/>
      <c r="E9" s="73" t="s">
        <v>24</v>
      </c>
      <c r="F9" s="73" t="str">
        <f>IF(E9&lt;&gt;"", IFERROR(VLOOKUP(E9, Dashboard!$B29:$F34, 5, FALSE), ""), "")</f>
        <v/>
      </c>
      <c r="G9" s="74"/>
      <c r="H9" s="61"/>
      <c r="I9" s="61"/>
      <c r="J9" s="74"/>
      <c r="K9" s="74"/>
      <c r="L9" s="35"/>
      <c r="M9" s="35"/>
      <c r="N9" s="74"/>
      <c r="O9" s="74"/>
      <c r="P9" s="35"/>
      <c r="Q9" s="35" t="s">
        <v>24</v>
      </c>
      <c r="R9" s="74"/>
      <c r="S9" s="61"/>
      <c r="T9" s="74"/>
    </row>
    <row r="10" spans="2:20" ht="60" customHeight="1" x14ac:dyDescent="0.35">
      <c r="B10" s="33" t="s">
        <v>937</v>
      </c>
      <c r="C10" s="72"/>
      <c r="D10" s="73"/>
      <c r="E10" s="73" t="s">
        <v>24</v>
      </c>
      <c r="F10" s="73" t="str">
        <f>IF(E10&lt;&gt;"", IFERROR(VLOOKUP(E10, Dashboard!$B29:$F34, 5, FALSE), ""), "")</f>
        <v/>
      </c>
      <c r="G10" s="74"/>
      <c r="H10" s="61"/>
      <c r="I10" s="61"/>
      <c r="J10" s="74"/>
      <c r="K10" s="74"/>
      <c r="L10" s="35"/>
      <c r="M10" s="35"/>
      <c r="N10" s="74"/>
      <c r="O10" s="74"/>
      <c r="P10" s="35"/>
      <c r="Q10" s="35" t="s">
        <v>24</v>
      </c>
      <c r="R10" s="74"/>
      <c r="S10" s="61"/>
      <c r="T10" s="74"/>
    </row>
    <row r="11" spans="2:20" ht="60" customHeight="1" x14ac:dyDescent="0.35">
      <c r="B11" s="33" t="s">
        <v>938</v>
      </c>
      <c r="C11" s="72"/>
      <c r="D11" s="73"/>
      <c r="E11" s="73" t="s">
        <v>24</v>
      </c>
      <c r="F11" s="73" t="str">
        <f>IF(E11&lt;&gt;"", IFERROR(VLOOKUP(E11, Dashboard!$B29:$F34, 5, FALSE), ""), "")</f>
        <v/>
      </c>
      <c r="G11" s="74"/>
      <c r="H11" s="61"/>
      <c r="I11" s="61"/>
      <c r="J11" s="74"/>
      <c r="K11" s="74"/>
      <c r="L11" s="35"/>
      <c r="M11" s="35"/>
      <c r="N11" s="74"/>
      <c r="O11" s="74"/>
      <c r="P11" s="35"/>
      <c r="Q11" s="35" t="s">
        <v>24</v>
      </c>
      <c r="R11" s="74"/>
      <c r="S11" s="61"/>
      <c r="T11" s="74"/>
    </row>
    <row r="12" spans="2:20" ht="60" customHeight="1" x14ac:dyDescent="0.35">
      <c r="B12" s="33" t="s">
        <v>939</v>
      </c>
      <c r="C12" s="72"/>
      <c r="D12" s="73"/>
      <c r="E12" s="73" t="s">
        <v>24</v>
      </c>
      <c r="F12" s="73" t="str">
        <f>IF(E12&lt;&gt;"", IFERROR(VLOOKUP(E12, Dashboard!$B29:$F34, 5, FALSE), ""), "")</f>
        <v/>
      </c>
      <c r="G12" s="74"/>
      <c r="H12" s="61"/>
      <c r="I12" s="61"/>
      <c r="J12" s="74"/>
      <c r="K12" s="74"/>
      <c r="L12" s="35"/>
      <c r="M12" s="35"/>
      <c r="N12" s="74"/>
      <c r="O12" s="74"/>
      <c r="P12" s="35"/>
      <c r="Q12" s="35" t="s">
        <v>24</v>
      </c>
      <c r="R12" s="74"/>
      <c r="S12" s="61"/>
      <c r="T12" s="74"/>
    </row>
    <row r="13" spans="2:20" ht="60" customHeight="1" x14ac:dyDescent="0.35">
      <c r="B13" s="33" t="s">
        <v>940</v>
      </c>
      <c r="C13" s="72"/>
      <c r="D13" s="73"/>
      <c r="E13" s="73" t="s">
        <v>24</v>
      </c>
      <c r="F13" s="73" t="str">
        <f>IF(E13&lt;&gt;"", IFERROR(VLOOKUP(E13, Dashboard!$B29:$F34, 5, FALSE), ""), "")</f>
        <v/>
      </c>
      <c r="G13" s="74"/>
      <c r="H13" s="61"/>
      <c r="I13" s="61"/>
      <c r="J13" s="74"/>
      <c r="K13" s="74"/>
      <c r="L13" s="35"/>
      <c r="M13" s="35"/>
      <c r="N13" s="74"/>
      <c r="O13" s="74"/>
      <c r="P13" s="35"/>
      <c r="Q13" s="35" t="s">
        <v>24</v>
      </c>
      <c r="R13" s="74"/>
      <c r="S13" s="61"/>
      <c r="T13" s="74"/>
    </row>
    <row r="14" spans="2:20" ht="60" customHeight="1" x14ac:dyDescent="0.35">
      <c r="B14" s="33" t="s">
        <v>941</v>
      </c>
      <c r="C14" s="72"/>
      <c r="D14" s="73"/>
      <c r="E14" s="73" t="s">
        <v>24</v>
      </c>
      <c r="F14" s="73" t="str">
        <f>IF(E14&lt;&gt;"", IFERROR(VLOOKUP(E14, Dashboard!$B29:$F34, 5, FALSE), ""), "")</f>
        <v/>
      </c>
      <c r="G14" s="74"/>
      <c r="H14" s="61"/>
      <c r="I14" s="61"/>
      <c r="J14" s="74"/>
      <c r="K14" s="74"/>
      <c r="L14" s="35"/>
      <c r="M14" s="35"/>
      <c r="N14" s="74"/>
      <c r="O14" s="74"/>
      <c r="P14" s="35"/>
      <c r="Q14" s="35" t="s">
        <v>24</v>
      </c>
      <c r="R14" s="74"/>
      <c r="S14" s="61"/>
      <c r="T14" s="74"/>
    </row>
    <row r="15" spans="2:20" ht="60" customHeight="1" x14ac:dyDescent="0.35">
      <c r="B15" s="33" t="s">
        <v>942</v>
      </c>
      <c r="C15" s="72"/>
      <c r="D15" s="73"/>
      <c r="E15" s="73" t="s">
        <v>24</v>
      </c>
      <c r="F15" s="73" t="str">
        <f>IF(E15&lt;&gt;"", IFERROR(VLOOKUP(E15, Dashboard!$B29:$F34, 5, FALSE), ""), "")</f>
        <v/>
      </c>
      <c r="G15" s="74"/>
      <c r="H15" s="61"/>
      <c r="I15" s="61"/>
      <c r="J15" s="74"/>
      <c r="K15" s="74"/>
      <c r="L15" s="35"/>
      <c r="M15" s="35"/>
      <c r="N15" s="74"/>
      <c r="O15" s="74"/>
      <c r="P15" s="35"/>
      <c r="Q15" s="35" t="s">
        <v>24</v>
      </c>
      <c r="R15" s="74"/>
      <c r="S15" s="61"/>
      <c r="T15" s="74"/>
    </row>
    <row r="16" spans="2:20" ht="60" customHeight="1" x14ac:dyDescent="0.35">
      <c r="B16" s="33" t="s">
        <v>943</v>
      </c>
      <c r="C16" s="72"/>
      <c r="D16" s="73"/>
      <c r="E16" s="73" t="s">
        <v>24</v>
      </c>
      <c r="F16" s="73" t="str">
        <f>IF(E16&lt;&gt;"", IFERROR(VLOOKUP(E16, Dashboard!$B29:$F34, 5, FALSE), ""), "")</f>
        <v/>
      </c>
      <c r="G16" s="74"/>
      <c r="H16" s="61"/>
      <c r="I16" s="61"/>
      <c r="J16" s="74"/>
      <c r="K16" s="74"/>
      <c r="L16" s="35"/>
      <c r="M16" s="35"/>
      <c r="N16" s="74"/>
      <c r="O16" s="74"/>
      <c r="P16" s="35"/>
      <c r="Q16" s="35" t="s">
        <v>24</v>
      </c>
      <c r="R16" s="74"/>
      <c r="S16" s="61"/>
      <c r="T16" s="74"/>
    </row>
    <row r="17" spans="2:20" ht="60" customHeight="1" x14ac:dyDescent="0.35">
      <c r="B17" s="33" t="s">
        <v>944</v>
      </c>
      <c r="C17" s="72"/>
      <c r="D17" s="73"/>
      <c r="E17" s="73" t="s">
        <v>24</v>
      </c>
      <c r="F17" s="73" t="str">
        <f>IF(E17&lt;&gt;"", IFERROR(VLOOKUP(E17, Dashboard!$B29:$F34, 5, FALSE), ""), "")</f>
        <v/>
      </c>
      <c r="G17" s="74"/>
      <c r="H17" s="61"/>
      <c r="I17" s="61"/>
      <c r="J17" s="74"/>
      <c r="K17" s="74"/>
      <c r="L17" s="35"/>
      <c r="M17" s="35"/>
      <c r="N17" s="74"/>
      <c r="O17" s="74"/>
      <c r="P17" s="35"/>
      <c r="Q17" s="35" t="s">
        <v>24</v>
      </c>
      <c r="R17" s="74"/>
      <c r="S17" s="61"/>
      <c r="T17" s="74"/>
    </row>
    <row r="18" spans="2:20" ht="60" customHeight="1" x14ac:dyDescent="0.35">
      <c r="B18" s="33" t="s">
        <v>945</v>
      </c>
      <c r="C18" s="72"/>
      <c r="D18" s="73"/>
      <c r="E18" s="73" t="s">
        <v>24</v>
      </c>
      <c r="F18" s="73" t="str">
        <f>IF(E18&lt;&gt;"", IFERROR(VLOOKUP(E18, Dashboard!$B29:$F34, 5, FALSE), ""), "")</f>
        <v/>
      </c>
      <c r="G18" s="74"/>
      <c r="H18" s="61"/>
      <c r="I18" s="61"/>
      <c r="J18" s="74"/>
      <c r="K18" s="74"/>
      <c r="L18" s="35"/>
      <c r="M18" s="35"/>
      <c r="N18" s="74"/>
      <c r="O18" s="74"/>
      <c r="P18" s="35"/>
      <c r="Q18" s="35" t="s">
        <v>24</v>
      </c>
      <c r="R18" s="74"/>
      <c r="S18" s="61"/>
      <c r="T18" s="74"/>
    </row>
    <row r="19" spans="2:20" ht="60" customHeight="1" x14ac:dyDescent="0.35">
      <c r="B19" s="33" t="s">
        <v>946</v>
      </c>
      <c r="C19" s="72"/>
      <c r="D19" s="73"/>
      <c r="E19" s="73" t="s">
        <v>24</v>
      </c>
      <c r="F19" s="73" t="str">
        <f>IF(E19&lt;&gt;"", IFERROR(VLOOKUP(E19, Dashboard!$B29:$F34, 5, FALSE), ""), "")</f>
        <v/>
      </c>
      <c r="G19" s="74"/>
      <c r="H19" s="61"/>
      <c r="I19" s="61"/>
      <c r="J19" s="74"/>
      <c r="K19" s="74"/>
      <c r="L19" s="35"/>
      <c r="M19" s="35"/>
      <c r="N19" s="74"/>
      <c r="O19" s="74"/>
      <c r="P19" s="35"/>
      <c r="Q19" s="35" t="s">
        <v>24</v>
      </c>
      <c r="R19" s="74"/>
      <c r="S19" s="61"/>
      <c r="T19" s="74"/>
    </row>
    <row r="20" spans="2:20" ht="60" customHeight="1" x14ac:dyDescent="0.35">
      <c r="B20" s="33" t="s">
        <v>947</v>
      </c>
      <c r="C20" s="72"/>
      <c r="D20" s="73"/>
      <c r="E20" s="73" t="s">
        <v>24</v>
      </c>
      <c r="F20" s="73" t="str">
        <f>IF(E20&lt;&gt;"", IFERROR(VLOOKUP(E20, Dashboard!$B29:$F34, 5, FALSE), ""), "")</f>
        <v/>
      </c>
      <c r="G20" s="74"/>
      <c r="H20" s="61"/>
      <c r="I20" s="61"/>
      <c r="J20" s="74"/>
      <c r="K20" s="74"/>
      <c r="L20" s="35"/>
      <c r="M20" s="35"/>
      <c r="N20" s="74"/>
      <c r="O20" s="74"/>
      <c r="P20" s="35"/>
      <c r="Q20" s="35" t="s">
        <v>24</v>
      </c>
      <c r="R20" s="74"/>
      <c r="S20" s="61"/>
      <c r="T20" s="74"/>
    </row>
    <row r="21" spans="2:20" ht="60" customHeight="1" x14ac:dyDescent="0.35">
      <c r="B21" s="33" t="s">
        <v>948</v>
      </c>
      <c r="C21" s="72"/>
      <c r="D21" s="73"/>
      <c r="E21" s="73" t="s">
        <v>24</v>
      </c>
      <c r="F21" s="73" t="str">
        <f>IF(E21&lt;&gt;"", IFERROR(VLOOKUP(E21, Dashboard!$B29:$F34, 5, FALSE), ""), "")</f>
        <v/>
      </c>
      <c r="G21" s="74"/>
      <c r="H21" s="61"/>
      <c r="I21" s="61"/>
      <c r="J21" s="74"/>
      <c r="K21" s="74"/>
      <c r="L21" s="35"/>
      <c r="M21" s="35"/>
      <c r="N21" s="74"/>
      <c r="O21" s="74"/>
      <c r="P21" s="35"/>
      <c r="Q21" s="35" t="s">
        <v>24</v>
      </c>
      <c r="R21" s="74"/>
      <c r="S21" s="61"/>
      <c r="T21" s="74"/>
    </row>
    <row r="22" spans="2:20" ht="60" customHeight="1" x14ac:dyDescent="0.35">
      <c r="B22" s="33" t="s">
        <v>949</v>
      </c>
      <c r="C22" s="72"/>
      <c r="D22" s="73"/>
      <c r="E22" s="73" t="s">
        <v>24</v>
      </c>
      <c r="F22" s="73" t="str">
        <f>IF(E22&lt;&gt;"", IFERROR(VLOOKUP(E22, Dashboard!$B29:$F34, 5, FALSE), ""), "")</f>
        <v/>
      </c>
      <c r="G22" s="74"/>
      <c r="H22" s="61"/>
      <c r="I22" s="61"/>
      <c r="J22" s="74"/>
      <c r="K22" s="74"/>
      <c r="L22" s="35"/>
      <c r="M22" s="35"/>
      <c r="N22" s="74"/>
      <c r="O22" s="74"/>
      <c r="P22" s="35"/>
      <c r="Q22" s="35" t="s">
        <v>24</v>
      </c>
      <c r="R22" s="74"/>
      <c r="S22" s="61"/>
      <c r="T22" s="74"/>
    </row>
    <row r="23" spans="2:20" ht="60" customHeight="1" x14ac:dyDescent="0.35">
      <c r="B23" s="33" t="s">
        <v>950</v>
      </c>
      <c r="C23" s="72"/>
      <c r="D23" s="73"/>
      <c r="E23" s="73" t="s">
        <v>24</v>
      </c>
      <c r="F23" s="73" t="str">
        <f>IF(E23&lt;&gt;"", IFERROR(VLOOKUP(E23, Dashboard!$B29:$F34, 5, FALSE), ""), "")</f>
        <v/>
      </c>
      <c r="G23" s="74"/>
      <c r="H23" s="61"/>
      <c r="I23" s="61"/>
      <c r="J23" s="74"/>
      <c r="K23" s="74"/>
      <c r="L23" s="35"/>
      <c r="M23" s="35"/>
      <c r="N23" s="74"/>
      <c r="O23" s="74"/>
      <c r="P23" s="35"/>
      <c r="Q23" s="35" t="s">
        <v>24</v>
      </c>
      <c r="R23" s="74"/>
      <c r="S23" s="61"/>
      <c r="T23" s="74"/>
    </row>
    <row r="24" spans="2:20" ht="60" customHeight="1" x14ac:dyDescent="0.35">
      <c r="B24" s="33" t="s">
        <v>951</v>
      </c>
      <c r="C24" s="72"/>
      <c r="D24" s="73"/>
      <c r="E24" s="73" t="s">
        <v>24</v>
      </c>
      <c r="F24" s="73" t="str">
        <f>IF(E24&lt;&gt;"", IFERROR(VLOOKUP(E24, Dashboard!$B29:$F34, 5, FALSE), ""), "")</f>
        <v/>
      </c>
      <c r="G24" s="74"/>
      <c r="H24" s="61"/>
      <c r="I24" s="61"/>
      <c r="J24" s="74"/>
      <c r="K24" s="74"/>
      <c r="L24" s="35"/>
      <c r="M24" s="35"/>
      <c r="N24" s="74"/>
      <c r="O24" s="74"/>
      <c r="P24" s="35"/>
      <c r="Q24" s="35" t="s">
        <v>24</v>
      </c>
      <c r="R24" s="74"/>
      <c r="S24" s="61"/>
      <c r="T24" s="74"/>
    </row>
    <row r="25" spans="2:20" ht="60" customHeight="1" x14ac:dyDescent="0.35">
      <c r="B25" s="33" t="s">
        <v>952</v>
      </c>
      <c r="C25" s="72"/>
      <c r="D25" s="73"/>
      <c r="E25" s="73" t="s">
        <v>24</v>
      </c>
      <c r="F25" s="73" t="str">
        <f>IF(E25&lt;&gt;"", IFERROR(VLOOKUP(E25, Dashboard!$B29:$F34, 5, FALSE), ""), "")</f>
        <v/>
      </c>
      <c r="G25" s="74"/>
      <c r="H25" s="61"/>
      <c r="I25" s="61"/>
      <c r="J25" s="74"/>
      <c r="K25" s="74"/>
      <c r="L25" s="35"/>
      <c r="M25" s="35"/>
      <c r="N25" s="74"/>
      <c r="O25" s="74"/>
      <c r="P25" s="35"/>
      <c r="Q25" s="35" t="s">
        <v>24</v>
      </c>
      <c r="R25" s="74"/>
      <c r="S25" s="61"/>
      <c r="T25" s="74"/>
    </row>
    <row r="26" spans="2:20" ht="60" customHeight="1" x14ac:dyDescent="0.35">
      <c r="B26" s="33" t="s">
        <v>953</v>
      </c>
      <c r="C26" s="72"/>
      <c r="D26" s="73"/>
      <c r="E26" s="73" t="s">
        <v>24</v>
      </c>
      <c r="F26" s="73" t="str">
        <f>IF(E26&lt;&gt;"", IFERROR(VLOOKUP(E26, Dashboard!$B29:$F34, 5, FALSE), ""), "")</f>
        <v/>
      </c>
      <c r="G26" s="74"/>
      <c r="H26" s="61"/>
      <c r="I26" s="61"/>
      <c r="J26" s="74"/>
      <c r="K26" s="74"/>
      <c r="L26" s="35"/>
      <c r="M26" s="35"/>
      <c r="N26" s="74"/>
      <c r="O26" s="74"/>
      <c r="P26" s="35"/>
      <c r="Q26" s="35" t="s">
        <v>24</v>
      </c>
      <c r="R26" s="74"/>
      <c r="S26" s="61"/>
      <c r="T26" s="74"/>
    </row>
    <row r="27" spans="2:20" ht="60" customHeight="1" x14ac:dyDescent="0.35">
      <c r="B27" s="33" t="s">
        <v>954</v>
      </c>
      <c r="C27" s="72"/>
      <c r="D27" s="73"/>
      <c r="E27" s="73" t="s">
        <v>24</v>
      </c>
      <c r="F27" s="73" t="str">
        <f>IF(E27&lt;&gt;"", IFERROR(VLOOKUP(E27, Dashboard!$B29:$F34, 5, FALSE), ""), "")</f>
        <v/>
      </c>
      <c r="G27" s="74"/>
      <c r="H27" s="61"/>
      <c r="I27" s="61"/>
      <c r="J27" s="74"/>
      <c r="K27" s="74"/>
      <c r="L27" s="35"/>
      <c r="M27" s="35"/>
      <c r="N27" s="74"/>
      <c r="O27" s="74"/>
      <c r="P27" s="35"/>
      <c r="Q27" s="35" t="s">
        <v>24</v>
      </c>
      <c r="R27" s="74"/>
      <c r="S27" s="61"/>
      <c r="T27" s="74"/>
    </row>
    <row r="28" spans="2:20" ht="60" customHeight="1" x14ac:dyDescent="0.35">
      <c r="B28" s="33" t="s">
        <v>955</v>
      </c>
      <c r="C28" s="72"/>
      <c r="D28" s="73"/>
      <c r="E28" s="73" t="s">
        <v>24</v>
      </c>
      <c r="F28" s="73" t="str">
        <f>IF(E28&lt;&gt;"", IFERROR(VLOOKUP(E28, Dashboard!$B29:$F34, 5, FALSE), ""), "")</f>
        <v/>
      </c>
      <c r="G28" s="74"/>
      <c r="H28" s="61"/>
      <c r="I28" s="61"/>
      <c r="J28" s="74"/>
      <c r="K28" s="74"/>
      <c r="L28" s="35"/>
      <c r="M28" s="35"/>
      <c r="N28" s="74"/>
      <c r="O28" s="74"/>
      <c r="P28" s="35"/>
      <c r="Q28" s="35" t="s">
        <v>24</v>
      </c>
      <c r="R28" s="74"/>
      <c r="S28" s="61"/>
      <c r="T28" s="74"/>
    </row>
    <row r="29" spans="2:20" ht="60" customHeight="1" x14ac:dyDescent="0.35">
      <c r="B29" s="33" t="s">
        <v>956</v>
      </c>
      <c r="C29" s="72"/>
      <c r="D29" s="73"/>
      <c r="E29" s="73" t="s">
        <v>24</v>
      </c>
      <c r="F29" s="73" t="str">
        <f>IF(E29&lt;&gt;"", IFERROR(VLOOKUP(E29, Dashboard!$B29:$F34, 5, FALSE), ""), "")</f>
        <v/>
      </c>
      <c r="G29" s="74"/>
      <c r="H29" s="61"/>
      <c r="I29" s="61"/>
      <c r="J29" s="74"/>
      <c r="K29" s="74"/>
      <c r="L29" s="35"/>
      <c r="M29" s="35"/>
      <c r="N29" s="74"/>
      <c r="O29" s="74"/>
      <c r="P29" s="35"/>
      <c r="Q29" s="35" t="s">
        <v>24</v>
      </c>
      <c r="R29" s="74"/>
      <c r="S29" s="61"/>
      <c r="T29" s="74"/>
    </row>
    <row r="30" spans="2:20" ht="60" customHeight="1" x14ac:dyDescent="0.35">
      <c r="B30" s="33" t="s">
        <v>957</v>
      </c>
      <c r="C30" s="72"/>
      <c r="D30" s="73"/>
      <c r="E30" s="73" t="s">
        <v>24</v>
      </c>
      <c r="F30" s="73" t="str">
        <f>IF(E30&lt;&gt;"", IFERROR(VLOOKUP(E30, Dashboard!$B29:$F34, 5, FALSE), ""), "")</f>
        <v/>
      </c>
      <c r="G30" s="74"/>
      <c r="H30" s="61"/>
      <c r="I30" s="61"/>
      <c r="J30" s="74"/>
      <c r="K30" s="74"/>
      <c r="L30" s="35"/>
      <c r="M30" s="35"/>
      <c r="N30" s="74"/>
      <c r="O30" s="74"/>
      <c r="P30" s="35"/>
      <c r="Q30" s="35" t="s">
        <v>24</v>
      </c>
      <c r="R30" s="74"/>
      <c r="S30" s="61"/>
      <c r="T30" s="74"/>
    </row>
    <row r="31" spans="2:20" ht="60" customHeight="1" x14ac:dyDescent="0.35">
      <c r="B31" s="33" t="s">
        <v>958</v>
      </c>
      <c r="C31" s="72"/>
      <c r="D31" s="73"/>
      <c r="E31" s="73" t="s">
        <v>24</v>
      </c>
      <c r="F31" s="73" t="str">
        <f>IF(E31&lt;&gt;"", IFERROR(VLOOKUP(E31, Dashboard!$B29:$F34, 5, FALSE), ""), "")</f>
        <v/>
      </c>
      <c r="G31" s="74"/>
      <c r="H31" s="61"/>
      <c r="I31" s="61"/>
      <c r="J31" s="74"/>
      <c r="K31" s="74"/>
      <c r="L31" s="35"/>
      <c r="M31" s="35"/>
      <c r="N31" s="74"/>
      <c r="O31" s="74"/>
      <c r="P31" s="35"/>
      <c r="Q31" s="35" t="s">
        <v>24</v>
      </c>
      <c r="R31" s="74"/>
      <c r="S31" s="61"/>
      <c r="T31" s="74"/>
    </row>
    <row r="32" spans="2:20" ht="60" customHeight="1" x14ac:dyDescent="0.35">
      <c r="B32" s="33" t="s">
        <v>959</v>
      </c>
      <c r="C32" s="72"/>
      <c r="D32" s="73"/>
      <c r="E32" s="73" t="s">
        <v>24</v>
      </c>
      <c r="F32" s="73" t="str">
        <f>IF(E32&lt;&gt;"", IFERROR(VLOOKUP(E32, Dashboard!$B29:$F34, 5, FALSE), ""), "")</f>
        <v/>
      </c>
      <c r="G32" s="74"/>
      <c r="H32" s="61"/>
      <c r="I32" s="61"/>
      <c r="J32" s="74"/>
      <c r="K32" s="74"/>
      <c r="L32" s="35"/>
      <c r="M32" s="35"/>
      <c r="N32" s="74"/>
      <c r="O32" s="74"/>
      <c r="P32" s="35"/>
      <c r="Q32" s="35" t="s">
        <v>24</v>
      </c>
      <c r="R32" s="74"/>
      <c r="S32" s="61"/>
      <c r="T32" s="74"/>
    </row>
    <row r="33" spans="2:20" ht="60" customHeight="1" x14ac:dyDescent="0.35">
      <c r="B33" s="33" t="s">
        <v>960</v>
      </c>
      <c r="C33" s="72"/>
      <c r="D33" s="73"/>
      <c r="E33" s="73" t="s">
        <v>24</v>
      </c>
      <c r="F33" s="73" t="str">
        <f>IF(E33&lt;&gt;"", IFERROR(VLOOKUP(E33, Dashboard!$B29:$F34, 5, FALSE), ""), "")</f>
        <v/>
      </c>
      <c r="G33" s="74"/>
      <c r="H33" s="61"/>
      <c r="I33" s="61"/>
      <c r="J33" s="74"/>
      <c r="K33" s="74"/>
      <c r="L33" s="35"/>
      <c r="M33" s="35"/>
      <c r="N33" s="74"/>
      <c r="O33" s="74"/>
      <c r="P33" s="35"/>
      <c r="Q33" s="35" t="s">
        <v>24</v>
      </c>
      <c r="R33" s="74"/>
      <c r="S33" s="61"/>
      <c r="T33" s="74"/>
    </row>
    <row r="34" spans="2:20" ht="60" customHeight="1" x14ac:dyDescent="0.35">
      <c r="B34" s="33" t="s">
        <v>961</v>
      </c>
      <c r="C34" s="72"/>
      <c r="D34" s="73"/>
      <c r="E34" s="73" t="s">
        <v>24</v>
      </c>
      <c r="F34" s="73" t="str">
        <f>IF(E34&lt;&gt;"", IFERROR(VLOOKUP(E34, Dashboard!$B29:$F34, 5, FALSE), ""), "")</f>
        <v/>
      </c>
      <c r="G34" s="74"/>
      <c r="H34" s="61"/>
      <c r="I34" s="61"/>
      <c r="J34" s="74"/>
      <c r="K34" s="74"/>
      <c r="L34" s="35"/>
      <c r="M34" s="35"/>
      <c r="N34" s="74"/>
      <c r="O34" s="74"/>
      <c r="P34" s="35"/>
      <c r="Q34" s="35" t="s">
        <v>24</v>
      </c>
      <c r="R34" s="74"/>
      <c r="S34" s="61"/>
      <c r="T34" s="74"/>
    </row>
    <row r="35" spans="2:20" ht="60" customHeight="1" x14ac:dyDescent="0.35">
      <c r="B35" s="33" t="s">
        <v>962</v>
      </c>
      <c r="C35" s="72"/>
      <c r="D35" s="73"/>
      <c r="E35" s="73" t="s">
        <v>24</v>
      </c>
      <c r="F35" s="73" t="str">
        <f>IF(E35&lt;&gt;"", IFERROR(VLOOKUP(E35, Dashboard!$B29:$F34, 5, FALSE), ""), "")</f>
        <v/>
      </c>
      <c r="G35" s="74"/>
      <c r="H35" s="61"/>
      <c r="I35" s="61"/>
      <c r="J35" s="74"/>
      <c r="K35" s="74"/>
      <c r="L35" s="35"/>
      <c r="M35" s="35"/>
      <c r="N35" s="74"/>
      <c r="O35" s="74"/>
      <c r="P35" s="35"/>
      <c r="Q35" s="35" t="s">
        <v>24</v>
      </c>
      <c r="R35" s="74"/>
      <c r="S35" s="61"/>
      <c r="T35" s="74"/>
    </row>
    <row r="36" spans="2:20" ht="60" customHeight="1" x14ac:dyDescent="0.35">
      <c r="B36" s="33" t="s">
        <v>963</v>
      </c>
      <c r="C36" s="72"/>
      <c r="D36" s="73"/>
      <c r="E36" s="73" t="s">
        <v>24</v>
      </c>
      <c r="F36" s="73" t="str">
        <f>IF(E36&lt;&gt;"", IFERROR(VLOOKUP(E36, Dashboard!$B29:$F34, 5, FALSE), ""), "")</f>
        <v/>
      </c>
      <c r="G36" s="74"/>
      <c r="H36" s="61"/>
      <c r="I36" s="61"/>
      <c r="J36" s="74"/>
      <c r="K36" s="74"/>
      <c r="L36" s="35"/>
      <c r="M36" s="35"/>
      <c r="N36" s="74"/>
      <c r="O36" s="74"/>
      <c r="P36" s="35"/>
      <c r="Q36" s="35" t="s">
        <v>24</v>
      </c>
      <c r="R36" s="74"/>
      <c r="S36" s="61"/>
      <c r="T36" s="74"/>
    </row>
    <row r="37" spans="2:20" ht="60" customHeight="1" x14ac:dyDescent="0.35">
      <c r="B37" s="33" t="s">
        <v>964</v>
      </c>
      <c r="C37" s="72"/>
      <c r="D37" s="73"/>
      <c r="E37" s="73" t="s">
        <v>24</v>
      </c>
      <c r="F37" s="73" t="str">
        <f>IF(E37&lt;&gt;"", IFERROR(VLOOKUP(E37, Dashboard!$B29:$F34, 5, FALSE), ""), "")</f>
        <v/>
      </c>
      <c r="G37" s="74"/>
      <c r="H37" s="61"/>
      <c r="I37" s="61"/>
      <c r="J37" s="74"/>
      <c r="K37" s="74"/>
      <c r="L37" s="35"/>
      <c r="M37" s="35"/>
      <c r="N37" s="74"/>
      <c r="O37" s="74"/>
      <c r="P37" s="35"/>
      <c r="Q37" s="35" t="s">
        <v>24</v>
      </c>
      <c r="R37" s="74"/>
      <c r="S37" s="61"/>
      <c r="T37" s="74"/>
    </row>
    <row r="38" spans="2:20" ht="60" customHeight="1" x14ac:dyDescent="0.35">
      <c r="B38" s="33" t="s">
        <v>965</v>
      </c>
      <c r="C38" s="72"/>
      <c r="D38" s="73"/>
      <c r="E38" s="73" t="s">
        <v>24</v>
      </c>
      <c r="F38" s="73" t="str">
        <f>IF(E38&lt;&gt;"", IFERROR(VLOOKUP(E38, Dashboard!$B29:$F34, 5, FALSE), ""), "")</f>
        <v/>
      </c>
      <c r="G38" s="74"/>
      <c r="H38" s="61"/>
      <c r="I38" s="61"/>
      <c r="J38" s="74"/>
      <c r="K38" s="74"/>
      <c r="L38" s="35"/>
      <c r="M38" s="35"/>
      <c r="N38" s="74"/>
      <c r="O38" s="74"/>
      <c r="P38" s="35"/>
      <c r="Q38" s="35" t="s">
        <v>24</v>
      </c>
      <c r="R38" s="74"/>
      <c r="S38" s="61"/>
      <c r="T38" s="74"/>
    </row>
    <row r="39" spans="2:20" ht="60" customHeight="1" x14ac:dyDescent="0.35">
      <c r="B39" s="33" t="s">
        <v>966</v>
      </c>
      <c r="C39" s="72"/>
      <c r="D39" s="73"/>
      <c r="E39" s="73" t="s">
        <v>24</v>
      </c>
      <c r="F39" s="73" t="str">
        <f>IF(E39&lt;&gt;"", IFERROR(VLOOKUP(E39, Dashboard!$B29:$F34, 5, FALSE), ""), "")</f>
        <v/>
      </c>
      <c r="G39" s="74"/>
      <c r="H39" s="61"/>
      <c r="I39" s="61"/>
      <c r="J39" s="74"/>
      <c r="K39" s="74"/>
      <c r="L39" s="35"/>
      <c r="M39" s="35"/>
      <c r="N39" s="74"/>
      <c r="O39" s="74"/>
      <c r="P39" s="35"/>
      <c r="Q39" s="35" t="s">
        <v>24</v>
      </c>
      <c r="R39" s="74"/>
      <c r="S39" s="61"/>
      <c r="T39" s="74"/>
    </row>
    <row r="40" spans="2:20" ht="60" customHeight="1" x14ac:dyDescent="0.35">
      <c r="B40" s="33" t="s">
        <v>967</v>
      </c>
      <c r="C40" s="72"/>
      <c r="D40" s="73"/>
      <c r="E40" s="73" t="s">
        <v>24</v>
      </c>
      <c r="F40" s="73" t="str">
        <f>IF(E40&lt;&gt;"", IFERROR(VLOOKUP(E40, Dashboard!$B29:$F34, 5, FALSE), ""), "")</f>
        <v/>
      </c>
      <c r="G40" s="74"/>
      <c r="H40" s="61"/>
      <c r="I40" s="61"/>
      <c r="J40" s="74"/>
      <c r="K40" s="74"/>
      <c r="L40" s="35"/>
      <c r="M40" s="35"/>
      <c r="N40" s="74"/>
      <c r="O40" s="74"/>
      <c r="P40" s="35"/>
      <c r="Q40" s="35" t="s">
        <v>24</v>
      </c>
      <c r="R40" s="74"/>
      <c r="S40" s="61"/>
      <c r="T40" s="74"/>
    </row>
    <row r="41" spans="2:20" ht="60" customHeight="1" x14ac:dyDescent="0.35">
      <c r="B41" s="33" t="s">
        <v>968</v>
      </c>
      <c r="C41" s="72"/>
      <c r="D41" s="73"/>
      <c r="E41" s="73" t="s">
        <v>24</v>
      </c>
      <c r="F41" s="73" t="str">
        <f>IF(E41&lt;&gt;"", IFERROR(VLOOKUP(E41, Dashboard!$B29:$F34, 5, FALSE), ""), "")</f>
        <v/>
      </c>
      <c r="G41" s="74"/>
      <c r="H41" s="61"/>
      <c r="I41" s="61"/>
      <c r="J41" s="74"/>
      <c r="K41" s="74"/>
      <c r="L41" s="35"/>
      <c r="M41" s="35"/>
      <c r="N41" s="74"/>
      <c r="O41" s="74"/>
      <c r="P41" s="35"/>
      <c r="Q41" s="35" t="s">
        <v>24</v>
      </c>
      <c r="R41" s="74"/>
      <c r="S41" s="61"/>
      <c r="T41" s="74"/>
    </row>
    <row r="42" spans="2:20" ht="60" customHeight="1" x14ac:dyDescent="0.35">
      <c r="B42" s="33" t="s">
        <v>969</v>
      </c>
      <c r="C42" s="72"/>
      <c r="D42" s="73"/>
      <c r="E42" s="73" t="s">
        <v>24</v>
      </c>
      <c r="F42" s="73" t="str">
        <f>IF(E42&lt;&gt;"", IFERROR(VLOOKUP(E42, Dashboard!$B29:$F34, 5, FALSE), ""), "")</f>
        <v/>
      </c>
      <c r="G42" s="74"/>
      <c r="H42" s="61"/>
      <c r="I42" s="61"/>
      <c r="J42" s="74"/>
      <c r="K42" s="74"/>
      <c r="L42" s="35"/>
      <c r="M42" s="35"/>
      <c r="N42" s="74"/>
      <c r="O42" s="74"/>
      <c r="P42" s="35"/>
      <c r="Q42" s="35" t="s">
        <v>24</v>
      </c>
      <c r="R42" s="74"/>
      <c r="S42" s="61"/>
      <c r="T42" s="74"/>
    </row>
    <row r="43" spans="2:20" ht="60" customHeight="1" x14ac:dyDescent="0.35">
      <c r="B43" s="33" t="s">
        <v>970</v>
      </c>
      <c r="C43" s="72"/>
      <c r="D43" s="73"/>
      <c r="E43" s="73" t="s">
        <v>24</v>
      </c>
      <c r="F43" s="73" t="str">
        <f>IF(E43&lt;&gt;"", IFERROR(VLOOKUP(E43, Dashboard!$B29:$F34, 5, FALSE), ""), "")</f>
        <v/>
      </c>
      <c r="G43" s="74"/>
      <c r="H43" s="61"/>
      <c r="I43" s="61"/>
      <c r="J43" s="74"/>
      <c r="K43" s="74"/>
      <c r="L43" s="35"/>
      <c r="M43" s="35"/>
      <c r="N43" s="74"/>
      <c r="O43" s="74"/>
      <c r="P43" s="35"/>
      <c r="Q43" s="35" t="s">
        <v>24</v>
      </c>
      <c r="R43" s="74"/>
      <c r="S43" s="61"/>
      <c r="T43" s="74"/>
    </row>
    <row r="44" spans="2:20" ht="60" customHeight="1" x14ac:dyDescent="0.35">
      <c r="B44" s="33" t="s">
        <v>971</v>
      </c>
      <c r="C44" s="72"/>
      <c r="D44" s="73"/>
      <c r="E44" s="73" t="s">
        <v>24</v>
      </c>
      <c r="F44" s="73" t="str">
        <f>IF(E44&lt;&gt;"", IFERROR(VLOOKUP(E44, Dashboard!$B29:$F34, 5, FALSE), ""), "")</f>
        <v/>
      </c>
      <c r="G44" s="74"/>
      <c r="H44" s="61"/>
      <c r="I44" s="61"/>
      <c r="J44" s="74"/>
      <c r="K44" s="74"/>
      <c r="L44" s="35"/>
      <c r="M44" s="35"/>
      <c r="N44" s="74"/>
      <c r="O44" s="74"/>
      <c r="P44" s="35"/>
      <c r="Q44" s="35" t="s">
        <v>24</v>
      </c>
      <c r="R44" s="74"/>
      <c r="S44" s="61"/>
      <c r="T44" s="74"/>
    </row>
    <row r="45" spans="2:20" ht="60" customHeight="1" x14ac:dyDescent="0.35">
      <c r="B45" s="33" t="s">
        <v>972</v>
      </c>
      <c r="C45" s="72"/>
      <c r="D45" s="73"/>
      <c r="E45" s="73" t="s">
        <v>24</v>
      </c>
      <c r="F45" s="73" t="str">
        <f>IF(E45&lt;&gt;"", IFERROR(VLOOKUP(E45, Dashboard!$B29:$F34, 5, FALSE), ""), "")</f>
        <v/>
      </c>
      <c r="G45" s="74"/>
      <c r="H45" s="61"/>
      <c r="I45" s="61"/>
      <c r="J45" s="74"/>
      <c r="K45" s="74"/>
      <c r="L45" s="35"/>
      <c r="M45" s="35"/>
      <c r="N45" s="74"/>
      <c r="O45" s="74"/>
      <c r="P45" s="35"/>
      <c r="Q45" s="35" t="s">
        <v>24</v>
      </c>
      <c r="R45" s="74"/>
      <c r="S45" s="61"/>
      <c r="T45" s="74"/>
    </row>
    <row r="46" spans="2:20" ht="60" customHeight="1" x14ac:dyDescent="0.35">
      <c r="B46" s="33" t="s">
        <v>973</v>
      </c>
      <c r="C46" s="72"/>
      <c r="D46" s="73"/>
      <c r="E46" s="73" t="s">
        <v>24</v>
      </c>
      <c r="F46" s="73" t="str">
        <f>IF(E46&lt;&gt;"", IFERROR(VLOOKUP(E46, Dashboard!$B29:$F34, 5, FALSE), ""), "")</f>
        <v/>
      </c>
      <c r="G46" s="74"/>
      <c r="H46" s="61"/>
      <c r="I46" s="61"/>
      <c r="J46" s="74"/>
      <c r="K46" s="74"/>
      <c r="L46" s="35"/>
      <c r="M46" s="35"/>
      <c r="N46" s="74"/>
      <c r="O46" s="74"/>
      <c r="P46" s="35"/>
      <c r="Q46" s="35" t="s">
        <v>24</v>
      </c>
      <c r="R46" s="74"/>
      <c r="S46" s="61"/>
      <c r="T46" s="74"/>
    </row>
    <row r="47" spans="2:20" ht="60" customHeight="1" x14ac:dyDescent="0.35">
      <c r="B47" s="33" t="s">
        <v>974</v>
      </c>
      <c r="C47" s="72"/>
      <c r="D47" s="73"/>
      <c r="E47" s="73" t="s">
        <v>24</v>
      </c>
      <c r="F47" s="73" t="str">
        <f>IF(E47&lt;&gt;"", IFERROR(VLOOKUP(E47, Dashboard!$B29:$F34, 5, FALSE), ""), "")</f>
        <v/>
      </c>
      <c r="G47" s="74"/>
      <c r="H47" s="61"/>
      <c r="I47" s="61"/>
      <c r="J47" s="74"/>
      <c r="K47" s="74"/>
      <c r="L47" s="35"/>
      <c r="M47" s="35"/>
      <c r="N47" s="74"/>
      <c r="O47" s="74"/>
      <c r="P47" s="35"/>
      <c r="Q47" s="35" t="s">
        <v>24</v>
      </c>
      <c r="R47" s="74"/>
      <c r="S47" s="61"/>
      <c r="T47" s="74"/>
    </row>
    <row r="48" spans="2:20" ht="60" customHeight="1" x14ac:dyDescent="0.35">
      <c r="B48" s="33" t="s">
        <v>975</v>
      </c>
      <c r="C48" s="72"/>
      <c r="D48" s="73"/>
      <c r="E48" s="73" t="s">
        <v>24</v>
      </c>
      <c r="F48" s="73" t="str">
        <f>IF(E48&lt;&gt;"", IFERROR(VLOOKUP(E48, Dashboard!$B29:$F34, 5, FALSE), ""), "")</f>
        <v/>
      </c>
      <c r="G48" s="74"/>
      <c r="H48" s="61"/>
      <c r="I48" s="61"/>
      <c r="J48" s="74"/>
      <c r="K48" s="74"/>
      <c r="L48" s="35"/>
      <c r="M48" s="35"/>
      <c r="N48" s="74"/>
      <c r="O48" s="74"/>
      <c r="P48" s="35"/>
      <c r="Q48" s="35" t="s">
        <v>24</v>
      </c>
      <c r="R48" s="74"/>
      <c r="S48" s="61"/>
      <c r="T48" s="74"/>
    </row>
    <row r="49" spans="2:20" ht="60" customHeight="1" x14ac:dyDescent="0.35">
      <c r="B49" s="33" t="s">
        <v>976</v>
      </c>
      <c r="C49" s="72"/>
      <c r="D49" s="73"/>
      <c r="E49" s="73" t="s">
        <v>24</v>
      </c>
      <c r="F49" s="73" t="str">
        <f>IF(E49&lt;&gt;"", IFERROR(VLOOKUP(E49, Dashboard!$B29:$F34, 5, FALSE), ""), "")</f>
        <v/>
      </c>
      <c r="G49" s="74"/>
      <c r="H49" s="61"/>
      <c r="I49" s="61"/>
      <c r="J49" s="74"/>
      <c r="K49" s="74"/>
      <c r="L49" s="35"/>
      <c r="M49" s="35"/>
      <c r="N49" s="74"/>
      <c r="O49" s="74"/>
      <c r="P49" s="35"/>
      <c r="Q49" s="35" t="s">
        <v>24</v>
      </c>
      <c r="R49" s="74"/>
      <c r="S49" s="61"/>
      <c r="T49" s="74"/>
    </row>
    <row r="50" spans="2:20" ht="60" customHeight="1" x14ac:dyDescent="0.35">
      <c r="B50" s="33" t="s">
        <v>977</v>
      </c>
      <c r="C50" s="72"/>
      <c r="D50" s="73"/>
      <c r="E50" s="73" t="s">
        <v>24</v>
      </c>
      <c r="F50" s="73" t="str">
        <f>IF(E50&lt;&gt;"", IFERROR(VLOOKUP(E50, Dashboard!$B29:$F34, 5, FALSE), ""), "")</f>
        <v/>
      </c>
      <c r="G50" s="74"/>
      <c r="H50" s="61"/>
      <c r="I50" s="61"/>
      <c r="J50" s="74"/>
      <c r="K50" s="74"/>
      <c r="L50" s="35"/>
      <c r="M50" s="35"/>
      <c r="N50" s="74"/>
      <c r="O50" s="74"/>
      <c r="P50" s="35"/>
      <c r="Q50" s="35" t="s">
        <v>24</v>
      </c>
      <c r="R50" s="74"/>
      <c r="S50" s="61"/>
      <c r="T50" s="74"/>
    </row>
    <row r="51" spans="2:20" ht="60" customHeight="1" x14ac:dyDescent="0.35">
      <c r="B51" s="33" t="s">
        <v>978</v>
      </c>
      <c r="C51" s="72"/>
      <c r="D51" s="73"/>
      <c r="E51" s="73" t="s">
        <v>24</v>
      </c>
      <c r="F51" s="73" t="str">
        <f>IF(E51&lt;&gt;"", IFERROR(VLOOKUP(E51, Dashboard!$B29:$F34, 5, FALSE), ""), "")</f>
        <v/>
      </c>
      <c r="G51" s="74"/>
      <c r="H51" s="61"/>
      <c r="I51" s="61"/>
      <c r="J51" s="74"/>
      <c r="K51" s="74"/>
      <c r="L51" s="35"/>
      <c r="M51" s="35"/>
      <c r="N51" s="74"/>
      <c r="O51" s="74"/>
      <c r="P51" s="35"/>
      <c r="Q51" s="35" t="s">
        <v>24</v>
      </c>
      <c r="R51" s="74"/>
      <c r="S51" s="61"/>
      <c r="T51" s="74"/>
    </row>
    <row r="52" spans="2:20" ht="60" customHeight="1" x14ac:dyDescent="0.35">
      <c r="B52" s="33" t="s">
        <v>979</v>
      </c>
      <c r="C52" s="72"/>
      <c r="D52" s="73"/>
      <c r="E52" s="73" t="s">
        <v>24</v>
      </c>
      <c r="F52" s="73" t="str">
        <f>IF(E52&lt;&gt;"", IFERROR(VLOOKUP(E52, Dashboard!$B29:$F34, 5, FALSE), ""), "")</f>
        <v/>
      </c>
      <c r="G52" s="74"/>
      <c r="H52" s="61"/>
      <c r="I52" s="61"/>
      <c r="J52" s="74"/>
      <c r="K52" s="74"/>
      <c r="L52" s="35"/>
      <c r="M52" s="35"/>
      <c r="N52" s="74"/>
      <c r="O52" s="74"/>
      <c r="P52" s="35"/>
      <c r="Q52" s="35" t="s">
        <v>24</v>
      </c>
      <c r="R52" s="74"/>
      <c r="S52" s="61"/>
      <c r="T52" s="74"/>
    </row>
    <row r="53" spans="2:20" ht="60" customHeight="1" x14ac:dyDescent="0.35">
      <c r="B53" s="33" t="s">
        <v>980</v>
      </c>
      <c r="C53" s="72"/>
      <c r="D53" s="73"/>
      <c r="E53" s="73" t="s">
        <v>24</v>
      </c>
      <c r="F53" s="73" t="str">
        <f>IF(E53&lt;&gt;"", IFERROR(VLOOKUP(E53, Dashboard!$B29:$F34, 5, FALSE), ""), "")</f>
        <v/>
      </c>
      <c r="G53" s="74"/>
      <c r="H53" s="61"/>
      <c r="I53" s="61"/>
      <c r="J53" s="74"/>
      <c r="K53" s="74"/>
      <c r="L53" s="35"/>
      <c r="M53" s="35"/>
      <c r="N53" s="74"/>
      <c r="O53" s="74"/>
      <c r="P53" s="35"/>
      <c r="Q53" s="35" t="s">
        <v>24</v>
      </c>
      <c r="R53" s="74"/>
      <c r="S53" s="61"/>
      <c r="T53" s="74"/>
    </row>
    <row r="54" spans="2:20" ht="60" customHeight="1" x14ac:dyDescent="0.35">
      <c r="B54" s="33" t="s">
        <v>981</v>
      </c>
      <c r="C54" s="72"/>
      <c r="D54" s="73"/>
      <c r="E54" s="73" t="s">
        <v>24</v>
      </c>
      <c r="F54" s="73" t="str">
        <f>IF(E54&lt;&gt;"", IFERROR(VLOOKUP(E54, Dashboard!$B29:$F34, 5, FALSE), ""), "")</f>
        <v/>
      </c>
      <c r="G54" s="74"/>
      <c r="H54" s="61"/>
      <c r="I54" s="61"/>
      <c r="J54" s="74"/>
      <c r="K54" s="74"/>
      <c r="L54" s="35"/>
      <c r="M54" s="35"/>
      <c r="N54" s="74"/>
      <c r="O54" s="74"/>
      <c r="P54" s="35"/>
      <c r="Q54" s="35" t="s">
        <v>24</v>
      </c>
      <c r="R54" s="74"/>
      <c r="S54" s="61"/>
      <c r="T54" s="74"/>
    </row>
    <row r="55" spans="2:20" x14ac:dyDescent="0.35">
      <c r="B55" s="33"/>
      <c r="C55" s="72"/>
      <c r="D55" s="73"/>
      <c r="E55" s="73"/>
      <c r="F55" s="73"/>
      <c r="G55" s="74"/>
      <c r="H55" s="61"/>
      <c r="I55" s="61"/>
      <c r="J55" s="74"/>
      <c r="K55" s="74"/>
      <c r="L55" s="35"/>
      <c r="M55" s="35"/>
      <c r="N55" s="74"/>
      <c r="O55" s="74"/>
      <c r="P55" s="35"/>
      <c r="Q55" s="35"/>
      <c r="R55" s="74"/>
      <c r="S55" s="61"/>
      <c r="T55" s="74"/>
    </row>
    <row r="56" spans="2:20" x14ac:dyDescent="0.35">
      <c r="B56" s="33"/>
      <c r="C56" s="72"/>
      <c r="D56" s="73"/>
      <c r="E56" s="73"/>
      <c r="F56" s="73"/>
      <c r="G56" s="74"/>
      <c r="H56" s="61"/>
      <c r="I56" s="61"/>
      <c r="J56" s="74"/>
      <c r="K56" s="74"/>
      <c r="L56" s="35"/>
      <c r="M56" s="35"/>
      <c r="N56" s="74"/>
      <c r="O56" s="74"/>
      <c r="P56" s="35"/>
      <c r="Q56" s="35"/>
      <c r="R56" s="74"/>
      <c r="S56" s="61"/>
      <c r="T56" s="74"/>
    </row>
    <row r="57" spans="2:20" x14ac:dyDescent="0.35">
      <c r="B57" s="33"/>
      <c r="C57" s="72"/>
      <c r="D57" s="73"/>
      <c r="E57" s="73"/>
      <c r="F57" s="73"/>
      <c r="G57" s="74"/>
      <c r="H57" s="61"/>
      <c r="I57" s="61"/>
      <c r="J57" s="74"/>
      <c r="K57" s="74"/>
      <c r="L57" s="35"/>
      <c r="M57" s="35"/>
      <c r="N57" s="74"/>
      <c r="O57" s="74"/>
      <c r="P57" s="35"/>
      <c r="Q57" s="35"/>
      <c r="R57" s="74"/>
      <c r="S57" s="61"/>
      <c r="T57" s="74"/>
    </row>
    <row r="58" spans="2:20" ht="32" customHeight="1" x14ac:dyDescent="0.35">
      <c r="B58" s="75" t="s">
        <v>770</v>
      </c>
      <c r="C58" s="75"/>
      <c r="D58" s="75"/>
      <c r="E58" s="75"/>
      <c r="F58" s="75"/>
      <c r="G58" s="75"/>
      <c r="H58" s="61"/>
      <c r="I58" s="61"/>
      <c r="J58" s="74"/>
      <c r="K58" s="74"/>
      <c r="L58" s="35"/>
      <c r="M58" s="35"/>
      <c r="N58" s="74"/>
      <c r="O58" s="74"/>
      <c r="P58" s="35"/>
      <c r="Q58" s="35"/>
      <c r="R58" s="74"/>
      <c r="S58" s="61"/>
      <c r="T58" s="74"/>
    </row>
    <row r="59" spans="2:20" x14ac:dyDescent="0.35">
      <c r="B59" s="33"/>
      <c r="C59" s="72"/>
      <c r="D59" s="73"/>
      <c r="E59" s="73"/>
      <c r="F59" s="73"/>
      <c r="G59" s="74"/>
      <c r="H59" s="61"/>
      <c r="I59" s="61"/>
      <c r="J59" s="74"/>
      <c r="K59" s="74"/>
      <c r="L59" s="35"/>
      <c r="M59" s="35"/>
      <c r="N59" s="74"/>
      <c r="O59" s="74"/>
      <c r="P59" s="35"/>
      <c r="Q59" s="35"/>
      <c r="R59" s="74"/>
      <c r="S59" s="61"/>
      <c r="T59" s="74"/>
    </row>
    <row r="60" spans="2:20" x14ac:dyDescent="0.35">
      <c r="B60" s="33"/>
      <c r="C60" s="72"/>
      <c r="D60" s="73"/>
      <c r="E60" s="73"/>
      <c r="F60" s="73"/>
      <c r="G60" s="74"/>
      <c r="H60" s="61"/>
      <c r="I60" s="61"/>
      <c r="J60" s="74"/>
      <c r="K60" s="74"/>
      <c r="L60" s="35"/>
      <c r="M60" s="35"/>
      <c r="N60" s="74"/>
      <c r="O60" s="74"/>
      <c r="P60" s="35"/>
      <c r="Q60" s="35"/>
      <c r="R60" s="74"/>
      <c r="S60" s="61"/>
      <c r="T60" s="74"/>
    </row>
    <row r="61" spans="2:20" x14ac:dyDescent="0.35">
      <c r="B61" s="33"/>
      <c r="C61" s="72"/>
      <c r="D61" s="73"/>
      <c r="E61" s="73"/>
      <c r="F61" s="73"/>
      <c r="G61" s="74"/>
      <c r="H61" s="61"/>
      <c r="I61" s="61"/>
      <c r="J61" s="74"/>
      <c r="K61" s="74"/>
      <c r="L61" s="35"/>
      <c r="M61" s="35"/>
      <c r="N61" s="74"/>
      <c r="O61" s="74"/>
      <c r="P61" s="35"/>
      <c r="Q61" s="35"/>
      <c r="R61" s="74"/>
      <c r="S61" s="61"/>
      <c r="T61" s="74"/>
    </row>
    <row r="62" spans="2:20" x14ac:dyDescent="0.35">
      <c r="B62" s="33"/>
      <c r="C62" s="72"/>
      <c r="D62" s="73"/>
      <c r="E62" s="73"/>
      <c r="F62" s="73"/>
      <c r="G62" s="74"/>
      <c r="H62" s="61"/>
      <c r="I62" s="61"/>
      <c r="J62" s="74"/>
      <c r="K62" s="74"/>
      <c r="L62" s="35"/>
      <c r="M62" s="35"/>
      <c r="N62" s="74"/>
      <c r="O62" s="74"/>
      <c r="P62" s="35"/>
      <c r="Q62" s="35"/>
      <c r="R62" s="74"/>
      <c r="S62" s="61"/>
      <c r="T62" s="74"/>
    </row>
    <row r="63" spans="2:20" x14ac:dyDescent="0.35">
      <c r="B63" s="33"/>
      <c r="C63" s="72"/>
      <c r="D63" s="73"/>
      <c r="E63" s="73"/>
      <c r="F63" s="73"/>
      <c r="G63" s="74"/>
      <c r="H63" s="61"/>
      <c r="I63" s="61"/>
      <c r="J63" s="74"/>
      <c r="K63" s="74"/>
      <c r="L63" s="35"/>
      <c r="M63" s="35"/>
      <c r="N63" s="74"/>
      <c r="O63" s="74"/>
      <c r="P63" s="35"/>
      <c r="Q63" s="35"/>
      <c r="R63" s="74"/>
      <c r="S63" s="61"/>
      <c r="T63" s="74"/>
    </row>
    <row r="64" spans="2:20" x14ac:dyDescent="0.35">
      <c r="B64" s="33"/>
      <c r="C64" s="72"/>
      <c r="D64" s="73"/>
      <c r="E64" s="73"/>
      <c r="F64" s="73"/>
      <c r="G64" s="74"/>
      <c r="H64" s="61"/>
      <c r="I64" s="61"/>
      <c r="J64" s="74"/>
      <c r="K64" s="74"/>
      <c r="L64" s="35"/>
      <c r="M64" s="35"/>
      <c r="N64" s="74"/>
      <c r="O64" s="74"/>
      <c r="P64" s="35"/>
      <c r="Q64" s="35"/>
      <c r="R64" s="74"/>
      <c r="S64" s="61"/>
      <c r="T64" s="74"/>
    </row>
    <row r="65" spans="2:20" x14ac:dyDescent="0.35">
      <c r="B65" s="33"/>
      <c r="C65" s="72"/>
      <c r="D65" s="73"/>
      <c r="E65" s="73"/>
      <c r="F65" s="73"/>
      <c r="G65" s="74"/>
      <c r="H65" s="61"/>
      <c r="I65" s="61"/>
      <c r="J65" s="74"/>
      <c r="K65" s="74"/>
      <c r="L65" s="35"/>
      <c r="M65" s="35"/>
      <c r="N65" s="74"/>
      <c r="O65" s="74"/>
      <c r="P65" s="35"/>
      <c r="Q65" s="35"/>
      <c r="R65" s="74"/>
      <c r="S65" s="61"/>
      <c r="T65" s="74"/>
    </row>
    <row r="66" spans="2:20" x14ac:dyDescent="0.35">
      <c r="B66" s="33"/>
      <c r="C66" s="72"/>
      <c r="D66" s="73"/>
      <c r="E66" s="73"/>
      <c r="F66" s="73"/>
      <c r="G66" s="74"/>
      <c r="H66" s="61"/>
      <c r="I66" s="61"/>
      <c r="J66" s="74"/>
      <c r="K66" s="74"/>
      <c r="L66" s="35"/>
      <c r="M66" s="35"/>
      <c r="N66" s="74"/>
      <c r="O66" s="74"/>
      <c r="P66" s="35"/>
      <c r="Q66" s="35"/>
      <c r="R66" s="74"/>
      <c r="S66" s="61"/>
      <c r="T66" s="74"/>
    </row>
    <row r="67" spans="2:20" x14ac:dyDescent="0.35">
      <c r="B67" s="33"/>
      <c r="C67" s="72"/>
      <c r="D67" s="73"/>
      <c r="E67" s="73"/>
      <c r="F67" s="73"/>
      <c r="G67" s="74"/>
      <c r="H67" s="61"/>
      <c r="I67" s="61"/>
      <c r="J67" s="74"/>
      <c r="K67" s="74"/>
      <c r="L67" s="35"/>
      <c r="M67" s="35"/>
      <c r="N67" s="74"/>
      <c r="O67" s="74"/>
      <c r="P67" s="35"/>
      <c r="Q67" s="35"/>
      <c r="R67" s="74"/>
      <c r="S67" s="61"/>
      <c r="T67" s="74"/>
    </row>
    <row r="68" spans="2:20" x14ac:dyDescent="0.35">
      <c r="B68" s="33"/>
      <c r="C68" s="72"/>
      <c r="D68" s="73"/>
      <c r="E68" s="73"/>
      <c r="F68" s="73"/>
      <c r="G68" s="74"/>
      <c r="H68" s="61"/>
      <c r="I68" s="61"/>
      <c r="J68" s="74"/>
      <c r="K68" s="74"/>
      <c r="L68" s="35"/>
      <c r="M68" s="35"/>
      <c r="N68" s="74"/>
      <c r="O68" s="74"/>
      <c r="P68" s="35"/>
      <c r="Q68" s="35"/>
      <c r="R68" s="74"/>
      <c r="S68" s="61"/>
      <c r="T68" s="74"/>
    </row>
    <row r="69" spans="2:20" x14ac:dyDescent="0.35">
      <c r="B69" s="33"/>
      <c r="C69" s="72"/>
      <c r="D69" s="73"/>
      <c r="E69" s="73"/>
      <c r="F69" s="73"/>
      <c r="G69" s="74"/>
      <c r="H69" s="61"/>
      <c r="I69" s="61"/>
      <c r="J69" s="74"/>
      <c r="K69" s="74"/>
      <c r="L69" s="35"/>
      <c r="M69" s="35"/>
      <c r="N69" s="74"/>
      <c r="O69" s="74"/>
      <c r="P69" s="35"/>
      <c r="Q69" s="35"/>
      <c r="R69" s="74"/>
      <c r="S69" s="61"/>
      <c r="T69" s="74"/>
    </row>
    <row r="70" spans="2:20" x14ac:dyDescent="0.35">
      <c r="B70" s="33"/>
      <c r="C70" s="72"/>
      <c r="D70" s="73"/>
      <c r="E70" s="73"/>
      <c r="F70" s="73"/>
      <c r="G70" s="74"/>
      <c r="H70" s="61"/>
      <c r="I70" s="61"/>
      <c r="J70" s="74"/>
      <c r="K70" s="74"/>
      <c r="L70" s="35"/>
      <c r="M70" s="35"/>
      <c r="N70" s="74"/>
      <c r="O70" s="74"/>
      <c r="P70" s="35"/>
      <c r="Q70" s="35"/>
      <c r="R70" s="74"/>
      <c r="S70" s="61"/>
      <c r="T70" s="74"/>
    </row>
    <row r="71" spans="2:20" x14ac:dyDescent="0.35">
      <c r="B71" s="33"/>
      <c r="C71" s="72"/>
      <c r="D71" s="73"/>
      <c r="E71" s="73"/>
      <c r="F71" s="73"/>
      <c r="G71" s="74"/>
      <c r="H71" s="61"/>
      <c r="I71" s="61"/>
      <c r="J71" s="74"/>
      <c r="K71" s="74"/>
      <c r="L71" s="35"/>
      <c r="M71" s="35"/>
      <c r="N71" s="74"/>
      <c r="O71" s="74"/>
      <c r="P71" s="35"/>
      <c r="Q71" s="35"/>
      <c r="R71" s="74"/>
      <c r="S71" s="61"/>
      <c r="T71" s="74"/>
    </row>
    <row r="72" spans="2:20" x14ac:dyDescent="0.35">
      <c r="B72" s="33"/>
      <c r="C72" s="72"/>
      <c r="D72" s="73"/>
      <c r="E72" s="73"/>
      <c r="F72" s="73"/>
      <c r="G72" s="74"/>
      <c r="H72" s="61"/>
      <c r="I72" s="61"/>
      <c r="J72" s="74"/>
      <c r="K72" s="74"/>
      <c r="L72" s="35"/>
      <c r="M72" s="35"/>
      <c r="N72" s="74"/>
      <c r="O72" s="74"/>
      <c r="P72" s="35"/>
      <c r="Q72" s="35"/>
      <c r="R72" s="74"/>
      <c r="S72" s="61"/>
      <c r="T72" s="74"/>
    </row>
    <row r="73" spans="2:20" x14ac:dyDescent="0.35">
      <c r="B73" s="33"/>
      <c r="C73" s="72"/>
      <c r="D73" s="73"/>
      <c r="E73" s="73"/>
      <c r="F73" s="73"/>
      <c r="G73" s="74"/>
      <c r="H73" s="61"/>
      <c r="I73" s="61"/>
      <c r="J73" s="74"/>
      <c r="K73" s="74"/>
      <c r="L73" s="35"/>
      <c r="M73" s="35"/>
      <c r="N73" s="74"/>
      <c r="O73" s="74"/>
      <c r="P73" s="35"/>
      <c r="Q73" s="35"/>
      <c r="R73" s="74"/>
      <c r="S73" s="61"/>
      <c r="T73" s="74"/>
    </row>
    <row r="74" spans="2:20" x14ac:dyDescent="0.35">
      <c r="B74" s="33"/>
      <c r="C74" s="72"/>
      <c r="D74" s="73"/>
      <c r="E74" s="73"/>
      <c r="F74" s="73"/>
      <c r="G74" s="74"/>
      <c r="H74" s="61"/>
      <c r="I74" s="61"/>
      <c r="J74" s="74"/>
      <c r="K74" s="74"/>
      <c r="L74" s="35"/>
      <c r="M74" s="35"/>
      <c r="N74" s="74"/>
      <c r="O74" s="74"/>
      <c r="P74" s="35"/>
      <c r="Q74" s="35"/>
      <c r="R74" s="74"/>
      <c r="S74" s="61"/>
      <c r="T74" s="74"/>
    </row>
    <row r="75" spans="2:20" x14ac:dyDescent="0.35">
      <c r="B75" s="33"/>
      <c r="C75" s="72"/>
      <c r="D75" s="73"/>
      <c r="E75" s="73"/>
      <c r="F75" s="73"/>
      <c r="G75" s="74"/>
      <c r="H75" s="61"/>
      <c r="I75" s="61"/>
      <c r="J75" s="74"/>
      <c r="K75" s="74"/>
      <c r="L75" s="35"/>
      <c r="M75" s="35"/>
      <c r="N75" s="74"/>
      <c r="O75" s="74"/>
      <c r="P75" s="35"/>
      <c r="Q75" s="35"/>
      <c r="R75" s="74"/>
      <c r="S75" s="61"/>
      <c r="T75" s="74"/>
    </row>
    <row r="76" spans="2:20" x14ac:dyDescent="0.35">
      <c r="B76" s="33"/>
      <c r="C76" s="72"/>
      <c r="D76" s="73"/>
      <c r="E76" s="73"/>
      <c r="F76" s="73"/>
      <c r="G76" s="74"/>
      <c r="H76" s="61"/>
      <c r="I76" s="61"/>
      <c r="J76" s="74"/>
      <c r="K76" s="74"/>
      <c r="L76" s="35"/>
      <c r="M76" s="35"/>
      <c r="N76" s="74"/>
      <c r="O76" s="74"/>
      <c r="P76" s="35"/>
      <c r="Q76" s="35"/>
      <c r="R76" s="74"/>
      <c r="S76" s="61"/>
      <c r="T76" s="74"/>
    </row>
    <row r="77" spans="2:20" x14ac:dyDescent="0.35">
      <c r="B77" s="33"/>
      <c r="C77" s="72"/>
      <c r="D77" s="73"/>
      <c r="E77" s="73"/>
      <c r="F77" s="73"/>
      <c r="G77" s="74"/>
      <c r="H77" s="61"/>
      <c r="I77" s="61"/>
      <c r="J77" s="74"/>
      <c r="K77" s="74"/>
      <c r="L77" s="35"/>
      <c r="M77" s="35"/>
      <c r="N77" s="74"/>
      <c r="O77" s="74"/>
      <c r="P77" s="35"/>
      <c r="Q77" s="35"/>
      <c r="R77" s="74"/>
      <c r="S77" s="61"/>
      <c r="T77" s="74"/>
    </row>
    <row r="78" spans="2:20" x14ac:dyDescent="0.35">
      <c r="B78" s="33"/>
      <c r="C78" s="72"/>
      <c r="D78" s="73"/>
      <c r="E78" s="73"/>
      <c r="F78" s="73"/>
      <c r="G78" s="74"/>
      <c r="H78" s="61"/>
      <c r="I78" s="61"/>
      <c r="J78" s="74"/>
      <c r="K78" s="74"/>
      <c r="L78" s="35"/>
      <c r="M78" s="35"/>
      <c r="N78" s="74"/>
      <c r="O78" s="74"/>
      <c r="P78" s="35"/>
      <c r="Q78" s="35"/>
      <c r="R78" s="74"/>
      <c r="S78" s="61"/>
      <c r="T78" s="74"/>
    </row>
    <row r="79" spans="2:20" x14ac:dyDescent="0.35">
      <c r="B79" s="33"/>
      <c r="C79" s="72"/>
      <c r="D79" s="73"/>
      <c r="E79" s="73"/>
      <c r="F79" s="73"/>
      <c r="G79" s="74"/>
      <c r="H79" s="61"/>
      <c r="I79" s="61"/>
      <c r="J79" s="74"/>
      <c r="K79" s="74"/>
      <c r="L79" s="35"/>
      <c r="M79" s="35"/>
      <c r="N79" s="74"/>
      <c r="O79" s="74"/>
      <c r="P79" s="35"/>
      <c r="Q79" s="35"/>
      <c r="R79" s="74"/>
      <c r="S79" s="61"/>
      <c r="T79" s="74"/>
    </row>
    <row r="80" spans="2:20" x14ac:dyDescent="0.35">
      <c r="B80" s="33"/>
      <c r="C80" s="72"/>
      <c r="D80" s="73"/>
      <c r="E80" s="73"/>
      <c r="F80" s="73"/>
      <c r="G80" s="74"/>
      <c r="H80" s="61"/>
      <c r="I80" s="61"/>
      <c r="J80" s="74"/>
      <c r="K80" s="74"/>
      <c r="L80" s="35"/>
      <c r="M80" s="35"/>
      <c r="N80" s="74"/>
      <c r="O80" s="74"/>
      <c r="P80" s="35"/>
      <c r="Q80" s="35"/>
      <c r="R80" s="74"/>
      <c r="S80" s="61"/>
      <c r="T80" s="74"/>
    </row>
    <row r="81" spans="2:20" x14ac:dyDescent="0.35">
      <c r="B81" s="33"/>
      <c r="C81" s="72"/>
      <c r="D81" s="73"/>
      <c r="E81" s="73"/>
      <c r="F81" s="73"/>
      <c r="G81" s="74"/>
      <c r="H81" s="61"/>
      <c r="I81" s="61"/>
      <c r="J81" s="74"/>
      <c r="K81" s="74"/>
      <c r="L81" s="35"/>
      <c r="M81" s="35"/>
      <c r="N81" s="74"/>
      <c r="O81" s="74"/>
      <c r="P81" s="35"/>
      <c r="Q81" s="35"/>
      <c r="R81" s="74"/>
      <c r="S81" s="61"/>
      <c r="T81" s="74"/>
    </row>
    <row r="82" spans="2:20" x14ac:dyDescent="0.35">
      <c r="B82" s="33"/>
      <c r="C82" s="72"/>
      <c r="D82" s="73"/>
      <c r="E82" s="73"/>
      <c r="F82" s="73"/>
      <c r="G82" s="74"/>
      <c r="H82" s="61"/>
      <c r="I82" s="61"/>
      <c r="J82" s="74"/>
      <c r="K82" s="74"/>
      <c r="L82" s="35"/>
      <c r="M82" s="35"/>
      <c r="N82" s="74"/>
      <c r="O82" s="74"/>
      <c r="P82" s="35"/>
      <c r="Q82" s="35"/>
      <c r="R82" s="74"/>
      <c r="S82" s="61"/>
      <c r="T82" s="74"/>
    </row>
    <row r="83" spans="2:20" x14ac:dyDescent="0.35">
      <c r="B83" s="33"/>
      <c r="C83" s="72"/>
      <c r="D83" s="73"/>
      <c r="E83" s="73"/>
      <c r="F83" s="73"/>
      <c r="G83" s="74"/>
      <c r="H83" s="61"/>
      <c r="I83" s="61"/>
      <c r="J83" s="74"/>
      <c r="K83" s="74"/>
      <c r="L83" s="35"/>
      <c r="M83" s="35"/>
      <c r="N83" s="74"/>
      <c r="O83" s="74"/>
      <c r="P83" s="35"/>
      <c r="Q83" s="35"/>
      <c r="R83" s="74"/>
      <c r="S83" s="61"/>
      <c r="T83" s="74"/>
    </row>
    <row r="84" spans="2:20" x14ac:dyDescent="0.35">
      <c r="B84" s="33"/>
      <c r="C84" s="72"/>
      <c r="D84" s="73"/>
      <c r="E84" s="73"/>
      <c r="F84" s="73"/>
      <c r="G84" s="74"/>
      <c r="H84" s="61"/>
      <c r="I84" s="61"/>
      <c r="J84" s="74"/>
      <c r="K84" s="74"/>
      <c r="L84" s="35"/>
      <c r="M84" s="35"/>
      <c r="N84" s="74"/>
      <c r="O84" s="74"/>
      <c r="P84" s="35"/>
      <c r="Q84" s="35"/>
      <c r="R84" s="74"/>
      <c r="S84" s="61"/>
      <c r="T84" s="74"/>
    </row>
    <row r="85" spans="2:20" x14ac:dyDescent="0.35">
      <c r="B85" s="33"/>
      <c r="C85" s="72"/>
      <c r="D85" s="73"/>
      <c r="E85" s="73"/>
      <c r="F85" s="73"/>
      <c r="G85" s="74"/>
      <c r="H85" s="61"/>
      <c r="I85" s="61"/>
      <c r="J85" s="74"/>
      <c r="K85" s="74"/>
      <c r="L85" s="35"/>
      <c r="M85" s="35"/>
      <c r="N85" s="74"/>
      <c r="O85" s="74"/>
      <c r="P85" s="35"/>
      <c r="Q85" s="35"/>
      <c r="R85" s="74"/>
      <c r="S85" s="61"/>
      <c r="T85" s="74"/>
    </row>
    <row r="86" spans="2:20" x14ac:dyDescent="0.35">
      <c r="B86" s="33"/>
      <c r="C86" s="72"/>
      <c r="D86" s="73"/>
      <c r="E86" s="73"/>
      <c r="F86" s="73"/>
      <c r="G86" s="74"/>
      <c r="H86" s="61"/>
      <c r="I86" s="61"/>
      <c r="J86" s="74"/>
      <c r="K86" s="74"/>
      <c r="L86" s="35"/>
      <c r="M86" s="35"/>
      <c r="N86" s="74"/>
      <c r="O86" s="74"/>
      <c r="P86" s="35"/>
      <c r="Q86" s="35"/>
      <c r="R86" s="74"/>
      <c r="S86" s="61"/>
      <c r="T86" s="74"/>
    </row>
    <row r="87" spans="2:20" x14ac:dyDescent="0.35">
      <c r="B87" s="33"/>
      <c r="C87" s="72"/>
      <c r="D87" s="73"/>
      <c r="E87" s="73"/>
      <c r="F87" s="73"/>
      <c r="G87" s="74"/>
      <c r="H87" s="61"/>
      <c r="I87" s="61"/>
      <c r="J87" s="74"/>
      <c r="K87" s="74"/>
      <c r="L87" s="35"/>
      <c r="M87" s="35"/>
      <c r="N87" s="74"/>
      <c r="O87" s="74"/>
      <c r="P87" s="35"/>
      <c r="Q87" s="35"/>
      <c r="R87" s="74"/>
      <c r="S87" s="61"/>
      <c r="T87" s="74"/>
    </row>
    <row r="88" spans="2:20" x14ac:dyDescent="0.35">
      <c r="B88" s="33"/>
      <c r="C88" s="72"/>
      <c r="D88" s="73"/>
      <c r="E88" s="73"/>
      <c r="F88" s="73"/>
      <c r="G88" s="74"/>
      <c r="H88" s="61"/>
      <c r="I88" s="61"/>
      <c r="J88" s="74"/>
      <c r="K88" s="74"/>
      <c r="L88" s="35"/>
      <c r="M88" s="35"/>
      <c r="N88" s="74"/>
      <c r="O88" s="74"/>
      <c r="P88" s="35"/>
      <c r="Q88" s="35"/>
      <c r="R88" s="74"/>
      <c r="S88" s="61"/>
      <c r="T88" s="74"/>
    </row>
    <row r="89" spans="2:20" x14ac:dyDescent="0.35">
      <c r="B89" s="33"/>
      <c r="C89" s="72"/>
      <c r="D89" s="73"/>
      <c r="E89" s="73"/>
      <c r="F89" s="73"/>
      <c r="G89" s="74"/>
      <c r="H89" s="61"/>
      <c r="I89" s="61"/>
      <c r="J89" s="74"/>
      <c r="K89" s="74"/>
      <c r="L89" s="35"/>
      <c r="M89" s="35"/>
      <c r="N89" s="74"/>
      <c r="O89" s="74"/>
      <c r="P89" s="35"/>
      <c r="Q89" s="35"/>
      <c r="R89" s="74"/>
      <c r="S89" s="61"/>
      <c r="T89" s="74"/>
    </row>
    <row r="90" spans="2:20" x14ac:dyDescent="0.35">
      <c r="B90" s="33"/>
      <c r="C90" s="72"/>
      <c r="D90" s="73"/>
      <c r="E90" s="73"/>
      <c r="F90" s="73"/>
      <c r="G90" s="74"/>
      <c r="H90" s="61"/>
      <c r="I90" s="61"/>
      <c r="J90" s="74"/>
      <c r="K90" s="74"/>
      <c r="L90" s="35"/>
      <c r="M90" s="35"/>
      <c r="N90" s="74"/>
      <c r="O90" s="74"/>
      <c r="P90" s="35"/>
      <c r="Q90" s="35"/>
      <c r="R90" s="74"/>
      <c r="S90" s="61"/>
      <c r="T90" s="74"/>
    </row>
    <row r="91" spans="2:20" x14ac:dyDescent="0.35">
      <c r="B91" s="33"/>
      <c r="C91" s="72"/>
      <c r="D91" s="73"/>
      <c r="E91" s="73"/>
      <c r="F91" s="73"/>
      <c r="G91" s="74"/>
      <c r="H91" s="61"/>
      <c r="I91" s="61"/>
      <c r="J91" s="74"/>
      <c r="K91" s="74"/>
      <c r="L91" s="35"/>
      <c r="M91" s="35"/>
      <c r="N91" s="74"/>
      <c r="O91" s="74"/>
      <c r="P91" s="35"/>
      <c r="Q91" s="35"/>
      <c r="R91" s="74"/>
      <c r="S91" s="61"/>
      <c r="T91" s="74"/>
    </row>
    <row r="92" spans="2:20" x14ac:dyDescent="0.35">
      <c r="B92" s="33"/>
      <c r="C92" s="72"/>
      <c r="D92" s="73"/>
      <c r="E92" s="73"/>
      <c r="F92" s="73"/>
      <c r="G92" s="74"/>
      <c r="H92" s="61"/>
      <c r="I92" s="61"/>
      <c r="J92" s="74"/>
      <c r="K92" s="74"/>
      <c r="L92" s="35"/>
      <c r="M92" s="35"/>
      <c r="N92" s="74"/>
      <c r="O92" s="74"/>
      <c r="P92" s="35"/>
      <c r="Q92" s="35"/>
      <c r="R92" s="74"/>
      <c r="S92" s="61"/>
      <c r="T92" s="74"/>
    </row>
    <row r="93" spans="2:20" x14ac:dyDescent="0.35">
      <c r="B93" s="33"/>
      <c r="C93" s="72"/>
      <c r="D93" s="73"/>
      <c r="E93" s="73"/>
      <c r="F93" s="73"/>
      <c r="G93" s="74"/>
      <c r="H93" s="61"/>
      <c r="I93" s="61"/>
      <c r="J93" s="74"/>
      <c r="K93" s="74"/>
      <c r="L93" s="35"/>
      <c r="M93" s="35"/>
      <c r="N93" s="74"/>
      <c r="O93" s="74"/>
      <c r="P93" s="35"/>
      <c r="Q93" s="35"/>
      <c r="R93" s="74"/>
      <c r="S93" s="61"/>
      <c r="T93" s="74"/>
    </row>
    <row r="94" spans="2:20" x14ac:dyDescent="0.35">
      <c r="B94" s="33"/>
      <c r="C94" s="72"/>
      <c r="D94" s="73"/>
      <c r="E94" s="73"/>
      <c r="F94" s="73"/>
      <c r="G94" s="74"/>
      <c r="H94" s="61"/>
      <c r="I94" s="61"/>
      <c r="J94" s="74"/>
      <c r="K94" s="74"/>
      <c r="L94" s="35"/>
      <c r="M94" s="35"/>
      <c r="N94" s="74"/>
      <c r="O94" s="74"/>
      <c r="P94" s="35"/>
      <c r="Q94" s="35"/>
      <c r="R94" s="74"/>
      <c r="S94" s="61"/>
      <c r="T94" s="74"/>
    </row>
    <row r="95" spans="2:20" x14ac:dyDescent="0.35">
      <c r="B95" s="33"/>
      <c r="C95" s="72"/>
      <c r="D95" s="73"/>
      <c r="E95" s="73"/>
      <c r="F95" s="73"/>
      <c r="G95" s="74"/>
      <c r="H95" s="61"/>
      <c r="I95" s="61"/>
      <c r="J95" s="74"/>
      <c r="K95" s="74"/>
      <c r="L95" s="35"/>
      <c r="M95" s="35"/>
      <c r="N95" s="74"/>
      <c r="O95" s="74"/>
      <c r="P95" s="35"/>
      <c r="Q95" s="35"/>
      <c r="R95" s="74"/>
      <c r="S95" s="61"/>
      <c r="T95" s="74"/>
    </row>
    <row r="96" spans="2:20" x14ac:dyDescent="0.35">
      <c r="B96" s="33"/>
      <c r="C96" s="72"/>
      <c r="D96" s="73"/>
      <c r="E96" s="73"/>
      <c r="F96" s="73"/>
      <c r="G96" s="74"/>
      <c r="H96" s="61"/>
      <c r="I96" s="61"/>
      <c r="J96" s="74"/>
      <c r="K96" s="74"/>
      <c r="L96" s="35"/>
      <c r="M96" s="35"/>
      <c r="N96" s="74"/>
      <c r="O96" s="74"/>
      <c r="P96" s="35"/>
      <c r="Q96" s="35"/>
      <c r="R96" s="74"/>
      <c r="S96" s="61"/>
      <c r="T96" s="74"/>
    </row>
    <row r="97" spans="2:20" x14ac:dyDescent="0.35">
      <c r="B97" s="33"/>
      <c r="C97" s="72"/>
      <c r="D97" s="73"/>
      <c r="E97" s="73"/>
      <c r="F97" s="73"/>
      <c r="G97" s="74"/>
      <c r="H97" s="61"/>
      <c r="I97" s="61"/>
      <c r="J97" s="74"/>
      <c r="K97" s="74"/>
      <c r="L97" s="35"/>
      <c r="M97" s="35"/>
      <c r="N97" s="74"/>
      <c r="O97" s="74"/>
      <c r="P97" s="35"/>
      <c r="Q97" s="35"/>
      <c r="R97" s="74"/>
      <c r="S97" s="61"/>
      <c r="T97" s="74"/>
    </row>
    <row r="98" spans="2:20" x14ac:dyDescent="0.35">
      <c r="B98" s="33"/>
      <c r="C98" s="72"/>
      <c r="D98" s="73"/>
      <c r="E98" s="73"/>
      <c r="F98" s="73"/>
      <c r="G98" s="74"/>
      <c r="H98" s="61"/>
      <c r="I98" s="61"/>
      <c r="J98" s="74"/>
      <c r="K98" s="74"/>
      <c r="L98" s="35"/>
      <c r="M98" s="35"/>
      <c r="N98" s="74"/>
      <c r="O98" s="74"/>
      <c r="P98" s="35"/>
      <c r="Q98" s="35"/>
      <c r="R98" s="74"/>
      <c r="S98" s="61"/>
      <c r="T98" s="74"/>
    </row>
    <row r="99" spans="2:20" x14ac:dyDescent="0.35">
      <c r="B99" s="33"/>
      <c r="C99" s="72"/>
      <c r="D99" s="73"/>
      <c r="E99" s="73"/>
      <c r="F99" s="73"/>
      <c r="G99" s="74"/>
      <c r="H99" s="61"/>
      <c r="I99" s="61"/>
      <c r="J99" s="74"/>
      <c r="K99" s="74"/>
      <c r="L99" s="35"/>
      <c r="M99" s="35"/>
      <c r="N99" s="74"/>
      <c r="O99" s="74"/>
      <c r="P99" s="35"/>
      <c r="Q99" s="35"/>
      <c r="R99" s="74"/>
      <c r="S99" s="61"/>
      <c r="T99" s="74"/>
    </row>
    <row r="100" spans="2:20" x14ac:dyDescent="0.35">
      <c r="B100" s="33"/>
      <c r="C100" s="72"/>
      <c r="D100" s="73"/>
      <c r="E100" s="73"/>
      <c r="F100" s="73"/>
      <c r="G100" s="74"/>
      <c r="H100" s="61"/>
      <c r="I100" s="61"/>
      <c r="J100" s="74"/>
      <c r="K100" s="74"/>
      <c r="L100" s="35"/>
      <c r="M100" s="35"/>
      <c r="N100" s="74"/>
      <c r="O100" s="74"/>
      <c r="P100" s="35"/>
      <c r="Q100" s="35"/>
      <c r="R100" s="74"/>
      <c r="S100" s="61"/>
      <c r="T100" s="74"/>
    </row>
    <row r="101" spans="2:20" x14ac:dyDescent="0.35">
      <c r="B101" s="33"/>
      <c r="C101" s="72"/>
      <c r="D101" s="73"/>
      <c r="E101" s="73"/>
      <c r="F101" s="73"/>
      <c r="G101" s="74"/>
      <c r="H101" s="61"/>
      <c r="I101" s="61"/>
      <c r="J101" s="74"/>
      <c r="K101" s="74"/>
      <c r="L101" s="35"/>
      <c r="M101" s="35"/>
      <c r="N101" s="74"/>
      <c r="O101" s="74"/>
      <c r="P101" s="35"/>
      <c r="Q101" s="35"/>
      <c r="R101" s="74"/>
      <c r="S101" s="61"/>
      <c r="T101" s="74"/>
    </row>
    <row r="102" spans="2:20" x14ac:dyDescent="0.35">
      <c r="B102" s="33"/>
      <c r="C102" s="72"/>
      <c r="D102" s="73"/>
      <c r="E102" s="73"/>
      <c r="F102" s="73"/>
      <c r="G102" s="74"/>
      <c r="H102" s="61"/>
      <c r="I102" s="61"/>
      <c r="J102" s="74"/>
      <c r="K102" s="74"/>
      <c r="L102" s="35"/>
      <c r="M102" s="35"/>
      <c r="N102" s="74"/>
      <c r="O102" s="74"/>
      <c r="P102" s="35"/>
      <c r="Q102" s="35"/>
      <c r="R102" s="74"/>
      <c r="S102" s="61"/>
      <c r="T102" s="74"/>
    </row>
    <row r="103" spans="2:20" x14ac:dyDescent="0.35">
      <c r="B103" s="33"/>
      <c r="C103" s="72"/>
      <c r="D103" s="73"/>
      <c r="E103" s="73"/>
      <c r="F103" s="73"/>
      <c r="G103" s="74"/>
      <c r="H103" s="61"/>
      <c r="I103" s="61"/>
      <c r="J103" s="74"/>
      <c r="K103" s="74"/>
      <c r="L103" s="35"/>
      <c r="M103" s="35"/>
      <c r="N103" s="74"/>
      <c r="O103" s="74"/>
      <c r="P103" s="35"/>
      <c r="Q103" s="35"/>
      <c r="R103" s="74"/>
      <c r="S103" s="61"/>
      <c r="T103" s="74"/>
    </row>
    <row r="104" spans="2:20" x14ac:dyDescent="0.35">
      <c r="B104" s="33"/>
      <c r="C104" s="72"/>
      <c r="D104" s="73"/>
      <c r="E104" s="73"/>
      <c r="F104" s="73"/>
      <c r="G104" s="74"/>
      <c r="H104" s="61"/>
      <c r="I104" s="61"/>
      <c r="J104" s="74"/>
      <c r="K104" s="74"/>
      <c r="L104" s="35"/>
      <c r="M104" s="35"/>
      <c r="N104" s="74"/>
      <c r="O104" s="74"/>
      <c r="P104" s="35"/>
      <c r="Q104" s="35"/>
      <c r="R104" s="74"/>
      <c r="S104" s="61"/>
      <c r="T104" s="74"/>
    </row>
    <row r="105" spans="2:20" x14ac:dyDescent="0.35">
      <c r="B105" s="33"/>
      <c r="C105" s="72"/>
      <c r="D105" s="73"/>
      <c r="E105" s="73"/>
      <c r="F105" s="73"/>
      <c r="G105" s="74"/>
      <c r="H105" s="61"/>
      <c r="I105" s="61"/>
      <c r="J105" s="74"/>
      <c r="K105" s="74"/>
      <c r="L105" s="35"/>
      <c r="M105" s="35"/>
      <c r="N105" s="74"/>
      <c r="O105" s="74"/>
      <c r="P105" s="35"/>
      <c r="Q105" s="35"/>
      <c r="R105" s="74"/>
      <c r="S105" s="61"/>
      <c r="T105" s="74"/>
    </row>
    <row r="106" spans="2:20" x14ac:dyDescent="0.35">
      <c r="B106" s="33"/>
      <c r="C106" s="72"/>
      <c r="D106" s="73"/>
      <c r="E106" s="73"/>
      <c r="F106" s="73"/>
      <c r="G106" s="74"/>
      <c r="H106" s="61"/>
      <c r="I106" s="61"/>
      <c r="J106" s="74"/>
      <c r="K106" s="74"/>
      <c r="L106" s="35"/>
      <c r="M106" s="35"/>
      <c r="N106" s="74"/>
      <c r="O106" s="74"/>
      <c r="P106" s="35"/>
      <c r="Q106" s="35"/>
      <c r="R106" s="74"/>
      <c r="S106" s="61"/>
      <c r="T106" s="74"/>
    </row>
    <row r="107" spans="2:20" x14ac:dyDescent="0.35">
      <c r="B107" s="33"/>
      <c r="C107" s="72"/>
      <c r="D107" s="73"/>
      <c r="E107" s="73"/>
      <c r="F107" s="73"/>
      <c r="G107" s="74"/>
      <c r="H107" s="61"/>
      <c r="I107" s="61"/>
      <c r="J107" s="74"/>
      <c r="K107" s="74"/>
      <c r="L107" s="35"/>
      <c r="M107" s="35"/>
      <c r="N107" s="74"/>
      <c r="O107" s="74"/>
      <c r="P107" s="35"/>
      <c r="Q107" s="35"/>
      <c r="R107" s="74"/>
      <c r="S107" s="61"/>
      <c r="T107" s="74"/>
    </row>
    <row r="108" spans="2:20" x14ac:dyDescent="0.35">
      <c r="B108" s="33"/>
      <c r="C108" s="72"/>
      <c r="D108" s="73"/>
      <c r="E108" s="73"/>
      <c r="F108" s="73"/>
      <c r="G108" s="74"/>
      <c r="H108" s="61"/>
      <c r="I108" s="61"/>
      <c r="J108" s="74"/>
      <c r="K108" s="74"/>
      <c r="L108" s="35"/>
      <c r="M108" s="35"/>
      <c r="N108" s="74"/>
      <c r="O108" s="74"/>
      <c r="P108" s="35"/>
      <c r="Q108" s="35"/>
      <c r="R108" s="74"/>
      <c r="S108" s="61"/>
      <c r="T108" s="74"/>
    </row>
    <row r="109" spans="2:20" x14ac:dyDescent="0.35">
      <c r="B109" s="33"/>
      <c r="C109" s="72"/>
      <c r="D109" s="73"/>
      <c r="E109" s="73"/>
      <c r="F109" s="73"/>
      <c r="G109" s="74"/>
      <c r="H109" s="61"/>
      <c r="I109" s="61"/>
      <c r="J109" s="74"/>
      <c r="K109" s="74"/>
      <c r="L109" s="35"/>
      <c r="M109" s="35"/>
      <c r="N109" s="74"/>
      <c r="O109" s="74"/>
      <c r="P109" s="35"/>
      <c r="Q109" s="35"/>
      <c r="R109" s="74"/>
      <c r="S109" s="61"/>
      <c r="T109" s="74"/>
    </row>
    <row r="110" spans="2:20" x14ac:dyDescent="0.35">
      <c r="B110" s="33"/>
      <c r="C110" s="72"/>
      <c r="D110" s="73"/>
      <c r="E110" s="73"/>
      <c r="F110" s="73"/>
      <c r="G110" s="74"/>
      <c r="H110" s="61"/>
      <c r="I110" s="61"/>
      <c r="J110" s="74"/>
      <c r="K110" s="74"/>
      <c r="L110" s="35"/>
      <c r="M110" s="35"/>
      <c r="N110" s="74"/>
      <c r="O110" s="74"/>
      <c r="P110" s="35"/>
      <c r="Q110" s="35"/>
      <c r="R110" s="74"/>
      <c r="S110" s="61"/>
      <c r="T110" s="74"/>
    </row>
    <row r="111" spans="2:20" x14ac:dyDescent="0.35">
      <c r="B111" s="33"/>
      <c r="C111" s="72"/>
      <c r="D111" s="73"/>
      <c r="E111" s="73"/>
      <c r="F111" s="73"/>
      <c r="G111" s="74"/>
      <c r="H111" s="61"/>
      <c r="I111" s="61"/>
      <c r="J111" s="74"/>
      <c r="K111" s="74"/>
      <c r="L111" s="35"/>
      <c r="M111" s="35"/>
      <c r="N111" s="74"/>
      <c r="O111" s="74"/>
      <c r="P111" s="35"/>
      <c r="Q111" s="35"/>
      <c r="R111" s="74"/>
      <c r="S111" s="61"/>
      <c r="T111" s="74"/>
    </row>
    <row r="112" spans="2:20" x14ac:dyDescent="0.35">
      <c r="B112" s="33"/>
      <c r="C112" s="72"/>
      <c r="D112" s="73"/>
      <c r="E112" s="73"/>
      <c r="F112" s="73"/>
      <c r="G112" s="74"/>
      <c r="H112" s="61"/>
      <c r="I112" s="61"/>
      <c r="J112" s="74"/>
      <c r="K112" s="74"/>
      <c r="L112" s="35"/>
      <c r="M112" s="35"/>
      <c r="N112" s="74"/>
      <c r="O112" s="74"/>
      <c r="P112" s="35"/>
      <c r="Q112" s="35"/>
      <c r="R112" s="74"/>
      <c r="S112" s="61"/>
      <c r="T112" s="74"/>
    </row>
    <row r="113" spans="2:20" x14ac:dyDescent="0.35">
      <c r="B113" s="33"/>
      <c r="C113" s="72"/>
      <c r="D113" s="73"/>
      <c r="E113" s="73"/>
      <c r="F113" s="73"/>
      <c r="G113" s="74"/>
      <c r="H113" s="61"/>
      <c r="I113" s="61"/>
      <c r="J113" s="74"/>
      <c r="K113" s="74"/>
      <c r="L113" s="35"/>
      <c r="M113" s="35"/>
      <c r="N113" s="74"/>
      <c r="O113" s="74"/>
      <c r="P113" s="35"/>
      <c r="Q113" s="35"/>
      <c r="R113" s="74"/>
      <c r="S113" s="61"/>
      <c r="T113" s="74"/>
    </row>
    <row r="114" spans="2:20" x14ac:dyDescent="0.35">
      <c r="B114" s="33"/>
      <c r="C114" s="72"/>
      <c r="D114" s="73"/>
      <c r="E114" s="73"/>
      <c r="F114" s="73"/>
      <c r="G114" s="74"/>
      <c r="H114" s="61"/>
      <c r="I114" s="61"/>
      <c r="J114" s="74"/>
      <c r="K114" s="74"/>
      <c r="L114" s="35"/>
      <c r="M114" s="35"/>
      <c r="N114" s="74"/>
      <c r="O114" s="74"/>
      <c r="P114" s="35"/>
      <c r="Q114" s="35"/>
      <c r="R114" s="74"/>
      <c r="S114" s="61"/>
      <c r="T114" s="74"/>
    </row>
    <row r="115" spans="2:20" x14ac:dyDescent="0.35">
      <c r="B115" s="33"/>
      <c r="C115" s="72"/>
      <c r="D115" s="73"/>
      <c r="E115" s="73"/>
      <c r="F115" s="73"/>
      <c r="G115" s="74"/>
      <c r="H115" s="61"/>
      <c r="I115" s="61"/>
      <c r="J115" s="74"/>
      <c r="K115" s="74"/>
      <c r="L115" s="35"/>
      <c r="M115" s="35"/>
      <c r="N115" s="74"/>
      <c r="O115" s="74"/>
      <c r="P115" s="35"/>
      <c r="Q115" s="35"/>
      <c r="R115" s="74"/>
      <c r="S115" s="61"/>
      <c r="T115" s="74"/>
    </row>
    <row r="116" spans="2:20" x14ac:dyDescent="0.35">
      <c r="B116" s="33"/>
      <c r="C116" s="72"/>
      <c r="D116" s="73"/>
      <c r="E116" s="73"/>
      <c r="F116" s="73"/>
      <c r="G116" s="74"/>
      <c r="H116" s="61"/>
      <c r="I116" s="61"/>
      <c r="J116" s="74"/>
      <c r="K116" s="74"/>
      <c r="L116" s="35"/>
      <c r="M116" s="35"/>
      <c r="N116" s="74"/>
      <c r="O116" s="74"/>
      <c r="P116" s="35"/>
      <c r="Q116" s="35"/>
      <c r="R116" s="74"/>
      <c r="S116" s="61"/>
      <c r="T116" s="74"/>
    </row>
    <row r="117" spans="2:20" x14ac:dyDescent="0.35">
      <c r="B117" s="33"/>
      <c r="C117" s="72"/>
      <c r="D117" s="73"/>
      <c r="E117" s="73"/>
      <c r="F117" s="73"/>
      <c r="G117" s="74"/>
      <c r="H117" s="61"/>
      <c r="I117" s="61"/>
      <c r="J117" s="74"/>
      <c r="K117" s="74"/>
      <c r="L117" s="35"/>
      <c r="M117" s="35"/>
      <c r="N117" s="74"/>
      <c r="O117" s="74"/>
      <c r="P117" s="35"/>
      <c r="Q117" s="35"/>
      <c r="R117" s="74"/>
      <c r="S117" s="61"/>
      <c r="T117" s="74"/>
    </row>
    <row r="118" spans="2:20" x14ac:dyDescent="0.35">
      <c r="B118" s="33"/>
      <c r="C118" s="72"/>
      <c r="D118" s="73"/>
      <c r="E118" s="73"/>
      <c r="F118" s="73"/>
      <c r="G118" s="74"/>
      <c r="H118" s="61"/>
      <c r="I118" s="61"/>
      <c r="J118" s="74"/>
      <c r="K118" s="74"/>
      <c r="L118" s="35"/>
      <c r="M118" s="35"/>
      <c r="N118" s="74"/>
      <c r="O118" s="74"/>
      <c r="P118" s="35"/>
      <c r="Q118" s="35"/>
      <c r="R118" s="74"/>
      <c r="S118" s="61"/>
      <c r="T118" s="74"/>
    </row>
    <row r="119" spans="2:20" x14ac:dyDescent="0.35">
      <c r="B119" s="33"/>
      <c r="C119" s="72"/>
      <c r="D119" s="73"/>
      <c r="E119" s="73"/>
      <c r="F119" s="73"/>
      <c r="G119" s="74"/>
      <c r="H119" s="61"/>
      <c r="I119" s="61"/>
      <c r="J119" s="74"/>
      <c r="K119" s="74"/>
      <c r="L119" s="35"/>
      <c r="M119" s="35"/>
      <c r="N119" s="74"/>
      <c r="O119" s="74"/>
      <c r="P119" s="35"/>
      <c r="Q119" s="35"/>
      <c r="R119" s="74"/>
      <c r="S119" s="61"/>
      <c r="T119" s="74"/>
    </row>
    <row r="120" spans="2:20" x14ac:dyDescent="0.35">
      <c r="B120" s="33"/>
      <c r="C120" s="72"/>
      <c r="D120" s="73"/>
      <c r="E120" s="73"/>
      <c r="F120" s="73"/>
      <c r="G120" s="74"/>
      <c r="H120" s="61"/>
      <c r="I120" s="61"/>
      <c r="J120" s="74"/>
      <c r="K120" s="74"/>
      <c r="L120" s="35"/>
      <c r="M120" s="35"/>
      <c r="N120" s="74"/>
      <c r="O120" s="74"/>
      <c r="P120" s="35"/>
      <c r="Q120" s="35"/>
      <c r="R120" s="74"/>
      <c r="S120" s="61"/>
      <c r="T120" s="74"/>
    </row>
    <row r="121" spans="2:20" x14ac:dyDescent="0.35">
      <c r="B121" s="33"/>
      <c r="C121" s="72"/>
      <c r="D121" s="73"/>
      <c r="E121" s="73"/>
      <c r="F121" s="73"/>
      <c r="G121" s="74"/>
      <c r="H121" s="61"/>
      <c r="I121" s="61"/>
      <c r="J121" s="74"/>
      <c r="K121" s="74"/>
      <c r="L121" s="35"/>
      <c r="M121" s="35"/>
      <c r="N121" s="74"/>
      <c r="O121" s="74"/>
      <c r="P121" s="35"/>
      <c r="Q121" s="35"/>
      <c r="R121" s="74"/>
      <c r="S121" s="61"/>
      <c r="T121" s="74"/>
    </row>
    <row r="122" spans="2:20" x14ac:dyDescent="0.35">
      <c r="B122" s="33"/>
      <c r="C122" s="72"/>
      <c r="D122" s="73"/>
      <c r="E122" s="73"/>
      <c r="F122" s="73"/>
      <c r="G122" s="74"/>
      <c r="H122" s="61"/>
      <c r="I122" s="61"/>
      <c r="J122" s="74"/>
      <c r="K122" s="74"/>
      <c r="L122" s="35"/>
      <c r="M122" s="35"/>
      <c r="N122" s="74"/>
      <c r="O122" s="74"/>
      <c r="P122" s="35"/>
      <c r="Q122" s="35"/>
      <c r="R122" s="74"/>
      <c r="S122" s="61"/>
      <c r="T122" s="74"/>
    </row>
    <row r="123" spans="2:20" x14ac:dyDescent="0.35">
      <c r="B123" s="33"/>
      <c r="C123" s="72"/>
      <c r="D123" s="73"/>
      <c r="E123" s="73"/>
      <c r="F123" s="73"/>
      <c r="G123" s="74"/>
      <c r="H123" s="61"/>
      <c r="I123" s="61"/>
      <c r="J123" s="74"/>
      <c r="K123" s="74"/>
      <c r="L123" s="35"/>
      <c r="M123" s="35"/>
      <c r="N123" s="74"/>
      <c r="O123" s="74"/>
      <c r="P123" s="35"/>
      <c r="Q123" s="35"/>
      <c r="R123" s="74"/>
      <c r="S123" s="61"/>
      <c r="T123" s="74"/>
    </row>
    <row r="124" spans="2:20" x14ac:dyDescent="0.35">
      <c r="B124" s="33"/>
      <c r="C124" s="72"/>
      <c r="D124" s="73"/>
      <c r="E124" s="73"/>
      <c r="F124" s="73"/>
      <c r="G124" s="74"/>
      <c r="H124" s="61"/>
      <c r="I124" s="61"/>
      <c r="J124" s="74"/>
      <c r="K124" s="74"/>
      <c r="L124" s="35"/>
      <c r="M124" s="35"/>
      <c r="N124" s="74"/>
      <c r="O124" s="74"/>
      <c r="P124" s="35"/>
      <c r="Q124" s="35"/>
      <c r="R124" s="74"/>
      <c r="S124" s="61"/>
      <c r="T124" s="74"/>
    </row>
    <row r="125" spans="2:20" x14ac:dyDescent="0.35">
      <c r="B125" s="33"/>
      <c r="C125" s="72"/>
      <c r="D125" s="73"/>
      <c r="E125" s="73"/>
      <c r="F125" s="73"/>
      <c r="G125" s="74"/>
      <c r="H125" s="61"/>
      <c r="I125" s="61"/>
      <c r="J125" s="74"/>
      <c r="K125" s="74"/>
      <c r="L125" s="35"/>
      <c r="M125" s="35"/>
      <c r="N125" s="74"/>
      <c r="O125" s="74"/>
      <c r="P125" s="35"/>
      <c r="Q125" s="35"/>
      <c r="R125" s="74"/>
      <c r="S125" s="61"/>
      <c r="T125" s="74"/>
    </row>
    <row r="126" spans="2:20" x14ac:dyDescent="0.35">
      <c r="B126" s="33"/>
      <c r="C126" s="72"/>
      <c r="D126" s="73"/>
      <c r="E126" s="73"/>
      <c r="F126" s="73"/>
      <c r="G126" s="74"/>
      <c r="H126" s="61"/>
      <c r="I126" s="61"/>
      <c r="J126" s="74"/>
      <c r="K126" s="74"/>
      <c r="L126" s="35"/>
      <c r="M126" s="35"/>
      <c r="N126" s="74"/>
      <c r="O126" s="74"/>
      <c r="P126" s="35"/>
      <c r="Q126" s="35"/>
      <c r="R126" s="74"/>
      <c r="S126" s="61"/>
      <c r="T126" s="74"/>
    </row>
    <row r="127" spans="2:20" x14ac:dyDescent="0.35">
      <c r="B127" s="33"/>
      <c r="C127" s="72"/>
      <c r="D127" s="73"/>
      <c r="E127" s="73"/>
      <c r="F127" s="73"/>
      <c r="G127" s="74"/>
      <c r="H127" s="61"/>
      <c r="I127" s="61"/>
      <c r="J127" s="74"/>
      <c r="K127" s="74"/>
      <c r="L127" s="35"/>
      <c r="M127" s="35"/>
      <c r="N127" s="74"/>
      <c r="O127" s="74"/>
      <c r="P127" s="35"/>
      <c r="Q127" s="35"/>
      <c r="R127" s="74"/>
      <c r="S127" s="61"/>
      <c r="T127" s="74"/>
    </row>
    <row r="128" spans="2:20" x14ac:dyDescent="0.35">
      <c r="B128" s="33"/>
      <c r="C128" s="72"/>
      <c r="D128" s="73"/>
      <c r="E128" s="73"/>
      <c r="F128" s="73"/>
      <c r="G128" s="74"/>
      <c r="H128" s="61"/>
      <c r="I128" s="61"/>
      <c r="J128" s="74"/>
      <c r="K128" s="74"/>
      <c r="L128" s="35"/>
      <c r="M128" s="35"/>
      <c r="N128" s="74"/>
      <c r="O128" s="74"/>
      <c r="P128" s="35"/>
      <c r="Q128" s="35"/>
      <c r="R128" s="74"/>
      <c r="S128" s="61"/>
      <c r="T128" s="74"/>
    </row>
    <row r="129" spans="2:20" x14ac:dyDescent="0.35">
      <c r="B129" s="33"/>
      <c r="C129" s="72"/>
      <c r="D129" s="73"/>
      <c r="E129" s="73"/>
      <c r="F129" s="73"/>
      <c r="G129" s="74"/>
      <c r="H129" s="61"/>
      <c r="I129" s="61"/>
      <c r="J129" s="74"/>
      <c r="K129" s="74"/>
      <c r="L129" s="35"/>
      <c r="M129" s="35"/>
      <c r="N129" s="74"/>
      <c r="O129" s="74"/>
      <c r="P129" s="35"/>
      <c r="Q129" s="35"/>
      <c r="R129" s="74"/>
      <c r="S129" s="61"/>
      <c r="T129" s="74"/>
    </row>
    <row r="130" spans="2:20" x14ac:dyDescent="0.35">
      <c r="B130" s="33"/>
      <c r="C130" s="72"/>
      <c r="D130" s="73"/>
      <c r="E130" s="73"/>
      <c r="F130" s="73"/>
      <c r="G130" s="74"/>
      <c r="H130" s="61"/>
      <c r="I130" s="61"/>
      <c r="J130" s="74"/>
      <c r="K130" s="74"/>
      <c r="L130" s="35"/>
      <c r="M130" s="35"/>
      <c r="N130" s="74"/>
      <c r="O130" s="74"/>
      <c r="P130" s="35"/>
      <c r="Q130" s="35"/>
      <c r="R130" s="74"/>
      <c r="S130" s="61"/>
      <c r="T130" s="74"/>
    </row>
    <row r="131" spans="2:20" x14ac:dyDescent="0.35">
      <c r="B131" s="33"/>
      <c r="C131" s="72"/>
      <c r="D131" s="73"/>
      <c r="E131" s="73"/>
      <c r="F131" s="73"/>
      <c r="G131" s="74"/>
      <c r="H131" s="61"/>
      <c r="I131" s="61"/>
      <c r="J131" s="74"/>
      <c r="K131" s="74"/>
      <c r="L131" s="35"/>
      <c r="M131" s="35"/>
      <c r="N131" s="74"/>
      <c r="O131" s="74"/>
      <c r="P131" s="35"/>
      <c r="Q131" s="35"/>
      <c r="R131" s="74"/>
      <c r="S131" s="61"/>
      <c r="T131" s="74"/>
    </row>
    <row r="132" spans="2:20" x14ac:dyDescent="0.35">
      <c r="B132" s="33"/>
      <c r="C132" s="72"/>
      <c r="D132" s="73"/>
      <c r="E132" s="73"/>
      <c r="F132" s="73"/>
      <c r="G132" s="74"/>
      <c r="H132" s="61"/>
      <c r="I132" s="61"/>
      <c r="J132" s="74"/>
      <c r="K132" s="74"/>
      <c r="L132" s="35"/>
      <c r="M132" s="35"/>
      <c r="N132" s="74"/>
      <c r="O132" s="74"/>
      <c r="P132" s="35"/>
      <c r="Q132" s="35"/>
      <c r="R132" s="74"/>
      <c r="S132" s="61"/>
      <c r="T132" s="74"/>
    </row>
    <row r="133" spans="2:20" x14ac:dyDescent="0.35">
      <c r="B133" s="33"/>
      <c r="C133" s="72"/>
      <c r="D133" s="73"/>
      <c r="E133" s="73"/>
      <c r="F133" s="73"/>
      <c r="G133" s="74"/>
      <c r="H133" s="61"/>
      <c r="I133" s="61"/>
      <c r="J133" s="74"/>
      <c r="K133" s="74"/>
      <c r="L133" s="35"/>
      <c r="M133" s="35"/>
      <c r="N133" s="74"/>
      <c r="O133" s="74"/>
      <c r="P133" s="35"/>
      <c r="Q133" s="35"/>
      <c r="R133" s="74"/>
      <c r="S133" s="61"/>
      <c r="T133" s="74"/>
    </row>
    <row r="134" spans="2:20" x14ac:dyDescent="0.35">
      <c r="B134" s="33"/>
      <c r="C134" s="72"/>
      <c r="D134" s="73"/>
      <c r="E134" s="73"/>
      <c r="F134" s="73"/>
      <c r="G134" s="74"/>
      <c r="H134" s="61"/>
      <c r="I134" s="61"/>
      <c r="J134" s="74"/>
      <c r="K134" s="74"/>
      <c r="L134" s="35"/>
      <c r="M134" s="35"/>
      <c r="N134" s="74"/>
      <c r="O134" s="74"/>
      <c r="P134" s="35"/>
      <c r="Q134" s="35"/>
      <c r="R134" s="74"/>
      <c r="S134" s="61"/>
      <c r="T134" s="74"/>
    </row>
    <row r="135" spans="2:20" x14ac:dyDescent="0.35">
      <c r="B135" s="33"/>
      <c r="C135" s="72"/>
      <c r="D135" s="73"/>
      <c r="E135" s="73"/>
      <c r="F135" s="73"/>
      <c r="G135" s="74"/>
      <c r="H135" s="61"/>
      <c r="I135" s="61"/>
      <c r="J135" s="74"/>
      <c r="K135" s="74"/>
      <c r="L135" s="35"/>
      <c r="M135" s="35"/>
      <c r="N135" s="74"/>
      <c r="O135" s="74"/>
      <c r="P135" s="35"/>
      <c r="Q135" s="35"/>
      <c r="R135" s="74"/>
      <c r="S135" s="61"/>
      <c r="T135" s="74"/>
    </row>
    <row r="136" spans="2:20" x14ac:dyDescent="0.35">
      <c r="B136" s="33"/>
      <c r="C136" s="72"/>
      <c r="D136" s="73"/>
      <c r="E136" s="73"/>
      <c r="F136" s="73"/>
      <c r="G136" s="74"/>
      <c r="H136" s="61"/>
      <c r="I136" s="61"/>
      <c r="J136" s="74"/>
      <c r="K136" s="74"/>
      <c r="L136" s="35"/>
      <c r="M136" s="35"/>
      <c r="N136" s="74"/>
      <c r="O136" s="74"/>
      <c r="P136" s="35"/>
      <c r="Q136" s="35"/>
      <c r="R136" s="74"/>
      <c r="S136" s="61"/>
      <c r="T136" s="74"/>
    </row>
    <row r="137" spans="2:20" x14ac:dyDescent="0.35">
      <c r="B137" s="33"/>
      <c r="C137" s="72"/>
      <c r="D137" s="73"/>
      <c r="E137" s="73"/>
      <c r="F137" s="73"/>
      <c r="G137" s="74"/>
      <c r="H137" s="61"/>
      <c r="I137" s="61"/>
      <c r="J137" s="74"/>
      <c r="K137" s="74"/>
      <c r="L137" s="35"/>
      <c r="M137" s="35"/>
      <c r="N137" s="74"/>
      <c r="O137" s="74"/>
      <c r="P137" s="35"/>
      <c r="Q137" s="35"/>
      <c r="R137" s="74"/>
      <c r="S137" s="61"/>
      <c r="T137" s="74"/>
    </row>
    <row r="138" spans="2:20" x14ac:dyDescent="0.35">
      <c r="B138" s="33"/>
      <c r="C138" s="72"/>
      <c r="D138" s="73"/>
      <c r="E138" s="73"/>
      <c r="F138" s="73"/>
      <c r="G138" s="74"/>
      <c r="H138" s="61"/>
      <c r="I138" s="61"/>
      <c r="J138" s="74"/>
      <c r="K138" s="74"/>
      <c r="L138" s="35"/>
      <c r="M138" s="35"/>
      <c r="N138" s="74"/>
      <c r="O138" s="74"/>
      <c r="P138" s="35"/>
      <c r="Q138" s="35"/>
      <c r="R138" s="74"/>
      <c r="S138" s="61"/>
      <c r="T138" s="74"/>
    </row>
    <row r="139" spans="2:20" x14ac:dyDescent="0.35">
      <c r="B139" s="33"/>
      <c r="C139" s="72"/>
      <c r="D139" s="73"/>
      <c r="E139" s="73"/>
      <c r="F139" s="73"/>
      <c r="G139" s="74"/>
      <c r="H139" s="61"/>
      <c r="I139" s="61"/>
      <c r="J139" s="74"/>
      <c r="K139" s="74"/>
      <c r="L139" s="35"/>
      <c r="M139" s="35"/>
      <c r="N139" s="74"/>
      <c r="O139" s="74"/>
      <c r="P139" s="35"/>
      <c r="Q139" s="35"/>
      <c r="R139" s="74"/>
      <c r="S139" s="61"/>
      <c r="T139" s="74"/>
    </row>
    <row r="140" spans="2:20" x14ac:dyDescent="0.35">
      <c r="B140" s="33"/>
      <c r="C140" s="72"/>
      <c r="D140" s="73"/>
      <c r="E140" s="73"/>
      <c r="F140" s="73"/>
      <c r="G140" s="74"/>
      <c r="H140" s="61"/>
      <c r="I140" s="61"/>
      <c r="J140" s="74"/>
      <c r="K140" s="74"/>
      <c r="L140" s="35"/>
      <c r="M140" s="35"/>
      <c r="N140" s="74"/>
      <c r="O140" s="74"/>
      <c r="P140" s="35"/>
      <c r="Q140" s="35"/>
      <c r="R140" s="74"/>
      <c r="S140" s="61"/>
      <c r="T140" s="74"/>
    </row>
    <row r="141" spans="2:20" x14ac:dyDescent="0.35">
      <c r="B141" s="33"/>
      <c r="C141" s="72"/>
      <c r="D141" s="73"/>
      <c r="E141" s="73"/>
      <c r="F141" s="73"/>
      <c r="G141" s="74"/>
      <c r="H141" s="61"/>
      <c r="I141" s="61"/>
      <c r="J141" s="74"/>
      <c r="K141" s="74"/>
      <c r="L141" s="35"/>
      <c r="M141" s="35"/>
      <c r="N141" s="74"/>
      <c r="O141" s="74"/>
      <c r="P141" s="35"/>
      <c r="Q141" s="35"/>
      <c r="R141" s="74"/>
      <c r="S141" s="61"/>
      <c r="T141" s="74"/>
    </row>
    <row r="142" spans="2:20" x14ac:dyDescent="0.35">
      <c r="B142" s="33"/>
      <c r="C142" s="72"/>
      <c r="D142" s="73"/>
      <c r="E142" s="73"/>
      <c r="F142" s="73"/>
      <c r="G142" s="74"/>
      <c r="H142" s="61"/>
      <c r="I142" s="61"/>
      <c r="J142" s="74"/>
      <c r="K142" s="74"/>
      <c r="L142" s="35"/>
      <c r="M142" s="35"/>
      <c r="N142" s="74"/>
      <c r="O142" s="74"/>
      <c r="P142" s="35"/>
      <c r="Q142" s="35"/>
      <c r="R142" s="74"/>
      <c r="S142" s="61"/>
      <c r="T142" s="74"/>
    </row>
    <row r="143" spans="2:20" x14ac:dyDescent="0.35">
      <c r="B143" s="33"/>
      <c r="C143" s="72"/>
      <c r="D143" s="73"/>
      <c r="E143" s="73"/>
      <c r="F143" s="73"/>
      <c r="G143" s="74"/>
      <c r="H143" s="61"/>
      <c r="I143" s="61"/>
      <c r="J143" s="74"/>
      <c r="K143" s="74"/>
      <c r="L143" s="35"/>
      <c r="M143" s="35"/>
      <c r="N143" s="74"/>
      <c r="O143" s="74"/>
      <c r="P143" s="35"/>
      <c r="Q143" s="35"/>
      <c r="R143" s="74"/>
      <c r="S143" s="61"/>
      <c r="T143" s="74"/>
    </row>
    <row r="144" spans="2:20" x14ac:dyDescent="0.35">
      <c r="B144" s="33"/>
      <c r="C144" s="72"/>
      <c r="D144" s="73"/>
      <c r="E144" s="73"/>
      <c r="F144" s="73"/>
      <c r="G144" s="74"/>
      <c r="H144" s="61"/>
      <c r="I144" s="61"/>
      <c r="J144" s="74"/>
      <c r="K144" s="74"/>
      <c r="L144" s="35"/>
      <c r="M144" s="35"/>
      <c r="N144" s="74"/>
      <c r="O144" s="74"/>
      <c r="P144" s="35"/>
      <c r="Q144" s="35"/>
      <c r="R144" s="74"/>
      <c r="S144" s="61"/>
      <c r="T144" s="74"/>
    </row>
    <row r="145" spans="2:20" x14ac:dyDescent="0.35">
      <c r="B145" s="33"/>
      <c r="C145" s="72"/>
      <c r="D145" s="73"/>
      <c r="E145" s="73"/>
      <c r="F145" s="73"/>
      <c r="G145" s="74"/>
      <c r="H145" s="61"/>
      <c r="I145" s="61"/>
      <c r="J145" s="74"/>
      <c r="K145" s="74"/>
      <c r="L145" s="35"/>
      <c r="M145" s="35"/>
      <c r="N145" s="74"/>
      <c r="O145" s="74"/>
      <c r="P145" s="35"/>
      <c r="Q145" s="35"/>
      <c r="R145" s="74"/>
      <c r="S145" s="61"/>
      <c r="T145" s="74"/>
    </row>
    <row r="146" spans="2:20" x14ac:dyDescent="0.35">
      <c r="B146" s="33"/>
      <c r="C146" s="72"/>
      <c r="D146" s="73"/>
      <c r="E146" s="73"/>
      <c r="F146" s="73"/>
      <c r="G146" s="74"/>
      <c r="H146" s="61"/>
      <c r="I146" s="61"/>
      <c r="J146" s="74"/>
      <c r="K146" s="74"/>
      <c r="L146" s="35"/>
      <c r="M146" s="35"/>
      <c r="N146" s="74"/>
      <c r="O146" s="74"/>
      <c r="P146" s="35"/>
      <c r="Q146" s="35"/>
      <c r="R146" s="74"/>
      <c r="S146" s="61"/>
      <c r="T146" s="74"/>
    </row>
    <row r="147" spans="2:20" x14ac:dyDescent="0.35">
      <c r="B147" s="33"/>
      <c r="C147" s="72"/>
      <c r="D147" s="73"/>
      <c r="E147" s="73"/>
      <c r="F147" s="73"/>
      <c r="G147" s="74"/>
      <c r="H147" s="61"/>
      <c r="I147" s="61"/>
      <c r="J147" s="74"/>
      <c r="K147" s="74"/>
      <c r="L147" s="35"/>
      <c r="M147" s="35"/>
      <c r="N147" s="74"/>
      <c r="O147" s="74"/>
      <c r="P147" s="35"/>
      <c r="Q147" s="35"/>
      <c r="R147" s="74"/>
      <c r="S147" s="61"/>
      <c r="T147" s="74"/>
    </row>
    <row r="148" spans="2:20" x14ac:dyDescent="0.35">
      <c r="B148" s="33"/>
      <c r="C148" s="72"/>
      <c r="D148" s="73"/>
      <c r="E148" s="73"/>
      <c r="F148" s="73"/>
      <c r="G148" s="74"/>
      <c r="H148" s="61"/>
      <c r="I148" s="61"/>
      <c r="J148" s="74"/>
      <c r="K148" s="74"/>
      <c r="L148" s="35"/>
      <c r="M148" s="35"/>
      <c r="N148" s="74"/>
      <c r="O148" s="74"/>
      <c r="P148" s="35"/>
      <c r="Q148" s="35"/>
      <c r="R148" s="74"/>
      <c r="S148" s="61"/>
      <c r="T148" s="74"/>
    </row>
    <row r="149" spans="2:20" x14ac:dyDescent="0.35">
      <c r="B149" s="33"/>
      <c r="C149" s="72"/>
      <c r="D149" s="73"/>
      <c r="E149" s="73"/>
      <c r="F149" s="73"/>
      <c r="G149" s="74"/>
      <c r="H149" s="61"/>
      <c r="I149" s="61"/>
      <c r="J149" s="74"/>
      <c r="K149" s="74"/>
      <c r="L149" s="35"/>
      <c r="M149" s="35"/>
      <c r="N149" s="74"/>
      <c r="O149" s="74"/>
      <c r="P149" s="35"/>
      <c r="Q149" s="35"/>
      <c r="R149" s="74"/>
      <c r="S149" s="61"/>
      <c r="T149" s="74"/>
    </row>
    <row r="150" spans="2:20" x14ac:dyDescent="0.35">
      <c r="B150" s="33"/>
      <c r="C150" s="72"/>
      <c r="D150" s="73"/>
      <c r="E150" s="73"/>
      <c r="F150" s="73"/>
      <c r="G150" s="74"/>
      <c r="H150" s="61"/>
      <c r="I150" s="61"/>
      <c r="J150" s="74"/>
      <c r="K150" s="74"/>
      <c r="L150" s="35"/>
      <c r="M150" s="35"/>
      <c r="N150" s="74"/>
      <c r="O150" s="74"/>
      <c r="P150" s="35"/>
      <c r="Q150" s="35"/>
      <c r="R150" s="74"/>
      <c r="S150" s="61"/>
      <c r="T150" s="74"/>
    </row>
    <row r="151" spans="2:20" x14ac:dyDescent="0.35">
      <c r="B151" s="33"/>
      <c r="C151" s="72"/>
      <c r="D151" s="73"/>
      <c r="E151" s="73"/>
      <c r="F151" s="73"/>
      <c r="G151" s="74"/>
      <c r="H151" s="61"/>
      <c r="I151" s="61"/>
      <c r="J151" s="74"/>
      <c r="K151" s="74"/>
      <c r="L151" s="35"/>
      <c r="M151" s="35"/>
      <c r="N151" s="74"/>
      <c r="O151" s="74"/>
      <c r="P151" s="35"/>
      <c r="Q151" s="35"/>
      <c r="R151" s="74"/>
      <c r="S151" s="61"/>
      <c r="T151" s="74"/>
    </row>
    <row r="152" spans="2:20" x14ac:dyDescent="0.35">
      <c r="B152" s="33"/>
      <c r="C152" s="72"/>
      <c r="D152" s="73"/>
      <c r="E152" s="73"/>
      <c r="F152" s="73"/>
      <c r="G152" s="74"/>
      <c r="H152" s="61"/>
      <c r="I152" s="61"/>
      <c r="J152" s="74"/>
      <c r="K152" s="74"/>
      <c r="L152" s="35"/>
      <c r="M152" s="35"/>
      <c r="N152" s="74"/>
      <c r="O152" s="74"/>
      <c r="P152" s="35"/>
      <c r="Q152" s="35"/>
      <c r="R152" s="74"/>
      <c r="S152" s="61"/>
      <c r="T152" s="74"/>
    </row>
    <row r="153" spans="2:20" x14ac:dyDescent="0.35">
      <c r="B153" s="33"/>
      <c r="C153" s="72"/>
      <c r="D153" s="73"/>
      <c r="E153" s="73"/>
      <c r="F153" s="73"/>
      <c r="G153" s="74"/>
      <c r="H153" s="61"/>
      <c r="I153" s="61"/>
      <c r="J153" s="74"/>
      <c r="K153" s="74"/>
      <c r="L153" s="35"/>
      <c r="M153" s="35"/>
      <c r="N153" s="74"/>
      <c r="O153" s="74"/>
      <c r="P153" s="35"/>
      <c r="Q153" s="35"/>
      <c r="R153" s="74"/>
      <c r="S153" s="61"/>
      <c r="T153" s="74"/>
    </row>
    <row r="154" spans="2:20" x14ac:dyDescent="0.35">
      <c r="B154" s="33"/>
      <c r="C154" s="72"/>
      <c r="D154" s="73"/>
      <c r="E154" s="73"/>
      <c r="F154" s="73"/>
      <c r="G154" s="74"/>
      <c r="H154" s="61"/>
      <c r="I154" s="61"/>
      <c r="J154" s="74"/>
      <c r="K154" s="74"/>
      <c r="L154" s="35"/>
      <c r="M154" s="35"/>
      <c r="N154" s="74"/>
      <c r="O154" s="74"/>
      <c r="P154" s="35"/>
      <c r="Q154" s="35"/>
      <c r="R154" s="74"/>
      <c r="S154" s="61"/>
      <c r="T154" s="74"/>
    </row>
    <row r="155" spans="2:20" x14ac:dyDescent="0.35">
      <c r="B155" s="33"/>
      <c r="C155" s="72"/>
      <c r="D155" s="73"/>
      <c r="E155" s="73"/>
      <c r="F155" s="73"/>
      <c r="G155" s="74"/>
      <c r="H155" s="61"/>
      <c r="I155" s="61"/>
      <c r="J155" s="74"/>
      <c r="K155" s="74"/>
      <c r="L155" s="35"/>
      <c r="M155" s="35"/>
      <c r="N155" s="74"/>
      <c r="O155" s="74"/>
      <c r="P155" s="35"/>
      <c r="Q155" s="35"/>
      <c r="R155" s="74"/>
      <c r="S155" s="61"/>
      <c r="T155" s="74"/>
    </row>
    <row r="156" spans="2:20" x14ac:dyDescent="0.35">
      <c r="B156" s="33"/>
      <c r="C156" s="72"/>
      <c r="D156" s="73"/>
      <c r="E156" s="73"/>
      <c r="F156" s="73"/>
      <c r="G156" s="74"/>
      <c r="H156" s="61"/>
      <c r="I156" s="61"/>
      <c r="J156" s="74"/>
      <c r="K156" s="74"/>
      <c r="L156" s="35"/>
      <c r="M156" s="35"/>
      <c r="N156" s="74"/>
      <c r="O156" s="74"/>
      <c r="P156" s="35"/>
      <c r="Q156" s="35"/>
      <c r="R156" s="74"/>
      <c r="S156" s="61"/>
      <c r="T156" s="74"/>
    </row>
    <row r="157" spans="2:20" x14ac:dyDescent="0.35">
      <c r="B157" s="33"/>
      <c r="C157" s="72"/>
      <c r="D157" s="73"/>
      <c r="E157" s="73"/>
      <c r="F157" s="73"/>
      <c r="G157" s="74"/>
      <c r="H157" s="61"/>
      <c r="I157" s="61"/>
      <c r="J157" s="74"/>
      <c r="K157" s="74"/>
      <c r="L157" s="35"/>
      <c r="M157" s="35"/>
      <c r="N157" s="74"/>
      <c r="O157" s="74"/>
      <c r="P157" s="35"/>
      <c r="Q157" s="35"/>
      <c r="R157" s="74"/>
      <c r="S157" s="61"/>
      <c r="T157" s="74"/>
    </row>
    <row r="158" spans="2:20" x14ac:dyDescent="0.35">
      <c r="B158" s="33"/>
      <c r="C158" s="72"/>
      <c r="D158" s="73"/>
      <c r="E158" s="73"/>
      <c r="F158" s="73"/>
      <c r="G158" s="74"/>
      <c r="H158" s="61"/>
      <c r="I158" s="61"/>
      <c r="J158" s="74"/>
      <c r="K158" s="74"/>
      <c r="L158" s="35"/>
      <c r="M158" s="35"/>
      <c r="N158" s="74"/>
      <c r="O158" s="74"/>
      <c r="P158" s="35"/>
      <c r="Q158" s="35"/>
      <c r="R158" s="74"/>
      <c r="S158" s="61"/>
      <c r="T158" s="74"/>
    </row>
    <row r="159" spans="2:20" x14ac:dyDescent="0.35">
      <c r="B159" s="33"/>
      <c r="C159" s="72"/>
      <c r="D159" s="73"/>
      <c r="E159" s="73"/>
      <c r="F159" s="73"/>
      <c r="G159" s="74"/>
      <c r="H159" s="61"/>
      <c r="I159" s="61"/>
      <c r="J159" s="74"/>
      <c r="K159" s="74"/>
      <c r="L159" s="35"/>
      <c r="M159" s="35"/>
      <c r="N159" s="74"/>
      <c r="O159" s="74"/>
      <c r="P159" s="35"/>
      <c r="Q159" s="35"/>
      <c r="R159" s="74"/>
      <c r="S159" s="61"/>
      <c r="T159" s="74"/>
    </row>
    <row r="160" spans="2:20" x14ac:dyDescent="0.35">
      <c r="B160" s="33"/>
      <c r="C160" s="72"/>
      <c r="D160" s="73"/>
      <c r="E160" s="73"/>
      <c r="F160" s="73"/>
      <c r="G160" s="74"/>
      <c r="H160" s="61"/>
      <c r="I160" s="61"/>
      <c r="J160" s="74"/>
      <c r="K160" s="74"/>
      <c r="L160" s="35"/>
      <c r="M160" s="35"/>
      <c r="N160" s="74"/>
      <c r="O160" s="74"/>
      <c r="P160" s="35"/>
      <c r="Q160" s="35"/>
      <c r="R160" s="74"/>
      <c r="S160" s="61"/>
      <c r="T160" s="74"/>
    </row>
    <row r="161" spans="2:20" x14ac:dyDescent="0.35">
      <c r="B161" s="33"/>
      <c r="C161" s="72"/>
      <c r="D161" s="73"/>
      <c r="E161" s="73"/>
      <c r="F161" s="73"/>
      <c r="G161" s="74"/>
      <c r="H161" s="61"/>
      <c r="I161" s="61"/>
      <c r="J161" s="74"/>
      <c r="K161" s="74"/>
      <c r="L161" s="35"/>
      <c r="M161" s="35"/>
      <c r="N161" s="74"/>
      <c r="O161" s="74"/>
      <c r="P161" s="35"/>
      <c r="Q161" s="35"/>
      <c r="R161" s="74"/>
      <c r="S161" s="61"/>
      <c r="T161" s="74"/>
    </row>
    <row r="162" spans="2:20" x14ac:dyDescent="0.35">
      <c r="B162" s="33"/>
      <c r="C162" s="72"/>
      <c r="D162" s="73"/>
      <c r="E162" s="73"/>
      <c r="F162" s="73"/>
      <c r="G162" s="74"/>
      <c r="H162" s="61"/>
      <c r="I162" s="61"/>
      <c r="J162" s="74"/>
      <c r="K162" s="74"/>
      <c r="L162" s="35"/>
      <c r="M162" s="35"/>
      <c r="N162" s="74"/>
      <c r="O162" s="74"/>
      <c r="P162" s="35"/>
      <c r="Q162" s="35"/>
      <c r="R162" s="74"/>
      <c r="S162" s="61"/>
      <c r="T162" s="74"/>
    </row>
    <row r="163" spans="2:20" x14ac:dyDescent="0.35">
      <c r="B163" s="33"/>
      <c r="C163" s="72"/>
      <c r="D163" s="73"/>
      <c r="E163" s="73"/>
      <c r="F163" s="73"/>
      <c r="G163" s="74"/>
      <c r="H163" s="61"/>
      <c r="I163" s="61"/>
      <c r="J163" s="74"/>
      <c r="K163" s="74"/>
      <c r="L163" s="35"/>
      <c r="M163" s="35"/>
      <c r="N163" s="74"/>
      <c r="O163" s="74"/>
      <c r="P163" s="35"/>
      <c r="Q163" s="35"/>
      <c r="R163" s="74"/>
      <c r="S163" s="61"/>
      <c r="T163" s="74"/>
    </row>
    <row r="164" spans="2:20" x14ac:dyDescent="0.35">
      <c r="B164" s="33"/>
      <c r="C164" s="72"/>
      <c r="D164" s="73"/>
      <c r="E164" s="73"/>
      <c r="F164" s="73"/>
      <c r="G164" s="74"/>
      <c r="H164" s="61"/>
      <c r="I164" s="61"/>
      <c r="J164" s="74"/>
      <c r="K164" s="74"/>
      <c r="L164" s="35"/>
      <c r="M164" s="35"/>
      <c r="N164" s="74"/>
      <c r="O164" s="74"/>
      <c r="P164" s="35"/>
      <c r="Q164" s="35"/>
      <c r="R164" s="74"/>
      <c r="S164" s="61"/>
      <c r="T164" s="74"/>
    </row>
    <row r="165" spans="2:20" x14ac:dyDescent="0.35">
      <c r="B165" s="33"/>
      <c r="C165" s="72"/>
      <c r="D165" s="73"/>
      <c r="E165" s="73"/>
      <c r="F165" s="73"/>
      <c r="G165" s="74"/>
      <c r="H165" s="61"/>
      <c r="I165" s="61"/>
      <c r="J165" s="74"/>
      <c r="K165" s="74"/>
      <c r="L165" s="35"/>
      <c r="M165" s="35"/>
      <c r="N165" s="74"/>
      <c r="O165" s="74"/>
      <c r="P165" s="35"/>
      <c r="Q165" s="35"/>
      <c r="R165" s="74"/>
      <c r="S165" s="61"/>
      <c r="T165" s="74"/>
    </row>
    <row r="166" spans="2:20" x14ac:dyDescent="0.35">
      <c r="B166" s="33"/>
      <c r="C166" s="72"/>
      <c r="D166" s="73"/>
      <c r="E166" s="73"/>
      <c r="F166" s="73"/>
      <c r="G166" s="74"/>
      <c r="H166" s="61"/>
      <c r="I166" s="61"/>
      <c r="J166" s="74"/>
      <c r="K166" s="74"/>
      <c r="L166" s="35"/>
      <c r="M166" s="35"/>
      <c r="N166" s="74"/>
      <c r="O166" s="74"/>
      <c r="P166" s="35"/>
      <c r="Q166" s="35"/>
      <c r="R166" s="74"/>
      <c r="S166" s="61"/>
      <c r="T166" s="74"/>
    </row>
    <row r="167" spans="2:20" x14ac:dyDescent="0.35">
      <c r="B167" s="33"/>
      <c r="C167" s="72"/>
      <c r="D167" s="73"/>
      <c r="E167" s="73"/>
      <c r="F167" s="73"/>
      <c r="G167" s="74"/>
      <c r="H167" s="61"/>
      <c r="I167" s="61"/>
      <c r="J167" s="74"/>
      <c r="K167" s="74"/>
      <c r="L167" s="35"/>
      <c r="M167" s="35"/>
      <c r="N167" s="74"/>
      <c r="O167" s="74"/>
      <c r="P167" s="35"/>
      <c r="Q167" s="35"/>
      <c r="R167" s="74"/>
      <c r="S167" s="61"/>
      <c r="T167" s="74"/>
    </row>
    <row r="168" spans="2:20" x14ac:dyDescent="0.35">
      <c r="B168" s="33"/>
      <c r="C168" s="72"/>
      <c r="D168" s="73"/>
      <c r="E168" s="73"/>
      <c r="F168" s="73"/>
      <c r="G168" s="74"/>
      <c r="H168" s="61"/>
      <c r="I168" s="61"/>
      <c r="J168" s="74"/>
      <c r="K168" s="74"/>
      <c r="L168" s="35"/>
      <c r="M168" s="35"/>
      <c r="N168" s="74"/>
      <c r="O168" s="74"/>
      <c r="P168" s="35"/>
      <c r="Q168" s="35"/>
      <c r="R168" s="74"/>
      <c r="S168" s="61"/>
      <c r="T168" s="74"/>
    </row>
    <row r="169" spans="2:20" x14ac:dyDescent="0.35">
      <c r="B169" s="33"/>
      <c r="C169" s="72"/>
      <c r="D169" s="73"/>
      <c r="E169" s="73"/>
      <c r="F169" s="73"/>
      <c r="G169" s="74"/>
      <c r="H169" s="61"/>
      <c r="I169" s="61"/>
      <c r="J169" s="74"/>
      <c r="K169" s="74"/>
      <c r="L169" s="35"/>
      <c r="M169" s="35"/>
      <c r="N169" s="74"/>
      <c r="O169" s="74"/>
      <c r="P169" s="35"/>
      <c r="Q169" s="35"/>
      <c r="R169" s="74"/>
      <c r="S169" s="61"/>
      <c r="T169" s="74"/>
    </row>
    <row r="170" spans="2:20" x14ac:dyDescent="0.35">
      <c r="B170" s="33"/>
      <c r="C170" s="72"/>
      <c r="D170" s="73"/>
      <c r="E170" s="73"/>
      <c r="F170" s="73"/>
      <c r="G170" s="74"/>
      <c r="H170" s="61"/>
      <c r="I170" s="61"/>
      <c r="J170" s="74"/>
      <c r="K170" s="74"/>
      <c r="L170" s="35"/>
      <c r="M170" s="35"/>
      <c r="N170" s="74"/>
      <c r="O170" s="74"/>
      <c r="P170" s="35"/>
      <c r="Q170" s="35"/>
      <c r="R170" s="74"/>
      <c r="S170" s="61"/>
      <c r="T170" s="74"/>
    </row>
    <row r="171" spans="2:20" x14ac:dyDescent="0.35">
      <c r="B171" s="33"/>
      <c r="C171" s="72"/>
      <c r="D171" s="73"/>
      <c r="E171" s="73"/>
      <c r="F171" s="73"/>
      <c r="G171" s="74"/>
      <c r="H171" s="61"/>
      <c r="I171" s="61"/>
      <c r="J171" s="74"/>
      <c r="K171" s="74"/>
      <c r="L171" s="35"/>
      <c r="M171" s="35"/>
      <c r="N171" s="74"/>
      <c r="O171" s="74"/>
      <c r="P171" s="35"/>
      <c r="Q171" s="35"/>
      <c r="R171" s="74"/>
      <c r="S171" s="61"/>
      <c r="T171" s="74"/>
    </row>
    <row r="172" spans="2:20" x14ac:dyDescent="0.35">
      <c r="B172" s="33"/>
      <c r="C172" s="72"/>
      <c r="D172" s="73"/>
      <c r="E172" s="73"/>
      <c r="F172" s="73"/>
      <c r="G172" s="74"/>
      <c r="H172" s="61"/>
      <c r="I172" s="61"/>
      <c r="J172" s="74"/>
      <c r="K172" s="74"/>
      <c r="L172" s="35"/>
      <c r="M172" s="35"/>
      <c r="N172" s="74"/>
      <c r="O172" s="74"/>
      <c r="P172" s="35"/>
      <c r="Q172" s="35"/>
      <c r="R172" s="74"/>
      <c r="S172" s="61"/>
      <c r="T172" s="74"/>
    </row>
    <row r="173" spans="2:20" x14ac:dyDescent="0.35">
      <c r="B173" s="33"/>
      <c r="C173" s="72"/>
      <c r="D173" s="73"/>
      <c r="E173" s="73"/>
      <c r="F173" s="73"/>
      <c r="G173" s="74"/>
      <c r="H173" s="61"/>
      <c r="I173" s="61"/>
      <c r="J173" s="74"/>
      <c r="K173" s="74"/>
      <c r="L173" s="35"/>
      <c r="M173" s="35"/>
      <c r="N173" s="74"/>
      <c r="O173" s="74"/>
      <c r="P173" s="35"/>
      <c r="Q173" s="35"/>
      <c r="R173" s="74"/>
      <c r="S173" s="61"/>
      <c r="T173" s="74"/>
    </row>
    <row r="174" spans="2:20" x14ac:dyDescent="0.35">
      <c r="B174" s="33"/>
      <c r="C174" s="72"/>
      <c r="D174" s="73"/>
      <c r="E174" s="73"/>
      <c r="F174" s="73"/>
      <c r="G174" s="74"/>
      <c r="H174" s="61"/>
      <c r="I174" s="61"/>
      <c r="J174" s="74"/>
      <c r="K174" s="74"/>
      <c r="L174" s="35"/>
      <c r="M174" s="35"/>
      <c r="N174" s="74"/>
      <c r="O174" s="74"/>
      <c r="P174" s="35"/>
      <c r="Q174" s="35"/>
      <c r="R174" s="74"/>
      <c r="S174" s="61"/>
      <c r="T174" s="74"/>
    </row>
    <row r="175" spans="2:20" x14ac:dyDescent="0.35">
      <c r="B175" s="33"/>
      <c r="C175" s="72"/>
      <c r="D175" s="73"/>
      <c r="E175" s="73"/>
      <c r="F175" s="73"/>
      <c r="G175" s="74"/>
      <c r="H175" s="61"/>
      <c r="I175" s="61"/>
      <c r="J175" s="74"/>
      <c r="K175" s="74"/>
      <c r="L175" s="35"/>
      <c r="M175" s="35"/>
      <c r="N175" s="74"/>
      <c r="O175" s="74"/>
      <c r="P175" s="35"/>
      <c r="Q175" s="35"/>
      <c r="R175" s="74"/>
      <c r="S175" s="61"/>
      <c r="T175" s="74"/>
    </row>
    <row r="176" spans="2:20" x14ac:dyDescent="0.35">
      <c r="B176" s="33"/>
      <c r="C176" s="72"/>
      <c r="D176" s="73"/>
      <c r="E176" s="73"/>
      <c r="F176" s="73"/>
      <c r="G176" s="74"/>
      <c r="H176" s="61"/>
      <c r="I176" s="61"/>
      <c r="J176" s="74"/>
      <c r="K176" s="74"/>
      <c r="L176" s="35"/>
      <c r="M176" s="35"/>
      <c r="N176" s="74"/>
      <c r="O176" s="74"/>
      <c r="P176" s="35"/>
      <c r="Q176" s="35"/>
      <c r="R176" s="74"/>
      <c r="S176" s="61"/>
      <c r="T176" s="74"/>
    </row>
    <row r="177" spans="2:20" x14ac:dyDescent="0.35">
      <c r="B177" s="33"/>
      <c r="C177" s="72"/>
      <c r="D177" s="73"/>
      <c r="E177" s="73"/>
      <c r="F177" s="73"/>
      <c r="G177" s="74"/>
      <c r="H177" s="61"/>
      <c r="I177" s="61"/>
      <c r="J177" s="74"/>
      <c r="K177" s="74"/>
      <c r="L177" s="35"/>
      <c r="M177" s="35"/>
      <c r="N177" s="74"/>
      <c r="O177" s="74"/>
      <c r="P177" s="35"/>
      <c r="Q177" s="35"/>
      <c r="R177" s="74"/>
      <c r="S177" s="61"/>
      <c r="T177" s="74"/>
    </row>
    <row r="178" spans="2:20" x14ac:dyDescent="0.35">
      <c r="B178" s="33"/>
      <c r="C178" s="72"/>
      <c r="D178" s="73"/>
      <c r="E178" s="73"/>
      <c r="F178" s="73"/>
      <c r="G178" s="74"/>
      <c r="H178" s="61"/>
      <c r="I178" s="61"/>
      <c r="J178" s="74"/>
      <c r="K178" s="74"/>
      <c r="L178" s="35"/>
      <c r="M178" s="35"/>
      <c r="N178" s="74"/>
      <c r="O178" s="74"/>
      <c r="P178" s="35"/>
      <c r="Q178" s="35"/>
      <c r="R178" s="74"/>
      <c r="S178" s="61"/>
      <c r="T178" s="74"/>
    </row>
    <row r="179" spans="2:20" x14ac:dyDescent="0.35">
      <c r="B179" s="33"/>
      <c r="C179" s="72"/>
      <c r="D179" s="73"/>
      <c r="E179" s="73"/>
      <c r="F179" s="73"/>
      <c r="G179" s="74"/>
      <c r="H179" s="61"/>
      <c r="I179" s="61"/>
      <c r="J179" s="74"/>
      <c r="K179" s="74"/>
      <c r="L179" s="35"/>
      <c r="M179" s="35"/>
      <c r="N179" s="74"/>
      <c r="O179" s="74"/>
      <c r="P179" s="35"/>
      <c r="Q179" s="35"/>
      <c r="R179" s="74"/>
      <c r="S179" s="61"/>
      <c r="T179" s="74"/>
    </row>
    <row r="180" spans="2:20" x14ac:dyDescent="0.35">
      <c r="B180" s="33"/>
      <c r="C180" s="72"/>
      <c r="D180" s="73"/>
      <c r="E180" s="73"/>
      <c r="F180" s="73"/>
      <c r="G180" s="74"/>
      <c r="H180" s="61"/>
      <c r="I180" s="61"/>
      <c r="J180" s="74"/>
      <c r="K180" s="74"/>
      <c r="L180" s="35"/>
      <c r="M180" s="35"/>
      <c r="N180" s="74"/>
      <c r="O180" s="74"/>
      <c r="P180" s="35"/>
      <c r="Q180" s="35"/>
      <c r="R180" s="74"/>
      <c r="S180" s="61"/>
      <c r="T180" s="74"/>
    </row>
    <row r="181" spans="2:20" x14ac:dyDescent="0.35">
      <c r="B181" s="33"/>
      <c r="C181" s="72"/>
      <c r="D181" s="73"/>
      <c r="E181" s="73"/>
      <c r="F181" s="73"/>
      <c r="G181" s="74"/>
      <c r="H181" s="61"/>
      <c r="I181" s="61"/>
      <c r="J181" s="74"/>
      <c r="K181" s="74"/>
      <c r="L181" s="35"/>
      <c r="M181" s="35"/>
      <c r="N181" s="74"/>
      <c r="O181" s="74"/>
      <c r="P181" s="35"/>
      <c r="Q181" s="35"/>
      <c r="R181" s="74"/>
      <c r="S181" s="61"/>
      <c r="T181" s="74"/>
    </row>
    <row r="182" spans="2:20" x14ac:dyDescent="0.35">
      <c r="B182" s="33"/>
      <c r="C182" s="72"/>
      <c r="D182" s="73"/>
      <c r="E182" s="73"/>
      <c r="F182" s="73"/>
      <c r="G182" s="74"/>
      <c r="H182" s="61"/>
      <c r="I182" s="61"/>
      <c r="J182" s="74"/>
      <c r="K182" s="74"/>
      <c r="L182" s="35"/>
      <c r="M182" s="35"/>
      <c r="N182" s="74"/>
      <c r="O182" s="74"/>
      <c r="P182" s="35"/>
      <c r="Q182" s="35"/>
      <c r="R182" s="74"/>
      <c r="S182" s="61"/>
      <c r="T182" s="74"/>
    </row>
    <row r="183" spans="2:20" x14ac:dyDescent="0.35">
      <c r="B183" s="33"/>
      <c r="C183" s="72"/>
      <c r="D183" s="73"/>
      <c r="E183" s="73"/>
      <c r="F183" s="73"/>
      <c r="G183" s="74"/>
      <c r="H183" s="61"/>
      <c r="I183" s="61"/>
      <c r="J183" s="74"/>
      <c r="K183" s="74"/>
      <c r="L183" s="35"/>
      <c r="M183" s="35"/>
      <c r="N183" s="74"/>
      <c r="O183" s="74"/>
      <c r="P183" s="35"/>
      <c r="Q183" s="35"/>
      <c r="R183" s="74"/>
      <c r="S183" s="61"/>
      <c r="T183" s="74"/>
    </row>
    <row r="184" spans="2:20" x14ac:dyDescent="0.35">
      <c r="B184" s="33"/>
      <c r="C184" s="72"/>
      <c r="D184" s="73"/>
      <c r="E184" s="73"/>
      <c r="F184" s="73"/>
      <c r="G184" s="74"/>
      <c r="H184" s="61"/>
      <c r="I184" s="61"/>
      <c r="J184" s="74"/>
      <c r="K184" s="74"/>
      <c r="L184" s="35"/>
      <c r="M184" s="35"/>
      <c r="N184" s="74"/>
      <c r="O184" s="74"/>
      <c r="P184" s="35"/>
      <c r="Q184" s="35"/>
      <c r="R184" s="74"/>
      <c r="S184" s="61"/>
      <c r="T184" s="74"/>
    </row>
    <row r="185" spans="2:20" x14ac:dyDescent="0.35">
      <c r="B185" s="33"/>
      <c r="C185" s="72"/>
      <c r="D185" s="73"/>
      <c r="E185" s="73"/>
      <c r="F185" s="73"/>
      <c r="G185" s="74"/>
      <c r="H185" s="61"/>
      <c r="I185" s="61"/>
      <c r="J185" s="74"/>
      <c r="K185" s="74"/>
      <c r="L185" s="35"/>
      <c r="M185" s="35"/>
      <c r="N185" s="74"/>
      <c r="O185" s="74"/>
      <c r="P185" s="35"/>
      <c r="Q185" s="35"/>
      <c r="R185" s="74"/>
      <c r="S185" s="61"/>
      <c r="T185" s="74"/>
    </row>
    <row r="186" spans="2:20" x14ac:dyDescent="0.35">
      <c r="B186" s="33"/>
      <c r="C186" s="72"/>
      <c r="D186" s="73"/>
      <c r="E186" s="73"/>
      <c r="F186" s="73"/>
      <c r="G186" s="74"/>
      <c r="H186" s="61"/>
      <c r="I186" s="61"/>
      <c r="J186" s="74"/>
      <c r="K186" s="74"/>
      <c r="L186" s="35"/>
      <c r="M186" s="35"/>
      <c r="N186" s="74"/>
      <c r="O186" s="74"/>
      <c r="P186" s="35"/>
      <c r="Q186" s="35"/>
      <c r="R186" s="74"/>
      <c r="S186" s="61"/>
      <c r="T186" s="74"/>
    </row>
    <row r="187" spans="2:20" x14ac:dyDescent="0.35">
      <c r="B187" s="33"/>
      <c r="C187" s="72"/>
      <c r="D187" s="73"/>
      <c r="E187" s="73"/>
      <c r="F187" s="73"/>
      <c r="G187" s="74"/>
      <c r="H187" s="61"/>
      <c r="I187" s="61"/>
      <c r="J187" s="74"/>
      <c r="K187" s="74"/>
      <c r="L187" s="35"/>
      <c r="M187" s="35"/>
      <c r="N187" s="74"/>
      <c r="O187" s="74"/>
      <c r="P187" s="35"/>
      <c r="Q187" s="35"/>
      <c r="R187" s="74"/>
      <c r="S187" s="61"/>
      <c r="T187" s="74"/>
    </row>
    <row r="188" spans="2:20" x14ac:dyDescent="0.35">
      <c r="B188" s="33"/>
      <c r="C188" s="72"/>
      <c r="D188" s="73"/>
      <c r="E188" s="73"/>
      <c r="F188" s="73"/>
      <c r="G188" s="74"/>
      <c r="H188" s="61"/>
      <c r="I188" s="61"/>
      <c r="J188" s="74"/>
      <c r="K188" s="74"/>
      <c r="L188" s="35"/>
      <c r="M188" s="35"/>
      <c r="N188" s="74"/>
      <c r="O188" s="74"/>
      <c r="P188" s="35"/>
      <c r="Q188" s="35"/>
      <c r="R188" s="74"/>
      <c r="S188" s="61"/>
      <c r="T188" s="74"/>
    </row>
    <row r="189" spans="2:20" x14ac:dyDescent="0.35">
      <c r="B189" s="33"/>
      <c r="C189" s="72"/>
      <c r="D189" s="73"/>
      <c r="E189" s="73"/>
      <c r="F189" s="73"/>
      <c r="G189" s="74"/>
      <c r="H189" s="61"/>
      <c r="I189" s="61"/>
      <c r="J189" s="74"/>
      <c r="K189" s="74"/>
      <c r="L189" s="35"/>
      <c r="M189" s="35"/>
      <c r="N189" s="74"/>
      <c r="O189" s="74"/>
      <c r="P189" s="35"/>
      <c r="Q189" s="35"/>
      <c r="R189" s="74"/>
      <c r="S189" s="61"/>
      <c r="T189" s="74"/>
    </row>
    <row r="190" spans="2:20" x14ac:dyDescent="0.35">
      <c r="B190" s="33"/>
      <c r="C190" s="72"/>
      <c r="D190" s="73"/>
      <c r="E190" s="73"/>
      <c r="F190" s="73"/>
      <c r="G190" s="74"/>
      <c r="H190" s="61"/>
      <c r="I190" s="61"/>
      <c r="J190" s="74"/>
      <c r="K190" s="74"/>
      <c r="L190" s="35"/>
      <c r="M190" s="35"/>
      <c r="N190" s="74"/>
      <c r="O190" s="74"/>
      <c r="P190" s="35"/>
      <c r="Q190" s="35"/>
      <c r="R190" s="74"/>
      <c r="S190" s="61"/>
      <c r="T190" s="74"/>
    </row>
    <row r="191" spans="2:20" x14ac:dyDescent="0.35">
      <c r="B191" s="33"/>
      <c r="C191" s="72"/>
      <c r="D191" s="73"/>
      <c r="E191" s="73"/>
      <c r="F191" s="73"/>
      <c r="G191" s="74"/>
      <c r="H191" s="61"/>
      <c r="I191" s="61"/>
      <c r="J191" s="74"/>
      <c r="K191" s="74"/>
      <c r="L191" s="35"/>
      <c r="M191" s="35"/>
      <c r="N191" s="74"/>
      <c r="O191" s="74"/>
      <c r="P191" s="35"/>
      <c r="Q191" s="35"/>
      <c r="R191" s="74"/>
      <c r="S191" s="61"/>
      <c r="T191" s="74"/>
    </row>
    <row r="192" spans="2:20" x14ac:dyDescent="0.35">
      <c r="B192" s="33"/>
      <c r="C192" s="72"/>
      <c r="D192" s="73"/>
      <c r="E192" s="73"/>
      <c r="F192" s="73"/>
      <c r="G192" s="74"/>
      <c r="H192" s="61"/>
      <c r="I192" s="61"/>
      <c r="J192" s="74"/>
      <c r="K192" s="74"/>
      <c r="L192" s="35"/>
      <c r="M192" s="35"/>
      <c r="N192" s="74"/>
      <c r="O192" s="74"/>
      <c r="P192" s="35"/>
      <c r="Q192" s="35"/>
      <c r="R192" s="74"/>
      <c r="S192" s="61"/>
      <c r="T192" s="74"/>
    </row>
    <row r="193" spans="2:20" x14ac:dyDescent="0.35">
      <c r="B193" s="33"/>
      <c r="C193" s="72"/>
      <c r="D193" s="73"/>
      <c r="E193" s="73"/>
      <c r="F193" s="73"/>
      <c r="G193" s="74"/>
      <c r="H193" s="61"/>
      <c r="I193" s="61"/>
      <c r="J193" s="74"/>
      <c r="K193" s="74"/>
      <c r="L193" s="35"/>
      <c r="M193" s="35"/>
      <c r="N193" s="74"/>
      <c r="O193" s="74"/>
      <c r="P193" s="35"/>
      <c r="Q193" s="35"/>
      <c r="R193" s="74"/>
      <c r="S193" s="61"/>
      <c r="T193" s="74"/>
    </row>
    <row r="194" spans="2:20" x14ac:dyDescent="0.35">
      <c r="B194" s="33"/>
      <c r="C194" s="72"/>
      <c r="D194" s="73"/>
      <c r="E194" s="73"/>
      <c r="F194" s="73"/>
      <c r="G194" s="74"/>
      <c r="H194" s="61"/>
      <c r="I194" s="61"/>
      <c r="J194" s="74"/>
      <c r="K194" s="74"/>
      <c r="L194" s="35"/>
      <c r="M194" s="35"/>
      <c r="N194" s="74"/>
      <c r="O194" s="74"/>
      <c r="P194" s="35"/>
      <c r="Q194" s="35"/>
      <c r="R194" s="74"/>
      <c r="S194" s="61"/>
      <c r="T194" s="74"/>
    </row>
    <row r="195" spans="2:20" x14ac:dyDescent="0.35">
      <c r="B195" s="33"/>
      <c r="C195" s="72"/>
      <c r="D195" s="73"/>
      <c r="E195" s="73"/>
      <c r="F195" s="73"/>
      <c r="G195" s="74"/>
      <c r="H195" s="61"/>
      <c r="I195" s="61"/>
      <c r="J195" s="74"/>
      <c r="K195" s="74"/>
      <c r="L195" s="35"/>
      <c r="M195" s="35"/>
      <c r="N195" s="74"/>
      <c r="O195" s="74"/>
      <c r="P195" s="35"/>
      <c r="Q195" s="35"/>
      <c r="R195" s="74"/>
      <c r="S195" s="61"/>
      <c r="T195" s="74"/>
    </row>
    <row r="196" spans="2:20" x14ac:dyDescent="0.35">
      <c r="B196" s="33"/>
      <c r="C196" s="72"/>
      <c r="D196" s="73"/>
      <c r="E196" s="73"/>
      <c r="F196" s="73"/>
      <c r="G196" s="74"/>
      <c r="H196" s="61"/>
      <c r="I196" s="61"/>
      <c r="J196" s="74"/>
      <c r="K196" s="74"/>
      <c r="L196" s="35"/>
      <c r="M196" s="35"/>
      <c r="N196" s="74"/>
      <c r="O196" s="74"/>
      <c r="P196" s="35"/>
      <c r="Q196" s="35"/>
      <c r="R196" s="74"/>
      <c r="S196" s="61"/>
      <c r="T196" s="74"/>
    </row>
    <row r="197" spans="2:20" x14ac:dyDescent="0.35">
      <c r="B197" s="33"/>
      <c r="C197" s="72"/>
      <c r="D197" s="73"/>
      <c r="E197" s="73"/>
      <c r="F197" s="73"/>
      <c r="G197" s="74"/>
      <c r="H197" s="61"/>
      <c r="I197" s="61"/>
      <c r="J197" s="74"/>
      <c r="K197" s="74"/>
      <c r="L197" s="35"/>
      <c r="M197" s="35"/>
      <c r="N197" s="74"/>
      <c r="O197" s="74"/>
      <c r="P197" s="35"/>
      <c r="Q197" s="35"/>
      <c r="R197" s="74"/>
      <c r="S197" s="61"/>
      <c r="T197" s="74"/>
    </row>
    <row r="198" spans="2:20" x14ac:dyDescent="0.35">
      <c r="B198" s="33"/>
      <c r="C198" s="72"/>
      <c r="D198" s="73"/>
      <c r="E198" s="73"/>
      <c r="F198" s="73"/>
      <c r="G198" s="74"/>
      <c r="H198" s="61"/>
      <c r="I198" s="61"/>
      <c r="J198" s="74"/>
      <c r="K198" s="74"/>
      <c r="L198" s="35"/>
      <c r="M198" s="35"/>
      <c r="N198" s="74"/>
      <c r="O198" s="74"/>
      <c r="P198" s="35"/>
      <c r="Q198" s="35"/>
      <c r="R198" s="74"/>
      <c r="S198" s="61"/>
      <c r="T198" s="74"/>
    </row>
    <row r="199" spans="2:20" x14ac:dyDescent="0.35">
      <c r="B199" s="33"/>
      <c r="C199" s="72"/>
      <c r="D199" s="73"/>
      <c r="E199" s="73"/>
      <c r="F199" s="73"/>
      <c r="G199" s="74"/>
      <c r="H199" s="61"/>
      <c r="I199" s="61"/>
      <c r="J199" s="74"/>
      <c r="K199" s="74"/>
      <c r="L199" s="35"/>
      <c r="M199" s="35"/>
      <c r="N199" s="74"/>
      <c r="O199" s="74"/>
      <c r="P199" s="35"/>
      <c r="Q199" s="35"/>
      <c r="R199" s="74"/>
      <c r="S199" s="61"/>
      <c r="T199" s="74"/>
    </row>
    <row r="200" spans="2:20" x14ac:dyDescent="0.35">
      <c r="B200" s="33"/>
      <c r="C200" s="72"/>
      <c r="D200" s="73"/>
      <c r="E200" s="73"/>
      <c r="F200" s="73"/>
      <c r="G200" s="74"/>
      <c r="H200" s="61"/>
      <c r="I200" s="61"/>
      <c r="J200" s="74"/>
      <c r="K200" s="74"/>
      <c r="L200" s="35"/>
      <c r="M200" s="35"/>
      <c r="N200" s="74"/>
      <c r="O200" s="74"/>
      <c r="P200" s="35"/>
      <c r="Q200" s="35"/>
      <c r="R200" s="74"/>
      <c r="S200" s="61"/>
      <c r="T200" s="74"/>
    </row>
    <row r="201" spans="2:20" x14ac:dyDescent="0.35">
      <c r="B201" s="33"/>
      <c r="C201" s="72"/>
      <c r="D201" s="73"/>
      <c r="E201" s="73"/>
      <c r="F201" s="73"/>
      <c r="G201" s="74"/>
      <c r="H201" s="61"/>
      <c r="I201" s="61"/>
      <c r="J201" s="74"/>
      <c r="K201" s="74"/>
      <c r="L201" s="35"/>
      <c r="M201" s="35"/>
      <c r="N201" s="74"/>
      <c r="O201" s="74"/>
      <c r="P201" s="35"/>
      <c r="Q201" s="35"/>
      <c r="R201" s="74"/>
      <c r="S201" s="61"/>
      <c r="T201" s="74"/>
    </row>
    <row r="202" spans="2:20" x14ac:dyDescent="0.35">
      <c r="B202" s="33"/>
      <c r="C202" s="72"/>
      <c r="D202" s="73"/>
      <c r="E202" s="73"/>
      <c r="F202" s="73"/>
      <c r="G202" s="74"/>
      <c r="H202" s="61"/>
      <c r="I202" s="61"/>
      <c r="J202" s="74"/>
      <c r="K202" s="74"/>
      <c r="L202" s="35"/>
      <c r="M202" s="35"/>
      <c r="N202" s="74"/>
      <c r="O202" s="74"/>
      <c r="P202" s="35"/>
      <c r="Q202" s="35"/>
      <c r="R202" s="74"/>
      <c r="S202" s="61"/>
      <c r="T202" s="74"/>
    </row>
    <row r="203" spans="2:20" x14ac:dyDescent="0.35">
      <c r="B203" s="33"/>
      <c r="C203" s="72"/>
      <c r="D203" s="73"/>
      <c r="E203" s="73"/>
      <c r="F203" s="73"/>
      <c r="G203" s="74"/>
      <c r="H203" s="61"/>
      <c r="I203" s="61"/>
      <c r="J203" s="74"/>
      <c r="K203" s="74"/>
      <c r="L203" s="35"/>
      <c r="M203" s="35"/>
      <c r="N203" s="74"/>
      <c r="O203" s="74"/>
      <c r="P203" s="35"/>
      <c r="Q203" s="35"/>
      <c r="R203" s="74"/>
      <c r="S203" s="61"/>
      <c r="T203" s="74"/>
    </row>
    <row r="204" spans="2:20" x14ac:dyDescent="0.35">
      <c r="B204" s="33"/>
      <c r="C204" s="72"/>
      <c r="D204" s="73"/>
      <c r="E204" s="73"/>
      <c r="F204" s="73"/>
      <c r="G204" s="74"/>
      <c r="H204" s="61"/>
      <c r="I204" s="61"/>
      <c r="J204" s="74"/>
      <c r="K204" s="74"/>
      <c r="L204" s="35"/>
      <c r="M204" s="35"/>
      <c r="N204" s="74"/>
      <c r="O204" s="74"/>
      <c r="P204" s="35"/>
      <c r="Q204" s="35"/>
      <c r="R204" s="74"/>
      <c r="S204" s="61"/>
      <c r="T204" s="74"/>
    </row>
    <row r="205" spans="2:20" x14ac:dyDescent="0.35">
      <c r="B205" s="33"/>
      <c r="C205" s="72"/>
      <c r="D205" s="73"/>
      <c r="E205" s="73"/>
      <c r="F205" s="73"/>
      <c r="G205" s="74"/>
      <c r="H205" s="61"/>
      <c r="I205" s="61"/>
      <c r="J205" s="74"/>
      <c r="K205" s="74"/>
      <c r="L205" s="35"/>
      <c r="M205" s="35"/>
      <c r="N205" s="74"/>
      <c r="O205" s="74"/>
      <c r="P205" s="35"/>
      <c r="Q205" s="35"/>
      <c r="R205" s="74"/>
      <c r="S205" s="61"/>
      <c r="T205" s="74"/>
    </row>
    <row r="206" spans="2:20" x14ac:dyDescent="0.35">
      <c r="B206" s="33"/>
      <c r="C206" s="72"/>
      <c r="D206" s="73"/>
      <c r="E206" s="73"/>
      <c r="F206" s="73"/>
      <c r="G206" s="74"/>
      <c r="H206" s="61"/>
      <c r="I206" s="61"/>
      <c r="J206" s="74"/>
      <c r="K206" s="74"/>
      <c r="L206" s="35"/>
      <c r="M206" s="35"/>
      <c r="N206" s="74"/>
      <c r="O206" s="74"/>
      <c r="P206" s="35"/>
      <c r="Q206" s="35"/>
      <c r="R206" s="74"/>
      <c r="S206" s="61"/>
      <c r="T206" s="74"/>
    </row>
    <row r="207" spans="2:20" x14ac:dyDescent="0.35">
      <c r="B207" s="33"/>
      <c r="C207" s="72"/>
      <c r="D207" s="73"/>
      <c r="E207" s="73"/>
      <c r="F207" s="73"/>
      <c r="G207" s="74"/>
      <c r="H207" s="61"/>
      <c r="I207" s="61"/>
      <c r="J207" s="74"/>
      <c r="K207" s="74"/>
      <c r="L207" s="35"/>
      <c r="M207" s="35"/>
      <c r="N207" s="74"/>
      <c r="O207" s="74"/>
      <c r="P207" s="35"/>
      <c r="Q207" s="35"/>
      <c r="R207" s="74"/>
      <c r="S207" s="61"/>
      <c r="T207" s="74"/>
    </row>
    <row r="208" spans="2:20" x14ac:dyDescent="0.35">
      <c r="B208" s="33"/>
      <c r="C208" s="72"/>
      <c r="D208" s="73"/>
      <c r="E208" s="73"/>
      <c r="F208" s="73"/>
      <c r="G208" s="74"/>
      <c r="H208" s="61"/>
      <c r="I208" s="61"/>
      <c r="J208" s="74"/>
      <c r="K208" s="74"/>
      <c r="L208" s="35"/>
      <c r="M208" s="35"/>
      <c r="N208" s="74"/>
      <c r="O208" s="74"/>
      <c r="P208" s="35"/>
      <c r="Q208" s="35"/>
      <c r="R208" s="74"/>
      <c r="S208" s="61"/>
      <c r="T208" s="74"/>
    </row>
    <row r="209" spans="2:20" x14ac:dyDescent="0.35">
      <c r="B209" s="33"/>
      <c r="C209" s="72"/>
      <c r="D209" s="73"/>
      <c r="E209" s="73"/>
      <c r="F209" s="73"/>
      <c r="G209" s="74"/>
      <c r="H209" s="61"/>
      <c r="I209" s="61"/>
      <c r="J209" s="74"/>
      <c r="K209" s="74"/>
      <c r="L209" s="35"/>
      <c r="M209" s="35"/>
      <c r="N209" s="74"/>
      <c r="O209" s="74"/>
      <c r="P209" s="35"/>
      <c r="Q209" s="35"/>
      <c r="R209" s="74"/>
      <c r="S209" s="61"/>
      <c r="T209" s="74"/>
    </row>
    <row r="210" spans="2:20" x14ac:dyDescent="0.35">
      <c r="B210" s="33"/>
      <c r="C210" s="72"/>
      <c r="D210" s="73"/>
      <c r="E210" s="73"/>
      <c r="F210" s="73"/>
      <c r="G210" s="74"/>
      <c r="H210" s="61"/>
      <c r="I210" s="61"/>
      <c r="J210" s="74"/>
      <c r="K210" s="74"/>
      <c r="L210" s="35"/>
      <c r="M210" s="35"/>
      <c r="N210" s="74"/>
      <c r="O210" s="74"/>
      <c r="P210" s="35"/>
      <c r="Q210" s="35"/>
      <c r="R210" s="74"/>
      <c r="S210" s="61"/>
      <c r="T210" s="74"/>
    </row>
    <row r="211" spans="2:20" x14ac:dyDescent="0.35">
      <c r="B211" s="33"/>
      <c r="C211" s="72"/>
      <c r="D211" s="73"/>
      <c r="E211" s="73"/>
      <c r="F211" s="73"/>
      <c r="G211" s="74"/>
      <c r="H211" s="61"/>
      <c r="I211" s="61"/>
      <c r="J211" s="74"/>
      <c r="K211" s="74"/>
      <c r="L211" s="35"/>
      <c r="M211" s="35"/>
      <c r="N211" s="74"/>
      <c r="O211" s="74"/>
      <c r="P211" s="35"/>
      <c r="Q211" s="35"/>
      <c r="R211" s="74"/>
      <c r="S211" s="61"/>
      <c r="T211" s="74"/>
    </row>
    <row r="212" spans="2:20" x14ac:dyDescent="0.35">
      <c r="B212" s="33"/>
      <c r="C212" s="72"/>
      <c r="D212" s="73"/>
      <c r="E212" s="73"/>
      <c r="F212" s="73"/>
      <c r="G212" s="74"/>
      <c r="H212" s="61"/>
      <c r="I212" s="61"/>
      <c r="J212" s="74"/>
      <c r="K212" s="74"/>
      <c r="L212" s="35"/>
      <c r="M212" s="35"/>
      <c r="N212" s="74"/>
      <c r="O212" s="74"/>
      <c r="P212" s="35"/>
      <c r="Q212" s="35"/>
      <c r="R212" s="74"/>
      <c r="S212" s="61"/>
      <c r="T212" s="74"/>
    </row>
    <row r="213" spans="2:20" x14ac:dyDescent="0.35">
      <c r="B213" s="33"/>
      <c r="C213" s="72"/>
      <c r="D213" s="73"/>
      <c r="E213" s="73"/>
      <c r="F213" s="73"/>
      <c r="G213" s="74"/>
      <c r="H213" s="61"/>
      <c r="I213" s="61"/>
      <c r="J213" s="74"/>
      <c r="K213" s="74"/>
      <c r="L213" s="35"/>
      <c r="M213" s="35"/>
      <c r="N213" s="74"/>
      <c r="O213" s="74"/>
      <c r="P213" s="35"/>
      <c r="Q213" s="35"/>
      <c r="R213" s="74"/>
      <c r="S213" s="61"/>
      <c r="T213" s="74"/>
    </row>
    <row r="214" spans="2:20" x14ac:dyDescent="0.35">
      <c r="B214" s="33"/>
      <c r="C214" s="72"/>
      <c r="D214" s="73"/>
      <c r="E214" s="73"/>
      <c r="F214" s="73"/>
      <c r="G214" s="74"/>
      <c r="H214" s="61"/>
      <c r="I214" s="61"/>
      <c r="J214" s="74"/>
      <c r="K214" s="74"/>
      <c r="L214" s="35"/>
      <c r="M214" s="35"/>
      <c r="N214" s="74"/>
      <c r="O214" s="74"/>
      <c r="P214" s="35"/>
      <c r="Q214" s="35"/>
      <c r="R214" s="74"/>
      <c r="S214" s="61"/>
      <c r="T214" s="74"/>
    </row>
    <row r="215" spans="2:20" x14ac:dyDescent="0.35">
      <c r="B215" s="33"/>
      <c r="C215" s="72"/>
      <c r="D215" s="73"/>
      <c r="E215" s="73"/>
      <c r="F215" s="73"/>
      <c r="G215" s="74"/>
      <c r="H215" s="61"/>
      <c r="I215" s="61"/>
      <c r="J215" s="74"/>
      <c r="K215" s="74"/>
      <c r="L215" s="35"/>
      <c r="M215" s="35"/>
      <c r="N215" s="74"/>
      <c r="O215" s="74"/>
      <c r="P215" s="35"/>
      <c r="Q215" s="35"/>
      <c r="R215" s="74"/>
      <c r="S215" s="61"/>
      <c r="T215" s="74"/>
    </row>
    <row r="216" spans="2:20" x14ac:dyDescent="0.35">
      <c r="B216" s="33"/>
      <c r="C216" s="72"/>
      <c r="D216" s="73"/>
      <c r="E216" s="73"/>
      <c r="F216" s="73"/>
      <c r="G216" s="74"/>
      <c r="H216" s="61"/>
      <c r="I216" s="61"/>
      <c r="J216" s="74"/>
      <c r="K216" s="74"/>
      <c r="L216" s="35"/>
      <c r="M216" s="35"/>
      <c r="N216" s="74"/>
      <c r="O216" s="74"/>
      <c r="P216" s="35"/>
      <c r="Q216" s="35"/>
      <c r="R216" s="74"/>
      <c r="S216" s="61"/>
      <c r="T216" s="74"/>
    </row>
    <row r="217" spans="2:20" x14ac:dyDescent="0.35">
      <c r="B217" s="33"/>
      <c r="C217" s="72"/>
      <c r="D217" s="73"/>
      <c r="E217" s="73"/>
      <c r="F217" s="73"/>
      <c r="G217" s="74"/>
      <c r="H217" s="61"/>
      <c r="I217" s="61"/>
      <c r="J217" s="74"/>
      <c r="K217" s="74"/>
      <c r="L217" s="35"/>
      <c r="M217" s="35"/>
      <c r="N217" s="74"/>
      <c r="O217" s="74"/>
      <c r="P217" s="35"/>
      <c r="Q217" s="35"/>
      <c r="R217" s="74"/>
      <c r="S217" s="61"/>
      <c r="T217" s="74"/>
    </row>
    <row r="218" spans="2:20" x14ac:dyDescent="0.35">
      <c r="B218" s="33"/>
      <c r="C218" s="72"/>
      <c r="D218" s="73"/>
      <c r="E218" s="73"/>
      <c r="F218" s="73"/>
      <c r="G218" s="74"/>
      <c r="H218" s="61"/>
      <c r="I218" s="61"/>
      <c r="J218" s="74"/>
      <c r="K218" s="74"/>
      <c r="L218" s="35"/>
      <c r="M218" s="35"/>
      <c r="N218" s="74"/>
      <c r="O218" s="74"/>
      <c r="P218" s="35"/>
      <c r="Q218" s="35"/>
      <c r="R218" s="74"/>
      <c r="S218" s="61"/>
      <c r="T218" s="74"/>
    </row>
    <row r="219" spans="2:20" x14ac:dyDescent="0.35">
      <c r="B219" s="33"/>
      <c r="C219" s="72"/>
      <c r="D219" s="73"/>
      <c r="E219" s="73"/>
      <c r="F219" s="73"/>
      <c r="G219" s="74"/>
      <c r="H219" s="61"/>
      <c r="I219" s="61"/>
      <c r="J219" s="74"/>
      <c r="K219" s="74"/>
      <c r="L219" s="35"/>
      <c r="M219" s="35"/>
      <c r="N219" s="74"/>
      <c r="O219" s="74"/>
      <c r="P219" s="35"/>
      <c r="Q219" s="35"/>
      <c r="R219" s="74"/>
      <c r="S219" s="61"/>
      <c r="T219" s="74"/>
    </row>
    <row r="220" spans="2:20" x14ac:dyDescent="0.35">
      <c r="B220" s="33"/>
      <c r="C220" s="72"/>
      <c r="D220" s="73"/>
      <c r="E220" s="73"/>
      <c r="F220" s="73"/>
      <c r="G220" s="74"/>
      <c r="H220" s="61"/>
      <c r="I220" s="61"/>
      <c r="J220" s="74"/>
      <c r="K220" s="74"/>
      <c r="L220" s="35"/>
      <c r="M220" s="35"/>
      <c r="N220" s="74"/>
      <c r="O220" s="74"/>
      <c r="P220" s="35"/>
      <c r="Q220" s="35"/>
      <c r="R220" s="74"/>
      <c r="S220" s="61"/>
      <c r="T220" s="74"/>
    </row>
    <row r="221" spans="2:20" x14ac:dyDescent="0.35">
      <c r="B221" s="33"/>
      <c r="C221" s="72"/>
      <c r="D221" s="73"/>
      <c r="E221" s="73"/>
      <c r="F221" s="73"/>
      <c r="G221" s="74"/>
      <c r="H221" s="61"/>
      <c r="I221" s="61"/>
      <c r="J221" s="74"/>
      <c r="K221" s="74"/>
      <c r="L221" s="35"/>
      <c r="M221" s="35"/>
      <c r="N221" s="74"/>
      <c r="O221" s="74"/>
      <c r="P221" s="35"/>
      <c r="Q221" s="35"/>
      <c r="R221" s="74"/>
      <c r="S221" s="61"/>
      <c r="T221" s="74"/>
    </row>
    <row r="222" spans="2:20" x14ac:dyDescent="0.35">
      <c r="B222" s="33"/>
      <c r="C222" s="72"/>
      <c r="D222" s="73"/>
      <c r="E222" s="73"/>
      <c r="F222" s="73"/>
      <c r="G222" s="74"/>
      <c r="H222" s="61"/>
      <c r="I222" s="61"/>
      <c r="J222" s="74"/>
      <c r="K222" s="74"/>
      <c r="L222" s="35"/>
      <c r="M222" s="35"/>
      <c r="N222" s="74"/>
      <c r="O222" s="74"/>
      <c r="P222" s="35"/>
      <c r="Q222" s="35"/>
      <c r="R222" s="74"/>
      <c r="S222" s="61"/>
      <c r="T222" s="74"/>
    </row>
    <row r="223" spans="2:20" x14ac:dyDescent="0.35">
      <c r="B223" s="33"/>
      <c r="C223" s="72"/>
      <c r="D223" s="73"/>
      <c r="E223" s="73"/>
      <c r="F223" s="73"/>
      <c r="G223" s="74"/>
      <c r="H223" s="61"/>
      <c r="I223" s="61"/>
      <c r="J223" s="74"/>
      <c r="K223" s="74"/>
      <c r="L223" s="35"/>
      <c r="M223" s="35"/>
      <c r="N223" s="74"/>
      <c r="O223" s="74"/>
      <c r="P223" s="35"/>
      <c r="Q223" s="35"/>
      <c r="R223" s="74"/>
      <c r="S223" s="61"/>
      <c r="T223" s="74"/>
    </row>
    <row r="224" spans="2:20" x14ac:dyDescent="0.35">
      <c r="B224" s="33"/>
      <c r="C224" s="72"/>
      <c r="D224" s="73"/>
      <c r="E224" s="73"/>
      <c r="F224" s="73"/>
      <c r="G224" s="74"/>
      <c r="H224" s="61"/>
      <c r="I224" s="61"/>
      <c r="J224" s="74"/>
      <c r="K224" s="74"/>
      <c r="L224" s="35"/>
      <c r="M224" s="35"/>
      <c r="N224" s="74"/>
      <c r="O224" s="74"/>
      <c r="P224" s="35"/>
      <c r="Q224" s="35"/>
      <c r="R224" s="74"/>
      <c r="S224" s="61"/>
      <c r="T224" s="74"/>
    </row>
    <row r="225" spans="2:20" x14ac:dyDescent="0.35">
      <c r="B225" s="33"/>
      <c r="C225" s="72"/>
      <c r="D225" s="73"/>
      <c r="E225" s="73"/>
      <c r="F225" s="73"/>
      <c r="G225" s="74"/>
      <c r="H225" s="61"/>
      <c r="I225" s="61"/>
      <c r="J225" s="74"/>
      <c r="K225" s="74"/>
      <c r="L225" s="35"/>
      <c r="M225" s="35"/>
      <c r="N225" s="74"/>
      <c r="O225" s="74"/>
      <c r="P225" s="35"/>
      <c r="Q225" s="35"/>
      <c r="R225" s="74"/>
      <c r="S225" s="61"/>
      <c r="T225" s="74"/>
    </row>
    <row r="226" spans="2:20" x14ac:dyDescent="0.35">
      <c r="B226" s="33"/>
      <c r="C226" s="72"/>
      <c r="D226" s="73"/>
      <c r="E226" s="73"/>
      <c r="F226" s="73"/>
      <c r="G226" s="74"/>
      <c r="H226" s="61"/>
      <c r="I226" s="61"/>
      <c r="J226" s="74"/>
      <c r="K226" s="74"/>
      <c r="L226" s="35"/>
      <c r="M226" s="35"/>
      <c r="N226" s="74"/>
      <c r="O226" s="74"/>
      <c r="P226" s="35"/>
      <c r="Q226" s="35"/>
      <c r="R226" s="74"/>
      <c r="S226" s="61"/>
      <c r="T226" s="74"/>
    </row>
    <row r="227" spans="2:20" x14ac:dyDescent="0.35">
      <c r="B227" s="33"/>
      <c r="C227" s="72"/>
      <c r="D227" s="73"/>
      <c r="E227" s="73"/>
      <c r="F227" s="73"/>
      <c r="G227" s="74"/>
      <c r="H227" s="61"/>
      <c r="I227" s="61"/>
      <c r="J227" s="74"/>
      <c r="K227" s="74"/>
      <c r="L227" s="35"/>
      <c r="M227" s="35"/>
      <c r="N227" s="74"/>
      <c r="O227" s="74"/>
      <c r="P227" s="35"/>
      <c r="Q227" s="35"/>
      <c r="R227" s="74"/>
      <c r="S227" s="61"/>
      <c r="T227" s="74"/>
    </row>
    <row r="228" spans="2:20" x14ac:dyDescent="0.35">
      <c r="B228" s="33"/>
      <c r="C228" s="72"/>
      <c r="D228" s="73"/>
      <c r="E228" s="73"/>
      <c r="F228" s="73"/>
      <c r="G228" s="74"/>
      <c r="H228" s="61"/>
      <c r="I228" s="61"/>
      <c r="J228" s="74"/>
      <c r="K228" s="74"/>
      <c r="L228" s="35"/>
      <c r="M228" s="35"/>
      <c r="N228" s="74"/>
      <c r="O228" s="74"/>
      <c r="P228" s="35"/>
      <c r="Q228" s="35"/>
      <c r="R228" s="74"/>
      <c r="S228" s="61"/>
      <c r="T228" s="74"/>
    </row>
    <row r="229" spans="2:20" x14ac:dyDescent="0.35">
      <c r="B229" s="33"/>
      <c r="C229" s="72"/>
      <c r="D229" s="73"/>
      <c r="E229" s="73"/>
      <c r="F229" s="73"/>
      <c r="G229" s="74"/>
      <c r="H229" s="61"/>
      <c r="I229" s="61"/>
      <c r="J229" s="74"/>
      <c r="K229" s="74"/>
      <c r="L229" s="35"/>
      <c r="M229" s="35"/>
      <c r="N229" s="74"/>
      <c r="O229" s="74"/>
      <c r="P229" s="35"/>
      <c r="Q229" s="35"/>
      <c r="R229" s="74"/>
      <c r="S229" s="61"/>
      <c r="T229" s="74"/>
    </row>
    <row r="230" spans="2:20" x14ac:dyDescent="0.35">
      <c r="B230" s="33"/>
      <c r="C230" s="72"/>
      <c r="D230" s="73"/>
      <c r="E230" s="73"/>
      <c r="F230" s="73"/>
      <c r="G230" s="74"/>
      <c r="H230" s="61"/>
      <c r="I230" s="61"/>
      <c r="J230" s="74"/>
      <c r="K230" s="74"/>
      <c r="L230" s="35"/>
      <c r="M230" s="35"/>
      <c r="N230" s="74"/>
      <c r="O230" s="74"/>
      <c r="P230" s="35"/>
      <c r="Q230" s="35"/>
      <c r="R230" s="74"/>
      <c r="S230" s="61"/>
      <c r="T230" s="74"/>
    </row>
    <row r="231" spans="2:20" x14ac:dyDescent="0.35">
      <c r="B231" s="33"/>
      <c r="C231" s="72"/>
      <c r="D231" s="73"/>
      <c r="E231" s="73"/>
      <c r="F231" s="73"/>
      <c r="G231" s="74"/>
      <c r="H231" s="61"/>
      <c r="I231" s="61"/>
      <c r="J231" s="74"/>
      <c r="K231" s="74"/>
      <c r="L231" s="35"/>
      <c r="M231" s="35"/>
      <c r="N231" s="74"/>
      <c r="O231" s="74"/>
      <c r="P231" s="35"/>
      <c r="Q231" s="35"/>
      <c r="R231" s="74"/>
      <c r="S231" s="61"/>
      <c r="T231" s="74"/>
    </row>
    <row r="232" spans="2:20" x14ac:dyDescent="0.35">
      <c r="B232" s="33"/>
      <c r="C232" s="72"/>
      <c r="D232" s="73"/>
      <c r="E232" s="73"/>
      <c r="F232" s="73"/>
      <c r="G232" s="74"/>
      <c r="H232" s="61"/>
      <c r="I232" s="61"/>
      <c r="J232" s="74"/>
      <c r="K232" s="74"/>
      <c r="L232" s="35"/>
      <c r="M232" s="35"/>
      <c r="N232" s="74"/>
      <c r="O232" s="74"/>
      <c r="P232" s="35"/>
      <c r="Q232" s="35"/>
      <c r="R232" s="74"/>
      <c r="S232" s="61"/>
      <c r="T232" s="74"/>
    </row>
    <row r="233" spans="2:20" x14ac:dyDescent="0.35">
      <c r="B233" s="33"/>
      <c r="C233" s="72"/>
      <c r="D233" s="73"/>
      <c r="E233" s="73"/>
      <c r="F233" s="73"/>
      <c r="G233" s="74"/>
      <c r="H233" s="61"/>
      <c r="I233" s="61"/>
      <c r="J233" s="74"/>
      <c r="K233" s="74"/>
      <c r="L233" s="35"/>
      <c r="M233" s="35"/>
      <c r="N233" s="74"/>
      <c r="O233" s="74"/>
      <c r="P233" s="35"/>
      <c r="Q233" s="35"/>
      <c r="R233" s="74"/>
      <c r="S233" s="61"/>
      <c r="T233" s="74"/>
    </row>
    <row r="234" spans="2:20" x14ac:dyDescent="0.35">
      <c r="B234" s="33"/>
      <c r="C234" s="72"/>
      <c r="D234" s="73"/>
      <c r="E234" s="73"/>
      <c r="F234" s="73"/>
      <c r="G234" s="74"/>
      <c r="H234" s="61"/>
      <c r="I234" s="61"/>
      <c r="J234" s="74"/>
      <c r="K234" s="74"/>
      <c r="L234" s="35"/>
      <c r="M234" s="35"/>
      <c r="N234" s="74"/>
      <c r="O234" s="74"/>
      <c r="P234" s="35"/>
      <c r="Q234" s="35"/>
      <c r="R234" s="74"/>
      <c r="S234" s="61"/>
      <c r="T234" s="74"/>
    </row>
    <row r="235" spans="2:20" x14ac:dyDescent="0.35">
      <c r="B235" s="33"/>
      <c r="C235" s="72"/>
      <c r="D235" s="73"/>
      <c r="E235" s="73"/>
      <c r="F235" s="73"/>
      <c r="G235" s="74"/>
      <c r="H235" s="61"/>
      <c r="I235" s="61"/>
      <c r="J235" s="74"/>
      <c r="K235" s="74"/>
      <c r="L235" s="35"/>
      <c r="M235" s="35"/>
      <c r="N235" s="74"/>
      <c r="O235" s="74"/>
      <c r="P235" s="35"/>
      <c r="Q235" s="35"/>
      <c r="R235" s="74"/>
      <c r="S235" s="61"/>
      <c r="T235" s="74"/>
    </row>
    <row r="236" spans="2:20" x14ac:dyDescent="0.35">
      <c r="B236" s="33"/>
      <c r="C236" s="72"/>
      <c r="D236" s="73"/>
      <c r="E236" s="73"/>
      <c r="F236" s="73"/>
      <c r="G236" s="74"/>
      <c r="H236" s="61"/>
      <c r="I236" s="61"/>
      <c r="J236" s="74"/>
      <c r="K236" s="74"/>
      <c r="L236" s="35"/>
      <c r="M236" s="35"/>
      <c r="N236" s="74"/>
      <c r="O236" s="74"/>
      <c r="P236" s="35"/>
      <c r="Q236" s="35"/>
      <c r="R236" s="74"/>
      <c r="S236" s="61"/>
      <c r="T236" s="74"/>
    </row>
    <row r="237" spans="2:20" x14ac:dyDescent="0.35">
      <c r="B237" s="33"/>
      <c r="C237" s="72"/>
      <c r="D237" s="73"/>
      <c r="E237" s="73"/>
      <c r="F237" s="73"/>
      <c r="G237" s="74"/>
      <c r="H237" s="61"/>
      <c r="I237" s="61"/>
      <c r="J237" s="74"/>
      <c r="K237" s="74"/>
      <c r="L237" s="35"/>
      <c r="M237" s="35"/>
      <c r="N237" s="74"/>
      <c r="O237" s="74"/>
      <c r="P237" s="35"/>
      <c r="Q237" s="35"/>
      <c r="R237" s="74"/>
      <c r="S237" s="61"/>
      <c r="T237" s="74"/>
    </row>
    <row r="238" spans="2:20" x14ac:dyDescent="0.35">
      <c r="B238" s="33"/>
      <c r="C238" s="72"/>
      <c r="D238" s="73"/>
      <c r="E238" s="73"/>
      <c r="F238" s="73"/>
      <c r="G238" s="74"/>
      <c r="H238" s="61"/>
      <c r="I238" s="61"/>
      <c r="J238" s="74"/>
      <c r="K238" s="74"/>
      <c r="L238" s="35"/>
      <c r="M238" s="35"/>
      <c r="N238" s="74"/>
      <c r="O238" s="74"/>
      <c r="P238" s="35"/>
      <c r="Q238" s="35"/>
      <c r="R238" s="74"/>
      <c r="S238" s="61"/>
      <c r="T238" s="74"/>
    </row>
    <row r="239" spans="2:20" x14ac:dyDescent="0.35">
      <c r="B239" s="33"/>
      <c r="C239" s="72"/>
      <c r="D239" s="73"/>
      <c r="E239" s="73"/>
      <c r="F239" s="73"/>
      <c r="G239" s="74"/>
      <c r="H239" s="61"/>
      <c r="I239" s="61"/>
      <c r="J239" s="74"/>
      <c r="K239" s="74"/>
      <c r="L239" s="35"/>
      <c r="M239" s="35"/>
      <c r="N239" s="74"/>
      <c r="O239" s="74"/>
      <c r="P239" s="35"/>
      <c r="Q239" s="35"/>
      <c r="R239" s="74"/>
      <c r="S239" s="61"/>
      <c r="T239" s="74"/>
    </row>
    <row r="240" spans="2:20" x14ac:dyDescent="0.35">
      <c r="B240" s="33"/>
      <c r="C240" s="72"/>
      <c r="D240" s="73"/>
      <c r="E240" s="73"/>
      <c r="F240" s="73"/>
      <c r="G240" s="74"/>
      <c r="H240" s="61"/>
      <c r="I240" s="61"/>
      <c r="J240" s="74"/>
      <c r="K240" s="74"/>
      <c r="L240" s="35"/>
      <c r="M240" s="35"/>
      <c r="N240" s="74"/>
      <c r="O240" s="74"/>
      <c r="P240" s="35"/>
      <c r="Q240" s="35"/>
      <c r="R240" s="74"/>
      <c r="S240" s="61"/>
      <c r="T240" s="74"/>
    </row>
    <row r="241" spans="2:20" x14ac:dyDescent="0.35">
      <c r="B241" s="33"/>
      <c r="C241" s="72"/>
      <c r="D241" s="73"/>
      <c r="E241" s="73"/>
      <c r="F241" s="73"/>
      <c r="G241" s="74"/>
      <c r="H241" s="61"/>
      <c r="I241" s="61"/>
      <c r="J241" s="74"/>
      <c r="K241" s="74"/>
      <c r="L241" s="35"/>
      <c r="M241" s="35"/>
      <c r="N241" s="74"/>
      <c r="O241" s="74"/>
      <c r="P241" s="35"/>
      <c r="Q241" s="35"/>
      <c r="R241" s="74"/>
      <c r="S241" s="61"/>
      <c r="T241" s="74"/>
    </row>
    <row r="242" spans="2:20" x14ac:dyDescent="0.35">
      <c r="B242" s="33"/>
      <c r="C242" s="72"/>
      <c r="D242" s="73"/>
      <c r="E242" s="73"/>
      <c r="F242" s="73"/>
      <c r="G242" s="74"/>
      <c r="H242" s="61"/>
      <c r="I242" s="61"/>
      <c r="J242" s="74"/>
      <c r="K242" s="74"/>
      <c r="L242" s="35"/>
      <c r="M242" s="35"/>
      <c r="N242" s="74"/>
      <c r="O242" s="74"/>
      <c r="P242" s="35"/>
      <c r="Q242" s="35"/>
      <c r="R242" s="74"/>
      <c r="S242" s="61"/>
      <c r="T242" s="74"/>
    </row>
    <row r="243" spans="2:20" x14ac:dyDescent="0.35">
      <c r="B243" s="33"/>
      <c r="C243" s="72"/>
      <c r="D243" s="73"/>
      <c r="E243" s="73"/>
      <c r="F243" s="73"/>
      <c r="G243" s="74"/>
      <c r="H243" s="61"/>
      <c r="I243" s="61"/>
      <c r="J243" s="74"/>
      <c r="K243" s="74"/>
      <c r="L243" s="35"/>
      <c r="M243" s="35"/>
      <c r="N243" s="74"/>
      <c r="O243" s="74"/>
      <c r="P243" s="35"/>
      <c r="Q243" s="35"/>
      <c r="R243" s="74"/>
      <c r="S243" s="61"/>
      <c r="T243" s="74"/>
    </row>
    <row r="244" spans="2:20" x14ac:dyDescent="0.35">
      <c r="B244" s="33"/>
      <c r="C244" s="72"/>
      <c r="D244" s="73"/>
      <c r="E244" s="73"/>
      <c r="F244" s="73"/>
      <c r="G244" s="74"/>
      <c r="H244" s="61"/>
      <c r="I244" s="61"/>
      <c r="J244" s="74"/>
      <c r="K244" s="74"/>
      <c r="L244" s="35"/>
      <c r="M244" s="35"/>
      <c r="N244" s="74"/>
      <c r="O244" s="74"/>
      <c r="P244" s="35"/>
      <c r="Q244" s="35"/>
      <c r="R244" s="74"/>
      <c r="S244" s="61"/>
      <c r="T244" s="74"/>
    </row>
    <row r="245" spans="2:20" x14ac:dyDescent="0.35">
      <c r="B245" s="33"/>
      <c r="C245" s="72"/>
      <c r="D245" s="73"/>
      <c r="E245" s="73"/>
      <c r="F245" s="73"/>
      <c r="G245" s="74"/>
      <c r="H245" s="61"/>
      <c r="I245" s="61"/>
      <c r="J245" s="74"/>
      <c r="K245" s="74"/>
      <c r="L245" s="35"/>
      <c r="M245" s="35"/>
      <c r="N245" s="74"/>
      <c r="O245" s="74"/>
      <c r="P245" s="35"/>
      <c r="Q245" s="35"/>
      <c r="R245" s="74"/>
      <c r="S245" s="61"/>
      <c r="T245" s="74"/>
    </row>
    <row r="246" spans="2:20" x14ac:dyDescent="0.35">
      <c r="B246" s="33"/>
      <c r="C246" s="72"/>
      <c r="D246" s="73"/>
      <c r="E246" s="73"/>
      <c r="F246" s="73"/>
      <c r="G246" s="74"/>
      <c r="H246" s="61"/>
      <c r="I246" s="61"/>
      <c r="J246" s="74"/>
      <c r="K246" s="74"/>
      <c r="L246" s="35"/>
      <c r="M246" s="35"/>
      <c r="N246" s="74"/>
      <c r="O246" s="74"/>
      <c r="P246" s="35"/>
      <c r="Q246" s="35"/>
      <c r="R246" s="74"/>
      <c r="S246" s="61"/>
      <c r="T246" s="74"/>
    </row>
    <row r="247" spans="2:20" x14ac:dyDescent="0.35">
      <c r="B247" s="33"/>
      <c r="C247" s="72"/>
      <c r="D247" s="73"/>
      <c r="E247" s="73"/>
      <c r="F247" s="73"/>
      <c r="G247" s="74"/>
      <c r="H247" s="61"/>
      <c r="I247" s="61"/>
      <c r="J247" s="74"/>
      <c r="K247" s="74"/>
      <c r="L247" s="35"/>
      <c r="M247" s="35"/>
      <c r="N247" s="74"/>
      <c r="O247" s="74"/>
      <c r="P247" s="35"/>
      <c r="Q247" s="35"/>
      <c r="R247" s="74"/>
      <c r="S247" s="61"/>
      <c r="T247" s="74"/>
    </row>
    <row r="248" spans="2:20" x14ac:dyDescent="0.35">
      <c r="B248" s="33"/>
      <c r="C248" s="72"/>
      <c r="D248" s="73"/>
      <c r="E248" s="73"/>
      <c r="F248" s="73"/>
      <c r="G248" s="74"/>
      <c r="H248" s="61"/>
      <c r="I248" s="61"/>
      <c r="J248" s="74"/>
      <c r="K248" s="74"/>
      <c r="L248" s="35"/>
      <c r="M248" s="35"/>
      <c r="N248" s="74"/>
      <c r="O248" s="74"/>
      <c r="P248" s="35"/>
      <c r="Q248" s="35"/>
      <c r="R248" s="74"/>
      <c r="S248" s="61"/>
      <c r="T248" s="74"/>
    </row>
    <row r="249" spans="2:20" x14ac:dyDescent="0.35">
      <c r="B249" s="33"/>
      <c r="C249" s="72"/>
      <c r="D249" s="73"/>
      <c r="E249" s="73"/>
      <c r="F249" s="73"/>
      <c r="G249" s="74"/>
      <c r="H249" s="61"/>
      <c r="I249" s="61"/>
      <c r="J249" s="74"/>
      <c r="K249" s="74"/>
      <c r="L249" s="35"/>
      <c r="M249" s="35"/>
      <c r="N249" s="74"/>
      <c r="O249" s="74"/>
      <c r="P249" s="35"/>
      <c r="Q249" s="35"/>
      <c r="R249" s="74"/>
      <c r="S249" s="61"/>
      <c r="T249" s="74"/>
    </row>
    <row r="250" spans="2:20" x14ac:dyDescent="0.35">
      <c r="B250" s="33"/>
      <c r="C250" s="72"/>
      <c r="D250" s="73"/>
      <c r="E250" s="73"/>
      <c r="F250" s="73"/>
      <c r="G250" s="74"/>
      <c r="H250" s="61"/>
      <c r="I250" s="61"/>
      <c r="J250" s="74"/>
      <c r="K250" s="74"/>
      <c r="L250" s="35"/>
      <c r="M250" s="35"/>
      <c r="N250" s="74"/>
      <c r="O250" s="74"/>
      <c r="P250" s="35"/>
      <c r="Q250" s="35"/>
      <c r="R250" s="74"/>
      <c r="S250" s="61"/>
      <c r="T250" s="74"/>
    </row>
    <row r="251" spans="2:20" x14ac:dyDescent="0.35">
      <c r="B251" s="33"/>
      <c r="C251" s="72"/>
      <c r="D251" s="73"/>
      <c r="E251" s="73"/>
      <c r="F251" s="73"/>
      <c r="G251" s="74"/>
      <c r="H251" s="61"/>
      <c r="I251" s="61"/>
      <c r="J251" s="74"/>
      <c r="K251" s="74"/>
      <c r="L251" s="35"/>
      <c r="M251" s="35"/>
      <c r="N251" s="74"/>
      <c r="O251" s="74"/>
      <c r="P251" s="35"/>
      <c r="Q251" s="35"/>
      <c r="R251" s="74"/>
      <c r="S251" s="61"/>
      <c r="T251" s="74"/>
    </row>
    <row r="252" spans="2:20" x14ac:dyDescent="0.35">
      <c r="B252" s="33"/>
      <c r="C252" s="72"/>
      <c r="D252" s="73"/>
      <c r="E252" s="73"/>
      <c r="F252" s="73"/>
      <c r="G252" s="74"/>
      <c r="H252" s="61"/>
      <c r="I252" s="61"/>
      <c r="J252" s="74"/>
      <c r="K252" s="74"/>
      <c r="L252" s="35"/>
      <c r="M252" s="35"/>
      <c r="N252" s="74"/>
      <c r="O252" s="74"/>
      <c r="P252" s="35"/>
      <c r="Q252" s="35"/>
      <c r="R252" s="74"/>
      <c r="S252" s="61"/>
      <c r="T252" s="74"/>
    </row>
    <row r="253" spans="2:20" x14ac:dyDescent="0.35">
      <c r="B253" s="33"/>
      <c r="C253" s="72"/>
      <c r="D253" s="73"/>
      <c r="E253" s="73"/>
      <c r="F253" s="73"/>
      <c r="G253" s="74"/>
      <c r="H253" s="61"/>
      <c r="I253" s="61"/>
      <c r="J253" s="74"/>
      <c r="K253" s="74"/>
      <c r="L253" s="35"/>
      <c r="M253" s="35"/>
      <c r="N253" s="74"/>
      <c r="O253" s="74"/>
      <c r="P253" s="35"/>
      <c r="Q253" s="35"/>
      <c r="R253" s="74"/>
      <c r="S253" s="61"/>
      <c r="T253" s="74"/>
    </row>
    <row r="254" spans="2:20" x14ac:dyDescent="0.35">
      <c r="B254" s="33"/>
      <c r="C254" s="72"/>
      <c r="D254" s="73"/>
      <c r="E254" s="73"/>
      <c r="F254" s="73"/>
      <c r="G254" s="74"/>
      <c r="H254" s="61"/>
      <c r="I254" s="61"/>
      <c r="J254" s="74"/>
      <c r="K254" s="74"/>
      <c r="L254" s="35"/>
      <c r="M254" s="35"/>
      <c r="N254" s="74"/>
      <c r="O254" s="74"/>
      <c r="P254" s="35"/>
      <c r="Q254" s="35"/>
      <c r="R254" s="74"/>
      <c r="S254" s="61"/>
      <c r="T254" s="74"/>
    </row>
    <row r="255" spans="2:20" x14ac:dyDescent="0.35">
      <c r="B255" s="33"/>
      <c r="C255" s="72"/>
      <c r="D255" s="73"/>
      <c r="E255" s="73"/>
      <c r="F255" s="73"/>
      <c r="G255" s="74"/>
      <c r="H255" s="61"/>
      <c r="I255" s="61"/>
      <c r="J255" s="74"/>
      <c r="K255" s="74"/>
      <c r="L255" s="35"/>
      <c r="M255" s="35"/>
      <c r="N255" s="74"/>
      <c r="O255" s="74"/>
      <c r="P255" s="35"/>
      <c r="Q255" s="35"/>
      <c r="R255" s="74"/>
      <c r="S255" s="61"/>
      <c r="T255" s="74"/>
    </row>
    <row r="256" spans="2:20" x14ac:dyDescent="0.35">
      <c r="B256" s="33"/>
      <c r="C256" s="72"/>
      <c r="D256" s="73"/>
      <c r="E256" s="73"/>
      <c r="F256" s="73"/>
      <c r="G256" s="74"/>
      <c r="H256" s="61"/>
      <c r="I256" s="61"/>
      <c r="J256" s="74"/>
      <c r="K256" s="74"/>
      <c r="L256" s="35"/>
      <c r="M256" s="35"/>
      <c r="N256" s="74"/>
      <c r="O256" s="74"/>
      <c r="P256" s="35"/>
      <c r="Q256" s="35"/>
      <c r="R256" s="74"/>
      <c r="S256" s="61"/>
      <c r="T256" s="74"/>
    </row>
    <row r="257" spans="2:20" x14ac:dyDescent="0.35">
      <c r="B257" s="33"/>
      <c r="C257" s="72"/>
      <c r="D257" s="73"/>
      <c r="E257" s="73"/>
      <c r="F257" s="73"/>
      <c r="G257" s="74"/>
      <c r="H257" s="61"/>
      <c r="I257" s="61"/>
      <c r="J257" s="74"/>
      <c r="K257" s="74"/>
      <c r="L257" s="35"/>
      <c r="M257" s="35"/>
      <c r="N257" s="74"/>
      <c r="O257" s="74"/>
      <c r="P257" s="35"/>
      <c r="Q257" s="35"/>
      <c r="R257" s="74"/>
      <c r="S257" s="61"/>
      <c r="T257" s="74"/>
    </row>
    <row r="258" spans="2:20" x14ac:dyDescent="0.35">
      <c r="B258" s="33"/>
      <c r="C258" s="72"/>
      <c r="D258" s="73"/>
      <c r="E258" s="73"/>
      <c r="F258" s="73"/>
      <c r="G258" s="74"/>
      <c r="H258" s="61"/>
      <c r="I258" s="61"/>
      <c r="J258" s="74"/>
      <c r="K258" s="74"/>
      <c r="L258" s="35"/>
      <c r="M258" s="35"/>
      <c r="N258" s="74"/>
      <c r="O258" s="74"/>
      <c r="P258" s="35"/>
      <c r="Q258" s="35"/>
      <c r="R258" s="74"/>
      <c r="S258" s="61"/>
      <c r="T258" s="74"/>
    </row>
    <row r="259" spans="2:20" x14ac:dyDescent="0.35">
      <c r="B259" s="33"/>
      <c r="C259" s="72"/>
      <c r="D259" s="73"/>
      <c r="E259" s="73"/>
      <c r="F259" s="73"/>
      <c r="G259" s="74"/>
      <c r="H259" s="61"/>
      <c r="I259" s="61"/>
      <c r="J259" s="74"/>
      <c r="K259" s="74"/>
      <c r="L259" s="35"/>
      <c r="M259" s="35"/>
      <c r="N259" s="74"/>
      <c r="O259" s="74"/>
      <c r="P259" s="35"/>
      <c r="Q259" s="35"/>
      <c r="R259" s="74"/>
      <c r="S259" s="61"/>
      <c r="T259" s="74"/>
    </row>
    <row r="260" spans="2:20" x14ac:dyDescent="0.35">
      <c r="B260" s="33"/>
      <c r="C260" s="72"/>
      <c r="D260" s="73"/>
      <c r="E260" s="73"/>
      <c r="F260" s="73"/>
      <c r="G260" s="74"/>
      <c r="H260" s="61"/>
      <c r="I260" s="61"/>
      <c r="J260" s="74"/>
      <c r="K260" s="74"/>
      <c r="L260" s="35"/>
      <c r="M260" s="35"/>
      <c r="N260" s="74"/>
      <c r="O260" s="74"/>
      <c r="P260" s="35"/>
      <c r="Q260" s="35"/>
      <c r="R260" s="74"/>
      <c r="S260" s="61"/>
      <c r="T260" s="74"/>
    </row>
    <row r="261" spans="2:20" x14ac:dyDescent="0.35">
      <c r="B261" s="33"/>
      <c r="C261" s="72"/>
      <c r="D261" s="73"/>
      <c r="E261" s="73"/>
      <c r="F261" s="73"/>
      <c r="G261" s="74"/>
      <c r="H261" s="61"/>
      <c r="I261" s="61"/>
      <c r="J261" s="74"/>
      <c r="K261" s="74"/>
      <c r="L261" s="35"/>
      <c r="M261" s="35"/>
      <c r="N261" s="74"/>
      <c r="O261" s="74"/>
      <c r="P261" s="35"/>
      <c r="Q261" s="35"/>
      <c r="R261" s="74"/>
      <c r="S261" s="61"/>
      <c r="T261" s="74"/>
    </row>
    <row r="262" spans="2:20" x14ac:dyDescent="0.35">
      <c r="B262" s="33"/>
      <c r="C262" s="72"/>
      <c r="D262" s="73"/>
      <c r="E262" s="73"/>
      <c r="F262" s="73"/>
      <c r="G262" s="74"/>
      <c r="H262" s="61"/>
      <c r="I262" s="61"/>
      <c r="J262" s="74"/>
      <c r="K262" s="74"/>
      <c r="L262" s="35"/>
      <c r="M262" s="35"/>
      <c r="N262" s="74"/>
      <c r="O262" s="74"/>
      <c r="P262" s="35"/>
      <c r="Q262" s="35"/>
      <c r="R262" s="74"/>
      <c r="S262" s="61"/>
      <c r="T262" s="74"/>
    </row>
    <row r="263" spans="2:20" x14ac:dyDescent="0.35">
      <c r="B263" s="33"/>
      <c r="C263" s="72"/>
      <c r="D263" s="73"/>
      <c r="E263" s="73"/>
      <c r="F263" s="73"/>
      <c r="G263" s="74"/>
      <c r="H263" s="61"/>
      <c r="I263" s="61"/>
      <c r="J263" s="74"/>
      <c r="K263" s="74"/>
      <c r="L263" s="35"/>
      <c r="M263" s="35"/>
      <c r="N263" s="74"/>
      <c r="O263" s="74"/>
      <c r="P263" s="35"/>
      <c r="Q263" s="35"/>
      <c r="R263" s="74"/>
      <c r="S263" s="61"/>
      <c r="T263" s="74"/>
    </row>
    <row r="264" spans="2:20" x14ac:dyDescent="0.35">
      <c r="B264" s="33"/>
      <c r="C264" s="72"/>
      <c r="D264" s="73"/>
      <c r="E264" s="73"/>
      <c r="F264" s="73"/>
      <c r="G264" s="74"/>
      <c r="H264" s="61"/>
      <c r="I264" s="61"/>
      <c r="J264" s="74"/>
      <c r="K264" s="74"/>
      <c r="L264" s="35"/>
      <c r="M264" s="35"/>
      <c r="N264" s="74"/>
      <c r="O264" s="74"/>
      <c r="P264" s="35"/>
      <c r="Q264" s="35"/>
      <c r="R264" s="74"/>
      <c r="S264" s="61"/>
      <c r="T264" s="74"/>
    </row>
    <row r="265" spans="2:20" x14ac:dyDescent="0.35">
      <c r="B265" s="33"/>
      <c r="C265" s="72"/>
      <c r="D265" s="73"/>
      <c r="E265" s="73"/>
      <c r="F265" s="73"/>
      <c r="G265" s="74"/>
      <c r="H265" s="61"/>
      <c r="I265" s="61"/>
      <c r="J265" s="74"/>
      <c r="K265" s="74"/>
      <c r="L265" s="35"/>
      <c r="M265" s="35"/>
      <c r="N265" s="74"/>
      <c r="O265" s="74"/>
      <c r="P265" s="35"/>
      <c r="Q265" s="35"/>
      <c r="R265" s="74"/>
      <c r="S265" s="61"/>
      <c r="T265" s="74"/>
    </row>
    <row r="266" spans="2:20" x14ac:dyDescent="0.35">
      <c r="B266" s="33"/>
      <c r="C266" s="72"/>
      <c r="D266" s="73"/>
      <c r="E266" s="73"/>
      <c r="F266" s="73"/>
      <c r="G266" s="74"/>
      <c r="H266" s="61"/>
      <c r="I266" s="61"/>
      <c r="J266" s="74"/>
      <c r="K266" s="74"/>
      <c r="L266" s="35"/>
      <c r="M266" s="35"/>
      <c r="N266" s="74"/>
      <c r="O266" s="74"/>
      <c r="P266" s="35"/>
      <c r="Q266" s="35"/>
      <c r="R266" s="74"/>
      <c r="S266" s="61"/>
      <c r="T266" s="74"/>
    </row>
    <row r="267" spans="2:20" x14ac:dyDescent="0.35">
      <c r="B267" s="33"/>
      <c r="C267" s="72"/>
      <c r="D267" s="73"/>
      <c r="E267" s="73"/>
      <c r="F267" s="73"/>
      <c r="G267" s="74"/>
      <c r="H267" s="61"/>
      <c r="I267" s="61"/>
      <c r="J267" s="74"/>
      <c r="K267" s="74"/>
      <c r="L267" s="35"/>
      <c r="M267" s="35"/>
      <c r="N267" s="74"/>
      <c r="O267" s="74"/>
      <c r="P267" s="35"/>
      <c r="Q267" s="35"/>
      <c r="R267" s="74"/>
      <c r="S267" s="61"/>
      <c r="T267" s="74"/>
    </row>
    <row r="268" spans="2:20" x14ac:dyDescent="0.35">
      <c r="B268" s="33"/>
      <c r="C268" s="72"/>
      <c r="D268" s="73"/>
      <c r="E268" s="73"/>
      <c r="F268" s="73"/>
      <c r="G268" s="74"/>
      <c r="H268" s="61"/>
      <c r="I268" s="61"/>
      <c r="J268" s="74"/>
      <c r="K268" s="74"/>
      <c r="L268" s="35"/>
      <c r="M268" s="35"/>
      <c r="N268" s="74"/>
      <c r="O268" s="74"/>
      <c r="P268" s="35"/>
      <c r="Q268" s="35"/>
      <c r="R268" s="74"/>
      <c r="S268" s="61"/>
      <c r="T268" s="74"/>
    </row>
    <row r="269" spans="2:20" x14ac:dyDescent="0.35">
      <c r="B269" s="33"/>
      <c r="C269" s="72"/>
      <c r="D269" s="73"/>
      <c r="E269" s="73"/>
      <c r="F269" s="73"/>
      <c r="G269" s="74"/>
      <c r="H269" s="61"/>
      <c r="I269" s="61"/>
      <c r="J269" s="74"/>
      <c r="K269" s="74"/>
      <c r="L269" s="35"/>
      <c r="M269" s="35"/>
      <c r="N269" s="74"/>
      <c r="O269" s="74"/>
      <c r="P269" s="35"/>
      <c r="Q269" s="35"/>
      <c r="R269" s="74"/>
      <c r="S269" s="61"/>
      <c r="T269" s="74"/>
    </row>
    <row r="270" spans="2:20" x14ac:dyDescent="0.35">
      <c r="B270" s="33"/>
      <c r="C270" s="72"/>
      <c r="D270" s="73"/>
      <c r="E270" s="73"/>
      <c r="F270" s="73"/>
      <c r="G270" s="74"/>
      <c r="H270" s="61"/>
      <c r="I270" s="61"/>
      <c r="J270" s="74"/>
      <c r="K270" s="74"/>
      <c r="L270" s="35"/>
      <c r="M270" s="35"/>
      <c r="N270" s="74"/>
      <c r="O270" s="74"/>
      <c r="P270" s="35"/>
      <c r="Q270" s="35"/>
      <c r="R270" s="74"/>
      <c r="S270" s="61"/>
      <c r="T270" s="74"/>
    </row>
    <row r="271" spans="2:20" x14ac:dyDescent="0.35">
      <c r="B271" s="33"/>
      <c r="C271" s="72"/>
      <c r="D271" s="73"/>
      <c r="E271" s="73"/>
      <c r="F271" s="73"/>
      <c r="G271" s="74"/>
      <c r="H271" s="61"/>
      <c r="I271" s="61"/>
      <c r="J271" s="74"/>
      <c r="K271" s="74"/>
      <c r="L271" s="35"/>
      <c r="M271" s="35"/>
      <c r="N271" s="74"/>
      <c r="O271" s="74"/>
      <c r="P271" s="35"/>
      <c r="Q271" s="35"/>
      <c r="R271" s="74"/>
      <c r="S271" s="61"/>
      <c r="T271" s="74"/>
    </row>
    <row r="272" spans="2:20" x14ac:dyDescent="0.35">
      <c r="B272" s="33"/>
      <c r="C272" s="72"/>
      <c r="D272" s="73"/>
      <c r="E272" s="73"/>
      <c r="F272" s="73"/>
      <c r="G272" s="74"/>
      <c r="H272" s="61"/>
      <c r="I272" s="61"/>
      <c r="J272" s="74"/>
      <c r="K272" s="74"/>
      <c r="L272" s="35"/>
      <c r="M272" s="35"/>
      <c r="N272" s="74"/>
      <c r="O272" s="74"/>
      <c r="P272" s="35"/>
      <c r="Q272" s="35"/>
      <c r="R272" s="74"/>
      <c r="S272" s="61"/>
      <c r="T272" s="74"/>
    </row>
    <row r="273" spans="2:20" x14ac:dyDescent="0.35">
      <c r="B273" s="33"/>
      <c r="C273" s="72"/>
      <c r="D273" s="73"/>
      <c r="E273" s="73"/>
      <c r="F273" s="73"/>
      <c r="G273" s="74"/>
      <c r="H273" s="61"/>
      <c r="I273" s="61"/>
      <c r="J273" s="74"/>
      <c r="K273" s="74"/>
      <c r="L273" s="35"/>
      <c r="M273" s="35"/>
      <c r="N273" s="74"/>
      <c r="O273" s="74"/>
      <c r="P273" s="35"/>
      <c r="Q273" s="35"/>
      <c r="R273" s="74"/>
      <c r="S273" s="61"/>
      <c r="T273" s="74"/>
    </row>
    <row r="274" spans="2:20" x14ac:dyDescent="0.35">
      <c r="B274" s="33"/>
      <c r="C274" s="72"/>
      <c r="D274" s="73"/>
      <c r="E274" s="73"/>
      <c r="F274" s="73"/>
      <c r="G274" s="74"/>
      <c r="H274" s="61"/>
      <c r="I274" s="61"/>
      <c r="J274" s="74"/>
      <c r="K274" s="74"/>
      <c r="L274" s="35"/>
      <c r="M274" s="35"/>
      <c r="N274" s="74"/>
      <c r="O274" s="74"/>
      <c r="P274" s="35"/>
      <c r="Q274" s="35"/>
      <c r="R274" s="74"/>
      <c r="S274" s="61"/>
      <c r="T274" s="74"/>
    </row>
    <row r="275" spans="2:20" x14ac:dyDescent="0.35">
      <c r="B275" s="33"/>
      <c r="C275" s="72"/>
      <c r="D275" s="73"/>
      <c r="E275" s="73"/>
      <c r="F275" s="73"/>
      <c r="G275" s="74"/>
      <c r="H275" s="61"/>
      <c r="I275" s="61"/>
      <c r="J275" s="74"/>
      <c r="K275" s="74"/>
      <c r="L275" s="35"/>
      <c r="M275" s="35"/>
      <c r="N275" s="74"/>
      <c r="O275" s="74"/>
      <c r="P275" s="35"/>
      <c r="Q275" s="35"/>
      <c r="R275" s="74"/>
      <c r="S275" s="61"/>
      <c r="T275" s="74"/>
    </row>
    <row r="276" spans="2:20" x14ac:dyDescent="0.35">
      <c r="B276" s="33"/>
      <c r="C276" s="72"/>
      <c r="D276" s="73"/>
      <c r="E276" s="73"/>
      <c r="F276" s="73"/>
      <c r="G276" s="74"/>
      <c r="H276" s="61"/>
      <c r="I276" s="61"/>
      <c r="J276" s="74"/>
      <c r="K276" s="74"/>
      <c r="L276" s="35"/>
      <c r="M276" s="35"/>
      <c r="N276" s="74"/>
      <c r="O276" s="74"/>
      <c r="P276" s="35"/>
      <c r="Q276" s="35"/>
      <c r="R276" s="74"/>
      <c r="S276" s="61"/>
      <c r="T276" s="74"/>
    </row>
    <row r="277" spans="2:20" x14ac:dyDescent="0.35">
      <c r="B277" s="33"/>
      <c r="C277" s="72"/>
      <c r="D277" s="73"/>
      <c r="E277" s="73"/>
      <c r="F277" s="73"/>
      <c r="G277" s="74"/>
      <c r="H277" s="61"/>
      <c r="I277" s="61"/>
      <c r="J277" s="74"/>
      <c r="K277" s="74"/>
      <c r="L277" s="35"/>
      <c r="M277" s="35"/>
      <c r="N277" s="74"/>
      <c r="O277" s="74"/>
      <c r="P277" s="35"/>
      <c r="Q277" s="35"/>
      <c r="R277" s="74"/>
      <c r="S277" s="61"/>
      <c r="T277" s="74"/>
    </row>
    <row r="278" spans="2:20" x14ac:dyDescent="0.35">
      <c r="B278" s="33"/>
      <c r="C278" s="72"/>
      <c r="D278" s="73"/>
      <c r="E278" s="73"/>
      <c r="F278" s="73"/>
      <c r="G278" s="74"/>
      <c r="H278" s="61"/>
      <c r="I278" s="61"/>
      <c r="J278" s="74"/>
      <c r="K278" s="74"/>
      <c r="L278" s="35"/>
      <c r="M278" s="35"/>
      <c r="N278" s="74"/>
      <c r="O278" s="74"/>
      <c r="P278" s="35"/>
      <c r="Q278" s="35"/>
      <c r="R278" s="74"/>
      <c r="S278" s="61"/>
      <c r="T278" s="74"/>
    </row>
    <row r="279" spans="2:20" x14ac:dyDescent="0.35">
      <c r="B279" s="33"/>
      <c r="C279" s="72"/>
      <c r="D279" s="73"/>
      <c r="E279" s="73"/>
      <c r="F279" s="73"/>
      <c r="G279" s="74"/>
      <c r="H279" s="61"/>
      <c r="I279" s="61"/>
      <c r="J279" s="74"/>
      <c r="K279" s="74"/>
      <c r="L279" s="35"/>
      <c r="M279" s="35"/>
      <c r="N279" s="74"/>
      <c r="O279" s="74"/>
      <c r="P279" s="35"/>
      <c r="Q279" s="35"/>
      <c r="R279" s="74"/>
      <c r="S279" s="61"/>
      <c r="T279" s="74"/>
    </row>
    <row r="280" spans="2:20" x14ac:dyDescent="0.35">
      <c r="B280" s="33"/>
      <c r="C280" s="72"/>
      <c r="D280" s="73"/>
      <c r="E280" s="73"/>
      <c r="F280" s="73"/>
      <c r="G280" s="74"/>
      <c r="H280" s="61"/>
      <c r="I280" s="61"/>
      <c r="J280" s="74"/>
      <c r="K280" s="74"/>
      <c r="L280" s="35"/>
      <c r="M280" s="35"/>
      <c r="N280" s="74"/>
      <c r="O280" s="74"/>
      <c r="P280" s="35"/>
      <c r="Q280" s="35"/>
      <c r="R280" s="74"/>
      <c r="S280" s="61"/>
      <c r="T280" s="74"/>
    </row>
    <row r="281" spans="2:20" x14ac:dyDescent="0.35">
      <c r="B281" s="33"/>
      <c r="C281" s="72"/>
      <c r="D281" s="73"/>
      <c r="E281" s="73"/>
      <c r="F281" s="73"/>
      <c r="G281" s="74"/>
      <c r="H281" s="61"/>
      <c r="I281" s="61"/>
      <c r="J281" s="74"/>
      <c r="K281" s="74"/>
      <c r="L281" s="35"/>
      <c r="M281" s="35"/>
      <c r="N281" s="74"/>
      <c r="O281" s="74"/>
      <c r="P281" s="35"/>
      <c r="Q281" s="35"/>
      <c r="R281" s="74"/>
      <c r="S281" s="61"/>
      <c r="T281" s="74"/>
    </row>
    <row r="282" spans="2:20" x14ac:dyDescent="0.35">
      <c r="B282" s="33"/>
      <c r="C282" s="72"/>
      <c r="D282" s="73"/>
      <c r="E282" s="73"/>
      <c r="F282" s="73"/>
      <c r="G282" s="74"/>
      <c r="H282" s="61"/>
      <c r="I282" s="61"/>
      <c r="J282" s="74"/>
      <c r="K282" s="74"/>
      <c r="L282" s="35"/>
      <c r="M282" s="35"/>
      <c r="N282" s="74"/>
      <c r="O282" s="74"/>
      <c r="P282" s="35"/>
      <c r="Q282" s="35"/>
      <c r="R282" s="74"/>
      <c r="S282" s="61"/>
      <c r="T282" s="74"/>
    </row>
    <row r="283" spans="2:20" x14ac:dyDescent="0.35">
      <c r="B283" s="33"/>
      <c r="C283" s="72"/>
      <c r="D283" s="73"/>
      <c r="E283" s="73"/>
      <c r="F283" s="73"/>
      <c r="G283" s="74"/>
      <c r="H283" s="61"/>
      <c r="I283" s="61"/>
      <c r="J283" s="74"/>
      <c r="K283" s="74"/>
      <c r="L283" s="35"/>
      <c r="M283" s="35"/>
      <c r="N283" s="74"/>
      <c r="O283" s="74"/>
      <c r="P283" s="35"/>
      <c r="Q283" s="35"/>
      <c r="R283" s="74"/>
      <c r="S283" s="61"/>
      <c r="T283" s="74"/>
    </row>
    <row r="284" spans="2:20" x14ac:dyDescent="0.35">
      <c r="B284" s="33"/>
      <c r="C284" s="72"/>
      <c r="D284" s="73"/>
      <c r="E284" s="73"/>
      <c r="F284" s="73"/>
      <c r="G284" s="74"/>
      <c r="H284" s="61"/>
      <c r="I284" s="61"/>
      <c r="J284" s="74"/>
      <c r="K284" s="74"/>
      <c r="L284" s="35"/>
      <c r="M284" s="35"/>
      <c r="N284" s="74"/>
      <c r="O284" s="74"/>
      <c r="P284" s="35"/>
      <c r="Q284" s="35"/>
      <c r="R284" s="74"/>
      <c r="S284" s="61"/>
      <c r="T284" s="74"/>
    </row>
    <row r="285" spans="2:20" x14ac:dyDescent="0.35">
      <c r="B285" s="33"/>
      <c r="C285" s="72"/>
      <c r="D285" s="73"/>
      <c r="E285" s="73"/>
      <c r="F285" s="73"/>
      <c r="G285" s="74"/>
      <c r="H285" s="61"/>
      <c r="I285" s="61"/>
      <c r="J285" s="74"/>
      <c r="K285" s="74"/>
      <c r="L285" s="35"/>
      <c r="M285" s="35"/>
      <c r="N285" s="74"/>
      <c r="O285" s="74"/>
      <c r="P285" s="35"/>
      <c r="Q285" s="35"/>
      <c r="R285" s="74"/>
      <c r="S285" s="61"/>
      <c r="T285" s="74"/>
    </row>
    <row r="286" spans="2:20" x14ac:dyDescent="0.35">
      <c r="B286" s="33"/>
      <c r="C286" s="72"/>
      <c r="D286" s="73"/>
      <c r="E286" s="73"/>
      <c r="F286" s="73"/>
      <c r="G286" s="74"/>
      <c r="H286" s="61"/>
      <c r="I286" s="61"/>
      <c r="J286" s="74"/>
      <c r="K286" s="74"/>
      <c r="L286" s="35"/>
      <c r="M286" s="35"/>
      <c r="N286" s="74"/>
      <c r="O286" s="74"/>
      <c r="P286" s="35"/>
      <c r="Q286" s="35"/>
      <c r="R286" s="74"/>
      <c r="S286" s="61"/>
      <c r="T286" s="74"/>
    </row>
    <row r="287" spans="2:20" x14ac:dyDescent="0.35">
      <c r="B287" s="33"/>
      <c r="C287" s="72"/>
      <c r="D287" s="73"/>
      <c r="E287" s="73"/>
      <c r="F287" s="73"/>
      <c r="G287" s="74"/>
      <c r="H287" s="61"/>
      <c r="I287" s="61"/>
      <c r="J287" s="74"/>
      <c r="K287" s="74"/>
      <c r="L287" s="35"/>
      <c r="M287" s="35"/>
      <c r="N287" s="74"/>
      <c r="O287" s="74"/>
      <c r="P287" s="35"/>
      <c r="Q287" s="35"/>
      <c r="R287" s="74"/>
      <c r="S287" s="61"/>
      <c r="T287" s="74"/>
    </row>
    <row r="288" spans="2:20" x14ac:dyDescent="0.35">
      <c r="B288" s="33"/>
      <c r="C288" s="72"/>
      <c r="D288" s="73"/>
      <c r="E288" s="73"/>
      <c r="F288" s="73"/>
      <c r="G288" s="74"/>
      <c r="H288" s="61"/>
      <c r="I288" s="61"/>
      <c r="J288" s="74"/>
      <c r="K288" s="74"/>
      <c r="L288" s="35"/>
      <c r="M288" s="35"/>
      <c r="N288" s="74"/>
      <c r="O288" s="74"/>
      <c r="P288" s="35"/>
      <c r="Q288" s="35"/>
      <c r="R288" s="74"/>
      <c r="S288" s="61"/>
      <c r="T288" s="74"/>
    </row>
    <row r="289" spans="2:20" x14ac:dyDescent="0.35">
      <c r="B289" s="33"/>
      <c r="C289" s="72"/>
      <c r="D289" s="73"/>
      <c r="E289" s="73"/>
      <c r="F289" s="73"/>
      <c r="G289" s="74"/>
      <c r="H289" s="61"/>
      <c r="I289" s="61"/>
      <c r="J289" s="74"/>
      <c r="K289" s="74"/>
      <c r="L289" s="35"/>
      <c r="M289" s="35"/>
      <c r="N289" s="74"/>
      <c r="O289" s="74"/>
      <c r="P289" s="35"/>
      <c r="Q289" s="35"/>
      <c r="R289" s="74"/>
      <c r="S289" s="61"/>
      <c r="T289" s="74"/>
    </row>
    <row r="290" spans="2:20" x14ac:dyDescent="0.35">
      <c r="B290" s="33"/>
      <c r="C290" s="72"/>
      <c r="D290" s="73"/>
      <c r="E290" s="73"/>
      <c r="F290" s="73"/>
      <c r="G290" s="74"/>
      <c r="H290" s="61"/>
      <c r="I290" s="61"/>
      <c r="J290" s="74"/>
      <c r="K290" s="74"/>
      <c r="L290" s="35"/>
      <c r="M290" s="35"/>
      <c r="N290" s="74"/>
      <c r="O290" s="74"/>
      <c r="P290" s="35"/>
      <c r="Q290" s="35"/>
      <c r="R290" s="74"/>
      <c r="S290" s="61"/>
      <c r="T290" s="74"/>
    </row>
    <row r="291" spans="2:20" x14ac:dyDescent="0.35">
      <c r="B291" s="33"/>
      <c r="C291" s="72"/>
      <c r="D291" s="73"/>
      <c r="E291" s="73"/>
      <c r="F291" s="73"/>
      <c r="G291" s="74"/>
      <c r="H291" s="61"/>
      <c r="I291" s="61"/>
      <c r="J291" s="74"/>
      <c r="K291" s="74"/>
      <c r="L291" s="35"/>
      <c r="M291" s="35"/>
      <c r="N291" s="74"/>
      <c r="O291" s="74"/>
      <c r="P291" s="35"/>
      <c r="Q291" s="35"/>
      <c r="R291" s="74"/>
      <c r="S291" s="61"/>
      <c r="T291" s="74"/>
    </row>
    <row r="292" spans="2:20" x14ac:dyDescent="0.35">
      <c r="B292" s="33"/>
      <c r="C292" s="72"/>
      <c r="D292" s="73"/>
      <c r="E292" s="73"/>
      <c r="F292" s="73"/>
      <c r="G292" s="74"/>
      <c r="H292" s="61"/>
      <c r="I292" s="61"/>
      <c r="J292" s="74"/>
      <c r="K292" s="74"/>
      <c r="L292" s="35"/>
      <c r="M292" s="35"/>
      <c r="N292" s="74"/>
      <c r="O292" s="74"/>
      <c r="P292" s="35"/>
      <c r="Q292" s="35"/>
      <c r="R292" s="74"/>
      <c r="S292" s="61"/>
      <c r="T292" s="74"/>
    </row>
    <row r="293" spans="2:20" x14ac:dyDescent="0.35">
      <c r="B293" s="33"/>
      <c r="C293" s="72"/>
      <c r="D293" s="73"/>
      <c r="E293" s="73"/>
      <c r="F293" s="73"/>
      <c r="G293" s="74"/>
      <c r="H293" s="61"/>
      <c r="I293" s="61"/>
      <c r="J293" s="74"/>
      <c r="K293" s="74"/>
      <c r="L293" s="35"/>
      <c r="M293" s="35"/>
      <c r="N293" s="74"/>
      <c r="O293" s="74"/>
      <c r="P293" s="35"/>
      <c r="Q293" s="35"/>
      <c r="R293" s="74"/>
      <c r="S293" s="61"/>
      <c r="T293" s="74"/>
    </row>
    <row r="294" spans="2:20" x14ac:dyDescent="0.35">
      <c r="B294" s="33"/>
      <c r="C294" s="72"/>
      <c r="D294" s="73"/>
      <c r="E294" s="73"/>
      <c r="F294" s="73"/>
      <c r="G294" s="74"/>
      <c r="H294" s="61"/>
      <c r="I294" s="61"/>
      <c r="J294" s="74"/>
      <c r="K294" s="74"/>
      <c r="L294" s="35"/>
      <c r="M294" s="35"/>
      <c r="N294" s="74"/>
      <c r="O294" s="74"/>
      <c r="P294" s="35"/>
      <c r="Q294" s="35"/>
      <c r="R294" s="74"/>
      <c r="S294" s="61"/>
      <c r="T294" s="74"/>
    </row>
    <row r="295" spans="2:20" x14ac:dyDescent="0.35">
      <c r="B295" s="33"/>
      <c r="C295" s="72"/>
      <c r="D295" s="73"/>
      <c r="E295" s="73"/>
      <c r="F295" s="73"/>
      <c r="G295" s="74"/>
      <c r="H295" s="61"/>
      <c r="I295" s="61"/>
      <c r="J295" s="74"/>
      <c r="K295" s="74"/>
      <c r="L295" s="35"/>
      <c r="M295" s="35"/>
      <c r="N295" s="74"/>
      <c r="O295" s="74"/>
      <c r="P295" s="35"/>
      <c r="Q295" s="35"/>
      <c r="R295" s="74"/>
      <c r="S295" s="61"/>
      <c r="T295" s="74"/>
    </row>
    <row r="296" spans="2:20" x14ac:dyDescent="0.35">
      <c r="B296" s="33"/>
      <c r="C296" s="72"/>
      <c r="D296" s="73"/>
      <c r="E296" s="73"/>
      <c r="F296" s="73"/>
      <c r="G296" s="74"/>
      <c r="H296" s="61"/>
      <c r="I296" s="61"/>
      <c r="J296" s="74"/>
      <c r="K296" s="74"/>
      <c r="L296" s="35"/>
      <c r="M296" s="35"/>
      <c r="N296" s="74"/>
      <c r="O296" s="74"/>
      <c r="P296" s="35"/>
      <c r="Q296" s="35"/>
      <c r="R296" s="74"/>
      <c r="S296" s="61"/>
      <c r="T296" s="74"/>
    </row>
    <row r="297" spans="2:20" x14ac:dyDescent="0.35">
      <c r="B297" s="33"/>
      <c r="C297" s="72"/>
      <c r="D297" s="73"/>
      <c r="E297" s="73"/>
      <c r="F297" s="73"/>
      <c r="G297" s="74"/>
      <c r="H297" s="61"/>
      <c r="I297" s="61"/>
      <c r="J297" s="74"/>
      <c r="K297" s="74"/>
      <c r="L297" s="35"/>
      <c r="M297" s="35"/>
      <c r="N297" s="74"/>
      <c r="O297" s="74"/>
      <c r="P297" s="35"/>
      <c r="Q297" s="35"/>
      <c r="R297" s="74"/>
      <c r="S297" s="61"/>
      <c r="T297" s="74"/>
    </row>
    <row r="298" spans="2:20" x14ac:dyDescent="0.35">
      <c r="B298" s="33"/>
      <c r="C298" s="72"/>
      <c r="D298" s="73"/>
      <c r="E298" s="73"/>
      <c r="F298" s="73"/>
      <c r="G298" s="74"/>
      <c r="H298" s="61"/>
      <c r="I298" s="61"/>
      <c r="J298" s="74"/>
      <c r="K298" s="74"/>
      <c r="L298" s="35"/>
      <c r="M298" s="35"/>
      <c r="N298" s="74"/>
      <c r="O298" s="74"/>
      <c r="P298" s="35"/>
      <c r="Q298" s="35"/>
      <c r="R298" s="74"/>
      <c r="S298" s="61"/>
      <c r="T298" s="74"/>
    </row>
    <row r="299" spans="2:20" x14ac:dyDescent="0.35">
      <c r="B299" s="33"/>
      <c r="C299" s="72"/>
      <c r="D299" s="73"/>
      <c r="E299" s="73"/>
      <c r="F299" s="73"/>
      <c r="G299" s="74"/>
      <c r="H299" s="61"/>
      <c r="I299" s="61"/>
      <c r="J299" s="74"/>
      <c r="K299" s="74"/>
      <c r="L299" s="35"/>
      <c r="M299" s="35"/>
      <c r="N299" s="74"/>
      <c r="O299" s="74"/>
      <c r="P299" s="35"/>
      <c r="Q299" s="35"/>
      <c r="R299" s="74"/>
      <c r="S299" s="61"/>
      <c r="T299" s="74"/>
    </row>
    <row r="300" spans="2:20" x14ac:dyDescent="0.35">
      <c r="B300" s="33"/>
      <c r="C300" s="72"/>
      <c r="D300" s="73"/>
      <c r="E300" s="73"/>
      <c r="F300" s="73"/>
      <c r="G300" s="74"/>
      <c r="H300" s="61"/>
      <c r="I300" s="61"/>
      <c r="J300" s="74"/>
      <c r="K300" s="74"/>
      <c r="L300" s="35"/>
      <c r="M300" s="35"/>
      <c r="N300" s="74"/>
      <c r="O300" s="74"/>
      <c r="P300" s="35"/>
      <c r="Q300" s="35"/>
      <c r="R300" s="74"/>
      <c r="S300" s="61"/>
      <c r="T300" s="74"/>
    </row>
    <row r="301" spans="2:20" x14ac:dyDescent="0.35">
      <c r="B301" s="33"/>
      <c r="C301" s="72"/>
      <c r="D301" s="73"/>
      <c r="E301" s="73"/>
      <c r="F301" s="73"/>
      <c r="G301" s="74"/>
      <c r="H301" s="61"/>
      <c r="I301" s="61"/>
      <c r="J301" s="74"/>
      <c r="K301" s="74"/>
      <c r="L301" s="35"/>
      <c r="M301" s="35"/>
      <c r="N301" s="74"/>
      <c r="O301" s="74"/>
      <c r="P301" s="35"/>
      <c r="Q301" s="35"/>
      <c r="R301" s="74"/>
      <c r="S301" s="61"/>
      <c r="T301" s="74"/>
    </row>
    <row r="302" spans="2:20" x14ac:dyDescent="0.35">
      <c r="B302" s="33"/>
      <c r="C302" s="72"/>
      <c r="D302" s="73"/>
      <c r="E302" s="73"/>
      <c r="F302" s="73"/>
      <c r="G302" s="74"/>
      <c r="H302" s="61"/>
      <c r="I302" s="61"/>
      <c r="J302" s="74"/>
      <c r="K302" s="74"/>
      <c r="L302" s="35"/>
      <c r="M302" s="35"/>
      <c r="N302" s="74"/>
      <c r="O302" s="74"/>
      <c r="P302" s="35"/>
      <c r="Q302" s="35"/>
      <c r="R302" s="74"/>
      <c r="S302" s="61"/>
      <c r="T302" s="74"/>
    </row>
    <row r="303" spans="2:20" x14ac:dyDescent="0.35">
      <c r="B303" s="33"/>
      <c r="C303" s="72"/>
      <c r="D303" s="73"/>
      <c r="E303" s="73"/>
      <c r="F303" s="73"/>
      <c r="G303" s="74"/>
      <c r="H303" s="61"/>
      <c r="I303" s="61"/>
      <c r="J303" s="74"/>
      <c r="K303" s="74"/>
      <c r="L303" s="35"/>
      <c r="M303" s="35"/>
      <c r="N303" s="74"/>
      <c r="O303" s="74"/>
      <c r="P303" s="35"/>
      <c r="Q303" s="35"/>
      <c r="R303" s="74"/>
      <c r="S303" s="61"/>
      <c r="T303" s="74"/>
    </row>
    <row r="304" spans="2:20" x14ac:dyDescent="0.35">
      <c r="B304" s="33"/>
      <c r="C304" s="72"/>
      <c r="D304" s="73"/>
      <c r="E304" s="73"/>
      <c r="F304" s="73"/>
      <c r="G304" s="74"/>
      <c r="H304" s="61"/>
      <c r="I304" s="61"/>
      <c r="J304" s="74"/>
      <c r="K304" s="74"/>
      <c r="L304" s="35"/>
      <c r="M304" s="35"/>
      <c r="N304" s="74"/>
      <c r="O304" s="74"/>
      <c r="P304" s="35"/>
      <c r="Q304" s="35"/>
      <c r="R304" s="74"/>
      <c r="S304" s="61"/>
      <c r="T304" s="74"/>
    </row>
    <row r="305" spans="2:20" x14ac:dyDescent="0.35">
      <c r="B305" s="33"/>
      <c r="C305" s="72"/>
      <c r="D305" s="73"/>
      <c r="E305" s="73"/>
      <c r="F305" s="73"/>
      <c r="G305" s="74"/>
      <c r="H305" s="61"/>
      <c r="I305" s="61"/>
      <c r="J305" s="74"/>
      <c r="K305" s="74"/>
      <c r="L305" s="35"/>
      <c r="M305" s="35"/>
      <c r="N305" s="74"/>
      <c r="O305" s="74"/>
      <c r="P305" s="35"/>
      <c r="Q305" s="35"/>
      <c r="R305" s="74"/>
      <c r="S305" s="61"/>
      <c r="T305" s="74"/>
    </row>
    <row r="306" spans="2:20" x14ac:dyDescent="0.35">
      <c r="B306" s="33"/>
      <c r="C306" s="72"/>
      <c r="D306" s="73"/>
      <c r="E306" s="73"/>
      <c r="F306" s="73"/>
      <c r="G306" s="74"/>
      <c r="H306" s="61"/>
      <c r="I306" s="61"/>
      <c r="J306" s="74"/>
      <c r="K306" s="74"/>
      <c r="L306" s="35"/>
      <c r="M306" s="35"/>
      <c r="N306" s="74"/>
      <c r="O306" s="74"/>
      <c r="P306" s="35"/>
      <c r="Q306" s="35"/>
      <c r="R306" s="74"/>
      <c r="S306" s="61"/>
      <c r="T306" s="74"/>
    </row>
    <row r="307" spans="2:20" x14ac:dyDescent="0.35">
      <c r="B307" s="33"/>
      <c r="C307" s="72"/>
      <c r="D307" s="73"/>
      <c r="E307" s="73"/>
      <c r="F307" s="73"/>
      <c r="G307" s="74"/>
      <c r="H307" s="61"/>
      <c r="I307" s="61"/>
      <c r="J307" s="74"/>
      <c r="K307" s="74"/>
      <c r="L307" s="35"/>
      <c r="M307" s="35"/>
      <c r="N307" s="74"/>
      <c r="O307" s="74"/>
      <c r="P307" s="35"/>
      <c r="Q307" s="35"/>
      <c r="R307" s="74"/>
      <c r="S307" s="61"/>
      <c r="T307" s="74"/>
    </row>
    <row r="308" spans="2:20" x14ac:dyDescent="0.35">
      <c r="B308" s="33"/>
      <c r="C308" s="72"/>
      <c r="D308" s="73"/>
      <c r="E308" s="73"/>
      <c r="F308" s="73"/>
      <c r="G308" s="74"/>
      <c r="H308" s="61"/>
      <c r="I308" s="61"/>
      <c r="J308" s="74"/>
      <c r="K308" s="74"/>
      <c r="L308" s="35"/>
      <c r="M308" s="35"/>
      <c r="N308" s="74"/>
      <c r="O308" s="74"/>
      <c r="P308" s="35"/>
      <c r="Q308" s="35"/>
      <c r="R308" s="74"/>
      <c r="S308" s="61"/>
      <c r="T308" s="74"/>
    </row>
    <row r="309" spans="2:20" x14ac:dyDescent="0.35">
      <c r="B309" s="33"/>
      <c r="C309" s="72"/>
      <c r="D309" s="73"/>
      <c r="E309" s="73"/>
      <c r="F309" s="73"/>
      <c r="G309" s="74"/>
      <c r="H309" s="61"/>
      <c r="I309" s="61"/>
      <c r="J309" s="74"/>
      <c r="K309" s="74"/>
      <c r="L309" s="35"/>
      <c r="M309" s="35"/>
      <c r="N309" s="74"/>
      <c r="O309" s="74"/>
      <c r="P309" s="35"/>
      <c r="Q309" s="35"/>
      <c r="R309" s="74"/>
      <c r="S309" s="61"/>
      <c r="T309" s="74"/>
    </row>
    <row r="310" spans="2:20" x14ac:dyDescent="0.35">
      <c r="B310" s="33"/>
      <c r="C310" s="72"/>
      <c r="D310" s="73"/>
      <c r="E310" s="73"/>
      <c r="F310" s="73"/>
      <c r="G310" s="74"/>
      <c r="H310" s="61"/>
      <c r="I310" s="61"/>
      <c r="J310" s="74"/>
      <c r="K310" s="74"/>
      <c r="L310" s="35"/>
      <c r="M310" s="35"/>
      <c r="N310" s="74"/>
      <c r="O310" s="74"/>
      <c r="P310" s="35"/>
      <c r="Q310" s="35"/>
      <c r="R310" s="74"/>
      <c r="S310" s="61"/>
      <c r="T310" s="74"/>
    </row>
    <row r="311" spans="2:20" x14ac:dyDescent="0.35">
      <c r="B311" s="33"/>
      <c r="C311" s="72"/>
      <c r="D311" s="73"/>
      <c r="E311" s="73"/>
      <c r="F311" s="73"/>
      <c r="G311" s="74"/>
      <c r="H311" s="61"/>
      <c r="I311" s="61"/>
      <c r="J311" s="74"/>
      <c r="K311" s="74"/>
      <c r="L311" s="35"/>
      <c r="M311" s="35"/>
      <c r="N311" s="74"/>
      <c r="O311" s="74"/>
      <c r="P311" s="35"/>
      <c r="Q311" s="35"/>
      <c r="R311" s="74"/>
      <c r="S311" s="61"/>
      <c r="T311" s="74"/>
    </row>
    <row r="312" spans="2:20" x14ac:dyDescent="0.35">
      <c r="B312" s="33"/>
      <c r="C312" s="72"/>
      <c r="D312" s="73"/>
      <c r="E312" s="73"/>
      <c r="F312" s="73"/>
      <c r="G312" s="74"/>
      <c r="H312" s="61"/>
      <c r="I312" s="61"/>
      <c r="J312" s="74"/>
      <c r="K312" s="74"/>
      <c r="L312" s="35"/>
      <c r="M312" s="35"/>
      <c r="N312" s="74"/>
      <c r="O312" s="74"/>
      <c r="P312" s="35"/>
      <c r="Q312" s="35"/>
      <c r="R312" s="74"/>
      <c r="S312" s="61"/>
      <c r="T312" s="74"/>
    </row>
    <row r="313" spans="2:20" x14ac:dyDescent="0.35">
      <c r="B313" s="33"/>
      <c r="C313" s="72"/>
      <c r="D313" s="73"/>
      <c r="E313" s="73"/>
      <c r="F313" s="73"/>
      <c r="G313" s="74"/>
      <c r="H313" s="61"/>
      <c r="I313" s="61"/>
      <c r="J313" s="74"/>
      <c r="K313" s="74"/>
      <c r="L313" s="35"/>
      <c r="M313" s="35"/>
      <c r="N313" s="74"/>
      <c r="O313" s="74"/>
      <c r="P313" s="35"/>
      <c r="Q313" s="35"/>
      <c r="R313" s="74"/>
      <c r="S313" s="61"/>
      <c r="T313" s="74"/>
    </row>
    <row r="314" spans="2:20" x14ac:dyDescent="0.35">
      <c r="B314" s="33"/>
      <c r="C314" s="72"/>
      <c r="D314" s="73"/>
      <c r="E314" s="73"/>
      <c r="F314" s="73"/>
      <c r="G314" s="74"/>
      <c r="H314" s="61"/>
      <c r="I314" s="61"/>
      <c r="J314" s="74"/>
      <c r="K314" s="74"/>
      <c r="L314" s="35"/>
      <c r="M314" s="35"/>
      <c r="N314" s="74"/>
      <c r="O314" s="74"/>
      <c r="P314" s="35"/>
      <c r="Q314" s="35"/>
      <c r="R314" s="74"/>
      <c r="S314" s="61"/>
      <c r="T314" s="74"/>
    </row>
    <row r="315" spans="2:20" x14ac:dyDescent="0.35">
      <c r="B315" s="33"/>
      <c r="C315" s="72"/>
      <c r="D315" s="73"/>
      <c r="E315" s="73"/>
      <c r="F315" s="73"/>
      <c r="G315" s="74"/>
      <c r="H315" s="61"/>
      <c r="I315" s="61"/>
      <c r="J315" s="74"/>
      <c r="K315" s="74"/>
      <c r="L315" s="35"/>
      <c r="M315" s="35"/>
      <c r="N315" s="74"/>
      <c r="O315" s="74"/>
      <c r="P315" s="35"/>
      <c r="Q315" s="35"/>
      <c r="R315" s="74"/>
      <c r="S315" s="61"/>
      <c r="T315" s="74"/>
    </row>
    <row r="316" spans="2:20" x14ac:dyDescent="0.35">
      <c r="B316" s="33"/>
      <c r="C316" s="72"/>
      <c r="D316" s="73"/>
      <c r="E316" s="73"/>
      <c r="F316" s="73"/>
      <c r="G316" s="74"/>
      <c r="H316" s="61"/>
      <c r="I316" s="61"/>
      <c r="J316" s="74"/>
      <c r="K316" s="74"/>
      <c r="L316" s="35"/>
      <c r="M316" s="35"/>
      <c r="N316" s="74"/>
      <c r="O316" s="74"/>
      <c r="P316" s="35"/>
      <c r="Q316" s="35"/>
      <c r="R316" s="74"/>
      <c r="S316" s="61"/>
      <c r="T316" s="74"/>
    </row>
    <row r="317" spans="2:20" x14ac:dyDescent="0.35">
      <c r="B317" s="33"/>
      <c r="C317" s="72"/>
      <c r="D317" s="73"/>
      <c r="E317" s="73"/>
      <c r="F317" s="73"/>
      <c r="G317" s="74"/>
      <c r="H317" s="61"/>
      <c r="I317" s="61"/>
      <c r="J317" s="74"/>
      <c r="K317" s="74"/>
      <c r="L317" s="35"/>
      <c r="M317" s="35"/>
      <c r="N317" s="74"/>
      <c r="O317" s="74"/>
      <c r="P317" s="35"/>
      <c r="Q317" s="35"/>
      <c r="R317" s="74"/>
      <c r="S317" s="61"/>
      <c r="T317" s="74"/>
    </row>
    <row r="318" spans="2:20" x14ac:dyDescent="0.35">
      <c r="B318" s="33"/>
      <c r="C318" s="72"/>
      <c r="D318" s="73"/>
      <c r="E318" s="73"/>
      <c r="F318" s="73"/>
      <c r="G318" s="74"/>
      <c r="H318" s="61"/>
      <c r="I318" s="61"/>
      <c r="J318" s="74"/>
      <c r="K318" s="74"/>
      <c r="L318" s="35"/>
      <c r="M318" s="35"/>
      <c r="N318" s="74"/>
      <c r="O318" s="74"/>
      <c r="P318" s="35"/>
      <c r="Q318" s="35"/>
      <c r="R318" s="74"/>
      <c r="S318" s="61"/>
      <c r="T318" s="74"/>
    </row>
    <row r="319" spans="2:20" x14ac:dyDescent="0.35">
      <c r="B319" s="33"/>
      <c r="C319" s="72"/>
      <c r="D319" s="73"/>
      <c r="E319" s="73"/>
      <c r="F319" s="73"/>
      <c r="G319" s="74"/>
      <c r="H319" s="61"/>
      <c r="I319" s="61"/>
      <c r="J319" s="74"/>
      <c r="K319" s="74"/>
      <c r="L319" s="35"/>
      <c r="M319" s="35"/>
      <c r="N319" s="74"/>
      <c r="O319" s="74"/>
      <c r="P319" s="35"/>
      <c r="Q319" s="35"/>
      <c r="R319" s="74"/>
      <c r="S319" s="61"/>
      <c r="T319" s="74"/>
    </row>
    <row r="320" spans="2:20" x14ac:dyDescent="0.35">
      <c r="B320" s="33"/>
      <c r="C320" s="72"/>
      <c r="D320" s="73"/>
      <c r="E320" s="73"/>
      <c r="F320" s="73"/>
      <c r="G320" s="74"/>
      <c r="H320" s="61"/>
      <c r="I320" s="61"/>
      <c r="J320" s="74"/>
      <c r="K320" s="74"/>
      <c r="L320" s="35"/>
      <c r="M320" s="35"/>
      <c r="N320" s="74"/>
      <c r="O320" s="74"/>
      <c r="P320" s="35"/>
      <c r="Q320" s="35"/>
      <c r="R320" s="74"/>
      <c r="S320" s="61"/>
      <c r="T320" s="74"/>
    </row>
    <row r="321" spans="2:20" x14ac:dyDescent="0.35">
      <c r="B321" s="33"/>
      <c r="C321" s="72"/>
      <c r="D321" s="73"/>
      <c r="E321" s="73"/>
      <c r="F321" s="73"/>
      <c r="G321" s="74"/>
      <c r="H321" s="61"/>
      <c r="I321" s="61"/>
      <c r="J321" s="74"/>
      <c r="K321" s="74"/>
      <c r="L321" s="35"/>
      <c r="M321" s="35"/>
      <c r="N321" s="74"/>
      <c r="O321" s="74"/>
      <c r="P321" s="35"/>
      <c r="Q321" s="35"/>
      <c r="R321" s="74"/>
      <c r="S321" s="61"/>
      <c r="T321" s="74"/>
    </row>
    <row r="322" spans="2:20" x14ac:dyDescent="0.35">
      <c r="B322" s="33"/>
      <c r="C322" s="72"/>
      <c r="D322" s="73"/>
      <c r="E322" s="73"/>
      <c r="F322" s="73"/>
      <c r="G322" s="74"/>
      <c r="H322" s="61"/>
      <c r="I322" s="61"/>
      <c r="J322" s="74"/>
      <c r="K322" s="74"/>
      <c r="L322" s="35"/>
      <c r="M322" s="35"/>
      <c r="N322" s="74"/>
      <c r="O322" s="74"/>
      <c r="P322" s="35"/>
      <c r="Q322" s="35"/>
      <c r="R322" s="74"/>
      <c r="S322" s="61"/>
      <c r="T322" s="74"/>
    </row>
    <row r="323" spans="2:20" x14ac:dyDescent="0.35">
      <c r="B323" s="33"/>
      <c r="C323" s="72"/>
      <c r="D323" s="73"/>
      <c r="E323" s="73"/>
      <c r="F323" s="73"/>
      <c r="G323" s="74"/>
      <c r="H323" s="61"/>
      <c r="I323" s="61"/>
      <c r="J323" s="74"/>
      <c r="K323" s="74"/>
      <c r="L323" s="35"/>
      <c r="M323" s="35"/>
      <c r="N323" s="74"/>
      <c r="O323" s="74"/>
      <c r="P323" s="35"/>
      <c r="Q323" s="35"/>
      <c r="R323" s="74"/>
      <c r="S323" s="61"/>
      <c r="T323" s="74"/>
    </row>
    <row r="324" spans="2:20" x14ac:dyDescent="0.35">
      <c r="B324" s="33"/>
      <c r="C324" s="72"/>
      <c r="D324" s="73"/>
      <c r="E324" s="73"/>
      <c r="F324" s="73"/>
      <c r="G324" s="74"/>
      <c r="H324" s="61"/>
      <c r="I324" s="61"/>
      <c r="J324" s="74"/>
      <c r="K324" s="74"/>
      <c r="L324" s="35"/>
      <c r="M324" s="35"/>
      <c r="N324" s="74"/>
      <c r="O324" s="74"/>
      <c r="P324" s="35"/>
      <c r="Q324" s="35"/>
      <c r="R324" s="74"/>
      <c r="S324" s="61"/>
      <c r="T324" s="74"/>
    </row>
    <row r="325" spans="2:20" x14ac:dyDescent="0.35">
      <c r="B325" s="33"/>
      <c r="C325" s="72"/>
      <c r="D325" s="73"/>
      <c r="E325" s="73"/>
      <c r="F325" s="73"/>
      <c r="G325" s="74"/>
      <c r="H325" s="61"/>
      <c r="I325" s="61"/>
      <c r="J325" s="74"/>
      <c r="K325" s="74"/>
      <c r="L325" s="35"/>
      <c r="M325" s="35"/>
      <c r="N325" s="74"/>
      <c r="O325" s="74"/>
      <c r="P325" s="35"/>
      <c r="Q325" s="35"/>
      <c r="R325" s="74"/>
      <c r="S325" s="61"/>
      <c r="T325" s="74"/>
    </row>
    <row r="326" spans="2:20" x14ac:dyDescent="0.35">
      <c r="B326" s="33"/>
      <c r="C326" s="72"/>
      <c r="D326" s="73"/>
      <c r="E326" s="73"/>
      <c r="F326" s="73"/>
      <c r="G326" s="74"/>
      <c r="H326" s="61"/>
      <c r="I326" s="61"/>
      <c r="J326" s="74"/>
      <c r="K326" s="74"/>
      <c r="L326" s="35"/>
      <c r="M326" s="35"/>
      <c r="N326" s="74"/>
      <c r="O326" s="74"/>
      <c r="P326" s="35"/>
      <c r="Q326" s="35"/>
      <c r="R326" s="74"/>
      <c r="S326" s="61"/>
      <c r="T326" s="74"/>
    </row>
    <row r="327" spans="2:20" x14ac:dyDescent="0.35">
      <c r="B327" s="33"/>
      <c r="C327" s="72"/>
      <c r="D327" s="73"/>
      <c r="E327" s="73"/>
      <c r="F327" s="73"/>
      <c r="G327" s="74"/>
      <c r="H327" s="61"/>
      <c r="I327" s="61"/>
      <c r="J327" s="74"/>
      <c r="K327" s="74"/>
      <c r="L327" s="35"/>
      <c r="M327" s="35"/>
      <c r="N327" s="74"/>
      <c r="O327" s="74"/>
      <c r="P327" s="35"/>
      <c r="Q327" s="35"/>
      <c r="R327" s="74"/>
      <c r="S327" s="61"/>
      <c r="T327" s="74"/>
    </row>
    <row r="328" spans="2:20" x14ac:dyDescent="0.35">
      <c r="B328" s="33"/>
      <c r="C328" s="72"/>
      <c r="D328" s="73"/>
      <c r="E328" s="73"/>
      <c r="F328" s="73"/>
      <c r="G328" s="74"/>
      <c r="H328" s="61"/>
      <c r="I328" s="61"/>
      <c r="J328" s="74"/>
      <c r="K328" s="74"/>
      <c r="L328" s="35"/>
      <c r="M328" s="35"/>
      <c r="N328" s="74"/>
      <c r="O328" s="74"/>
      <c r="P328" s="35"/>
      <c r="Q328" s="35"/>
      <c r="R328" s="74"/>
      <c r="S328" s="61"/>
      <c r="T328" s="74"/>
    </row>
    <row r="329" spans="2:20" x14ac:dyDescent="0.35">
      <c r="B329" s="33"/>
      <c r="C329" s="72"/>
      <c r="D329" s="73"/>
      <c r="E329" s="73"/>
      <c r="F329" s="73"/>
      <c r="G329" s="74"/>
      <c r="H329" s="61"/>
      <c r="I329" s="61"/>
      <c r="J329" s="74"/>
      <c r="K329" s="74"/>
      <c r="L329" s="35"/>
      <c r="M329" s="35"/>
      <c r="N329" s="74"/>
      <c r="O329" s="74"/>
      <c r="P329" s="35"/>
      <c r="Q329" s="35"/>
      <c r="R329" s="74"/>
      <c r="S329" s="61"/>
      <c r="T329" s="74"/>
    </row>
    <row r="330" spans="2:20" x14ac:dyDescent="0.35">
      <c r="B330" s="33"/>
      <c r="C330" s="72"/>
      <c r="D330" s="73"/>
      <c r="E330" s="73"/>
      <c r="F330" s="73"/>
      <c r="G330" s="74"/>
      <c r="H330" s="61"/>
      <c r="I330" s="61"/>
      <c r="J330" s="74"/>
      <c r="K330" s="74"/>
      <c r="L330" s="35"/>
      <c r="M330" s="35"/>
      <c r="N330" s="74"/>
      <c r="O330" s="74"/>
      <c r="P330" s="35"/>
      <c r="Q330" s="35"/>
      <c r="R330" s="74"/>
      <c r="S330" s="61"/>
      <c r="T330" s="74"/>
    </row>
    <row r="331" spans="2:20" x14ac:dyDescent="0.35">
      <c r="B331" s="33"/>
      <c r="C331" s="72"/>
      <c r="D331" s="73"/>
      <c r="E331" s="73"/>
      <c r="F331" s="73"/>
      <c r="G331" s="74"/>
      <c r="H331" s="61"/>
      <c r="I331" s="61"/>
      <c r="J331" s="74"/>
      <c r="K331" s="74"/>
      <c r="L331" s="35"/>
      <c r="M331" s="35"/>
      <c r="N331" s="74"/>
      <c r="O331" s="74"/>
      <c r="P331" s="35"/>
      <c r="Q331" s="35"/>
      <c r="R331" s="74"/>
      <c r="S331" s="61"/>
      <c r="T331" s="74"/>
    </row>
    <row r="332" spans="2:20" x14ac:dyDescent="0.35">
      <c r="B332" s="33"/>
      <c r="C332" s="72"/>
      <c r="D332" s="73"/>
      <c r="E332" s="73"/>
      <c r="F332" s="73"/>
      <c r="G332" s="74"/>
      <c r="H332" s="61"/>
      <c r="I332" s="61"/>
      <c r="J332" s="74"/>
      <c r="K332" s="74"/>
      <c r="L332" s="35"/>
      <c r="M332" s="35"/>
      <c r="N332" s="74"/>
      <c r="O332" s="74"/>
      <c r="P332" s="35"/>
      <c r="Q332" s="35"/>
      <c r="R332" s="74"/>
      <c r="S332" s="61"/>
      <c r="T332" s="74"/>
    </row>
    <row r="333" spans="2:20" x14ac:dyDescent="0.35">
      <c r="B333" s="33"/>
      <c r="C333" s="72"/>
      <c r="D333" s="73"/>
      <c r="E333" s="73"/>
      <c r="F333" s="73"/>
      <c r="G333" s="74"/>
      <c r="H333" s="61"/>
      <c r="I333" s="61"/>
      <c r="J333" s="74"/>
      <c r="K333" s="74"/>
      <c r="L333" s="35"/>
      <c r="M333" s="35"/>
      <c r="N333" s="74"/>
      <c r="O333" s="74"/>
      <c r="P333" s="35"/>
      <c r="Q333" s="35"/>
      <c r="R333" s="74"/>
      <c r="S333" s="61"/>
      <c r="T333" s="74"/>
    </row>
    <row r="334" spans="2:20" x14ac:dyDescent="0.35">
      <c r="B334" s="33"/>
      <c r="C334" s="72"/>
      <c r="D334" s="73"/>
      <c r="E334" s="73"/>
      <c r="F334" s="73"/>
      <c r="G334" s="74"/>
      <c r="H334" s="61"/>
      <c r="I334" s="61"/>
      <c r="J334" s="74"/>
      <c r="K334" s="74"/>
      <c r="L334" s="35"/>
      <c r="M334" s="35"/>
      <c r="N334" s="74"/>
      <c r="O334" s="74"/>
      <c r="P334" s="35"/>
      <c r="Q334" s="35"/>
      <c r="R334" s="74"/>
      <c r="S334" s="61"/>
      <c r="T334" s="74"/>
    </row>
    <row r="335" spans="2:20" x14ac:dyDescent="0.35">
      <c r="B335" s="33"/>
      <c r="C335" s="72"/>
      <c r="D335" s="73"/>
      <c r="E335" s="73"/>
      <c r="F335" s="73"/>
      <c r="G335" s="74"/>
      <c r="H335" s="61"/>
      <c r="I335" s="61"/>
      <c r="J335" s="74"/>
      <c r="K335" s="74"/>
      <c r="L335" s="35"/>
      <c r="M335" s="35"/>
      <c r="N335" s="74"/>
      <c r="O335" s="74"/>
      <c r="P335" s="35"/>
      <c r="Q335" s="35"/>
      <c r="R335" s="74"/>
      <c r="S335" s="61"/>
      <c r="T335" s="74"/>
    </row>
    <row r="336" spans="2:20" x14ac:dyDescent="0.35">
      <c r="B336" s="33"/>
      <c r="C336" s="72"/>
      <c r="D336" s="73"/>
      <c r="E336" s="73"/>
      <c r="F336" s="73"/>
      <c r="G336" s="74"/>
      <c r="H336" s="61"/>
      <c r="I336" s="61"/>
      <c r="J336" s="74"/>
      <c r="K336" s="74"/>
      <c r="L336" s="35"/>
      <c r="M336" s="35"/>
      <c r="N336" s="74"/>
      <c r="O336" s="74"/>
      <c r="P336" s="35"/>
      <c r="Q336" s="35"/>
      <c r="R336" s="74"/>
      <c r="S336" s="61"/>
      <c r="T336" s="74"/>
    </row>
    <row r="337" spans="2:20" x14ac:dyDescent="0.35">
      <c r="B337" s="33"/>
      <c r="C337" s="72"/>
      <c r="D337" s="73"/>
      <c r="E337" s="73"/>
      <c r="F337" s="73"/>
      <c r="G337" s="74"/>
      <c r="H337" s="61"/>
      <c r="I337" s="61"/>
      <c r="J337" s="74"/>
      <c r="K337" s="74"/>
      <c r="L337" s="35"/>
      <c r="M337" s="35"/>
      <c r="N337" s="74"/>
      <c r="O337" s="74"/>
      <c r="P337" s="35"/>
      <c r="Q337" s="35"/>
      <c r="R337" s="74"/>
      <c r="S337" s="61"/>
      <c r="T337" s="74"/>
    </row>
    <row r="338" spans="2:20" x14ac:dyDescent="0.35">
      <c r="B338" s="33"/>
      <c r="C338" s="72"/>
      <c r="D338" s="73"/>
      <c r="E338" s="73"/>
      <c r="F338" s="73"/>
      <c r="G338" s="74"/>
      <c r="H338" s="61"/>
      <c r="I338" s="61"/>
      <c r="J338" s="74"/>
      <c r="K338" s="74"/>
      <c r="L338" s="35"/>
      <c r="M338" s="35"/>
      <c r="N338" s="74"/>
      <c r="O338" s="74"/>
      <c r="P338" s="35"/>
      <c r="Q338" s="35"/>
      <c r="R338" s="74"/>
      <c r="S338" s="61"/>
      <c r="T338" s="74"/>
    </row>
    <row r="339" spans="2:20" x14ac:dyDescent="0.35">
      <c r="B339" s="33"/>
      <c r="C339" s="72"/>
      <c r="D339" s="73"/>
      <c r="E339" s="73"/>
      <c r="F339" s="73"/>
      <c r="G339" s="74"/>
      <c r="H339" s="61"/>
      <c r="I339" s="61"/>
      <c r="J339" s="74"/>
      <c r="K339" s="74"/>
      <c r="L339" s="35"/>
      <c r="M339" s="35"/>
      <c r="N339" s="74"/>
      <c r="O339" s="74"/>
      <c r="P339" s="35"/>
      <c r="Q339" s="35"/>
      <c r="R339" s="74"/>
      <c r="S339" s="61"/>
      <c r="T339" s="74"/>
    </row>
    <row r="340" spans="2:20" x14ac:dyDescent="0.35">
      <c r="B340" s="33"/>
      <c r="C340" s="72"/>
      <c r="D340" s="73"/>
      <c r="E340" s="73"/>
      <c r="F340" s="73"/>
      <c r="G340" s="74"/>
      <c r="H340" s="61"/>
      <c r="I340" s="61"/>
      <c r="J340" s="74"/>
      <c r="K340" s="74"/>
      <c r="L340" s="35"/>
      <c r="M340" s="35"/>
      <c r="N340" s="74"/>
      <c r="O340" s="74"/>
      <c r="P340" s="35"/>
      <c r="Q340" s="35"/>
      <c r="R340" s="74"/>
      <c r="S340" s="61"/>
      <c r="T340" s="74"/>
    </row>
    <row r="341" spans="2:20" x14ac:dyDescent="0.35">
      <c r="B341" s="33"/>
      <c r="C341" s="72"/>
      <c r="D341" s="73"/>
      <c r="E341" s="73"/>
      <c r="F341" s="73"/>
      <c r="G341" s="74"/>
      <c r="H341" s="61"/>
      <c r="I341" s="61"/>
      <c r="J341" s="74"/>
      <c r="K341" s="74"/>
      <c r="L341" s="35"/>
      <c r="M341" s="35"/>
      <c r="N341" s="74"/>
      <c r="O341" s="74"/>
      <c r="P341" s="35"/>
      <c r="Q341" s="35"/>
      <c r="R341" s="74"/>
      <c r="S341" s="61"/>
      <c r="T341" s="74"/>
    </row>
    <row r="342" spans="2:20" x14ac:dyDescent="0.35">
      <c r="B342" s="33"/>
      <c r="C342" s="72"/>
      <c r="D342" s="73"/>
      <c r="E342" s="73"/>
      <c r="F342" s="73"/>
      <c r="G342" s="74"/>
      <c r="H342" s="61"/>
      <c r="I342" s="61"/>
      <c r="J342" s="74"/>
      <c r="K342" s="74"/>
      <c r="L342" s="35"/>
      <c r="M342" s="35"/>
      <c r="N342" s="74"/>
      <c r="O342" s="74"/>
      <c r="P342" s="35"/>
      <c r="Q342" s="35"/>
      <c r="R342" s="74"/>
      <c r="S342" s="61"/>
      <c r="T342" s="74"/>
    </row>
    <row r="343" spans="2:20" x14ac:dyDescent="0.35">
      <c r="B343" s="33"/>
      <c r="C343" s="72"/>
      <c r="D343" s="73"/>
      <c r="E343" s="73"/>
      <c r="F343" s="73"/>
      <c r="G343" s="74"/>
      <c r="H343" s="61"/>
      <c r="I343" s="61"/>
      <c r="J343" s="74"/>
      <c r="K343" s="74"/>
      <c r="L343" s="35"/>
      <c r="M343" s="35"/>
      <c r="N343" s="74"/>
      <c r="O343" s="74"/>
      <c r="P343" s="35"/>
      <c r="Q343" s="35"/>
      <c r="R343" s="74"/>
      <c r="S343" s="61"/>
      <c r="T343" s="74"/>
    </row>
    <row r="344" spans="2:20" x14ac:dyDescent="0.35">
      <c r="B344" s="33"/>
      <c r="C344" s="72"/>
      <c r="D344" s="73"/>
      <c r="E344" s="73"/>
      <c r="F344" s="73"/>
      <c r="G344" s="74"/>
      <c r="H344" s="61"/>
      <c r="I344" s="61"/>
      <c r="J344" s="74"/>
      <c r="K344" s="74"/>
      <c r="L344" s="35"/>
      <c r="M344" s="35"/>
      <c r="N344" s="74"/>
      <c r="O344" s="74"/>
      <c r="P344" s="35"/>
      <c r="Q344" s="35"/>
      <c r="R344" s="74"/>
      <c r="S344" s="61"/>
      <c r="T344" s="74"/>
    </row>
    <row r="345" spans="2:20" x14ac:dyDescent="0.35">
      <c r="B345" s="33"/>
      <c r="C345" s="72"/>
      <c r="D345" s="73"/>
      <c r="E345" s="73"/>
      <c r="F345" s="73"/>
      <c r="G345" s="74"/>
      <c r="H345" s="61"/>
      <c r="I345" s="61"/>
      <c r="J345" s="74"/>
      <c r="K345" s="74"/>
      <c r="L345" s="35"/>
      <c r="M345" s="35"/>
      <c r="N345" s="74"/>
      <c r="O345" s="74"/>
      <c r="P345" s="35"/>
      <c r="Q345" s="35"/>
      <c r="R345" s="74"/>
      <c r="S345" s="61"/>
      <c r="T345" s="74"/>
    </row>
    <row r="346" spans="2:20" x14ac:dyDescent="0.35">
      <c r="B346" s="33"/>
      <c r="C346" s="72"/>
      <c r="D346" s="73"/>
      <c r="E346" s="73"/>
      <c r="F346" s="73"/>
      <c r="G346" s="74"/>
      <c r="H346" s="61"/>
      <c r="I346" s="61"/>
      <c r="J346" s="74"/>
      <c r="K346" s="74"/>
      <c r="L346" s="35"/>
      <c r="M346" s="35"/>
      <c r="N346" s="74"/>
      <c r="O346" s="74"/>
      <c r="P346" s="35"/>
      <c r="Q346" s="35"/>
      <c r="R346" s="74"/>
      <c r="S346" s="61"/>
      <c r="T346" s="74"/>
    </row>
    <row r="347" spans="2:20" x14ac:dyDescent="0.35">
      <c r="B347" s="33"/>
      <c r="C347" s="72"/>
      <c r="D347" s="73"/>
      <c r="E347" s="73"/>
      <c r="F347" s="73"/>
      <c r="G347" s="74"/>
      <c r="H347" s="61"/>
      <c r="I347" s="61"/>
      <c r="J347" s="74"/>
      <c r="K347" s="74"/>
      <c r="L347" s="35"/>
      <c r="M347" s="35"/>
      <c r="N347" s="74"/>
      <c r="O347" s="74"/>
      <c r="P347" s="35"/>
      <c r="Q347" s="35"/>
      <c r="R347" s="74"/>
      <c r="S347" s="61"/>
      <c r="T347" s="74"/>
    </row>
    <row r="348" spans="2:20" x14ac:dyDescent="0.35">
      <c r="B348" s="33"/>
      <c r="C348" s="72"/>
      <c r="D348" s="73"/>
      <c r="E348" s="73"/>
      <c r="F348" s="73"/>
      <c r="G348" s="74"/>
      <c r="H348" s="61"/>
      <c r="I348" s="61"/>
      <c r="J348" s="74"/>
      <c r="K348" s="74"/>
      <c r="L348" s="35"/>
      <c r="M348" s="35"/>
      <c r="N348" s="74"/>
      <c r="O348" s="74"/>
      <c r="P348" s="35"/>
      <c r="Q348" s="35"/>
      <c r="R348" s="74"/>
      <c r="S348" s="61"/>
      <c r="T348" s="74"/>
    </row>
    <row r="349" spans="2:20" x14ac:dyDescent="0.35">
      <c r="B349" s="33"/>
      <c r="C349" s="72"/>
      <c r="D349" s="73"/>
      <c r="E349" s="73"/>
      <c r="F349" s="73"/>
      <c r="G349" s="74"/>
      <c r="H349" s="61"/>
      <c r="I349" s="61"/>
      <c r="J349" s="74"/>
      <c r="K349" s="74"/>
      <c r="L349" s="35"/>
      <c r="M349" s="35"/>
      <c r="N349" s="74"/>
      <c r="O349" s="74"/>
      <c r="P349" s="35"/>
      <c r="Q349" s="35"/>
      <c r="R349" s="74"/>
      <c r="S349" s="61"/>
      <c r="T349" s="74"/>
    </row>
    <row r="350" spans="2:20" x14ac:dyDescent="0.35">
      <c r="B350" s="33"/>
      <c r="C350" s="72"/>
      <c r="D350" s="73"/>
      <c r="E350" s="73"/>
      <c r="F350" s="73"/>
      <c r="G350" s="74"/>
      <c r="H350" s="61"/>
      <c r="I350" s="61"/>
      <c r="J350" s="74"/>
      <c r="K350" s="74"/>
      <c r="L350" s="35"/>
      <c r="M350" s="35"/>
      <c r="N350" s="74"/>
      <c r="O350" s="74"/>
      <c r="P350" s="35"/>
      <c r="Q350" s="35"/>
      <c r="R350" s="74"/>
      <c r="S350" s="61"/>
      <c r="T350" s="74"/>
    </row>
    <row r="351" spans="2:20" x14ac:dyDescent="0.35">
      <c r="B351" s="33"/>
      <c r="C351" s="72"/>
      <c r="D351" s="73"/>
      <c r="E351" s="73"/>
      <c r="F351" s="73"/>
      <c r="G351" s="74"/>
      <c r="H351" s="61"/>
      <c r="I351" s="61"/>
      <c r="J351" s="74"/>
      <c r="K351" s="74"/>
      <c r="L351" s="35"/>
      <c r="M351" s="35"/>
      <c r="N351" s="74"/>
      <c r="O351" s="74"/>
      <c r="P351" s="35"/>
      <c r="Q351" s="35"/>
      <c r="R351" s="74"/>
      <c r="S351" s="61"/>
      <c r="T351" s="74"/>
    </row>
    <row r="352" spans="2:20" x14ac:dyDescent="0.35">
      <c r="B352" s="33"/>
      <c r="C352" s="72"/>
      <c r="D352" s="73"/>
      <c r="E352" s="73"/>
      <c r="F352" s="73"/>
      <c r="G352" s="74"/>
      <c r="H352" s="61"/>
      <c r="I352" s="61"/>
      <c r="J352" s="74"/>
      <c r="K352" s="74"/>
      <c r="L352" s="35"/>
      <c r="M352" s="35"/>
      <c r="N352" s="74"/>
      <c r="O352" s="74"/>
      <c r="P352" s="35"/>
      <c r="Q352" s="35"/>
      <c r="R352" s="74"/>
      <c r="S352" s="61"/>
      <c r="T352" s="74"/>
    </row>
    <row r="353" spans="2:20" x14ac:dyDescent="0.35">
      <c r="B353" s="33"/>
      <c r="C353" s="72"/>
      <c r="D353" s="73"/>
      <c r="E353" s="73"/>
      <c r="F353" s="73"/>
      <c r="G353" s="74"/>
      <c r="H353" s="61"/>
      <c r="I353" s="61"/>
      <c r="J353" s="74"/>
      <c r="K353" s="74"/>
      <c r="L353" s="35"/>
      <c r="M353" s="35"/>
      <c r="N353" s="74"/>
      <c r="O353" s="74"/>
      <c r="P353" s="35"/>
      <c r="Q353" s="35"/>
      <c r="R353" s="74"/>
      <c r="S353" s="61"/>
      <c r="T353" s="74"/>
    </row>
    <row r="354" spans="2:20" x14ac:dyDescent="0.35">
      <c r="B354" s="33"/>
      <c r="C354" s="72"/>
      <c r="D354" s="73"/>
      <c r="E354" s="73"/>
      <c r="F354" s="73"/>
      <c r="G354" s="74"/>
      <c r="H354" s="61"/>
      <c r="I354" s="61"/>
      <c r="J354" s="74"/>
      <c r="K354" s="74"/>
      <c r="L354" s="35"/>
      <c r="M354" s="35"/>
      <c r="N354" s="74"/>
      <c r="O354" s="74"/>
      <c r="P354" s="35"/>
      <c r="Q354" s="35"/>
      <c r="R354" s="74"/>
      <c r="S354" s="61"/>
      <c r="T354" s="74"/>
    </row>
    <row r="355" spans="2:20" x14ac:dyDescent="0.35">
      <c r="B355" s="33"/>
      <c r="C355" s="72"/>
      <c r="D355" s="73"/>
      <c r="E355" s="73"/>
      <c r="F355" s="73"/>
      <c r="G355" s="74"/>
      <c r="H355" s="61"/>
      <c r="I355" s="61"/>
      <c r="J355" s="74"/>
      <c r="K355" s="74"/>
      <c r="L355" s="35"/>
      <c r="M355" s="35"/>
      <c r="N355" s="74"/>
      <c r="O355" s="74"/>
      <c r="P355" s="35"/>
      <c r="Q355" s="35"/>
      <c r="R355" s="74"/>
      <c r="S355" s="61"/>
      <c r="T355" s="74"/>
    </row>
    <row r="356" spans="2:20" x14ac:dyDescent="0.35">
      <c r="B356" s="33"/>
      <c r="C356" s="72"/>
      <c r="D356" s="73"/>
      <c r="E356" s="73"/>
      <c r="F356" s="73"/>
      <c r="G356" s="74"/>
      <c r="H356" s="61"/>
      <c r="I356" s="61"/>
      <c r="J356" s="74"/>
      <c r="K356" s="74"/>
      <c r="L356" s="35"/>
      <c r="M356" s="35"/>
      <c r="N356" s="74"/>
      <c r="O356" s="74"/>
      <c r="P356" s="35"/>
      <c r="Q356" s="35"/>
      <c r="R356" s="74"/>
      <c r="S356" s="61"/>
      <c r="T356" s="74"/>
    </row>
    <row r="357" spans="2:20" x14ac:dyDescent="0.35">
      <c r="B357" s="33"/>
      <c r="C357" s="72"/>
      <c r="D357" s="73"/>
      <c r="E357" s="73"/>
      <c r="F357" s="73"/>
      <c r="G357" s="74"/>
      <c r="H357" s="61"/>
      <c r="I357" s="61"/>
      <c r="J357" s="74"/>
      <c r="K357" s="74"/>
      <c r="L357" s="35"/>
      <c r="M357" s="35"/>
      <c r="N357" s="74"/>
      <c r="O357" s="74"/>
      <c r="P357" s="35"/>
      <c r="Q357" s="35"/>
      <c r="R357" s="74"/>
      <c r="S357" s="61"/>
      <c r="T357" s="74"/>
    </row>
    <row r="358" spans="2:20" x14ac:dyDescent="0.35">
      <c r="B358" s="33"/>
      <c r="C358" s="72"/>
      <c r="D358" s="73"/>
      <c r="E358" s="73"/>
      <c r="F358" s="73"/>
      <c r="G358" s="74"/>
      <c r="H358" s="61"/>
      <c r="I358" s="61"/>
      <c r="J358" s="74"/>
      <c r="K358" s="74"/>
      <c r="L358" s="35"/>
      <c r="M358" s="35"/>
      <c r="N358" s="74"/>
      <c r="O358" s="74"/>
      <c r="P358" s="35"/>
      <c r="Q358" s="35"/>
      <c r="R358" s="74"/>
      <c r="S358" s="61"/>
      <c r="T358" s="74"/>
    </row>
    <row r="359" spans="2:20" x14ac:dyDescent="0.35">
      <c r="B359" s="33"/>
      <c r="C359" s="72"/>
      <c r="D359" s="73"/>
      <c r="E359" s="73"/>
      <c r="F359" s="73"/>
      <c r="G359" s="74"/>
      <c r="H359" s="61"/>
      <c r="I359" s="61"/>
      <c r="J359" s="74"/>
      <c r="K359" s="74"/>
      <c r="L359" s="35"/>
      <c r="M359" s="35"/>
      <c r="N359" s="74"/>
      <c r="O359" s="74"/>
      <c r="P359" s="35"/>
      <c r="Q359" s="35"/>
      <c r="R359" s="74"/>
      <c r="S359" s="61"/>
      <c r="T359" s="74"/>
    </row>
    <row r="360" spans="2:20" x14ac:dyDescent="0.35">
      <c r="B360" s="33"/>
      <c r="C360" s="72"/>
      <c r="D360" s="73"/>
      <c r="E360" s="73"/>
      <c r="F360" s="73"/>
      <c r="G360" s="74"/>
      <c r="H360" s="61"/>
      <c r="I360" s="61"/>
      <c r="J360" s="74"/>
      <c r="K360" s="74"/>
      <c r="L360" s="35"/>
      <c r="M360" s="35"/>
      <c r="N360" s="74"/>
      <c r="O360" s="74"/>
      <c r="P360" s="35"/>
      <c r="Q360" s="35"/>
      <c r="R360" s="74"/>
      <c r="S360" s="61"/>
      <c r="T360" s="74"/>
    </row>
    <row r="361" spans="2:20" x14ac:dyDescent="0.35">
      <c r="B361" s="33"/>
      <c r="C361" s="72"/>
      <c r="D361" s="73"/>
      <c r="E361" s="73"/>
      <c r="F361" s="73"/>
      <c r="G361" s="74"/>
      <c r="H361" s="61"/>
      <c r="I361" s="61"/>
      <c r="J361" s="74"/>
      <c r="K361" s="74"/>
      <c r="L361" s="35"/>
      <c r="M361" s="35"/>
      <c r="N361" s="74"/>
      <c r="O361" s="74"/>
      <c r="P361" s="35"/>
      <c r="Q361" s="35"/>
      <c r="R361" s="74"/>
      <c r="S361" s="61"/>
      <c r="T361" s="74"/>
    </row>
    <row r="362" spans="2:20" x14ac:dyDescent="0.35">
      <c r="B362" s="33"/>
      <c r="C362" s="72"/>
      <c r="D362" s="73"/>
      <c r="E362" s="73"/>
      <c r="F362" s="73"/>
      <c r="G362" s="74"/>
      <c r="H362" s="61"/>
      <c r="I362" s="61"/>
      <c r="J362" s="74"/>
      <c r="K362" s="74"/>
      <c r="L362" s="35"/>
      <c r="M362" s="35"/>
      <c r="N362" s="74"/>
      <c r="O362" s="74"/>
      <c r="P362" s="35"/>
      <c r="Q362" s="35"/>
      <c r="R362" s="74"/>
      <c r="S362" s="61"/>
      <c r="T362" s="74"/>
    </row>
    <row r="363" spans="2:20" x14ac:dyDescent="0.35">
      <c r="B363" s="33"/>
      <c r="C363" s="72"/>
      <c r="D363" s="73"/>
      <c r="E363" s="73"/>
      <c r="F363" s="73"/>
      <c r="G363" s="74"/>
      <c r="H363" s="61"/>
      <c r="I363" s="61"/>
      <c r="J363" s="74"/>
      <c r="K363" s="74"/>
      <c r="L363" s="35"/>
      <c r="M363" s="35"/>
      <c r="N363" s="74"/>
      <c r="O363" s="74"/>
      <c r="P363" s="35"/>
      <c r="Q363" s="35"/>
      <c r="R363" s="74"/>
      <c r="S363" s="61"/>
      <c r="T363" s="74"/>
    </row>
    <row r="364" spans="2:20" x14ac:dyDescent="0.35">
      <c r="B364" s="33"/>
      <c r="C364" s="72"/>
      <c r="D364" s="73"/>
      <c r="E364" s="73"/>
      <c r="F364" s="73"/>
      <c r="G364" s="74"/>
      <c r="H364" s="61"/>
      <c r="I364" s="61"/>
      <c r="J364" s="74"/>
      <c r="K364" s="74"/>
      <c r="L364" s="35"/>
      <c r="M364" s="35"/>
      <c r="N364" s="74"/>
      <c r="O364" s="74"/>
      <c r="P364" s="35"/>
      <c r="Q364" s="35"/>
      <c r="R364" s="74"/>
      <c r="S364" s="61"/>
      <c r="T364" s="74"/>
    </row>
    <row r="365" spans="2:20" x14ac:dyDescent="0.35">
      <c r="B365" s="33"/>
      <c r="C365" s="72"/>
      <c r="D365" s="73"/>
      <c r="E365" s="73"/>
      <c r="F365" s="73"/>
      <c r="G365" s="74"/>
      <c r="H365" s="61"/>
      <c r="I365" s="61"/>
      <c r="J365" s="74"/>
      <c r="K365" s="74"/>
      <c r="L365" s="35"/>
      <c r="M365" s="35"/>
      <c r="N365" s="74"/>
      <c r="O365" s="74"/>
      <c r="P365" s="35"/>
      <c r="Q365" s="35"/>
      <c r="R365" s="74"/>
      <c r="S365" s="61"/>
      <c r="T365" s="74"/>
    </row>
    <row r="366" spans="2:20" x14ac:dyDescent="0.35">
      <c r="B366" s="33"/>
      <c r="C366" s="72"/>
      <c r="D366" s="73"/>
      <c r="E366" s="73"/>
      <c r="F366" s="73"/>
      <c r="G366" s="74"/>
      <c r="H366" s="61"/>
      <c r="I366" s="61"/>
      <c r="J366" s="74"/>
      <c r="K366" s="74"/>
      <c r="L366" s="35"/>
      <c r="M366" s="35"/>
      <c r="N366" s="74"/>
      <c r="O366" s="74"/>
      <c r="P366" s="35"/>
      <c r="Q366" s="35"/>
      <c r="R366" s="74"/>
      <c r="S366" s="61"/>
      <c r="T366" s="74"/>
    </row>
    <row r="367" spans="2:20" x14ac:dyDescent="0.35">
      <c r="B367" s="33"/>
      <c r="C367" s="72"/>
      <c r="D367" s="73"/>
      <c r="E367" s="73"/>
      <c r="F367" s="73"/>
      <c r="G367" s="74"/>
      <c r="H367" s="61"/>
      <c r="I367" s="61"/>
      <c r="J367" s="74"/>
      <c r="K367" s="74"/>
      <c r="L367" s="35"/>
      <c r="M367" s="35"/>
      <c r="N367" s="74"/>
      <c r="O367" s="74"/>
      <c r="P367" s="35"/>
      <c r="Q367" s="35"/>
      <c r="R367" s="74"/>
      <c r="S367" s="61"/>
      <c r="T367" s="74"/>
    </row>
    <row r="368" spans="2:20" x14ac:dyDescent="0.35">
      <c r="B368" s="33"/>
      <c r="C368" s="72"/>
      <c r="D368" s="73"/>
      <c r="E368" s="73"/>
      <c r="F368" s="73"/>
      <c r="G368" s="74"/>
      <c r="H368" s="61"/>
      <c r="I368" s="61"/>
      <c r="J368" s="74"/>
      <c r="K368" s="74"/>
      <c r="L368" s="35"/>
      <c r="M368" s="35"/>
      <c r="N368" s="74"/>
      <c r="O368" s="74"/>
      <c r="P368" s="35"/>
      <c r="Q368" s="35"/>
      <c r="R368" s="74"/>
      <c r="S368" s="61"/>
      <c r="T368" s="74"/>
    </row>
    <row r="369" spans="2:20" x14ac:dyDescent="0.35">
      <c r="B369" s="33"/>
      <c r="C369" s="72"/>
      <c r="D369" s="73"/>
      <c r="E369" s="73"/>
      <c r="F369" s="73"/>
      <c r="G369" s="74"/>
      <c r="H369" s="61"/>
      <c r="I369" s="61"/>
      <c r="J369" s="74"/>
      <c r="K369" s="74"/>
      <c r="L369" s="35"/>
      <c r="M369" s="35"/>
      <c r="N369" s="74"/>
      <c r="O369" s="74"/>
      <c r="P369" s="35"/>
      <c r="Q369" s="35"/>
      <c r="R369" s="74"/>
      <c r="S369" s="61"/>
      <c r="T369" s="74"/>
    </row>
    <row r="370" spans="2:20" x14ac:dyDescent="0.35">
      <c r="B370" s="33"/>
      <c r="C370" s="72"/>
      <c r="D370" s="73"/>
      <c r="E370" s="73"/>
      <c r="F370" s="73"/>
      <c r="G370" s="74"/>
      <c r="H370" s="61"/>
      <c r="I370" s="61"/>
      <c r="J370" s="74"/>
      <c r="K370" s="74"/>
      <c r="L370" s="35"/>
      <c r="M370" s="35"/>
      <c r="N370" s="74"/>
      <c r="O370" s="74"/>
      <c r="P370" s="35"/>
      <c r="Q370" s="35"/>
      <c r="R370" s="74"/>
      <c r="S370" s="61"/>
      <c r="T370" s="74"/>
    </row>
    <row r="371" spans="2:20" x14ac:dyDescent="0.35">
      <c r="B371" s="33"/>
      <c r="C371" s="72"/>
      <c r="D371" s="73"/>
      <c r="E371" s="73"/>
      <c r="F371" s="73"/>
      <c r="G371" s="74"/>
      <c r="H371" s="61"/>
      <c r="I371" s="61"/>
      <c r="J371" s="74"/>
      <c r="K371" s="74"/>
      <c r="L371" s="35"/>
      <c r="M371" s="35"/>
      <c r="N371" s="74"/>
      <c r="O371" s="74"/>
      <c r="P371" s="35"/>
      <c r="Q371" s="35"/>
      <c r="R371" s="74"/>
      <c r="S371" s="61"/>
      <c r="T371" s="74"/>
    </row>
    <row r="372" spans="2:20" x14ac:dyDescent="0.35">
      <c r="B372" s="33"/>
      <c r="C372" s="72"/>
      <c r="D372" s="73"/>
      <c r="E372" s="73"/>
      <c r="F372" s="73"/>
      <c r="G372" s="74"/>
      <c r="H372" s="61"/>
      <c r="I372" s="61"/>
      <c r="J372" s="74"/>
      <c r="K372" s="74"/>
      <c r="L372" s="35"/>
      <c r="M372" s="35"/>
      <c r="N372" s="74"/>
      <c r="O372" s="74"/>
      <c r="P372" s="35"/>
      <c r="Q372" s="35"/>
      <c r="R372" s="74"/>
      <c r="S372" s="61"/>
      <c r="T372" s="74"/>
    </row>
    <row r="373" spans="2:20" x14ac:dyDescent="0.35">
      <c r="B373" s="33"/>
      <c r="C373" s="72"/>
      <c r="D373" s="73"/>
      <c r="E373" s="73"/>
      <c r="F373" s="73"/>
      <c r="G373" s="74"/>
      <c r="H373" s="61"/>
      <c r="I373" s="61"/>
      <c r="J373" s="74"/>
      <c r="K373" s="74"/>
      <c r="L373" s="35"/>
      <c r="M373" s="35"/>
      <c r="N373" s="74"/>
      <c r="O373" s="74"/>
      <c r="P373" s="35"/>
      <c r="Q373" s="35"/>
      <c r="R373" s="74"/>
      <c r="S373" s="61"/>
      <c r="T373" s="74"/>
    </row>
    <row r="374" spans="2:20" x14ac:dyDescent="0.35">
      <c r="B374" s="33"/>
      <c r="C374" s="72"/>
      <c r="D374" s="73"/>
      <c r="E374" s="73"/>
      <c r="F374" s="73"/>
      <c r="G374" s="74"/>
      <c r="H374" s="61"/>
      <c r="I374" s="61"/>
      <c r="J374" s="74"/>
      <c r="K374" s="74"/>
      <c r="L374" s="35"/>
      <c r="M374" s="35"/>
      <c r="N374" s="74"/>
      <c r="O374" s="74"/>
      <c r="P374" s="35"/>
      <c r="Q374" s="35"/>
      <c r="R374" s="74"/>
      <c r="S374" s="61"/>
      <c r="T374" s="74"/>
    </row>
    <row r="375" spans="2:20" x14ac:dyDescent="0.35">
      <c r="B375" s="33"/>
      <c r="C375" s="72"/>
      <c r="D375" s="73"/>
      <c r="E375" s="73"/>
      <c r="F375" s="73"/>
      <c r="G375" s="74"/>
      <c r="H375" s="61"/>
      <c r="I375" s="61"/>
      <c r="J375" s="74"/>
      <c r="K375" s="74"/>
      <c r="L375" s="35"/>
      <c r="M375" s="35"/>
      <c r="N375" s="74"/>
      <c r="O375" s="74"/>
      <c r="P375" s="35"/>
      <c r="Q375" s="35"/>
      <c r="R375" s="74"/>
      <c r="S375" s="61"/>
      <c r="T375" s="74"/>
    </row>
    <row r="376" spans="2:20" x14ac:dyDescent="0.35">
      <c r="B376" s="33"/>
      <c r="C376" s="72"/>
      <c r="D376" s="73"/>
      <c r="E376" s="73"/>
      <c r="F376" s="73"/>
      <c r="G376" s="74"/>
      <c r="H376" s="61"/>
      <c r="I376" s="61"/>
      <c r="J376" s="74"/>
      <c r="K376" s="74"/>
      <c r="L376" s="35"/>
      <c r="M376" s="35"/>
      <c r="N376" s="74"/>
      <c r="O376" s="74"/>
      <c r="P376" s="35"/>
      <c r="Q376" s="35"/>
      <c r="R376" s="74"/>
      <c r="S376" s="61"/>
      <c r="T376" s="74"/>
    </row>
    <row r="377" spans="2:20" x14ac:dyDescent="0.35">
      <c r="B377" s="33"/>
      <c r="C377" s="72"/>
      <c r="D377" s="73"/>
      <c r="E377" s="73"/>
      <c r="F377" s="73"/>
      <c r="G377" s="74"/>
      <c r="H377" s="61"/>
      <c r="I377" s="61"/>
      <c r="J377" s="74"/>
      <c r="K377" s="74"/>
      <c r="L377" s="35"/>
      <c r="M377" s="35"/>
      <c r="N377" s="74"/>
      <c r="O377" s="74"/>
      <c r="P377" s="35"/>
      <c r="Q377" s="35"/>
      <c r="R377" s="74"/>
      <c r="S377" s="61"/>
      <c r="T377" s="74"/>
    </row>
    <row r="378" spans="2:20" x14ac:dyDescent="0.35">
      <c r="B378" s="33"/>
      <c r="C378" s="72"/>
      <c r="D378" s="73"/>
      <c r="E378" s="73"/>
      <c r="F378" s="73"/>
      <c r="G378" s="74"/>
      <c r="H378" s="61"/>
      <c r="I378" s="61"/>
      <c r="J378" s="74"/>
      <c r="K378" s="74"/>
      <c r="L378" s="35"/>
      <c r="M378" s="35"/>
      <c r="N378" s="74"/>
      <c r="O378" s="74"/>
      <c r="P378" s="35"/>
      <c r="Q378" s="35"/>
      <c r="R378" s="74"/>
      <c r="S378" s="61"/>
      <c r="T378" s="74"/>
    </row>
    <row r="379" spans="2:20" x14ac:dyDescent="0.35">
      <c r="B379" s="33"/>
      <c r="C379" s="72"/>
      <c r="D379" s="73"/>
      <c r="E379" s="73"/>
      <c r="F379" s="73"/>
      <c r="G379" s="74"/>
      <c r="H379" s="61"/>
      <c r="I379" s="61"/>
      <c r="J379" s="74"/>
      <c r="K379" s="74"/>
      <c r="L379" s="35"/>
      <c r="M379" s="35"/>
      <c r="N379" s="74"/>
      <c r="O379" s="74"/>
      <c r="P379" s="35"/>
      <c r="Q379" s="35"/>
      <c r="R379" s="74"/>
      <c r="S379" s="61"/>
      <c r="T379" s="74"/>
    </row>
    <row r="380" spans="2:20" x14ac:dyDescent="0.35">
      <c r="B380" s="33"/>
      <c r="C380" s="72"/>
      <c r="D380" s="73"/>
      <c r="E380" s="73"/>
      <c r="F380" s="73"/>
      <c r="G380" s="74"/>
      <c r="H380" s="61"/>
      <c r="I380" s="61"/>
      <c r="J380" s="74"/>
      <c r="K380" s="74"/>
      <c r="L380" s="35"/>
      <c r="M380" s="35"/>
      <c r="N380" s="74"/>
      <c r="O380" s="74"/>
      <c r="P380" s="35"/>
      <c r="Q380" s="35"/>
      <c r="R380" s="74"/>
      <c r="S380" s="61"/>
      <c r="T380" s="74"/>
    </row>
    <row r="381" spans="2:20" x14ac:dyDescent="0.35">
      <c r="B381" s="33"/>
      <c r="C381" s="72"/>
      <c r="D381" s="73"/>
      <c r="E381" s="73"/>
      <c r="F381" s="73"/>
      <c r="G381" s="74"/>
      <c r="H381" s="61"/>
      <c r="I381" s="61"/>
      <c r="J381" s="74"/>
      <c r="K381" s="74"/>
      <c r="L381" s="35"/>
      <c r="M381" s="35"/>
      <c r="N381" s="74"/>
      <c r="O381" s="74"/>
      <c r="P381" s="35"/>
      <c r="Q381" s="35"/>
      <c r="R381" s="74"/>
      <c r="S381" s="61"/>
      <c r="T381" s="74"/>
    </row>
    <row r="382" spans="2:20" x14ac:dyDescent="0.35">
      <c r="B382" s="33"/>
      <c r="C382" s="72"/>
      <c r="D382" s="73"/>
      <c r="E382" s="73"/>
      <c r="F382" s="73"/>
      <c r="G382" s="74"/>
      <c r="H382" s="61"/>
      <c r="I382" s="61"/>
      <c r="J382" s="74"/>
      <c r="K382" s="74"/>
      <c r="L382" s="35"/>
      <c r="M382" s="35"/>
      <c r="N382" s="74"/>
      <c r="O382" s="74"/>
      <c r="P382" s="35"/>
      <c r="Q382" s="35"/>
      <c r="R382" s="74"/>
      <c r="S382" s="61"/>
      <c r="T382" s="74"/>
    </row>
    <row r="383" spans="2:20" x14ac:dyDescent="0.35">
      <c r="B383" s="33"/>
      <c r="C383" s="72"/>
      <c r="D383" s="73"/>
      <c r="E383" s="73"/>
      <c r="F383" s="73"/>
      <c r="G383" s="74"/>
      <c r="H383" s="61"/>
      <c r="I383" s="61"/>
      <c r="J383" s="74"/>
      <c r="K383" s="74"/>
      <c r="L383" s="35"/>
      <c r="M383" s="35"/>
      <c r="N383" s="74"/>
      <c r="O383" s="74"/>
      <c r="P383" s="35"/>
      <c r="Q383" s="35"/>
      <c r="R383" s="74"/>
      <c r="S383" s="61"/>
      <c r="T383" s="74"/>
    </row>
    <row r="384" spans="2:20" x14ac:dyDescent="0.35">
      <c r="B384" s="33"/>
      <c r="C384" s="72"/>
      <c r="D384" s="73"/>
      <c r="E384" s="73"/>
      <c r="F384" s="73"/>
      <c r="G384" s="74"/>
      <c r="H384" s="61"/>
      <c r="I384" s="61"/>
      <c r="J384" s="74"/>
      <c r="K384" s="74"/>
      <c r="L384" s="35"/>
      <c r="M384" s="35"/>
      <c r="N384" s="74"/>
      <c r="O384" s="74"/>
      <c r="P384" s="35"/>
      <c r="Q384" s="35"/>
      <c r="R384" s="74"/>
      <c r="S384" s="61"/>
      <c r="T384" s="74"/>
    </row>
    <row r="385" spans="2:20" x14ac:dyDescent="0.35">
      <c r="B385" s="33"/>
      <c r="C385" s="72"/>
      <c r="D385" s="73"/>
      <c r="E385" s="73"/>
      <c r="F385" s="73"/>
      <c r="G385" s="74"/>
      <c r="H385" s="61"/>
      <c r="I385" s="61"/>
      <c r="J385" s="74"/>
      <c r="K385" s="74"/>
      <c r="L385" s="35"/>
      <c r="M385" s="35"/>
      <c r="N385" s="74"/>
      <c r="O385" s="74"/>
      <c r="P385" s="35"/>
      <c r="Q385" s="35"/>
      <c r="R385" s="74"/>
      <c r="S385" s="61"/>
      <c r="T385" s="74"/>
    </row>
    <row r="386" spans="2:20" x14ac:dyDescent="0.35">
      <c r="B386" s="33"/>
      <c r="C386" s="72"/>
      <c r="D386" s="73"/>
      <c r="E386" s="73"/>
      <c r="F386" s="73"/>
      <c r="G386" s="74"/>
      <c r="H386" s="61"/>
      <c r="I386" s="61"/>
      <c r="J386" s="74"/>
      <c r="K386" s="74"/>
      <c r="L386" s="35"/>
      <c r="M386" s="35"/>
      <c r="N386" s="74"/>
      <c r="O386" s="74"/>
      <c r="P386" s="35"/>
      <c r="Q386" s="35"/>
      <c r="R386" s="74"/>
      <c r="S386" s="61"/>
      <c r="T386" s="74"/>
    </row>
    <row r="387" spans="2:20" x14ac:dyDescent="0.35">
      <c r="B387" s="33"/>
      <c r="C387" s="72"/>
      <c r="D387" s="73"/>
      <c r="E387" s="73"/>
      <c r="F387" s="73"/>
      <c r="G387" s="74"/>
      <c r="H387" s="61"/>
      <c r="I387" s="61"/>
      <c r="J387" s="74"/>
      <c r="K387" s="74"/>
      <c r="L387" s="35"/>
      <c r="M387" s="35"/>
      <c r="N387" s="74"/>
      <c r="O387" s="74"/>
      <c r="P387" s="35"/>
      <c r="Q387" s="35"/>
      <c r="R387" s="74"/>
      <c r="S387" s="61"/>
      <c r="T387" s="74"/>
    </row>
    <row r="388" spans="2:20" x14ac:dyDescent="0.35">
      <c r="B388" s="33"/>
      <c r="C388" s="72"/>
      <c r="D388" s="73"/>
      <c r="E388" s="73"/>
      <c r="F388" s="73"/>
      <c r="G388" s="74"/>
      <c r="H388" s="61"/>
      <c r="I388" s="61"/>
      <c r="J388" s="74"/>
      <c r="K388" s="74"/>
      <c r="L388" s="35"/>
      <c r="M388" s="35"/>
      <c r="N388" s="74"/>
      <c r="O388" s="74"/>
      <c r="P388" s="35"/>
      <c r="Q388" s="35"/>
      <c r="R388" s="74"/>
      <c r="S388" s="61"/>
      <c r="T388" s="74"/>
    </row>
    <row r="389" spans="2:20" x14ac:dyDescent="0.35">
      <c r="B389" s="33"/>
      <c r="C389" s="72"/>
      <c r="D389" s="73"/>
      <c r="E389" s="73"/>
      <c r="F389" s="73"/>
      <c r="G389" s="74"/>
      <c r="H389" s="61"/>
      <c r="I389" s="61"/>
      <c r="J389" s="74"/>
      <c r="K389" s="74"/>
      <c r="L389" s="35"/>
      <c r="M389" s="35"/>
      <c r="N389" s="74"/>
      <c r="O389" s="74"/>
      <c r="P389" s="35"/>
      <c r="Q389" s="35"/>
      <c r="R389" s="74"/>
      <c r="S389" s="61"/>
      <c r="T389" s="74"/>
    </row>
    <row r="390" spans="2:20" x14ac:dyDescent="0.35">
      <c r="B390" s="33"/>
      <c r="C390" s="72"/>
      <c r="D390" s="73"/>
      <c r="E390" s="73"/>
      <c r="F390" s="73"/>
      <c r="G390" s="74"/>
      <c r="H390" s="61"/>
      <c r="I390" s="61"/>
      <c r="J390" s="74"/>
      <c r="K390" s="74"/>
      <c r="L390" s="35"/>
      <c r="M390" s="35"/>
      <c r="N390" s="74"/>
      <c r="O390" s="74"/>
      <c r="P390" s="35"/>
      <c r="Q390" s="35"/>
      <c r="R390" s="74"/>
      <c r="S390" s="61"/>
      <c r="T390" s="74"/>
    </row>
    <row r="391" spans="2:20" x14ac:dyDescent="0.35">
      <c r="B391" s="33"/>
      <c r="C391" s="72"/>
      <c r="D391" s="73"/>
      <c r="E391" s="73"/>
      <c r="F391" s="73"/>
      <c r="G391" s="74"/>
      <c r="H391" s="61"/>
      <c r="I391" s="61"/>
      <c r="J391" s="74"/>
      <c r="K391" s="74"/>
      <c r="L391" s="35"/>
      <c r="M391" s="35"/>
      <c r="N391" s="74"/>
      <c r="O391" s="74"/>
      <c r="P391" s="35"/>
      <c r="Q391" s="35"/>
      <c r="R391" s="74"/>
      <c r="S391" s="61"/>
      <c r="T391" s="74"/>
    </row>
    <row r="392" spans="2:20" x14ac:dyDescent="0.35">
      <c r="B392" s="33"/>
      <c r="C392" s="72"/>
      <c r="D392" s="73"/>
      <c r="E392" s="73"/>
      <c r="F392" s="73"/>
      <c r="G392" s="74"/>
      <c r="H392" s="61"/>
      <c r="I392" s="61"/>
      <c r="J392" s="74"/>
      <c r="K392" s="74"/>
      <c r="L392" s="35"/>
      <c r="M392" s="35"/>
      <c r="N392" s="74"/>
      <c r="O392" s="74"/>
      <c r="P392" s="35"/>
      <c r="Q392" s="35"/>
      <c r="R392" s="74"/>
      <c r="S392" s="61"/>
      <c r="T392" s="74"/>
    </row>
    <row r="393" spans="2:20" x14ac:dyDescent="0.35">
      <c r="B393" s="33"/>
      <c r="C393" s="72"/>
      <c r="D393" s="73"/>
      <c r="E393" s="73"/>
      <c r="F393" s="73"/>
      <c r="G393" s="74"/>
      <c r="H393" s="61"/>
      <c r="I393" s="61"/>
      <c r="J393" s="74"/>
      <c r="K393" s="74"/>
      <c r="L393" s="35"/>
      <c r="M393" s="35"/>
      <c r="N393" s="74"/>
      <c r="O393" s="74"/>
      <c r="P393" s="35"/>
      <c r="Q393" s="35"/>
      <c r="R393" s="74"/>
      <c r="S393" s="61"/>
      <c r="T393" s="74"/>
    </row>
    <row r="394" spans="2:20" x14ac:dyDescent="0.35">
      <c r="B394" s="33"/>
      <c r="C394" s="72"/>
      <c r="D394" s="73"/>
      <c r="E394" s="73"/>
      <c r="F394" s="73"/>
      <c r="G394" s="74"/>
      <c r="H394" s="61"/>
      <c r="I394" s="61"/>
      <c r="J394" s="74"/>
      <c r="K394" s="74"/>
      <c r="L394" s="35"/>
      <c r="M394" s="35"/>
      <c r="N394" s="74"/>
      <c r="O394" s="74"/>
      <c r="P394" s="35"/>
      <c r="Q394" s="35"/>
      <c r="R394" s="74"/>
      <c r="S394" s="61"/>
      <c r="T394" s="74"/>
    </row>
    <row r="395" spans="2:20" x14ac:dyDescent="0.35">
      <c r="B395" s="33"/>
      <c r="C395" s="72"/>
      <c r="D395" s="73"/>
      <c r="E395" s="73"/>
      <c r="F395" s="73"/>
      <c r="G395" s="74"/>
      <c r="H395" s="61"/>
      <c r="I395" s="61"/>
      <c r="J395" s="74"/>
      <c r="K395" s="74"/>
      <c r="L395" s="35"/>
      <c r="M395" s="35"/>
      <c r="N395" s="74"/>
      <c r="O395" s="74"/>
      <c r="P395" s="35"/>
      <c r="Q395" s="35"/>
      <c r="R395" s="74"/>
      <c r="S395" s="61"/>
      <c r="T395" s="74"/>
    </row>
    <row r="396" spans="2:20" x14ac:dyDescent="0.35">
      <c r="B396" s="33"/>
      <c r="C396" s="72"/>
      <c r="D396" s="73"/>
      <c r="E396" s="73"/>
      <c r="F396" s="73"/>
      <c r="G396" s="74"/>
      <c r="H396" s="61"/>
      <c r="I396" s="61"/>
      <c r="J396" s="74"/>
      <c r="K396" s="74"/>
      <c r="L396" s="35"/>
      <c r="M396" s="35"/>
      <c r="N396" s="74"/>
      <c r="O396" s="74"/>
      <c r="P396" s="35"/>
      <c r="Q396" s="35"/>
      <c r="R396" s="74"/>
      <c r="S396" s="61"/>
      <c r="T396" s="74"/>
    </row>
    <row r="397" spans="2:20" x14ac:dyDescent="0.35">
      <c r="B397" s="33"/>
      <c r="C397" s="72"/>
      <c r="D397" s="73"/>
      <c r="E397" s="73"/>
      <c r="F397" s="73"/>
      <c r="G397" s="74"/>
      <c r="H397" s="61"/>
      <c r="I397" s="61"/>
      <c r="J397" s="74"/>
      <c r="K397" s="74"/>
      <c r="L397" s="35"/>
      <c r="M397" s="35"/>
      <c r="N397" s="74"/>
      <c r="O397" s="74"/>
      <c r="P397" s="35"/>
      <c r="Q397" s="35"/>
      <c r="R397" s="74"/>
      <c r="S397" s="61"/>
      <c r="T397" s="74"/>
    </row>
    <row r="398" spans="2:20" x14ac:dyDescent="0.35">
      <c r="B398" s="33"/>
      <c r="C398" s="72"/>
      <c r="D398" s="73"/>
      <c r="E398" s="73"/>
      <c r="F398" s="73"/>
      <c r="G398" s="74"/>
      <c r="H398" s="61"/>
      <c r="I398" s="61"/>
      <c r="J398" s="74"/>
      <c r="K398" s="74"/>
      <c r="L398" s="35"/>
      <c r="M398" s="35"/>
      <c r="N398" s="74"/>
      <c r="O398" s="74"/>
      <c r="P398" s="35"/>
      <c r="Q398" s="35"/>
      <c r="R398" s="74"/>
      <c r="S398" s="61"/>
      <c r="T398" s="74"/>
    </row>
    <row r="399" spans="2:20" x14ac:dyDescent="0.35">
      <c r="B399" s="33"/>
      <c r="C399" s="72"/>
      <c r="D399" s="73"/>
      <c r="E399" s="73"/>
      <c r="F399" s="73"/>
      <c r="G399" s="74"/>
      <c r="H399" s="61"/>
      <c r="I399" s="61"/>
      <c r="J399" s="74"/>
      <c r="K399" s="74"/>
      <c r="L399" s="35"/>
      <c r="M399" s="35"/>
      <c r="N399" s="74"/>
      <c r="O399" s="74"/>
      <c r="P399" s="35"/>
      <c r="Q399" s="35"/>
      <c r="R399" s="74"/>
      <c r="S399" s="61"/>
      <c r="T399" s="74"/>
    </row>
    <row r="400" spans="2:20" x14ac:dyDescent="0.35">
      <c r="B400" s="33"/>
      <c r="C400" s="72"/>
      <c r="D400" s="73"/>
      <c r="E400" s="73"/>
      <c r="F400" s="73"/>
      <c r="G400" s="74"/>
      <c r="H400" s="61"/>
      <c r="I400" s="61"/>
      <c r="J400" s="74"/>
      <c r="K400" s="74"/>
      <c r="L400" s="35"/>
      <c r="M400" s="35"/>
      <c r="N400" s="74"/>
      <c r="O400" s="74"/>
      <c r="P400" s="35"/>
      <c r="Q400" s="35"/>
      <c r="R400" s="74"/>
      <c r="S400" s="61"/>
      <c r="T400" s="74"/>
    </row>
    <row r="401" spans="2:20" x14ac:dyDescent="0.35">
      <c r="B401" s="33"/>
      <c r="C401" s="72"/>
      <c r="D401" s="73"/>
      <c r="E401" s="73"/>
      <c r="F401" s="73"/>
      <c r="G401" s="74"/>
      <c r="H401" s="61"/>
      <c r="I401" s="61"/>
      <c r="J401" s="74"/>
      <c r="K401" s="74"/>
      <c r="L401" s="35"/>
      <c r="M401" s="35"/>
      <c r="N401" s="74"/>
      <c r="O401" s="74"/>
      <c r="P401" s="35"/>
      <c r="Q401" s="35"/>
      <c r="R401" s="74"/>
      <c r="S401" s="61"/>
      <c r="T401" s="74"/>
    </row>
    <row r="402" spans="2:20" x14ac:dyDescent="0.35">
      <c r="B402" s="33"/>
      <c r="C402" s="72"/>
      <c r="D402" s="73"/>
      <c r="E402" s="73"/>
      <c r="F402" s="73"/>
      <c r="G402" s="74"/>
      <c r="H402" s="61"/>
      <c r="I402" s="61"/>
      <c r="J402" s="74"/>
      <c r="K402" s="74"/>
      <c r="L402" s="35"/>
      <c r="M402" s="35"/>
      <c r="N402" s="74"/>
      <c r="O402" s="74"/>
      <c r="P402" s="35"/>
      <c r="Q402" s="35"/>
      <c r="R402" s="74"/>
      <c r="S402" s="61"/>
      <c r="T402" s="74"/>
    </row>
    <row r="403" spans="2:20" x14ac:dyDescent="0.35">
      <c r="B403" s="33"/>
      <c r="C403" s="72"/>
      <c r="D403" s="73"/>
      <c r="E403" s="73"/>
      <c r="F403" s="73"/>
      <c r="G403" s="74"/>
      <c r="H403" s="61"/>
      <c r="I403" s="61"/>
      <c r="J403" s="74"/>
      <c r="K403" s="74"/>
      <c r="L403" s="35"/>
      <c r="M403" s="35"/>
      <c r="N403" s="74"/>
      <c r="O403" s="74"/>
      <c r="P403" s="35"/>
      <c r="Q403" s="35"/>
      <c r="R403" s="74"/>
      <c r="S403" s="61"/>
      <c r="T403" s="74"/>
    </row>
    <row r="404" spans="2:20" x14ac:dyDescent="0.35">
      <c r="B404" s="33"/>
      <c r="C404" s="72"/>
      <c r="D404" s="73"/>
      <c r="E404" s="73"/>
      <c r="F404" s="73"/>
      <c r="G404" s="74"/>
      <c r="H404" s="61"/>
      <c r="I404" s="61"/>
      <c r="J404" s="74"/>
      <c r="K404" s="74"/>
      <c r="L404" s="35"/>
      <c r="M404" s="35"/>
      <c r="N404" s="74"/>
      <c r="O404" s="74"/>
      <c r="P404" s="35"/>
      <c r="Q404" s="35"/>
      <c r="R404" s="74"/>
      <c r="S404" s="61"/>
      <c r="T404" s="74"/>
    </row>
    <row r="405" spans="2:20" x14ac:dyDescent="0.35">
      <c r="B405" s="33"/>
      <c r="C405" s="72"/>
      <c r="D405" s="73"/>
      <c r="E405" s="73"/>
      <c r="F405" s="73"/>
      <c r="G405" s="74"/>
      <c r="H405" s="61"/>
      <c r="I405" s="61"/>
      <c r="J405" s="74"/>
      <c r="K405" s="74"/>
      <c r="L405" s="35"/>
      <c r="M405" s="35"/>
      <c r="N405" s="74"/>
      <c r="O405" s="74"/>
      <c r="P405" s="35"/>
      <c r="Q405" s="35"/>
      <c r="R405" s="74"/>
      <c r="S405" s="61"/>
      <c r="T405" s="74"/>
    </row>
    <row r="406" spans="2:20" x14ac:dyDescent="0.35">
      <c r="B406" s="33"/>
      <c r="C406" s="72"/>
      <c r="D406" s="73"/>
      <c r="E406" s="73"/>
      <c r="F406" s="73"/>
      <c r="G406" s="74"/>
      <c r="H406" s="61"/>
      <c r="I406" s="61"/>
      <c r="J406" s="74"/>
      <c r="K406" s="74"/>
      <c r="L406" s="35"/>
      <c r="M406" s="35"/>
      <c r="N406" s="74"/>
      <c r="O406" s="74"/>
      <c r="P406" s="35"/>
      <c r="Q406" s="35"/>
      <c r="R406" s="74"/>
      <c r="S406" s="61"/>
      <c r="T406" s="74"/>
    </row>
    <row r="407" spans="2:20" x14ac:dyDescent="0.35">
      <c r="B407" s="33"/>
      <c r="C407" s="72"/>
      <c r="D407" s="73"/>
      <c r="E407" s="73"/>
      <c r="F407" s="73"/>
      <c r="G407" s="74"/>
      <c r="H407" s="61"/>
      <c r="I407" s="61"/>
      <c r="J407" s="74"/>
      <c r="K407" s="74"/>
      <c r="L407" s="35"/>
      <c r="M407" s="35"/>
      <c r="N407" s="74"/>
      <c r="O407" s="74"/>
      <c r="P407" s="35"/>
      <c r="Q407" s="35"/>
      <c r="R407" s="74"/>
      <c r="S407" s="61"/>
      <c r="T407" s="74"/>
    </row>
    <row r="408" spans="2:20" x14ac:dyDescent="0.35">
      <c r="B408" s="33"/>
      <c r="C408" s="72"/>
      <c r="D408" s="73"/>
      <c r="E408" s="73"/>
      <c r="F408" s="73"/>
      <c r="G408" s="74"/>
      <c r="H408" s="61"/>
      <c r="I408" s="61"/>
      <c r="J408" s="74"/>
      <c r="K408" s="74"/>
      <c r="L408" s="35"/>
      <c r="M408" s="35"/>
      <c r="N408" s="74"/>
      <c r="O408" s="74"/>
      <c r="P408" s="35"/>
      <c r="Q408" s="35"/>
      <c r="R408" s="74"/>
      <c r="S408" s="61"/>
      <c r="T408" s="74"/>
    </row>
    <row r="409" spans="2:20" x14ac:dyDescent="0.35">
      <c r="B409" s="33"/>
      <c r="C409" s="72"/>
      <c r="D409" s="73"/>
      <c r="E409" s="73"/>
      <c r="F409" s="73"/>
      <c r="G409" s="74"/>
      <c r="H409" s="61"/>
      <c r="I409" s="61"/>
      <c r="J409" s="74"/>
      <c r="K409" s="74"/>
      <c r="L409" s="35"/>
      <c r="M409" s="35"/>
      <c r="N409" s="74"/>
      <c r="O409" s="74"/>
      <c r="P409" s="35"/>
      <c r="Q409" s="35"/>
      <c r="R409" s="74"/>
      <c r="S409" s="61"/>
      <c r="T409" s="74"/>
    </row>
    <row r="410" spans="2:20" x14ac:dyDescent="0.35">
      <c r="B410" s="33"/>
      <c r="C410" s="72"/>
      <c r="D410" s="73"/>
      <c r="E410" s="73"/>
      <c r="F410" s="73"/>
      <c r="G410" s="74"/>
      <c r="H410" s="61"/>
      <c r="I410" s="61"/>
      <c r="J410" s="74"/>
      <c r="K410" s="74"/>
      <c r="L410" s="35"/>
      <c r="M410" s="35"/>
      <c r="N410" s="74"/>
      <c r="O410" s="74"/>
      <c r="P410" s="35"/>
      <c r="Q410" s="35"/>
      <c r="R410" s="74"/>
      <c r="S410" s="61"/>
      <c r="T410" s="74"/>
    </row>
    <row r="411" spans="2:20" x14ac:dyDescent="0.35">
      <c r="B411" s="33"/>
      <c r="C411" s="72"/>
      <c r="D411" s="73"/>
      <c r="E411" s="73"/>
      <c r="F411" s="73"/>
      <c r="G411" s="74"/>
      <c r="H411" s="61"/>
      <c r="I411" s="61"/>
      <c r="J411" s="74"/>
      <c r="K411" s="74"/>
      <c r="L411" s="35"/>
      <c r="M411" s="35"/>
      <c r="N411" s="74"/>
      <c r="O411" s="74"/>
      <c r="P411" s="35"/>
      <c r="Q411" s="35"/>
      <c r="R411" s="74"/>
      <c r="S411" s="61"/>
      <c r="T411" s="74"/>
    </row>
    <row r="412" spans="2:20" x14ac:dyDescent="0.35">
      <c r="B412" s="33"/>
      <c r="C412" s="72"/>
      <c r="D412" s="73"/>
      <c r="E412" s="73"/>
      <c r="F412" s="73"/>
      <c r="G412" s="74"/>
      <c r="H412" s="61"/>
      <c r="I412" s="61"/>
      <c r="J412" s="74"/>
      <c r="K412" s="74"/>
      <c r="L412" s="35"/>
      <c r="M412" s="35"/>
      <c r="N412" s="74"/>
      <c r="O412" s="74"/>
      <c r="P412" s="35"/>
      <c r="Q412" s="35"/>
      <c r="R412" s="74"/>
      <c r="S412" s="61"/>
      <c r="T412" s="74"/>
    </row>
    <row r="413" spans="2:20" x14ac:dyDescent="0.35">
      <c r="B413" s="33"/>
      <c r="C413" s="72"/>
      <c r="D413" s="73"/>
      <c r="E413" s="73"/>
      <c r="F413" s="73"/>
      <c r="G413" s="74"/>
      <c r="H413" s="61"/>
      <c r="I413" s="61"/>
      <c r="J413" s="74"/>
      <c r="K413" s="74"/>
      <c r="L413" s="35"/>
      <c r="M413" s="35"/>
      <c r="N413" s="74"/>
      <c r="O413" s="74"/>
      <c r="P413" s="35"/>
      <c r="Q413" s="35"/>
      <c r="R413" s="74"/>
      <c r="S413" s="61"/>
      <c r="T413" s="74"/>
    </row>
    <row r="414" spans="2:20" x14ac:dyDescent="0.35">
      <c r="B414" s="33"/>
      <c r="C414" s="72"/>
      <c r="D414" s="73"/>
      <c r="E414" s="73"/>
      <c r="F414" s="73"/>
      <c r="G414" s="74"/>
      <c r="H414" s="61"/>
      <c r="I414" s="61"/>
      <c r="J414" s="74"/>
      <c r="K414" s="74"/>
      <c r="L414" s="35"/>
      <c r="M414" s="35"/>
      <c r="N414" s="74"/>
      <c r="O414" s="74"/>
      <c r="P414" s="35"/>
      <c r="Q414" s="35"/>
      <c r="R414" s="74"/>
      <c r="S414" s="61"/>
      <c r="T414" s="74"/>
    </row>
    <row r="415" spans="2:20" x14ac:dyDescent="0.35">
      <c r="B415" s="33"/>
      <c r="C415" s="72"/>
      <c r="D415" s="73"/>
      <c r="E415" s="73"/>
      <c r="F415" s="73"/>
      <c r="G415" s="74"/>
      <c r="H415" s="61"/>
      <c r="I415" s="61"/>
      <c r="J415" s="74"/>
      <c r="K415" s="74"/>
      <c r="L415" s="35"/>
      <c r="M415" s="35"/>
      <c r="N415" s="74"/>
      <c r="O415" s="74"/>
      <c r="P415" s="35"/>
      <c r="Q415" s="35"/>
      <c r="R415" s="74"/>
      <c r="S415" s="61"/>
      <c r="T415" s="74"/>
    </row>
    <row r="416" spans="2:20" x14ac:dyDescent="0.35">
      <c r="B416" s="33"/>
      <c r="C416" s="72"/>
      <c r="D416" s="73"/>
      <c r="E416" s="73"/>
      <c r="F416" s="73"/>
      <c r="G416" s="74"/>
      <c r="H416" s="61"/>
      <c r="I416" s="61"/>
      <c r="J416" s="74"/>
      <c r="K416" s="74"/>
      <c r="L416" s="35"/>
      <c r="M416" s="35"/>
      <c r="N416" s="74"/>
      <c r="O416" s="74"/>
      <c r="P416" s="35"/>
      <c r="Q416" s="35"/>
      <c r="R416" s="74"/>
      <c r="S416" s="61"/>
      <c r="T416" s="74"/>
    </row>
    <row r="417" spans="2:20" x14ac:dyDescent="0.35">
      <c r="B417" s="33"/>
      <c r="C417" s="72"/>
      <c r="D417" s="73"/>
      <c r="E417" s="73"/>
      <c r="F417" s="73"/>
      <c r="G417" s="74"/>
      <c r="H417" s="61"/>
      <c r="I417" s="61"/>
      <c r="J417" s="74"/>
      <c r="K417" s="74"/>
      <c r="L417" s="35"/>
      <c r="M417" s="35"/>
      <c r="N417" s="74"/>
      <c r="O417" s="74"/>
      <c r="P417" s="35"/>
      <c r="Q417" s="35"/>
      <c r="R417" s="74"/>
      <c r="S417" s="61"/>
      <c r="T417" s="74"/>
    </row>
    <row r="418" spans="2:20" x14ac:dyDescent="0.35">
      <c r="B418" s="33"/>
      <c r="C418" s="72"/>
      <c r="D418" s="73"/>
      <c r="E418" s="73"/>
      <c r="F418" s="73"/>
      <c r="G418" s="74"/>
      <c r="H418" s="61"/>
      <c r="I418" s="61"/>
      <c r="J418" s="74"/>
      <c r="K418" s="74"/>
      <c r="L418" s="35"/>
      <c r="M418" s="35"/>
      <c r="N418" s="74"/>
      <c r="O418" s="74"/>
      <c r="P418" s="35"/>
      <c r="Q418" s="35"/>
      <c r="R418" s="74"/>
      <c r="S418" s="61"/>
      <c r="T418" s="74"/>
    </row>
    <row r="419" spans="2:20" x14ac:dyDescent="0.35">
      <c r="B419" s="33"/>
      <c r="C419" s="72"/>
      <c r="D419" s="73"/>
      <c r="E419" s="73"/>
      <c r="F419" s="73"/>
      <c r="G419" s="74"/>
      <c r="H419" s="61"/>
      <c r="I419" s="61"/>
      <c r="J419" s="74"/>
      <c r="K419" s="74"/>
      <c r="L419" s="35"/>
      <c r="M419" s="35"/>
      <c r="N419" s="74"/>
      <c r="O419" s="74"/>
      <c r="P419" s="35"/>
      <c r="Q419" s="35"/>
      <c r="R419" s="74"/>
      <c r="S419" s="61"/>
      <c r="T419" s="74"/>
    </row>
    <row r="420" spans="2:20" x14ac:dyDescent="0.35">
      <c r="B420" s="33"/>
      <c r="C420" s="72"/>
      <c r="D420" s="73"/>
      <c r="E420" s="73"/>
      <c r="F420" s="73"/>
      <c r="G420" s="74"/>
      <c r="H420" s="61"/>
      <c r="I420" s="61"/>
      <c r="J420" s="74"/>
      <c r="K420" s="74"/>
      <c r="L420" s="35"/>
      <c r="M420" s="35"/>
      <c r="N420" s="74"/>
      <c r="O420" s="74"/>
      <c r="P420" s="35"/>
      <c r="Q420" s="35"/>
      <c r="R420" s="74"/>
      <c r="S420" s="61"/>
      <c r="T420" s="74"/>
    </row>
    <row r="421" spans="2:20" x14ac:dyDescent="0.35">
      <c r="B421" s="33"/>
      <c r="C421" s="72"/>
      <c r="D421" s="73"/>
      <c r="E421" s="73"/>
      <c r="F421" s="73"/>
      <c r="G421" s="74"/>
      <c r="H421" s="61"/>
      <c r="I421" s="61"/>
      <c r="J421" s="74"/>
      <c r="K421" s="74"/>
      <c r="L421" s="35"/>
      <c r="M421" s="35"/>
      <c r="N421" s="74"/>
      <c r="O421" s="74"/>
      <c r="P421" s="35"/>
      <c r="Q421" s="35"/>
      <c r="R421" s="74"/>
      <c r="S421" s="61"/>
      <c r="T421" s="74"/>
    </row>
    <row r="422" spans="2:20" x14ac:dyDescent="0.35">
      <c r="B422" s="33"/>
      <c r="C422" s="72"/>
      <c r="D422" s="73"/>
      <c r="E422" s="73"/>
      <c r="F422" s="73"/>
      <c r="G422" s="74"/>
      <c r="H422" s="61"/>
      <c r="I422" s="61"/>
      <c r="J422" s="74"/>
      <c r="K422" s="74"/>
      <c r="L422" s="35"/>
      <c r="M422" s="35"/>
      <c r="N422" s="74"/>
      <c r="O422" s="74"/>
      <c r="P422" s="35"/>
      <c r="Q422" s="35"/>
      <c r="R422" s="74"/>
      <c r="S422" s="61"/>
      <c r="T422" s="74"/>
    </row>
    <row r="423" spans="2:20" x14ac:dyDescent="0.35">
      <c r="B423" s="33"/>
      <c r="C423" s="72"/>
      <c r="D423" s="73"/>
      <c r="E423" s="73"/>
      <c r="F423" s="73"/>
      <c r="G423" s="74"/>
      <c r="H423" s="61"/>
      <c r="I423" s="61"/>
      <c r="J423" s="74"/>
      <c r="K423" s="74"/>
      <c r="L423" s="35"/>
      <c r="M423" s="35"/>
      <c r="N423" s="74"/>
      <c r="O423" s="74"/>
      <c r="P423" s="35"/>
      <c r="Q423" s="35"/>
      <c r="R423" s="74"/>
      <c r="S423" s="61"/>
      <c r="T423" s="74"/>
    </row>
    <row r="424" spans="2:20" x14ac:dyDescent="0.35">
      <c r="B424" s="33"/>
      <c r="C424" s="72"/>
      <c r="D424" s="73"/>
      <c r="E424" s="73"/>
      <c r="F424" s="73"/>
      <c r="G424" s="74"/>
      <c r="H424" s="61"/>
      <c r="I424" s="61"/>
      <c r="J424" s="74"/>
      <c r="K424" s="74"/>
      <c r="L424" s="35"/>
      <c r="M424" s="35"/>
      <c r="N424" s="74"/>
      <c r="O424" s="74"/>
      <c r="P424" s="35"/>
      <c r="Q424" s="35"/>
      <c r="R424" s="74"/>
      <c r="S424" s="61"/>
      <c r="T424" s="74"/>
    </row>
    <row r="425" spans="2:20" x14ac:dyDescent="0.35">
      <c r="B425" s="33"/>
      <c r="C425" s="72"/>
      <c r="D425" s="73"/>
      <c r="E425" s="73"/>
      <c r="F425" s="73"/>
      <c r="G425" s="74"/>
      <c r="H425" s="61"/>
      <c r="I425" s="61"/>
      <c r="J425" s="74"/>
      <c r="K425" s="74"/>
      <c r="L425" s="35"/>
      <c r="M425" s="35"/>
      <c r="N425" s="74"/>
      <c r="O425" s="74"/>
      <c r="P425" s="35"/>
      <c r="Q425" s="35"/>
      <c r="R425" s="74"/>
      <c r="S425" s="61"/>
      <c r="T425" s="74"/>
    </row>
    <row r="426" spans="2:20" x14ac:dyDescent="0.35">
      <c r="B426" s="33"/>
      <c r="C426" s="72"/>
      <c r="D426" s="73"/>
      <c r="E426" s="73"/>
      <c r="F426" s="73"/>
      <c r="G426" s="74"/>
      <c r="H426" s="61"/>
      <c r="I426" s="61"/>
      <c r="J426" s="74"/>
      <c r="K426" s="74"/>
      <c r="L426" s="35"/>
      <c r="M426" s="35"/>
      <c r="N426" s="74"/>
      <c r="O426" s="74"/>
      <c r="P426" s="35"/>
      <c r="Q426" s="35"/>
      <c r="R426" s="74"/>
      <c r="S426" s="61"/>
      <c r="T426" s="74"/>
    </row>
    <row r="427" spans="2:20" x14ac:dyDescent="0.35">
      <c r="B427" s="33"/>
      <c r="C427" s="72"/>
      <c r="D427" s="73"/>
      <c r="E427" s="73"/>
      <c r="F427" s="73"/>
      <c r="G427" s="74"/>
      <c r="H427" s="61"/>
      <c r="I427" s="61"/>
      <c r="J427" s="74"/>
      <c r="K427" s="74"/>
      <c r="L427" s="35"/>
      <c r="M427" s="35"/>
      <c r="N427" s="74"/>
      <c r="O427" s="74"/>
      <c r="P427" s="35"/>
      <c r="Q427" s="35"/>
      <c r="R427" s="74"/>
      <c r="S427" s="61"/>
      <c r="T427" s="74"/>
    </row>
    <row r="428" spans="2:20" x14ac:dyDescent="0.35">
      <c r="B428" s="33"/>
      <c r="C428" s="72"/>
      <c r="D428" s="73"/>
      <c r="E428" s="73"/>
      <c r="F428" s="73"/>
      <c r="G428" s="74"/>
      <c r="H428" s="61"/>
      <c r="I428" s="61"/>
      <c r="J428" s="74"/>
      <c r="K428" s="74"/>
      <c r="L428" s="35"/>
      <c r="M428" s="35"/>
      <c r="N428" s="74"/>
      <c r="O428" s="74"/>
      <c r="P428" s="35"/>
      <c r="Q428" s="35"/>
      <c r="R428" s="74"/>
      <c r="S428" s="61"/>
      <c r="T428" s="74"/>
    </row>
    <row r="429" spans="2:20" x14ac:dyDescent="0.35">
      <c r="B429" s="33"/>
      <c r="C429" s="72"/>
      <c r="D429" s="73"/>
      <c r="E429" s="73"/>
      <c r="F429" s="73"/>
      <c r="G429" s="74"/>
      <c r="H429" s="61"/>
      <c r="I429" s="61"/>
      <c r="J429" s="74"/>
      <c r="K429" s="74"/>
      <c r="L429" s="35"/>
      <c r="M429" s="35"/>
      <c r="N429" s="74"/>
      <c r="O429" s="74"/>
      <c r="P429" s="35"/>
      <c r="Q429" s="35"/>
      <c r="R429" s="74"/>
      <c r="S429" s="61"/>
      <c r="T429" s="74"/>
    </row>
    <row r="430" spans="2:20" x14ac:dyDescent="0.35">
      <c r="B430" s="33"/>
      <c r="C430" s="72"/>
      <c r="D430" s="73"/>
      <c r="E430" s="73"/>
      <c r="F430" s="73"/>
      <c r="G430" s="74"/>
      <c r="H430" s="61"/>
      <c r="I430" s="61"/>
      <c r="J430" s="74"/>
      <c r="K430" s="74"/>
      <c r="L430" s="35"/>
      <c r="M430" s="35"/>
      <c r="N430" s="74"/>
      <c r="O430" s="74"/>
      <c r="P430" s="35"/>
      <c r="Q430" s="35"/>
      <c r="R430" s="74"/>
      <c r="S430" s="61"/>
      <c r="T430" s="74"/>
    </row>
    <row r="431" spans="2:20" x14ac:dyDescent="0.35">
      <c r="B431" s="33"/>
      <c r="C431" s="72"/>
      <c r="D431" s="73"/>
      <c r="E431" s="73"/>
      <c r="F431" s="73"/>
      <c r="G431" s="74"/>
      <c r="H431" s="61"/>
      <c r="I431" s="61"/>
      <c r="J431" s="74"/>
      <c r="K431" s="74"/>
      <c r="L431" s="35"/>
      <c r="M431" s="35"/>
      <c r="N431" s="74"/>
      <c r="O431" s="74"/>
      <c r="P431" s="35"/>
      <c r="Q431" s="35"/>
      <c r="R431" s="74"/>
      <c r="S431" s="61"/>
      <c r="T431" s="74"/>
    </row>
    <row r="432" spans="2:20" x14ac:dyDescent="0.35">
      <c r="B432" s="33"/>
      <c r="C432" s="72"/>
      <c r="D432" s="73"/>
      <c r="E432" s="73"/>
      <c r="F432" s="73"/>
      <c r="G432" s="74"/>
      <c r="H432" s="61"/>
      <c r="I432" s="61"/>
      <c r="J432" s="74"/>
      <c r="K432" s="74"/>
      <c r="L432" s="35"/>
      <c r="M432" s="35"/>
      <c r="N432" s="74"/>
      <c r="O432" s="74"/>
      <c r="P432" s="35"/>
      <c r="Q432" s="35"/>
      <c r="R432" s="74"/>
      <c r="S432" s="61"/>
      <c r="T432" s="74"/>
    </row>
    <row r="433" spans="2:20" x14ac:dyDescent="0.35">
      <c r="B433" s="33"/>
      <c r="C433" s="72"/>
      <c r="D433" s="73"/>
      <c r="E433" s="73"/>
      <c r="F433" s="73"/>
      <c r="G433" s="74"/>
      <c r="H433" s="61"/>
      <c r="I433" s="61"/>
      <c r="J433" s="74"/>
      <c r="K433" s="74"/>
      <c r="L433" s="35"/>
      <c r="M433" s="35"/>
      <c r="N433" s="74"/>
      <c r="O433" s="74"/>
      <c r="P433" s="35"/>
      <c r="Q433" s="35"/>
      <c r="R433" s="74"/>
      <c r="S433" s="61"/>
      <c r="T433" s="74"/>
    </row>
    <row r="434" spans="2:20" x14ac:dyDescent="0.35">
      <c r="B434" s="33"/>
      <c r="C434" s="72"/>
      <c r="D434" s="73"/>
      <c r="E434" s="73"/>
      <c r="F434" s="73"/>
      <c r="G434" s="74"/>
      <c r="H434" s="61"/>
      <c r="I434" s="61"/>
      <c r="J434" s="74"/>
      <c r="K434" s="74"/>
      <c r="L434" s="35"/>
      <c r="M434" s="35"/>
      <c r="N434" s="74"/>
      <c r="O434" s="74"/>
      <c r="P434" s="35"/>
      <c r="Q434" s="35"/>
      <c r="R434" s="74"/>
      <c r="S434" s="61"/>
      <c r="T434" s="74"/>
    </row>
    <row r="435" spans="2:20" x14ac:dyDescent="0.35">
      <c r="B435" s="33"/>
      <c r="C435" s="72"/>
      <c r="D435" s="73"/>
      <c r="E435" s="73"/>
      <c r="F435" s="73"/>
      <c r="G435" s="74"/>
      <c r="H435" s="61"/>
      <c r="I435" s="61"/>
      <c r="J435" s="74"/>
      <c r="K435" s="74"/>
      <c r="L435" s="35"/>
      <c r="M435" s="35"/>
      <c r="N435" s="74"/>
      <c r="O435" s="74"/>
      <c r="P435" s="35"/>
      <c r="Q435" s="35"/>
      <c r="R435" s="74"/>
      <c r="S435" s="61"/>
      <c r="T435" s="74"/>
    </row>
    <row r="436" spans="2:20" x14ac:dyDescent="0.35">
      <c r="B436" s="33"/>
      <c r="C436" s="72"/>
      <c r="D436" s="73"/>
      <c r="E436" s="73"/>
      <c r="F436" s="73"/>
      <c r="G436" s="74"/>
      <c r="H436" s="61"/>
      <c r="I436" s="61"/>
      <c r="J436" s="74"/>
      <c r="K436" s="74"/>
      <c r="L436" s="35"/>
      <c r="M436" s="35"/>
      <c r="N436" s="74"/>
      <c r="O436" s="74"/>
      <c r="P436" s="35"/>
      <c r="Q436" s="35"/>
      <c r="R436" s="74"/>
      <c r="S436" s="61"/>
      <c r="T436" s="74"/>
    </row>
    <row r="437" spans="2:20" x14ac:dyDescent="0.35">
      <c r="B437" s="33"/>
      <c r="C437" s="72"/>
      <c r="D437" s="73"/>
      <c r="E437" s="73"/>
      <c r="F437" s="73"/>
      <c r="G437" s="74"/>
      <c r="H437" s="61"/>
      <c r="I437" s="61"/>
      <c r="J437" s="74"/>
      <c r="K437" s="74"/>
      <c r="L437" s="35"/>
      <c r="M437" s="35"/>
      <c r="N437" s="74"/>
      <c r="O437" s="74"/>
      <c r="P437" s="35"/>
      <c r="Q437" s="35"/>
      <c r="R437" s="74"/>
      <c r="S437" s="61"/>
      <c r="T437" s="74"/>
    </row>
    <row r="438" spans="2:20" x14ac:dyDescent="0.35">
      <c r="B438" s="33"/>
      <c r="C438" s="72"/>
      <c r="D438" s="73"/>
      <c r="E438" s="73"/>
      <c r="F438" s="73"/>
      <c r="G438" s="74"/>
      <c r="H438" s="61"/>
      <c r="I438" s="61"/>
      <c r="J438" s="74"/>
      <c r="K438" s="74"/>
      <c r="L438" s="35"/>
      <c r="M438" s="35"/>
      <c r="N438" s="74"/>
      <c r="O438" s="74"/>
      <c r="P438" s="35"/>
      <c r="Q438" s="35"/>
      <c r="R438" s="74"/>
      <c r="S438" s="61"/>
      <c r="T438" s="74"/>
    </row>
    <row r="439" spans="2:20" x14ac:dyDescent="0.35">
      <c r="B439" s="33"/>
      <c r="C439" s="72"/>
      <c r="D439" s="73"/>
      <c r="E439" s="73"/>
      <c r="F439" s="73"/>
      <c r="G439" s="74"/>
      <c r="H439" s="61"/>
      <c r="I439" s="61"/>
      <c r="J439" s="74"/>
      <c r="K439" s="74"/>
      <c r="L439" s="35"/>
      <c r="M439" s="35"/>
      <c r="N439" s="74"/>
      <c r="O439" s="74"/>
      <c r="P439" s="35"/>
      <c r="Q439" s="35"/>
      <c r="R439" s="74"/>
      <c r="S439" s="61"/>
      <c r="T439" s="74"/>
    </row>
    <row r="440" spans="2:20" x14ac:dyDescent="0.35">
      <c r="B440" s="33"/>
      <c r="C440" s="72"/>
      <c r="D440" s="73"/>
      <c r="E440" s="73"/>
      <c r="F440" s="73"/>
      <c r="G440" s="74"/>
      <c r="H440" s="61"/>
      <c r="I440" s="61"/>
      <c r="J440" s="74"/>
      <c r="K440" s="74"/>
      <c r="L440" s="35"/>
      <c r="M440" s="35"/>
      <c r="N440" s="74"/>
      <c r="O440" s="74"/>
      <c r="P440" s="35"/>
      <c r="Q440" s="35"/>
      <c r="R440" s="74"/>
      <c r="S440" s="61"/>
      <c r="T440" s="74"/>
    </row>
    <row r="441" spans="2:20" x14ac:dyDescent="0.35">
      <c r="B441" s="33"/>
      <c r="C441" s="72"/>
      <c r="D441" s="73"/>
      <c r="E441" s="73"/>
      <c r="F441" s="73"/>
      <c r="G441" s="74"/>
      <c r="H441" s="61"/>
      <c r="I441" s="61"/>
      <c r="J441" s="74"/>
      <c r="K441" s="74"/>
      <c r="L441" s="35"/>
      <c r="M441" s="35"/>
      <c r="N441" s="74"/>
      <c r="O441" s="74"/>
      <c r="P441" s="35"/>
      <c r="Q441" s="35"/>
      <c r="R441" s="74"/>
      <c r="S441" s="61"/>
      <c r="T441" s="74"/>
    </row>
    <row r="442" spans="2:20" x14ac:dyDescent="0.35">
      <c r="B442" s="33"/>
      <c r="C442" s="72"/>
      <c r="D442" s="73"/>
      <c r="E442" s="73"/>
      <c r="F442" s="73"/>
      <c r="G442" s="74"/>
      <c r="H442" s="61"/>
      <c r="I442" s="61"/>
      <c r="J442" s="74"/>
      <c r="K442" s="74"/>
      <c r="L442" s="35"/>
      <c r="M442" s="35"/>
      <c r="N442" s="74"/>
      <c r="O442" s="74"/>
      <c r="P442" s="35"/>
      <c r="Q442" s="35"/>
      <c r="R442" s="74"/>
      <c r="S442" s="61"/>
      <c r="T442" s="74"/>
    </row>
    <row r="443" spans="2:20" x14ac:dyDescent="0.35">
      <c r="B443" s="33"/>
      <c r="C443" s="72"/>
      <c r="D443" s="73"/>
      <c r="E443" s="73"/>
      <c r="F443" s="73"/>
      <c r="G443" s="74"/>
      <c r="H443" s="61"/>
      <c r="I443" s="61"/>
      <c r="J443" s="74"/>
      <c r="K443" s="74"/>
      <c r="L443" s="35"/>
      <c r="M443" s="35"/>
      <c r="N443" s="74"/>
      <c r="O443" s="74"/>
      <c r="P443" s="35"/>
      <c r="Q443" s="35"/>
      <c r="R443" s="74"/>
      <c r="S443" s="61"/>
      <c r="T443" s="74"/>
    </row>
    <row r="444" spans="2:20" x14ac:dyDescent="0.35">
      <c r="B444" s="33"/>
      <c r="C444" s="72"/>
      <c r="D444" s="73"/>
      <c r="E444" s="73"/>
      <c r="F444" s="73"/>
      <c r="G444" s="74"/>
      <c r="H444" s="61"/>
      <c r="I444" s="61"/>
      <c r="J444" s="74"/>
      <c r="K444" s="74"/>
      <c r="L444" s="35"/>
      <c r="M444" s="35"/>
      <c r="N444" s="74"/>
      <c r="O444" s="74"/>
      <c r="P444" s="35"/>
      <c r="Q444" s="35"/>
      <c r="R444" s="74"/>
      <c r="S444" s="61"/>
      <c r="T444" s="74"/>
    </row>
    <row r="445" spans="2:20" x14ac:dyDescent="0.35">
      <c r="B445" s="33"/>
      <c r="C445" s="72"/>
      <c r="D445" s="73"/>
      <c r="E445" s="73"/>
      <c r="F445" s="73"/>
      <c r="G445" s="74"/>
      <c r="H445" s="61"/>
      <c r="I445" s="61"/>
      <c r="J445" s="74"/>
      <c r="K445" s="74"/>
      <c r="L445" s="35"/>
      <c r="M445" s="35"/>
      <c r="N445" s="74"/>
      <c r="O445" s="74"/>
      <c r="P445" s="35"/>
      <c r="Q445" s="35"/>
      <c r="R445" s="74"/>
      <c r="S445" s="61"/>
      <c r="T445" s="74"/>
    </row>
    <row r="446" spans="2:20" x14ac:dyDescent="0.35">
      <c r="B446" s="33"/>
      <c r="C446" s="72"/>
      <c r="D446" s="73"/>
      <c r="E446" s="73"/>
      <c r="F446" s="73"/>
      <c r="G446" s="74"/>
      <c r="H446" s="61"/>
      <c r="I446" s="61"/>
      <c r="J446" s="74"/>
      <c r="K446" s="74"/>
      <c r="L446" s="35"/>
      <c r="M446" s="35"/>
      <c r="N446" s="74"/>
      <c r="O446" s="74"/>
      <c r="P446" s="35"/>
      <c r="Q446" s="35"/>
      <c r="R446" s="74"/>
      <c r="S446" s="61"/>
      <c r="T446" s="74"/>
    </row>
    <row r="447" spans="2:20" x14ac:dyDescent="0.35">
      <c r="B447" s="33"/>
      <c r="C447" s="72"/>
      <c r="D447" s="73"/>
      <c r="E447" s="73"/>
      <c r="F447" s="73"/>
      <c r="G447" s="74"/>
      <c r="H447" s="61"/>
      <c r="I447" s="61"/>
      <c r="J447" s="74"/>
      <c r="K447" s="74"/>
      <c r="L447" s="35"/>
      <c r="M447" s="35"/>
      <c r="N447" s="74"/>
      <c r="O447" s="74"/>
      <c r="P447" s="35"/>
      <c r="Q447" s="35"/>
      <c r="R447" s="74"/>
      <c r="S447" s="61"/>
      <c r="T447" s="74"/>
    </row>
    <row r="448" spans="2:20" x14ac:dyDescent="0.35">
      <c r="B448" s="33"/>
      <c r="C448" s="72"/>
      <c r="D448" s="73"/>
      <c r="E448" s="73"/>
      <c r="F448" s="73"/>
      <c r="G448" s="74"/>
      <c r="H448" s="61"/>
      <c r="I448" s="61"/>
      <c r="J448" s="74"/>
      <c r="K448" s="74"/>
      <c r="L448" s="35"/>
      <c r="M448" s="35"/>
      <c r="N448" s="74"/>
      <c r="O448" s="74"/>
      <c r="P448" s="35"/>
      <c r="Q448" s="35"/>
      <c r="R448" s="74"/>
      <c r="S448" s="61"/>
      <c r="T448" s="74"/>
    </row>
    <row r="449" spans="2:20" x14ac:dyDescent="0.35">
      <c r="B449" s="33"/>
      <c r="C449" s="72"/>
      <c r="D449" s="73"/>
      <c r="E449" s="73"/>
      <c r="F449" s="73"/>
      <c r="G449" s="74"/>
      <c r="H449" s="61"/>
      <c r="I449" s="61"/>
      <c r="J449" s="74"/>
      <c r="K449" s="74"/>
      <c r="L449" s="35"/>
      <c r="M449" s="35"/>
      <c r="N449" s="74"/>
      <c r="O449" s="74"/>
      <c r="P449" s="35"/>
      <c r="Q449" s="35"/>
      <c r="R449" s="74"/>
      <c r="S449" s="61"/>
      <c r="T449" s="74"/>
    </row>
    <row r="450" spans="2:20" x14ac:dyDescent="0.35">
      <c r="B450" s="33"/>
      <c r="C450" s="72"/>
      <c r="D450" s="73"/>
      <c r="E450" s="73"/>
      <c r="F450" s="73"/>
      <c r="G450" s="74"/>
      <c r="H450" s="61"/>
      <c r="I450" s="61"/>
      <c r="J450" s="74"/>
      <c r="K450" s="74"/>
      <c r="L450" s="35"/>
      <c r="M450" s="35"/>
      <c r="N450" s="74"/>
      <c r="O450" s="74"/>
      <c r="P450" s="35"/>
      <c r="Q450" s="35"/>
      <c r="R450" s="74"/>
      <c r="S450" s="61"/>
      <c r="T450" s="74"/>
    </row>
    <row r="451" spans="2:20" x14ac:dyDescent="0.35">
      <c r="B451" s="33"/>
      <c r="C451" s="72"/>
      <c r="D451" s="73"/>
      <c r="E451" s="73"/>
      <c r="F451" s="73"/>
      <c r="G451" s="74"/>
      <c r="H451" s="61"/>
      <c r="I451" s="61"/>
      <c r="J451" s="74"/>
      <c r="K451" s="74"/>
      <c r="L451" s="35"/>
      <c r="M451" s="35"/>
      <c r="N451" s="74"/>
      <c r="O451" s="74"/>
      <c r="P451" s="35"/>
      <c r="Q451" s="35"/>
      <c r="R451" s="74"/>
      <c r="S451" s="61"/>
      <c r="T451" s="74"/>
    </row>
    <row r="452" spans="2:20" x14ac:dyDescent="0.35">
      <c r="B452" s="33"/>
      <c r="C452" s="72"/>
      <c r="D452" s="73"/>
      <c r="E452" s="73"/>
      <c r="F452" s="73"/>
      <c r="G452" s="74"/>
      <c r="H452" s="61"/>
      <c r="I452" s="61"/>
      <c r="J452" s="74"/>
      <c r="K452" s="74"/>
      <c r="L452" s="35"/>
      <c r="M452" s="35"/>
      <c r="N452" s="74"/>
      <c r="O452" s="74"/>
      <c r="P452" s="35"/>
      <c r="Q452" s="35"/>
      <c r="R452" s="74"/>
      <c r="S452" s="61"/>
      <c r="T452" s="74"/>
    </row>
    <row r="453" spans="2:20" x14ac:dyDescent="0.35">
      <c r="B453" s="33"/>
      <c r="C453" s="72"/>
      <c r="D453" s="73"/>
      <c r="E453" s="73"/>
      <c r="F453" s="73"/>
      <c r="G453" s="74"/>
      <c r="H453" s="61"/>
      <c r="I453" s="61"/>
      <c r="J453" s="74"/>
      <c r="K453" s="74"/>
      <c r="L453" s="35"/>
      <c r="M453" s="35"/>
      <c r="N453" s="74"/>
      <c r="O453" s="74"/>
      <c r="P453" s="35"/>
      <c r="Q453" s="35"/>
      <c r="R453" s="74"/>
      <c r="S453" s="61"/>
      <c r="T453" s="74"/>
    </row>
    <row r="454" spans="2:20" x14ac:dyDescent="0.35">
      <c r="B454" s="33"/>
      <c r="C454" s="72"/>
      <c r="D454" s="73"/>
      <c r="E454" s="73"/>
      <c r="F454" s="73"/>
      <c r="G454" s="74"/>
      <c r="H454" s="61"/>
      <c r="I454" s="61"/>
      <c r="J454" s="74"/>
      <c r="K454" s="74"/>
      <c r="L454" s="35"/>
      <c r="M454" s="35"/>
      <c r="N454" s="74"/>
      <c r="O454" s="74"/>
      <c r="P454" s="35"/>
      <c r="Q454" s="35"/>
      <c r="R454" s="74"/>
      <c r="S454" s="61"/>
      <c r="T454" s="74"/>
    </row>
    <row r="455" spans="2:20" x14ac:dyDescent="0.35">
      <c r="B455" s="33"/>
      <c r="C455" s="72"/>
      <c r="D455" s="73"/>
      <c r="E455" s="73"/>
      <c r="F455" s="73"/>
      <c r="G455" s="74"/>
      <c r="H455" s="61"/>
      <c r="I455" s="61"/>
      <c r="J455" s="74"/>
      <c r="K455" s="74"/>
      <c r="L455" s="35"/>
      <c r="M455" s="35"/>
      <c r="N455" s="74"/>
      <c r="O455" s="74"/>
      <c r="P455" s="35"/>
      <c r="Q455" s="35"/>
      <c r="R455" s="74"/>
      <c r="S455" s="61"/>
      <c r="T455" s="74"/>
    </row>
    <row r="456" spans="2:20" x14ac:dyDescent="0.35">
      <c r="B456" s="33"/>
      <c r="C456" s="72"/>
      <c r="D456" s="73"/>
      <c r="E456" s="73"/>
      <c r="F456" s="73"/>
      <c r="G456" s="74"/>
      <c r="H456" s="61"/>
      <c r="I456" s="61"/>
      <c r="J456" s="74"/>
      <c r="K456" s="74"/>
      <c r="L456" s="35"/>
      <c r="M456" s="35"/>
      <c r="N456" s="74"/>
      <c r="O456" s="74"/>
      <c r="P456" s="35"/>
      <c r="Q456" s="35"/>
      <c r="R456" s="74"/>
      <c r="S456" s="61"/>
      <c r="T456" s="74"/>
    </row>
    <row r="457" spans="2:20" x14ac:dyDescent="0.35">
      <c r="B457" s="33"/>
      <c r="C457" s="72"/>
      <c r="D457" s="73"/>
      <c r="E457" s="73"/>
      <c r="F457" s="73"/>
      <c r="G457" s="74"/>
      <c r="H457" s="61"/>
      <c r="I457" s="61"/>
      <c r="J457" s="74"/>
      <c r="K457" s="74"/>
      <c r="L457" s="35"/>
      <c r="M457" s="35"/>
      <c r="N457" s="74"/>
      <c r="O457" s="74"/>
      <c r="P457" s="35"/>
      <c r="Q457" s="35"/>
      <c r="R457" s="74"/>
      <c r="S457" s="61"/>
      <c r="T457" s="74"/>
    </row>
    <row r="458" spans="2:20" x14ac:dyDescent="0.35">
      <c r="B458" s="33"/>
      <c r="C458" s="72"/>
      <c r="D458" s="73"/>
      <c r="E458" s="73"/>
      <c r="F458" s="73"/>
      <c r="G458" s="74"/>
      <c r="H458" s="61"/>
      <c r="I458" s="61"/>
      <c r="J458" s="74"/>
      <c r="K458" s="74"/>
      <c r="L458" s="35"/>
      <c r="M458" s="35"/>
      <c r="N458" s="74"/>
      <c r="O458" s="74"/>
      <c r="P458" s="35"/>
      <c r="Q458" s="35"/>
      <c r="R458" s="74"/>
      <c r="S458" s="61"/>
      <c r="T458" s="74"/>
    </row>
    <row r="459" spans="2:20" x14ac:dyDescent="0.35">
      <c r="B459" s="33"/>
      <c r="C459" s="72"/>
      <c r="D459" s="73"/>
      <c r="E459" s="73"/>
      <c r="F459" s="73"/>
      <c r="G459" s="74"/>
      <c r="H459" s="61"/>
      <c r="I459" s="61"/>
      <c r="J459" s="74"/>
      <c r="K459" s="74"/>
      <c r="L459" s="35"/>
      <c r="M459" s="35"/>
      <c r="N459" s="74"/>
      <c r="O459" s="74"/>
      <c r="P459" s="35"/>
      <c r="Q459" s="35"/>
      <c r="R459" s="74"/>
      <c r="S459" s="61"/>
      <c r="T459" s="74"/>
    </row>
    <row r="460" spans="2:20" x14ac:dyDescent="0.35">
      <c r="B460" s="33"/>
      <c r="C460" s="72"/>
      <c r="D460" s="73"/>
      <c r="E460" s="73"/>
      <c r="F460" s="73"/>
      <c r="G460" s="74"/>
      <c r="H460" s="61"/>
      <c r="I460" s="61"/>
      <c r="J460" s="74"/>
      <c r="K460" s="74"/>
      <c r="L460" s="35"/>
      <c r="M460" s="35"/>
      <c r="N460" s="74"/>
      <c r="O460" s="74"/>
      <c r="P460" s="35"/>
      <c r="Q460" s="35"/>
      <c r="R460" s="74"/>
      <c r="S460" s="61"/>
      <c r="T460" s="74"/>
    </row>
    <row r="461" spans="2:20" x14ac:dyDescent="0.35">
      <c r="B461" s="33"/>
      <c r="C461" s="72"/>
      <c r="D461" s="73"/>
      <c r="E461" s="73"/>
      <c r="F461" s="73"/>
      <c r="G461" s="74"/>
      <c r="H461" s="61"/>
      <c r="I461" s="61"/>
      <c r="J461" s="74"/>
      <c r="K461" s="74"/>
      <c r="L461" s="35"/>
      <c r="M461" s="35"/>
      <c r="N461" s="74"/>
      <c r="O461" s="74"/>
      <c r="P461" s="35"/>
      <c r="Q461" s="35"/>
      <c r="R461" s="74"/>
      <c r="S461" s="61"/>
      <c r="T461" s="74"/>
    </row>
    <row r="462" spans="2:20" x14ac:dyDescent="0.35">
      <c r="B462" s="33"/>
      <c r="C462" s="72"/>
      <c r="D462" s="73"/>
      <c r="E462" s="73"/>
      <c r="F462" s="73"/>
      <c r="G462" s="74"/>
      <c r="H462" s="61"/>
      <c r="I462" s="61"/>
      <c r="J462" s="74"/>
      <c r="K462" s="74"/>
      <c r="L462" s="35"/>
      <c r="M462" s="35"/>
      <c r="N462" s="74"/>
      <c r="O462" s="74"/>
      <c r="P462" s="35"/>
      <c r="Q462" s="35"/>
      <c r="R462" s="74"/>
      <c r="S462" s="61"/>
      <c r="T462" s="74"/>
    </row>
    <row r="463" spans="2:20" x14ac:dyDescent="0.35">
      <c r="B463" s="33"/>
      <c r="C463" s="72"/>
      <c r="D463" s="73"/>
      <c r="E463" s="73"/>
      <c r="F463" s="73"/>
      <c r="G463" s="74"/>
      <c r="H463" s="61"/>
      <c r="I463" s="61"/>
      <c r="J463" s="74"/>
      <c r="K463" s="74"/>
      <c r="L463" s="35"/>
      <c r="M463" s="35"/>
      <c r="N463" s="74"/>
      <c r="O463" s="74"/>
      <c r="P463" s="35"/>
      <c r="Q463" s="35"/>
      <c r="R463" s="74"/>
      <c r="S463" s="61"/>
      <c r="T463" s="74"/>
    </row>
    <row r="464" spans="2:20" x14ac:dyDescent="0.35">
      <c r="B464" s="33"/>
      <c r="C464" s="72"/>
      <c r="D464" s="73"/>
      <c r="E464" s="73"/>
      <c r="F464" s="73"/>
      <c r="G464" s="74"/>
      <c r="H464" s="61"/>
      <c r="I464" s="61"/>
      <c r="J464" s="74"/>
      <c r="K464" s="74"/>
      <c r="L464" s="35"/>
      <c r="M464" s="35"/>
      <c r="N464" s="74"/>
      <c r="O464" s="74"/>
      <c r="P464" s="35"/>
      <c r="Q464" s="35"/>
      <c r="R464" s="74"/>
      <c r="S464" s="61"/>
      <c r="T464" s="74"/>
    </row>
    <row r="465" spans="2:20" x14ac:dyDescent="0.35">
      <c r="B465" s="33"/>
      <c r="C465" s="72"/>
      <c r="D465" s="73"/>
      <c r="E465" s="73"/>
      <c r="F465" s="73"/>
      <c r="G465" s="74"/>
      <c r="H465" s="61"/>
      <c r="I465" s="61"/>
      <c r="J465" s="74"/>
      <c r="K465" s="74"/>
      <c r="L465" s="35"/>
      <c r="M465" s="35"/>
      <c r="N465" s="74"/>
      <c r="O465" s="74"/>
      <c r="P465" s="35"/>
      <c r="Q465" s="35"/>
      <c r="R465" s="74"/>
      <c r="S465" s="61"/>
      <c r="T465" s="74"/>
    </row>
    <row r="466" spans="2:20" x14ac:dyDescent="0.35">
      <c r="B466" s="33"/>
      <c r="C466" s="72"/>
      <c r="D466" s="73"/>
      <c r="E466" s="73"/>
      <c r="F466" s="73"/>
      <c r="G466" s="74"/>
      <c r="H466" s="61"/>
      <c r="I466" s="61"/>
      <c r="J466" s="74"/>
      <c r="K466" s="74"/>
      <c r="L466" s="35"/>
      <c r="M466" s="35"/>
      <c r="N466" s="74"/>
      <c r="O466" s="74"/>
      <c r="P466" s="35"/>
      <c r="Q466" s="35"/>
      <c r="R466" s="74"/>
      <c r="S466" s="61"/>
      <c r="T466" s="74"/>
    </row>
    <row r="467" spans="2:20" x14ac:dyDescent="0.35">
      <c r="B467" s="33"/>
      <c r="C467" s="72"/>
      <c r="D467" s="73"/>
      <c r="E467" s="73"/>
      <c r="F467" s="73"/>
      <c r="G467" s="74"/>
      <c r="H467" s="61"/>
      <c r="I467" s="61"/>
      <c r="J467" s="74"/>
      <c r="K467" s="74"/>
      <c r="L467" s="35"/>
      <c r="M467" s="35"/>
      <c r="N467" s="74"/>
      <c r="O467" s="74"/>
      <c r="P467" s="35"/>
      <c r="Q467" s="35"/>
      <c r="R467" s="74"/>
      <c r="S467" s="61"/>
      <c r="T467" s="74"/>
    </row>
    <row r="468" spans="2:20" x14ac:dyDescent="0.35">
      <c r="B468" s="33"/>
      <c r="C468" s="72"/>
      <c r="D468" s="73"/>
      <c r="E468" s="73"/>
      <c r="F468" s="73"/>
      <c r="G468" s="74"/>
      <c r="H468" s="61"/>
      <c r="I468" s="61"/>
      <c r="J468" s="74"/>
      <c r="K468" s="74"/>
      <c r="L468" s="35"/>
      <c r="M468" s="35"/>
      <c r="N468" s="74"/>
      <c r="O468" s="74"/>
      <c r="P468" s="35"/>
      <c r="Q468" s="35"/>
      <c r="R468" s="74"/>
      <c r="S468" s="61"/>
      <c r="T468" s="74"/>
    </row>
    <row r="469" spans="2:20" x14ac:dyDescent="0.35">
      <c r="B469" s="33"/>
      <c r="C469" s="72"/>
      <c r="D469" s="73"/>
      <c r="E469" s="73"/>
      <c r="F469" s="73"/>
      <c r="G469" s="74"/>
      <c r="H469" s="61"/>
      <c r="I469" s="61"/>
      <c r="J469" s="74"/>
      <c r="K469" s="74"/>
      <c r="L469" s="35"/>
      <c r="M469" s="35"/>
      <c r="N469" s="74"/>
      <c r="O469" s="74"/>
      <c r="P469" s="35"/>
      <c r="Q469" s="35"/>
      <c r="R469" s="74"/>
      <c r="S469" s="61"/>
      <c r="T469" s="74"/>
    </row>
    <row r="470" spans="2:20" x14ac:dyDescent="0.35">
      <c r="B470" s="33"/>
      <c r="C470" s="72"/>
      <c r="D470" s="73"/>
      <c r="E470" s="73"/>
      <c r="F470" s="73"/>
      <c r="G470" s="74"/>
      <c r="H470" s="61"/>
      <c r="I470" s="61"/>
      <c r="J470" s="74"/>
      <c r="K470" s="74"/>
      <c r="L470" s="35"/>
      <c r="M470" s="35"/>
      <c r="N470" s="74"/>
      <c r="O470" s="74"/>
      <c r="P470" s="35"/>
      <c r="Q470" s="35"/>
      <c r="R470" s="74"/>
      <c r="S470" s="61"/>
      <c r="T470" s="74"/>
    </row>
    <row r="471" spans="2:20" x14ac:dyDescent="0.35">
      <c r="B471" s="33"/>
      <c r="C471" s="72"/>
      <c r="D471" s="73"/>
      <c r="E471" s="73"/>
      <c r="F471" s="73"/>
      <c r="G471" s="74"/>
      <c r="H471" s="61"/>
      <c r="I471" s="61"/>
      <c r="J471" s="74"/>
      <c r="K471" s="74"/>
      <c r="L471" s="35"/>
      <c r="M471" s="35"/>
      <c r="N471" s="74"/>
      <c r="O471" s="74"/>
      <c r="P471" s="35"/>
      <c r="Q471" s="35"/>
      <c r="R471" s="74"/>
      <c r="S471" s="61"/>
      <c r="T471" s="74"/>
    </row>
    <row r="472" spans="2:20" x14ac:dyDescent="0.35">
      <c r="B472" s="33"/>
      <c r="C472" s="72"/>
      <c r="D472" s="73"/>
      <c r="E472" s="73"/>
      <c r="F472" s="73"/>
      <c r="G472" s="74"/>
      <c r="H472" s="61"/>
      <c r="I472" s="61"/>
      <c r="J472" s="74"/>
      <c r="K472" s="74"/>
      <c r="L472" s="35"/>
      <c r="M472" s="35"/>
      <c r="N472" s="74"/>
      <c r="O472" s="74"/>
      <c r="P472" s="35"/>
      <c r="Q472" s="35"/>
      <c r="R472" s="74"/>
      <c r="S472" s="61"/>
      <c r="T472" s="74"/>
    </row>
    <row r="473" spans="2:20" x14ac:dyDescent="0.35">
      <c r="B473" s="33"/>
      <c r="C473" s="72"/>
      <c r="D473" s="73"/>
      <c r="E473" s="73"/>
      <c r="F473" s="73"/>
      <c r="G473" s="74"/>
      <c r="H473" s="61"/>
      <c r="I473" s="61"/>
      <c r="J473" s="74"/>
      <c r="K473" s="74"/>
      <c r="L473" s="35"/>
      <c r="M473" s="35"/>
      <c r="N473" s="74"/>
      <c r="O473" s="74"/>
      <c r="P473" s="35"/>
      <c r="Q473" s="35"/>
      <c r="R473" s="74"/>
      <c r="S473" s="61"/>
      <c r="T473" s="74"/>
    </row>
    <row r="474" spans="2:20" x14ac:dyDescent="0.35">
      <c r="B474" s="33"/>
      <c r="C474" s="72"/>
      <c r="D474" s="73"/>
      <c r="E474" s="73"/>
      <c r="F474" s="73"/>
      <c r="G474" s="74"/>
      <c r="H474" s="61"/>
      <c r="I474" s="61"/>
      <c r="J474" s="74"/>
      <c r="K474" s="74"/>
      <c r="L474" s="35"/>
      <c r="M474" s="35"/>
      <c r="N474" s="74"/>
      <c r="O474" s="74"/>
      <c r="P474" s="35"/>
      <c r="Q474" s="35"/>
      <c r="R474" s="74"/>
      <c r="S474" s="61"/>
      <c r="T474" s="74"/>
    </row>
    <row r="475" spans="2:20" x14ac:dyDescent="0.35">
      <c r="B475" s="33"/>
      <c r="C475" s="72"/>
      <c r="D475" s="73"/>
      <c r="E475" s="73"/>
      <c r="F475" s="73"/>
      <c r="G475" s="74"/>
      <c r="H475" s="61"/>
      <c r="I475" s="61"/>
      <c r="J475" s="74"/>
      <c r="K475" s="74"/>
      <c r="L475" s="35"/>
      <c r="M475" s="35"/>
      <c r="N475" s="74"/>
      <c r="O475" s="74"/>
      <c r="P475" s="35"/>
      <c r="Q475" s="35"/>
      <c r="R475" s="74"/>
      <c r="S475" s="61"/>
      <c r="T475" s="74"/>
    </row>
    <row r="476" spans="2:20" x14ac:dyDescent="0.35">
      <c r="B476" s="33"/>
      <c r="C476" s="72"/>
      <c r="D476" s="73"/>
      <c r="E476" s="73"/>
      <c r="F476" s="73"/>
      <c r="G476" s="74"/>
      <c r="H476" s="61"/>
      <c r="I476" s="61"/>
      <c r="J476" s="74"/>
      <c r="K476" s="74"/>
      <c r="L476" s="35"/>
      <c r="M476" s="35"/>
      <c r="N476" s="74"/>
      <c r="O476" s="74"/>
      <c r="P476" s="35"/>
      <c r="Q476" s="35"/>
      <c r="R476" s="74"/>
      <c r="S476" s="61"/>
      <c r="T476" s="74"/>
    </row>
    <row r="477" spans="2:20" x14ac:dyDescent="0.35">
      <c r="B477" s="33"/>
      <c r="C477" s="72"/>
      <c r="D477" s="73"/>
      <c r="E477" s="73"/>
      <c r="F477" s="73"/>
      <c r="G477" s="74"/>
      <c r="H477" s="61"/>
      <c r="I477" s="61"/>
      <c r="J477" s="74"/>
      <c r="K477" s="74"/>
      <c r="L477" s="35"/>
      <c r="M477" s="35"/>
      <c r="N477" s="74"/>
      <c r="O477" s="74"/>
      <c r="P477" s="35"/>
      <c r="Q477" s="35"/>
      <c r="R477" s="74"/>
      <c r="S477" s="61"/>
      <c r="T477" s="74"/>
    </row>
    <row r="478" spans="2:20" x14ac:dyDescent="0.35">
      <c r="B478" s="33"/>
      <c r="C478" s="72"/>
      <c r="D478" s="73"/>
      <c r="E478" s="73"/>
      <c r="F478" s="73"/>
      <c r="G478" s="74"/>
      <c r="H478" s="61"/>
      <c r="I478" s="61"/>
      <c r="J478" s="74"/>
      <c r="K478" s="74"/>
      <c r="L478" s="35"/>
      <c r="M478" s="35"/>
      <c r="N478" s="74"/>
      <c r="O478" s="74"/>
      <c r="P478" s="35"/>
      <c r="Q478" s="35"/>
      <c r="R478" s="74"/>
      <c r="S478" s="61"/>
      <c r="T478" s="74"/>
    </row>
    <row r="479" spans="2:20" x14ac:dyDescent="0.35">
      <c r="B479" s="33"/>
      <c r="C479" s="72"/>
      <c r="D479" s="73"/>
      <c r="E479" s="73"/>
      <c r="F479" s="73"/>
      <c r="G479" s="74"/>
      <c r="H479" s="61"/>
      <c r="I479" s="61"/>
      <c r="J479" s="74"/>
      <c r="K479" s="74"/>
      <c r="L479" s="35"/>
      <c r="M479" s="35"/>
      <c r="N479" s="74"/>
      <c r="O479" s="74"/>
      <c r="P479" s="35"/>
      <c r="Q479" s="35"/>
      <c r="R479" s="74"/>
      <c r="S479" s="61"/>
      <c r="T479" s="74"/>
    </row>
    <row r="480" spans="2:20" x14ac:dyDescent="0.35">
      <c r="B480" s="33"/>
      <c r="C480" s="72"/>
      <c r="D480" s="73"/>
      <c r="E480" s="73"/>
      <c r="F480" s="73"/>
      <c r="G480" s="74"/>
      <c r="H480" s="61"/>
      <c r="I480" s="61"/>
      <c r="J480" s="74"/>
      <c r="K480" s="74"/>
      <c r="L480" s="35"/>
      <c r="M480" s="35"/>
      <c r="N480" s="74"/>
      <c r="O480" s="74"/>
      <c r="P480" s="35"/>
      <c r="Q480" s="35"/>
      <c r="R480" s="74"/>
      <c r="S480" s="61"/>
      <c r="T480" s="74"/>
    </row>
    <row r="481" spans="2:20" x14ac:dyDescent="0.35">
      <c r="B481" s="33"/>
      <c r="C481" s="72"/>
      <c r="D481" s="73"/>
      <c r="E481" s="73"/>
      <c r="F481" s="73"/>
      <c r="G481" s="74"/>
      <c r="H481" s="61"/>
      <c r="I481" s="61"/>
      <c r="J481" s="74"/>
      <c r="K481" s="74"/>
      <c r="L481" s="35"/>
      <c r="M481" s="35"/>
      <c r="N481" s="74"/>
      <c r="O481" s="74"/>
      <c r="P481" s="35"/>
      <c r="Q481" s="35"/>
      <c r="R481" s="74"/>
      <c r="S481" s="61"/>
      <c r="T481" s="74"/>
    </row>
    <row r="482" spans="2:20" x14ac:dyDescent="0.35">
      <c r="B482" s="33"/>
      <c r="C482" s="72"/>
      <c r="D482" s="73"/>
      <c r="E482" s="73"/>
      <c r="F482" s="73"/>
      <c r="G482" s="74"/>
      <c r="H482" s="61"/>
      <c r="I482" s="61"/>
      <c r="J482" s="74"/>
      <c r="K482" s="74"/>
      <c r="L482" s="35"/>
      <c r="M482" s="35"/>
      <c r="N482" s="74"/>
      <c r="O482" s="74"/>
      <c r="P482" s="35"/>
      <c r="Q482" s="35"/>
      <c r="R482" s="74"/>
      <c r="S482" s="61"/>
      <c r="T482" s="74"/>
    </row>
    <row r="483" spans="2:20" x14ac:dyDescent="0.35">
      <c r="B483" s="33"/>
      <c r="C483" s="72"/>
      <c r="D483" s="73"/>
      <c r="E483" s="73"/>
      <c r="F483" s="73"/>
      <c r="G483" s="74"/>
      <c r="H483" s="61"/>
      <c r="I483" s="61"/>
      <c r="J483" s="74"/>
      <c r="K483" s="74"/>
      <c r="L483" s="35"/>
      <c r="M483" s="35"/>
      <c r="N483" s="74"/>
      <c r="O483" s="74"/>
      <c r="P483" s="35"/>
      <c r="Q483" s="35"/>
      <c r="R483" s="74"/>
      <c r="S483" s="61"/>
      <c r="T483" s="74"/>
    </row>
    <row r="484" spans="2:20" x14ac:dyDescent="0.35">
      <c r="B484" s="33"/>
      <c r="C484" s="72"/>
      <c r="D484" s="73"/>
      <c r="E484" s="73"/>
      <c r="F484" s="73"/>
      <c r="G484" s="74"/>
      <c r="H484" s="61"/>
      <c r="I484" s="61"/>
      <c r="J484" s="74"/>
      <c r="K484" s="74"/>
      <c r="L484" s="35"/>
      <c r="M484" s="35"/>
      <c r="N484" s="74"/>
      <c r="O484" s="74"/>
      <c r="P484" s="35"/>
      <c r="Q484" s="35"/>
      <c r="R484" s="74"/>
      <c r="S484" s="61"/>
      <c r="T484" s="74"/>
    </row>
    <row r="485" spans="2:20" x14ac:dyDescent="0.35">
      <c r="B485" s="33"/>
      <c r="C485" s="72"/>
      <c r="D485" s="73"/>
      <c r="E485" s="73"/>
      <c r="F485" s="73"/>
      <c r="G485" s="74"/>
      <c r="H485" s="61"/>
      <c r="I485" s="61"/>
      <c r="J485" s="74"/>
      <c r="K485" s="74"/>
      <c r="L485" s="35"/>
      <c r="M485" s="35"/>
      <c r="N485" s="74"/>
      <c r="O485" s="74"/>
      <c r="P485" s="35"/>
      <c r="Q485" s="35"/>
      <c r="R485" s="74"/>
      <c r="S485" s="61"/>
      <c r="T485" s="74"/>
    </row>
    <row r="486" spans="2:20" x14ac:dyDescent="0.35">
      <c r="B486" s="33"/>
      <c r="C486" s="72"/>
      <c r="D486" s="73"/>
      <c r="E486" s="73"/>
      <c r="F486" s="73"/>
      <c r="G486" s="74"/>
      <c r="H486" s="61"/>
      <c r="I486" s="61"/>
      <c r="J486" s="74"/>
      <c r="K486" s="74"/>
      <c r="L486" s="35"/>
      <c r="M486" s="35"/>
      <c r="N486" s="74"/>
      <c r="O486" s="74"/>
      <c r="P486" s="35"/>
      <c r="Q486" s="35"/>
      <c r="R486" s="74"/>
      <c r="S486" s="61"/>
      <c r="T486" s="74"/>
    </row>
    <row r="487" spans="2:20" x14ac:dyDescent="0.35">
      <c r="B487" s="33"/>
      <c r="C487" s="72"/>
      <c r="D487" s="73"/>
      <c r="E487" s="73"/>
      <c r="F487" s="73"/>
      <c r="G487" s="74"/>
      <c r="H487" s="61"/>
      <c r="I487" s="61"/>
      <c r="J487" s="74"/>
      <c r="K487" s="74"/>
      <c r="L487" s="35"/>
      <c r="M487" s="35"/>
      <c r="N487" s="74"/>
      <c r="O487" s="74"/>
      <c r="P487" s="35"/>
      <c r="Q487" s="35"/>
      <c r="R487" s="74"/>
      <c r="S487" s="61"/>
      <c r="T487" s="74"/>
    </row>
    <row r="488" spans="2:20" x14ac:dyDescent="0.35">
      <c r="B488" s="33"/>
      <c r="C488" s="72"/>
      <c r="D488" s="73"/>
      <c r="E488" s="73"/>
      <c r="F488" s="73"/>
      <c r="G488" s="74"/>
      <c r="H488" s="61"/>
      <c r="I488" s="61"/>
      <c r="J488" s="74"/>
      <c r="K488" s="74"/>
      <c r="L488" s="35"/>
      <c r="M488" s="35"/>
      <c r="N488" s="74"/>
      <c r="O488" s="74"/>
      <c r="P488" s="35"/>
      <c r="Q488" s="35"/>
      <c r="R488" s="74"/>
      <c r="S488" s="61"/>
      <c r="T488" s="74"/>
    </row>
    <row r="489" spans="2:20" x14ac:dyDescent="0.35">
      <c r="B489" s="33"/>
      <c r="C489" s="72"/>
      <c r="D489" s="73"/>
      <c r="E489" s="73"/>
      <c r="F489" s="73"/>
      <c r="G489" s="74"/>
      <c r="H489" s="61"/>
      <c r="I489" s="61"/>
      <c r="J489" s="74"/>
      <c r="K489" s="74"/>
      <c r="L489" s="35"/>
      <c r="M489" s="35"/>
      <c r="N489" s="74"/>
      <c r="O489" s="74"/>
      <c r="P489" s="35"/>
      <c r="Q489" s="35"/>
      <c r="R489" s="74"/>
      <c r="S489" s="61"/>
      <c r="T489" s="74"/>
    </row>
    <row r="490" spans="2:20" x14ac:dyDescent="0.35">
      <c r="B490" s="33"/>
      <c r="C490" s="72"/>
      <c r="D490" s="73"/>
      <c r="E490" s="73"/>
      <c r="F490" s="73"/>
      <c r="G490" s="74"/>
      <c r="H490" s="61"/>
      <c r="I490" s="61"/>
      <c r="J490" s="74"/>
      <c r="K490" s="74"/>
      <c r="L490" s="35"/>
      <c r="M490" s="35"/>
      <c r="N490" s="74"/>
      <c r="O490" s="74"/>
      <c r="P490" s="35"/>
      <c r="Q490" s="35"/>
      <c r="R490" s="74"/>
      <c r="S490" s="61"/>
      <c r="T490" s="74"/>
    </row>
    <row r="491" spans="2:20" x14ac:dyDescent="0.35">
      <c r="B491" s="33"/>
      <c r="C491" s="72"/>
      <c r="D491" s="73"/>
      <c r="E491" s="73"/>
      <c r="F491" s="73"/>
      <c r="G491" s="74"/>
      <c r="H491" s="61"/>
      <c r="I491" s="61"/>
      <c r="J491" s="74"/>
      <c r="K491" s="74"/>
      <c r="L491" s="35"/>
      <c r="M491" s="35"/>
      <c r="N491" s="74"/>
      <c r="O491" s="74"/>
      <c r="P491" s="35"/>
      <c r="Q491" s="35"/>
      <c r="R491" s="74"/>
      <c r="S491" s="61"/>
      <c r="T491" s="74"/>
    </row>
    <row r="492" spans="2:20" x14ac:dyDescent="0.35">
      <c r="B492" s="33"/>
      <c r="C492" s="72"/>
      <c r="D492" s="73"/>
      <c r="E492" s="73"/>
      <c r="F492" s="73"/>
      <c r="G492" s="74"/>
      <c r="H492" s="61"/>
      <c r="I492" s="61"/>
      <c r="J492" s="74"/>
      <c r="K492" s="74"/>
      <c r="L492" s="35"/>
      <c r="M492" s="35"/>
      <c r="N492" s="74"/>
      <c r="O492" s="74"/>
      <c r="P492" s="35"/>
      <c r="Q492" s="35"/>
      <c r="R492" s="74"/>
      <c r="S492" s="61"/>
      <c r="T492" s="74"/>
    </row>
    <row r="493" spans="2:20" x14ac:dyDescent="0.35">
      <c r="B493" s="33"/>
      <c r="C493" s="72"/>
      <c r="D493" s="73"/>
      <c r="E493" s="73"/>
      <c r="F493" s="73"/>
      <c r="G493" s="74"/>
      <c r="H493" s="61"/>
      <c r="I493" s="61"/>
      <c r="J493" s="74"/>
      <c r="K493" s="74"/>
      <c r="L493" s="35"/>
      <c r="M493" s="35"/>
      <c r="N493" s="74"/>
      <c r="O493" s="74"/>
      <c r="P493" s="35"/>
      <c r="Q493" s="35"/>
      <c r="R493" s="74"/>
      <c r="S493" s="61"/>
      <c r="T493" s="74"/>
    </row>
    <row r="494" spans="2:20" x14ac:dyDescent="0.35">
      <c r="B494" s="33"/>
      <c r="C494" s="72"/>
      <c r="D494" s="73"/>
      <c r="E494" s="73"/>
      <c r="F494" s="73"/>
      <c r="G494" s="74"/>
      <c r="H494" s="61"/>
      <c r="I494" s="61"/>
      <c r="J494" s="74"/>
      <c r="K494" s="74"/>
      <c r="L494" s="35"/>
      <c r="M494" s="35"/>
      <c r="N494" s="74"/>
      <c r="O494" s="74"/>
      <c r="P494" s="35"/>
      <c r="Q494" s="35"/>
      <c r="R494" s="74"/>
      <c r="S494" s="61"/>
      <c r="T494" s="74"/>
    </row>
    <row r="495" spans="2:20" x14ac:dyDescent="0.35">
      <c r="B495" s="33"/>
      <c r="C495" s="72"/>
      <c r="D495" s="73"/>
      <c r="E495" s="73"/>
      <c r="F495" s="73"/>
      <c r="G495" s="74"/>
      <c r="H495" s="61"/>
      <c r="I495" s="61"/>
      <c r="J495" s="74"/>
      <c r="K495" s="74"/>
      <c r="L495" s="35"/>
      <c r="M495" s="35"/>
      <c r="N495" s="74"/>
      <c r="O495" s="74"/>
      <c r="P495" s="35"/>
      <c r="Q495" s="35"/>
      <c r="R495" s="74"/>
      <c r="S495" s="61"/>
      <c r="T495" s="74"/>
    </row>
    <row r="496" spans="2:20" x14ac:dyDescent="0.35">
      <c r="B496" s="33"/>
      <c r="C496" s="72"/>
      <c r="D496" s="73"/>
      <c r="E496" s="73"/>
      <c r="F496" s="73"/>
      <c r="G496" s="74"/>
      <c r="H496" s="61"/>
      <c r="I496" s="61"/>
      <c r="J496" s="74"/>
      <c r="K496" s="74"/>
      <c r="L496" s="35"/>
      <c r="M496" s="35"/>
      <c r="N496" s="74"/>
      <c r="O496" s="74"/>
      <c r="P496" s="35"/>
      <c r="Q496" s="35"/>
      <c r="R496" s="74"/>
      <c r="S496" s="61"/>
      <c r="T496" s="74"/>
    </row>
    <row r="497" spans="2:20" x14ac:dyDescent="0.35">
      <c r="B497" s="33"/>
      <c r="C497" s="72"/>
      <c r="D497" s="73"/>
      <c r="E497" s="73"/>
      <c r="F497" s="73"/>
      <c r="G497" s="74"/>
      <c r="H497" s="61"/>
      <c r="I497" s="61"/>
      <c r="J497" s="74"/>
      <c r="K497" s="74"/>
      <c r="L497" s="35"/>
      <c r="M497" s="35"/>
      <c r="N497" s="74"/>
      <c r="O497" s="74"/>
      <c r="P497" s="35"/>
      <c r="Q497" s="35"/>
      <c r="R497" s="74"/>
      <c r="S497" s="61"/>
      <c r="T497" s="74"/>
    </row>
    <row r="498" spans="2:20" x14ac:dyDescent="0.35">
      <c r="B498" s="33"/>
      <c r="C498" s="72"/>
      <c r="D498" s="73"/>
      <c r="E498" s="73"/>
      <c r="F498" s="73"/>
      <c r="G498" s="74"/>
      <c r="H498" s="61"/>
      <c r="I498" s="61"/>
      <c r="J498" s="74"/>
      <c r="K498" s="74"/>
      <c r="L498" s="35"/>
      <c r="M498" s="35"/>
      <c r="N498" s="74"/>
      <c r="O498" s="74"/>
      <c r="P498" s="35"/>
      <c r="Q498" s="35"/>
      <c r="R498" s="74"/>
      <c r="S498" s="61"/>
      <c r="T498" s="74"/>
    </row>
    <row r="499" spans="2:20" x14ac:dyDescent="0.35">
      <c r="B499" s="33"/>
      <c r="C499" s="72"/>
      <c r="D499" s="73"/>
      <c r="E499" s="73"/>
      <c r="F499" s="73"/>
      <c r="G499" s="74"/>
      <c r="H499" s="61"/>
      <c r="I499" s="61"/>
      <c r="J499" s="74"/>
      <c r="K499" s="74"/>
      <c r="L499" s="35"/>
      <c r="M499" s="35"/>
      <c r="N499" s="74"/>
      <c r="O499" s="74"/>
      <c r="P499" s="35"/>
      <c r="Q499" s="35"/>
      <c r="R499" s="74"/>
      <c r="S499" s="61"/>
      <c r="T499" s="74"/>
    </row>
    <row r="500" spans="2:20" x14ac:dyDescent="0.35">
      <c r="B500" s="33"/>
      <c r="C500" s="72"/>
      <c r="D500" s="73"/>
      <c r="E500" s="73"/>
      <c r="F500" s="73"/>
      <c r="G500" s="74"/>
      <c r="H500" s="61"/>
      <c r="I500" s="61"/>
      <c r="J500" s="74"/>
      <c r="K500" s="74"/>
      <c r="L500" s="35"/>
      <c r="M500" s="35"/>
      <c r="N500" s="74"/>
      <c r="O500" s="74"/>
      <c r="P500" s="35"/>
      <c r="Q500" s="35"/>
      <c r="R500" s="74"/>
      <c r="S500" s="61"/>
      <c r="T500" s="74"/>
    </row>
    <row r="501" spans="2:20" x14ac:dyDescent="0.35">
      <c r="B501" s="33"/>
      <c r="C501" s="72"/>
      <c r="D501" s="73"/>
      <c r="E501" s="73"/>
      <c r="F501" s="73"/>
      <c r="G501" s="74"/>
      <c r="H501" s="61"/>
      <c r="I501" s="61"/>
      <c r="J501" s="74"/>
      <c r="K501" s="74"/>
      <c r="L501" s="35"/>
      <c r="M501" s="35"/>
      <c r="N501" s="74"/>
      <c r="O501" s="74"/>
      <c r="P501" s="35"/>
      <c r="Q501" s="35"/>
      <c r="R501" s="74"/>
      <c r="S501" s="61"/>
      <c r="T501" s="74"/>
    </row>
    <row r="502" spans="2:20" x14ac:dyDescent="0.35">
      <c r="B502" s="33"/>
      <c r="C502" s="72"/>
      <c r="D502" s="73"/>
      <c r="E502" s="73"/>
      <c r="F502" s="73"/>
      <c r="G502" s="74"/>
      <c r="H502" s="61"/>
      <c r="I502" s="61"/>
      <c r="J502" s="74"/>
      <c r="K502" s="74"/>
      <c r="L502" s="35"/>
      <c r="M502" s="35"/>
      <c r="N502" s="74"/>
      <c r="O502" s="74"/>
      <c r="P502" s="35"/>
      <c r="Q502" s="35"/>
      <c r="R502" s="74"/>
      <c r="S502" s="61"/>
      <c r="T502" s="74"/>
    </row>
    <row r="503" spans="2:20" x14ac:dyDescent="0.35">
      <c r="B503" s="33"/>
      <c r="C503" s="72"/>
      <c r="D503" s="73"/>
      <c r="E503" s="73"/>
      <c r="F503" s="73"/>
      <c r="G503" s="74"/>
      <c r="H503" s="61"/>
      <c r="I503" s="61"/>
      <c r="J503" s="74"/>
      <c r="K503" s="74"/>
      <c r="L503" s="35"/>
      <c r="M503" s="35"/>
      <c r="N503" s="74"/>
      <c r="O503" s="74"/>
      <c r="P503" s="35"/>
      <c r="Q503" s="35"/>
      <c r="R503" s="74"/>
      <c r="S503" s="61"/>
      <c r="T503" s="74"/>
    </row>
    <row r="504" spans="2:20" x14ac:dyDescent="0.35">
      <c r="B504" s="33"/>
      <c r="C504" s="72"/>
      <c r="D504" s="73"/>
      <c r="E504" s="73"/>
      <c r="F504" s="73"/>
      <c r="G504" s="74"/>
      <c r="H504" s="61"/>
      <c r="I504" s="61"/>
      <c r="J504" s="74"/>
      <c r="K504" s="74"/>
      <c r="L504" s="35"/>
      <c r="M504" s="35"/>
      <c r="N504" s="74"/>
      <c r="O504" s="74"/>
      <c r="P504" s="35"/>
      <c r="Q504" s="35"/>
      <c r="R504" s="74"/>
      <c r="S504" s="61"/>
      <c r="T504" s="74"/>
    </row>
    <row r="505" spans="2:20" x14ac:dyDescent="0.35">
      <c r="B505" s="33"/>
      <c r="C505" s="72"/>
      <c r="D505" s="73"/>
      <c r="E505" s="73"/>
      <c r="F505" s="73"/>
      <c r="G505" s="74"/>
      <c r="H505" s="61"/>
      <c r="I505" s="61"/>
      <c r="J505" s="74"/>
      <c r="K505" s="74"/>
      <c r="L505" s="35"/>
      <c r="M505" s="35"/>
      <c r="N505" s="74"/>
      <c r="O505" s="74"/>
      <c r="P505" s="35"/>
      <c r="Q505" s="35"/>
      <c r="R505" s="74"/>
      <c r="S505" s="61"/>
      <c r="T505" s="74"/>
    </row>
    <row r="506" spans="2:20" x14ac:dyDescent="0.35">
      <c r="B506" s="33"/>
      <c r="C506" s="72"/>
      <c r="D506" s="73"/>
      <c r="E506" s="73"/>
      <c r="F506" s="73"/>
      <c r="G506" s="74"/>
      <c r="H506" s="61"/>
      <c r="I506" s="61"/>
      <c r="J506" s="74"/>
      <c r="K506" s="74"/>
      <c r="L506" s="35"/>
      <c r="M506" s="35"/>
      <c r="N506" s="74"/>
      <c r="O506" s="74"/>
      <c r="P506" s="35"/>
      <c r="Q506" s="35"/>
      <c r="R506" s="74"/>
      <c r="S506" s="61"/>
      <c r="T506" s="74"/>
    </row>
    <row r="507" spans="2:20" x14ac:dyDescent="0.35">
      <c r="B507" s="33"/>
      <c r="C507" s="72"/>
      <c r="D507" s="73"/>
      <c r="E507" s="73"/>
      <c r="F507" s="73"/>
      <c r="G507" s="74"/>
      <c r="H507" s="61"/>
      <c r="I507" s="61"/>
      <c r="J507" s="74"/>
      <c r="K507" s="74"/>
      <c r="L507" s="35"/>
      <c r="M507" s="35"/>
      <c r="N507" s="74"/>
      <c r="O507" s="74"/>
      <c r="P507" s="35"/>
      <c r="Q507" s="35"/>
      <c r="R507" s="74"/>
      <c r="S507" s="61"/>
      <c r="T507" s="74"/>
    </row>
    <row r="508" spans="2:20" x14ac:dyDescent="0.35">
      <c r="B508" s="33"/>
      <c r="C508" s="72"/>
      <c r="D508" s="73"/>
      <c r="E508" s="73"/>
      <c r="F508" s="73"/>
      <c r="G508" s="74"/>
      <c r="H508" s="61"/>
      <c r="I508" s="61"/>
      <c r="J508" s="74"/>
      <c r="K508" s="74"/>
      <c r="L508" s="35"/>
      <c r="M508" s="35"/>
      <c r="N508" s="74"/>
      <c r="O508" s="74"/>
      <c r="P508" s="35"/>
      <c r="Q508" s="35"/>
      <c r="R508" s="74"/>
      <c r="S508" s="61"/>
      <c r="T508" s="74"/>
    </row>
    <row r="509" spans="2:20" x14ac:dyDescent="0.35">
      <c r="B509" s="33"/>
      <c r="C509" s="72"/>
      <c r="D509" s="73"/>
      <c r="E509" s="73"/>
      <c r="F509" s="73"/>
      <c r="G509" s="74"/>
      <c r="H509" s="61"/>
      <c r="I509" s="61"/>
      <c r="J509" s="74"/>
      <c r="K509" s="74"/>
      <c r="L509" s="35"/>
      <c r="M509" s="35"/>
      <c r="N509" s="74"/>
      <c r="O509" s="74"/>
      <c r="P509" s="35"/>
      <c r="Q509" s="35"/>
      <c r="R509" s="74"/>
      <c r="S509" s="61"/>
      <c r="T509" s="74"/>
    </row>
    <row r="510" spans="2:20" x14ac:dyDescent="0.35">
      <c r="B510" s="33"/>
      <c r="C510" s="72"/>
      <c r="D510" s="73"/>
      <c r="E510" s="73"/>
      <c r="F510" s="73"/>
      <c r="G510" s="74"/>
      <c r="H510" s="61"/>
      <c r="I510" s="61"/>
      <c r="J510" s="74"/>
      <c r="K510" s="74"/>
      <c r="L510" s="35"/>
      <c r="M510" s="35"/>
      <c r="N510" s="74"/>
      <c r="O510" s="74"/>
      <c r="P510" s="35"/>
      <c r="Q510" s="35"/>
      <c r="R510" s="74"/>
      <c r="S510" s="61"/>
      <c r="T510" s="74"/>
    </row>
    <row r="511" spans="2:20" x14ac:dyDescent="0.35">
      <c r="B511" s="33"/>
      <c r="C511" s="72"/>
      <c r="D511" s="73"/>
      <c r="E511" s="73"/>
      <c r="F511" s="73"/>
      <c r="G511" s="74"/>
      <c r="H511" s="61"/>
      <c r="I511" s="61"/>
      <c r="J511" s="74"/>
      <c r="K511" s="74"/>
      <c r="L511" s="35"/>
      <c r="M511" s="35"/>
      <c r="N511" s="74"/>
      <c r="O511" s="74"/>
      <c r="P511" s="35"/>
      <c r="Q511" s="35"/>
      <c r="R511" s="74"/>
      <c r="S511" s="61"/>
      <c r="T511" s="74"/>
    </row>
    <row r="512" spans="2:20" x14ac:dyDescent="0.35">
      <c r="B512" s="33"/>
      <c r="C512" s="72"/>
      <c r="D512" s="73"/>
      <c r="E512" s="73"/>
      <c r="F512" s="73"/>
      <c r="G512" s="74"/>
      <c r="H512" s="61"/>
      <c r="I512" s="61"/>
      <c r="J512" s="74"/>
      <c r="K512" s="74"/>
      <c r="L512" s="35"/>
      <c r="M512" s="35"/>
      <c r="N512" s="74"/>
      <c r="O512" s="74"/>
      <c r="P512" s="35"/>
      <c r="Q512" s="35"/>
      <c r="R512" s="74"/>
      <c r="S512" s="61"/>
      <c r="T512" s="74"/>
    </row>
    <row r="513" spans="2:20" x14ac:dyDescent="0.35">
      <c r="B513" s="33"/>
      <c r="C513" s="72"/>
      <c r="D513" s="73"/>
      <c r="E513" s="73"/>
      <c r="F513" s="73"/>
      <c r="G513" s="74"/>
      <c r="H513" s="61"/>
      <c r="I513" s="61"/>
      <c r="J513" s="74"/>
      <c r="K513" s="74"/>
      <c r="L513" s="35"/>
      <c r="M513" s="35"/>
      <c r="N513" s="74"/>
      <c r="O513" s="74"/>
      <c r="P513" s="35"/>
      <c r="Q513" s="35"/>
      <c r="R513" s="74"/>
      <c r="S513" s="61"/>
      <c r="T513" s="74"/>
    </row>
    <row r="514" spans="2:20" x14ac:dyDescent="0.35">
      <c r="B514" s="33"/>
      <c r="C514" s="72"/>
      <c r="D514" s="73"/>
      <c r="E514" s="73"/>
      <c r="F514" s="73"/>
      <c r="G514" s="74"/>
      <c r="H514" s="61"/>
      <c r="I514" s="61"/>
      <c r="J514" s="74"/>
      <c r="K514" s="74"/>
      <c r="L514" s="35"/>
      <c r="M514" s="35"/>
      <c r="N514" s="74"/>
      <c r="O514" s="74"/>
      <c r="P514" s="35"/>
      <c r="Q514" s="35"/>
      <c r="R514" s="74"/>
      <c r="S514" s="61"/>
      <c r="T514" s="74"/>
    </row>
    <row r="515" spans="2:20" x14ac:dyDescent="0.35">
      <c r="B515" s="33"/>
      <c r="C515" s="72"/>
      <c r="D515" s="73"/>
      <c r="E515" s="73"/>
      <c r="F515" s="73"/>
      <c r="G515" s="74"/>
      <c r="H515" s="61"/>
      <c r="I515" s="61"/>
      <c r="J515" s="74"/>
      <c r="K515" s="74"/>
      <c r="L515" s="35"/>
      <c r="M515" s="35"/>
      <c r="N515" s="74"/>
      <c r="O515" s="74"/>
      <c r="P515" s="35"/>
      <c r="Q515" s="35"/>
      <c r="R515" s="74"/>
      <c r="S515" s="61"/>
      <c r="T515" s="74"/>
    </row>
    <row r="516" spans="2:20" x14ac:dyDescent="0.35">
      <c r="B516" s="33"/>
      <c r="C516" s="72"/>
      <c r="D516" s="73"/>
      <c r="E516" s="73"/>
      <c r="F516" s="73"/>
      <c r="G516" s="74"/>
      <c r="H516" s="61"/>
      <c r="I516" s="61"/>
      <c r="J516" s="74"/>
      <c r="K516" s="74"/>
      <c r="L516" s="35"/>
      <c r="M516" s="35"/>
      <c r="N516" s="74"/>
      <c r="O516" s="74"/>
      <c r="P516" s="35"/>
      <c r="Q516" s="35"/>
      <c r="R516" s="74"/>
      <c r="S516" s="61"/>
      <c r="T516" s="74"/>
    </row>
    <row r="517" spans="2:20" x14ac:dyDescent="0.35">
      <c r="B517" s="33"/>
      <c r="C517" s="72"/>
      <c r="D517" s="73"/>
      <c r="E517" s="73"/>
      <c r="F517" s="73"/>
      <c r="G517" s="74"/>
      <c r="H517" s="61"/>
      <c r="I517" s="61"/>
      <c r="J517" s="74"/>
      <c r="K517" s="74"/>
      <c r="L517" s="35"/>
      <c r="M517" s="35"/>
      <c r="N517" s="74"/>
      <c r="O517" s="74"/>
      <c r="P517" s="35"/>
      <c r="Q517" s="35"/>
      <c r="R517" s="74"/>
      <c r="S517" s="61"/>
      <c r="T517" s="74"/>
    </row>
    <row r="518" spans="2:20" x14ac:dyDescent="0.35">
      <c r="B518" s="33"/>
      <c r="C518" s="72"/>
      <c r="D518" s="73"/>
      <c r="E518" s="73"/>
      <c r="F518" s="73"/>
      <c r="G518" s="74"/>
      <c r="H518" s="61"/>
      <c r="I518" s="61"/>
      <c r="J518" s="74"/>
      <c r="K518" s="74"/>
      <c r="L518" s="35"/>
      <c r="M518" s="35"/>
      <c r="N518" s="74"/>
      <c r="O518" s="74"/>
      <c r="P518" s="35"/>
      <c r="Q518" s="35"/>
      <c r="R518" s="74"/>
      <c r="S518" s="61"/>
      <c r="T518" s="74"/>
    </row>
    <row r="519" spans="2:20" x14ac:dyDescent="0.35">
      <c r="B519" s="33"/>
      <c r="C519" s="72"/>
      <c r="D519" s="73"/>
      <c r="E519" s="73"/>
      <c r="F519" s="73"/>
      <c r="G519" s="74"/>
      <c r="H519" s="61"/>
      <c r="I519" s="61"/>
      <c r="J519" s="74"/>
      <c r="K519" s="74"/>
      <c r="L519" s="35"/>
      <c r="M519" s="35"/>
      <c r="N519" s="74"/>
      <c r="O519" s="74"/>
      <c r="P519" s="35"/>
      <c r="Q519" s="35"/>
      <c r="R519" s="74"/>
      <c r="S519" s="61"/>
      <c r="T519" s="74"/>
    </row>
    <row r="520" spans="2:20" x14ac:dyDescent="0.35">
      <c r="B520" s="33"/>
      <c r="C520" s="72"/>
      <c r="D520" s="73"/>
      <c r="E520" s="73"/>
      <c r="F520" s="73"/>
      <c r="G520" s="74"/>
      <c r="H520" s="61"/>
      <c r="I520" s="61"/>
      <c r="J520" s="74"/>
      <c r="K520" s="74"/>
      <c r="L520" s="35"/>
      <c r="M520" s="35"/>
      <c r="N520" s="74"/>
      <c r="O520" s="74"/>
      <c r="P520" s="35"/>
      <c r="Q520" s="35"/>
      <c r="R520" s="74"/>
      <c r="S520" s="61"/>
      <c r="T520" s="74"/>
    </row>
    <row r="521" spans="2:20" x14ac:dyDescent="0.35">
      <c r="B521" s="33"/>
      <c r="C521" s="72"/>
      <c r="D521" s="73"/>
      <c r="E521" s="73"/>
      <c r="F521" s="73"/>
      <c r="G521" s="74"/>
      <c r="H521" s="61"/>
      <c r="I521" s="61"/>
      <c r="J521" s="74"/>
      <c r="K521" s="74"/>
      <c r="L521" s="35"/>
      <c r="M521" s="35"/>
      <c r="N521" s="74"/>
      <c r="O521" s="74"/>
      <c r="P521" s="35"/>
      <c r="Q521" s="35"/>
      <c r="R521" s="74"/>
      <c r="S521" s="61"/>
      <c r="T521" s="74"/>
    </row>
    <row r="522" spans="2:20" x14ac:dyDescent="0.35">
      <c r="B522" s="33"/>
      <c r="C522" s="72"/>
      <c r="D522" s="73"/>
      <c r="E522" s="73"/>
      <c r="F522" s="73"/>
      <c r="G522" s="74"/>
      <c r="H522" s="61"/>
      <c r="I522" s="61"/>
      <c r="J522" s="74"/>
      <c r="K522" s="74"/>
      <c r="L522" s="35"/>
      <c r="M522" s="35"/>
      <c r="N522" s="74"/>
      <c r="O522" s="74"/>
      <c r="P522" s="35"/>
      <c r="Q522" s="35"/>
      <c r="R522" s="74"/>
      <c r="S522" s="61"/>
      <c r="T522" s="74"/>
    </row>
    <row r="523" spans="2:20" x14ac:dyDescent="0.35">
      <c r="B523" s="33"/>
      <c r="C523" s="72"/>
      <c r="D523" s="73"/>
      <c r="E523" s="73"/>
      <c r="F523" s="73"/>
      <c r="G523" s="74"/>
      <c r="H523" s="61"/>
      <c r="I523" s="61"/>
      <c r="J523" s="74"/>
      <c r="K523" s="74"/>
      <c r="L523" s="35"/>
      <c r="M523" s="35"/>
      <c r="N523" s="74"/>
      <c r="O523" s="74"/>
      <c r="P523" s="35"/>
      <c r="Q523" s="35"/>
      <c r="R523" s="74"/>
      <c r="S523" s="61"/>
      <c r="T523" s="74"/>
    </row>
    <row r="524" spans="2:20" x14ac:dyDescent="0.35">
      <c r="B524" s="33"/>
      <c r="C524" s="72"/>
      <c r="D524" s="73"/>
      <c r="E524" s="73"/>
      <c r="F524" s="73"/>
      <c r="G524" s="74"/>
      <c r="H524" s="61"/>
      <c r="I524" s="61"/>
      <c r="J524" s="74"/>
      <c r="K524" s="74"/>
      <c r="L524" s="35"/>
      <c r="M524" s="35"/>
      <c r="N524" s="74"/>
      <c r="O524" s="74"/>
      <c r="P524" s="35"/>
      <c r="Q524" s="35"/>
      <c r="R524" s="74"/>
      <c r="S524" s="61"/>
      <c r="T524" s="74"/>
    </row>
    <row r="525" spans="2:20" x14ac:dyDescent="0.35">
      <c r="B525" s="33"/>
      <c r="C525" s="72"/>
      <c r="D525" s="73"/>
      <c r="E525" s="73"/>
      <c r="F525" s="73"/>
      <c r="G525" s="74"/>
      <c r="H525" s="61"/>
      <c r="I525" s="61"/>
      <c r="J525" s="74"/>
      <c r="K525" s="74"/>
      <c r="L525" s="35"/>
      <c r="M525" s="35"/>
      <c r="N525" s="74"/>
      <c r="O525" s="74"/>
      <c r="P525" s="35"/>
      <c r="Q525" s="35"/>
      <c r="R525" s="74"/>
      <c r="S525" s="61"/>
      <c r="T525" s="74"/>
    </row>
    <row r="526" spans="2:20" x14ac:dyDescent="0.35">
      <c r="B526" s="33"/>
      <c r="C526" s="72"/>
      <c r="D526" s="73"/>
      <c r="E526" s="73"/>
      <c r="F526" s="73"/>
      <c r="G526" s="74"/>
      <c r="H526" s="61"/>
      <c r="I526" s="61"/>
      <c r="J526" s="74"/>
      <c r="K526" s="74"/>
      <c r="L526" s="35"/>
      <c r="M526" s="35"/>
      <c r="N526" s="74"/>
      <c r="O526" s="74"/>
      <c r="P526" s="35"/>
      <c r="Q526" s="35"/>
      <c r="R526" s="74"/>
      <c r="S526" s="61"/>
      <c r="T526" s="74"/>
    </row>
    <row r="527" spans="2:20" x14ac:dyDescent="0.35">
      <c r="B527" s="33"/>
      <c r="C527" s="72"/>
      <c r="D527" s="73"/>
      <c r="E527" s="73"/>
      <c r="F527" s="73"/>
      <c r="G527" s="74"/>
      <c r="H527" s="61"/>
      <c r="I527" s="61"/>
      <c r="J527" s="74"/>
      <c r="K527" s="74"/>
      <c r="L527" s="35"/>
      <c r="M527" s="35"/>
      <c r="N527" s="74"/>
      <c r="O527" s="74"/>
      <c r="P527" s="35"/>
      <c r="Q527" s="35"/>
      <c r="R527" s="74"/>
      <c r="S527" s="61"/>
      <c r="T527" s="74"/>
    </row>
    <row r="528" spans="2:20" x14ac:dyDescent="0.35">
      <c r="B528" s="33"/>
      <c r="C528" s="72"/>
      <c r="D528" s="73"/>
      <c r="E528" s="73"/>
      <c r="F528" s="73"/>
      <c r="G528" s="74"/>
      <c r="H528" s="61"/>
      <c r="I528" s="61"/>
      <c r="J528" s="74"/>
      <c r="K528" s="74"/>
      <c r="L528" s="35"/>
      <c r="M528" s="35"/>
      <c r="N528" s="74"/>
      <c r="O528" s="74"/>
      <c r="P528" s="35"/>
      <c r="Q528" s="35"/>
      <c r="R528" s="74"/>
      <c r="S528" s="61"/>
      <c r="T528" s="74"/>
    </row>
    <row r="529" spans="2:20" x14ac:dyDescent="0.35">
      <c r="B529" s="33"/>
      <c r="C529" s="72"/>
      <c r="D529" s="73"/>
      <c r="E529" s="73"/>
      <c r="F529" s="73"/>
      <c r="G529" s="74"/>
      <c r="H529" s="61"/>
      <c r="I529" s="61"/>
      <c r="J529" s="74"/>
      <c r="K529" s="74"/>
      <c r="L529" s="35"/>
      <c r="M529" s="35"/>
      <c r="N529" s="74"/>
      <c r="O529" s="74"/>
      <c r="P529" s="35"/>
      <c r="Q529" s="35"/>
      <c r="R529" s="74"/>
      <c r="S529" s="61"/>
      <c r="T529" s="74"/>
    </row>
    <row r="530" spans="2:20" x14ac:dyDescent="0.35">
      <c r="B530" s="33"/>
      <c r="C530" s="72"/>
      <c r="D530" s="73"/>
      <c r="E530" s="73"/>
      <c r="F530" s="73"/>
      <c r="G530" s="74"/>
      <c r="H530" s="61"/>
      <c r="I530" s="61"/>
      <c r="J530" s="74"/>
      <c r="K530" s="74"/>
      <c r="L530" s="35"/>
      <c r="M530" s="35"/>
      <c r="N530" s="74"/>
      <c r="O530" s="74"/>
      <c r="P530" s="35"/>
      <c r="Q530" s="35"/>
      <c r="R530" s="74"/>
      <c r="S530" s="61"/>
      <c r="T530" s="74"/>
    </row>
    <row r="531" spans="2:20" x14ac:dyDescent="0.35">
      <c r="B531" s="33"/>
      <c r="C531" s="72"/>
      <c r="D531" s="73"/>
      <c r="E531" s="73"/>
      <c r="F531" s="73"/>
      <c r="G531" s="74"/>
      <c r="H531" s="61"/>
      <c r="I531" s="61"/>
      <c r="J531" s="74"/>
      <c r="K531" s="74"/>
      <c r="L531" s="35"/>
      <c r="M531" s="35"/>
      <c r="N531" s="74"/>
      <c r="O531" s="74"/>
      <c r="P531" s="35"/>
      <c r="Q531" s="35"/>
      <c r="R531" s="74"/>
      <c r="S531" s="61"/>
      <c r="T531" s="74"/>
    </row>
    <row r="532" spans="2:20" x14ac:dyDescent="0.35">
      <c r="B532" s="33"/>
      <c r="C532" s="72"/>
      <c r="D532" s="73"/>
      <c r="E532" s="73"/>
      <c r="F532" s="73"/>
      <c r="G532" s="74"/>
      <c r="H532" s="61"/>
      <c r="I532" s="61"/>
      <c r="J532" s="74"/>
      <c r="K532" s="74"/>
      <c r="L532" s="35"/>
      <c r="M532" s="35"/>
      <c r="N532" s="74"/>
      <c r="O532" s="74"/>
      <c r="P532" s="35"/>
      <c r="Q532" s="35"/>
      <c r="R532" s="74"/>
      <c r="S532" s="61"/>
      <c r="T532" s="74"/>
    </row>
    <row r="533" spans="2:20" x14ac:dyDescent="0.35">
      <c r="B533" s="33"/>
      <c r="C533" s="72"/>
      <c r="D533" s="73"/>
      <c r="E533" s="73"/>
      <c r="F533" s="73"/>
      <c r="G533" s="74"/>
      <c r="H533" s="61"/>
      <c r="I533" s="61"/>
      <c r="J533" s="74"/>
      <c r="K533" s="74"/>
      <c r="L533" s="35"/>
      <c r="M533" s="35"/>
      <c r="N533" s="74"/>
      <c r="O533" s="74"/>
      <c r="P533" s="35"/>
      <c r="Q533" s="35"/>
      <c r="R533" s="74"/>
      <c r="S533" s="61"/>
      <c r="T533" s="74"/>
    </row>
    <row r="534" spans="2:20" x14ac:dyDescent="0.35">
      <c r="B534" s="33"/>
      <c r="C534" s="72"/>
      <c r="D534" s="73"/>
      <c r="E534" s="73"/>
      <c r="F534" s="73"/>
      <c r="G534" s="74"/>
      <c r="H534" s="61"/>
      <c r="I534" s="61"/>
      <c r="J534" s="74"/>
      <c r="K534" s="74"/>
      <c r="L534" s="35"/>
      <c r="M534" s="35"/>
      <c r="N534" s="74"/>
      <c r="O534" s="74"/>
      <c r="P534" s="35"/>
      <c r="Q534" s="35"/>
      <c r="R534" s="74"/>
      <c r="S534" s="61"/>
      <c r="T534" s="74"/>
    </row>
    <row r="535" spans="2:20" x14ac:dyDescent="0.35">
      <c r="B535" s="33"/>
      <c r="C535" s="72"/>
      <c r="D535" s="73"/>
      <c r="E535" s="73"/>
      <c r="F535" s="73"/>
      <c r="G535" s="74"/>
      <c r="H535" s="61"/>
      <c r="I535" s="61"/>
      <c r="J535" s="74"/>
      <c r="K535" s="74"/>
      <c r="L535" s="35"/>
      <c r="M535" s="35"/>
      <c r="N535" s="74"/>
      <c r="O535" s="74"/>
      <c r="P535" s="35"/>
      <c r="Q535" s="35"/>
      <c r="R535" s="74"/>
      <c r="S535" s="61"/>
      <c r="T535" s="74"/>
    </row>
    <row r="536" spans="2:20" x14ac:dyDescent="0.35">
      <c r="B536" s="33"/>
      <c r="C536" s="72"/>
      <c r="D536" s="73"/>
      <c r="E536" s="73"/>
      <c r="F536" s="73"/>
      <c r="G536" s="74"/>
      <c r="H536" s="61"/>
      <c r="I536" s="61"/>
      <c r="J536" s="74"/>
      <c r="K536" s="74"/>
      <c r="L536" s="35"/>
      <c r="M536" s="35"/>
      <c r="N536" s="74"/>
      <c r="O536" s="74"/>
      <c r="P536" s="35"/>
      <c r="Q536" s="35"/>
      <c r="R536" s="74"/>
      <c r="S536" s="61"/>
      <c r="T536" s="74"/>
    </row>
    <row r="537" spans="2:20" x14ac:dyDescent="0.35">
      <c r="B537" s="33"/>
      <c r="C537" s="72"/>
      <c r="D537" s="73"/>
      <c r="E537" s="73"/>
      <c r="F537" s="73"/>
      <c r="G537" s="74"/>
      <c r="H537" s="61"/>
      <c r="I537" s="61"/>
      <c r="J537" s="74"/>
      <c r="K537" s="74"/>
      <c r="L537" s="35"/>
      <c r="M537" s="35"/>
      <c r="N537" s="74"/>
      <c r="O537" s="74"/>
      <c r="P537" s="35"/>
      <c r="Q537" s="35"/>
      <c r="R537" s="74"/>
      <c r="S537" s="61"/>
      <c r="T537" s="74"/>
    </row>
    <row r="538" spans="2:20" x14ac:dyDescent="0.35">
      <c r="B538" s="33"/>
      <c r="C538" s="72"/>
      <c r="D538" s="73"/>
      <c r="E538" s="73"/>
      <c r="F538" s="73"/>
      <c r="G538" s="74"/>
      <c r="H538" s="61"/>
      <c r="I538" s="61"/>
      <c r="J538" s="74"/>
      <c r="K538" s="74"/>
      <c r="L538" s="35"/>
      <c r="M538" s="35"/>
      <c r="N538" s="74"/>
      <c r="O538" s="74"/>
      <c r="P538" s="35"/>
      <c r="Q538" s="35"/>
      <c r="R538" s="74"/>
      <c r="S538" s="61"/>
      <c r="T538" s="74"/>
    </row>
    <row r="539" spans="2:20" x14ac:dyDescent="0.35">
      <c r="B539" s="33"/>
      <c r="C539" s="72"/>
      <c r="D539" s="73"/>
      <c r="E539" s="73"/>
      <c r="F539" s="73"/>
      <c r="G539" s="74"/>
      <c r="H539" s="61"/>
      <c r="I539" s="61"/>
      <c r="J539" s="74"/>
      <c r="K539" s="74"/>
      <c r="L539" s="35"/>
      <c r="M539" s="35"/>
      <c r="N539" s="74"/>
      <c r="O539" s="74"/>
      <c r="P539" s="35"/>
      <c r="Q539" s="35"/>
      <c r="R539" s="74"/>
      <c r="S539" s="61"/>
      <c r="T539" s="74"/>
    </row>
    <row r="540" spans="2:20" x14ac:dyDescent="0.35">
      <c r="B540" s="33"/>
      <c r="C540" s="72"/>
      <c r="D540" s="73"/>
      <c r="E540" s="73"/>
      <c r="F540" s="73"/>
      <c r="G540" s="74"/>
      <c r="H540" s="61"/>
      <c r="I540" s="61"/>
      <c r="J540" s="74"/>
      <c r="K540" s="74"/>
      <c r="L540" s="35"/>
      <c r="M540" s="35"/>
      <c r="N540" s="74"/>
      <c r="O540" s="74"/>
      <c r="P540" s="35"/>
      <c r="Q540" s="35"/>
      <c r="R540" s="74"/>
      <c r="S540" s="61"/>
      <c r="T540" s="74"/>
    </row>
    <row r="541" spans="2:20" x14ac:dyDescent="0.35">
      <c r="B541" s="33"/>
      <c r="C541" s="72"/>
      <c r="D541" s="73"/>
      <c r="E541" s="73"/>
      <c r="F541" s="73"/>
      <c r="G541" s="74"/>
      <c r="H541" s="61"/>
      <c r="I541" s="61"/>
      <c r="J541" s="74"/>
      <c r="K541" s="74"/>
      <c r="L541" s="35"/>
      <c r="M541" s="35"/>
      <c r="N541" s="74"/>
      <c r="O541" s="74"/>
      <c r="P541" s="35"/>
      <c r="Q541" s="35"/>
      <c r="R541" s="74"/>
      <c r="S541" s="61"/>
      <c r="T541" s="74"/>
    </row>
    <row r="542" spans="2:20" x14ac:dyDescent="0.35">
      <c r="B542" s="33"/>
      <c r="C542" s="72"/>
      <c r="D542" s="73"/>
      <c r="E542" s="73"/>
      <c r="F542" s="73"/>
      <c r="G542" s="74"/>
      <c r="H542" s="61"/>
      <c r="I542" s="61"/>
      <c r="J542" s="74"/>
      <c r="K542" s="74"/>
      <c r="L542" s="35"/>
      <c r="M542" s="35"/>
      <c r="N542" s="74"/>
      <c r="O542" s="74"/>
      <c r="P542" s="35"/>
      <c r="Q542" s="35"/>
      <c r="R542" s="74"/>
      <c r="S542" s="61"/>
      <c r="T542" s="74"/>
    </row>
    <row r="543" spans="2:20" x14ac:dyDescent="0.35">
      <c r="B543" s="33"/>
      <c r="C543" s="72"/>
      <c r="D543" s="73"/>
      <c r="E543" s="73"/>
      <c r="F543" s="73"/>
      <c r="G543" s="74"/>
      <c r="H543" s="61"/>
      <c r="I543" s="61"/>
      <c r="J543" s="74"/>
      <c r="K543" s="74"/>
      <c r="L543" s="35"/>
      <c r="M543" s="35"/>
      <c r="N543" s="74"/>
      <c r="O543" s="74"/>
      <c r="P543" s="35"/>
      <c r="Q543" s="35"/>
      <c r="R543" s="74"/>
      <c r="S543" s="61"/>
      <c r="T543" s="74"/>
    </row>
    <row r="544" spans="2:20" x14ac:dyDescent="0.35">
      <c r="B544" s="33"/>
      <c r="C544" s="72"/>
      <c r="D544" s="73"/>
      <c r="E544" s="73"/>
      <c r="F544" s="73"/>
      <c r="G544" s="74"/>
      <c r="H544" s="61"/>
      <c r="I544" s="61"/>
      <c r="J544" s="74"/>
      <c r="K544" s="74"/>
      <c r="L544" s="35"/>
      <c r="M544" s="35"/>
      <c r="N544" s="74"/>
      <c r="O544" s="74"/>
      <c r="P544" s="35"/>
      <c r="Q544" s="35"/>
      <c r="R544" s="74"/>
      <c r="S544" s="61"/>
      <c r="T544" s="74"/>
    </row>
    <row r="545" spans="2:20" x14ac:dyDescent="0.35">
      <c r="B545" s="33"/>
      <c r="C545" s="72"/>
      <c r="D545" s="73"/>
      <c r="E545" s="73"/>
      <c r="F545" s="73"/>
      <c r="G545" s="74"/>
      <c r="H545" s="61"/>
      <c r="I545" s="61"/>
      <c r="J545" s="74"/>
      <c r="K545" s="74"/>
      <c r="L545" s="35"/>
      <c r="M545" s="35"/>
      <c r="N545" s="74"/>
      <c r="O545" s="74"/>
      <c r="P545" s="35"/>
      <c r="Q545" s="35"/>
      <c r="R545" s="74"/>
      <c r="S545" s="61"/>
      <c r="T545" s="74"/>
    </row>
    <row r="546" spans="2:20" x14ac:dyDescent="0.35">
      <c r="B546" s="33"/>
      <c r="C546" s="72"/>
      <c r="D546" s="73"/>
      <c r="E546" s="73"/>
      <c r="F546" s="73"/>
      <c r="G546" s="74"/>
      <c r="H546" s="61"/>
      <c r="I546" s="61"/>
      <c r="J546" s="74"/>
      <c r="K546" s="74"/>
      <c r="L546" s="35"/>
      <c r="M546" s="35"/>
      <c r="N546" s="74"/>
      <c r="O546" s="74"/>
      <c r="P546" s="35"/>
      <c r="Q546" s="35"/>
      <c r="R546" s="74"/>
      <c r="S546" s="61"/>
      <c r="T546" s="74"/>
    </row>
    <row r="547" spans="2:20" x14ac:dyDescent="0.35">
      <c r="B547" s="33"/>
      <c r="C547" s="72"/>
      <c r="D547" s="73"/>
      <c r="E547" s="73"/>
      <c r="F547" s="73"/>
      <c r="G547" s="74"/>
      <c r="H547" s="61"/>
      <c r="I547" s="61"/>
      <c r="J547" s="74"/>
      <c r="K547" s="74"/>
      <c r="L547" s="35"/>
      <c r="M547" s="35"/>
      <c r="N547" s="74"/>
      <c r="O547" s="74"/>
      <c r="P547" s="35"/>
      <c r="Q547" s="35"/>
      <c r="R547" s="74"/>
      <c r="S547" s="61"/>
      <c r="T547" s="74"/>
    </row>
    <row r="548" spans="2:20" x14ac:dyDescent="0.35">
      <c r="B548" s="33"/>
      <c r="C548" s="72"/>
      <c r="D548" s="73"/>
      <c r="E548" s="73"/>
      <c r="F548" s="73"/>
      <c r="G548" s="74"/>
      <c r="H548" s="61"/>
      <c r="I548" s="61"/>
      <c r="J548" s="74"/>
      <c r="K548" s="74"/>
      <c r="L548" s="35"/>
      <c r="M548" s="35"/>
      <c r="N548" s="74"/>
      <c r="O548" s="74"/>
      <c r="P548" s="35"/>
      <c r="Q548" s="35"/>
      <c r="R548" s="74"/>
      <c r="S548" s="61"/>
      <c r="T548" s="74"/>
    </row>
    <row r="549" spans="2:20" x14ac:dyDescent="0.35">
      <c r="B549" s="33"/>
      <c r="C549" s="72"/>
      <c r="D549" s="73"/>
      <c r="E549" s="73"/>
      <c r="F549" s="73"/>
      <c r="G549" s="74"/>
      <c r="H549" s="61"/>
      <c r="I549" s="61"/>
      <c r="J549" s="74"/>
      <c r="K549" s="74"/>
      <c r="L549" s="35"/>
      <c r="M549" s="35"/>
      <c r="N549" s="74"/>
      <c r="O549" s="74"/>
      <c r="P549" s="35"/>
      <c r="Q549" s="35"/>
      <c r="R549" s="74"/>
      <c r="S549" s="61"/>
      <c r="T549" s="74"/>
    </row>
    <row r="550" spans="2:20" x14ac:dyDescent="0.35">
      <c r="B550" s="33"/>
      <c r="C550" s="72"/>
      <c r="D550" s="73"/>
      <c r="E550" s="73"/>
      <c r="F550" s="73"/>
      <c r="G550" s="74"/>
      <c r="H550" s="61"/>
      <c r="I550" s="61"/>
      <c r="J550" s="74"/>
      <c r="K550" s="74"/>
      <c r="L550" s="35"/>
      <c r="M550" s="35"/>
      <c r="N550" s="74"/>
      <c r="O550" s="74"/>
      <c r="P550" s="35"/>
      <c r="Q550" s="35"/>
      <c r="R550" s="74"/>
      <c r="S550" s="61"/>
      <c r="T550" s="74"/>
    </row>
    <row r="551" spans="2:20" x14ac:dyDescent="0.35">
      <c r="B551" s="33"/>
      <c r="C551" s="72"/>
      <c r="D551" s="73"/>
      <c r="E551" s="73"/>
      <c r="F551" s="73"/>
      <c r="G551" s="74"/>
      <c r="H551" s="61"/>
      <c r="I551" s="61"/>
      <c r="J551" s="74"/>
      <c r="K551" s="74"/>
      <c r="L551" s="35"/>
      <c r="M551" s="35"/>
      <c r="N551" s="74"/>
      <c r="O551" s="74"/>
      <c r="P551" s="35"/>
      <c r="Q551" s="35"/>
      <c r="R551" s="74"/>
      <c r="S551" s="61"/>
      <c r="T551" s="74"/>
    </row>
    <row r="552" spans="2:20" x14ac:dyDescent="0.35">
      <c r="B552" s="33"/>
      <c r="C552" s="72"/>
      <c r="D552" s="73"/>
      <c r="E552" s="73"/>
      <c r="F552" s="73"/>
      <c r="G552" s="74"/>
      <c r="H552" s="61"/>
      <c r="I552" s="61"/>
      <c r="J552" s="74"/>
      <c r="K552" s="74"/>
      <c r="L552" s="35"/>
      <c r="M552" s="35"/>
      <c r="N552" s="74"/>
      <c r="O552" s="74"/>
      <c r="P552" s="35"/>
      <c r="Q552" s="35"/>
      <c r="R552" s="74"/>
      <c r="S552" s="61"/>
      <c r="T552" s="74"/>
    </row>
    <row r="553" spans="2:20" x14ac:dyDescent="0.35">
      <c r="B553" s="33"/>
      <c r="C553" s="72"/>
      <c r="D553" s="73"/>
      <c r="E553" s="73"/>
      <c r="F553" s="73"/>
      <c r="G553" s="74"/>
      <c r="H553" s="61"/>
      <c r="I553" s="61"/>
      <c r="J553" s="74"/>
      <c r="K553" s="74"/>
      <c r="L553" s="35"/>
      <c r="M553" s="35"/>
      <c r="N553" s="74"/>
      <c r="O553" s="74"/>
      <c r="P553" s="35"/>
      <c r="Q553" s="35"/>
      <c r="R553" s="74"/>
      <c r="S553" s="61"/>
      <c r="T553" s="74"/>
    </row>
    <row r="554" spans="2:20" x14ac:dyDescent="0.35">
      <c r="B554" s="33"/>
      <c r="C554" s="72"/>
      <c r="D554" s="73"/>
      <c r="E554" s="73"/>
      <c r="F554" s="73"/>
      <c r="G554" s="74"/>
      <c r="H554" s="61"/>
      <c r="I554" s="61"/>
      <c r="J554" s="74"/>
      <c r="K554" s="74"/>
      <c r="L554" s="35"/>
      <c r="M554" s="35"/>
      <c r="N554" s="74"/>
      <c r="O554" s="74"/>
      <c r="P554" s="35"/>
      <c r="Q554" s="35"/>
      <c r="R554" s="74"/>
      <c r="S554" s="61"/>
      <c r="T554" s="74"/>
    </row>
    <row r="555" spans="2:20" x14ac:dyDescent="0.35">
      <c r="B555" s="33"/>
      <c r="C555" s="72"/>
      <c r="D555" s="73"/>
      <c r="E555" s="73"/>
      <c r="F555" s="73"/>
      <c r="G555" s="74"/>
      <c r="H555" s="61"/>
      <c r="I555" s="61"/>
      <c r="J555" s="74"/>
      <c r="K555" s="74"/>
      <c r="L555" s="35"/>
      <c r="M555" s="35"/>
      <c r="N555" s="74"/>
      <c r="O555" s="74"/>
      <c r="P555" s="35"/>
      <c r="Q555" s="35"/>
      <c r="R555" s="74"/>
      <c r="S555" s="61"/>
      <c r="T555" s="74"/>
    </row>
    <row r="556" spans="2:20" x14ac:dyDescent="0.35">
      <c r="B556" s="33"/>
      <c r="C556" s="72"/>
      <c r="D556" s="73"/>
      <c r="E556" s="73"/>
      <c r="F556" s="73"/>
      <c r="G556" s="74"/>
      <c r="H556" s="61"/>
      <c r="I556" s="61"/>
      <c r="J556" s="74"/>
      <c r="K556" s="74"/>
      <c r="L556" s="35"/>
      <c r="M556" s="35"/>
      <c r="N556" s="74"/>
      <c r="O556" s="74"/>
      <c r="P556" s="35"/>
      <c r="Q556" s="35"/>
      <c r="R556" s="74"/>
      <c r="S556" s="61"/>
      <c r="T556" s="74"/>
    </row>
    <row r="557" spans="2:20" x14ac:dyDescent="0.35">
      <c r="B557" s="33"/>
      <c r="C557" s="72"/>
      <c r="D557" s="73"/>
      <c r="E557" s="73"/>
      <c r="F557" s="73"/>
      <c r="G557" s="74"/>
      <c r="H557" s="61"/>
      <c r="I557" s="61"/>
      <c r="J557" s="74"/>
      <c r="K557" s="74"/>
      <c r="L557" s="35"/>
      <c r="M557" s="35"/>
      <c r="N557" s="74"/>
      <c r="O557" s="74"/>
      <c r="P557" s="35"/>
      <c r="Q557" s="35"/>
      <c r="R557" s="74"/>
      <c r="S557" s="61"/>
      <c r="T557" s="74"/>
    </row>
    <row r="558" spans="2:20" x14ac:dyDescent="0.35">
      <c r="B558" s="33"/>
      <c r="C558" s="72"/>
      <c r="D558" s="73"/>
      <c r="E558" s="73"/>
      <c r="F558" s="73"/>
      <c r="G558" s="74"/>
      <c r="H558" s="61"/>
      <c r="I558" s="61"/>
      <c r="J558" s="74"/>
      <c r="K558" s="74"/>
      <c r="L558" s="35"/>
      <c r="M558" s="35"/>
      <c r="N558" s="74"/>
      <c r="O558" s="74"/>
      <c r="P558" s="35"/>
      <c r="Q558" s="35"/>
      <c r="R558" s="74"/>
      <c r="S558" s="61"/>
      <c r="T558" s="74"/>
    </row>
    <row r="559" spans="2:20" x14ac:dyDescent="0.35">
      <c r="B559" s="33"/>
      <c r="C559" s="72"/>
      <c r="D559" s="73"/>
      <c r="E559" s="73"/>
      <c r="F559" s="73"/>
      <c r="G559" s="74"/>
      <c r="H559" s="61"/>
      <c r="I559" s="61"/>
      <c r="J559" s="74"/>
      <c r="K559" s="74"/>
      <c r="L559" s="35"/>
      <c r="M559" s="35"/>
      <c r="N559" s="74"/>
      <c r="O559" s="74"/>
      <c r="P559" s="35"/>
      <c r="Q559" s="35"/>
      <c r="R559" s="74"/>
      <c r="S559" s="61"/>
      <c r="T559" s="74"/>
    </row>
    <row r="560" spans="2:20" x14ac:dyDescent="0.35">
      <c r="B560" s="33"/>
      <c r="C560" s="72"/>
      <c r="D560" s="73"/>
      <c r="E560" s="73"/>
      <c r="F560" s="73"/>
      <c r="G560" s="74"/>
      <c r="H560" s="61"/>
      <c r="I560" s="61"/>
      <c r="J560" s="74"/>
      <c r="K560" s="74"/>
      <c r="L560" s="35"/>
      <c r="M560" s="35"/>
      <c r="N560" s="74"/>
      <c r="O560" s="74"/>
      <c r="P560" s="35"/>
      <c r="Q560" s="35"/>
      <c r="R560" s="74"/>
      <c r="S560" s="61"/>
      <c r="T560" s="74"/>
    </row>
    <row r="561" spans="2:20" x14ac:dyDescent="0.35">
      <c r="B561" s="33"/>
      <c r="C561" s="72"/>
      <c r="D561" s="73"/>
      <c r="E561" s="73"/>
      <c r="F561" s="73"/>
      <c r="G561" s="74"/>
      <c r="H561" s="61"/>
      <c r="I561" s="61"/>
      <c r="J561" s="74"/>
      <c r="K561" s="74"/>
      <c r="L561" s="35"/>
      <c r="M561" s="35"/>
      <c r="N561" s="74"/>
      <c r="O561" s="74"/>
      <c r="P561" s="35"/>
      <c r="Q561" s="35"/>
      <c r="R561" s="74"/>
      <c r="S561" s="61"/>
      <c r="T561" s="74"/>
    </row>
    <row r="562" spans="2:20" x14ac:dyDescent="0.35">
      <c r="B562" s="33"/>
      <c r="C562" s="72"/>
      <c r="D562" s="73"/>
      <c r="E562" s="73"/>
      <c r="F562" s="73"/>
      <c r="G562" s="74"/>
      <c r="H562" s="61"/>
      <c r="I562" s="61"/>
      <c r="J562" s="74"/>
      <c r="K562" s="74"/>
      <c r="L562" s="35"/>
      <c r="M562" s="35"/>
      <c r="N562" s="74"/>
      <c r="O562" s="74"/>
      <c r="P562" s="35"/>
      <c r="Q562" s="35"/>
      <c r="R562" s="74"/>
      <c r="S562" s="61"/>
      <c r="T562" s="74"/>
    </row>
    <row r="563" spans="2:20" x14ac:dyDescent="0.35">
      <c r="B563" s="33"/>
      <c r="C563" s="72"/>
      <c r="D563" s="73"/>
      <c r="E563" s="73"/>
      <c r="F563" s="73"/>
      <c r="G563" s="74"/>
      <c r="H563" s="61"/>
      <c r="I563" s="61"/>
      <c r="J563" s="74"/>
      <c r="K563" s="74"/>
      <c r="L563" s="35"/>
      <c r="M563" s="35"/>
      <c r="N563" s="74"/>
      <c r="O563" s="74"/>
      <c r="P563" s="35"/>
      <c r="Q563" s="35"/>
      <c r="R563" s="74"/>
      <c r="S563" s="61"/>
      <c r="T563" s="74"/>
    </row>
    <row r="564" spans="2:20" x14ac:dyDescent="0.35">
      <c r="B564" s="33"/>
      <c r="C564" s="72"/>
      <c r="D564" s="73"/>
      <c r="E564" s="73"/>
      <c r="F564" s="73"/>
      <c r="G564" s="74"/>
      <c r="H564" s="61"/>
      <c r="I564" s="61"/>
      <c r="J564" s="74"/>
      <c r="K564" s="74"/>
      <c r="L564" s="35"/>
      <c r="M564" s="35"/>
      <c r="N564" s="74"/>
      <c r="O564" s="74"/>
      <c r="P564" s="35"/>
      <c r="Q564" s="35"/>
      <c r="R564" s="74"/>
      <c r="S564" s="61"/>
      <c r="T564" s="74"/>
    </row>
    <row r="565" spans="2:20" x14ac:dyDescent="0.35">
      <c r="B565" s="33"/>
      <c r="C565" s="72"/>
      <c r="D565" s="73"/>
      <c r="E565" s="73"/>
      <c r="F565" s="73"/>
      <c r="G565" s="74"/>
      <c r="H565" s="61"/>
      <c r="I565" s="61"/>
      <c r="J565" s="74"/>
      <c r="K565" s="74"/>
      <c r="L565" s="35"/>
      <c r="M565" s="35"/>
      <c r="N565" s="74"/>
      <c r="O565" s="74"/>
      <c r="P565" s="35"/>
      <c r="Q565" s="35"/>
      <c r="R565" s="74"/>
      <c r="S565" s="61"/>
      <c r="T565" s="74"/>
    </row>
    <row r="566" spans="2:20" x14ac:dyDescent="0.35">
      <c r="B566" s="33"/>
      <c r="C566" s="72"/>
      <c r="D566" s="73"/>
      <c r="E566" s="73"/>
      <c r="F566" s="73"/>
      <c r="G566" s="74"/>
      <c r="H566" s="61"/>
      <c r="I566" s="61"/>
      <c r="J566" s="74"/>
      <c r="K566" s="74"/>
      <c r="L566" s="35"/>
      <c r="M566" s="35"/>
      <c r="N566" s="74"/>
      <c r="O566" s="74"/>
      <c r="P566" s="35"/>
      <c r="Q566" s="35"/>
      <c r="R566" s="74"/>
      <c r="S566" s="61"/>
      <c r="T566" s="74"/>
    </row>
    <row r="567" spans="2:20" x14ac:dyDescent="0.35">
      <c r="B567" s="33"/>
      <c r="C567" s="72"/>
      <c r="D567" s="73"/>
      <c r="E567" s="73"/>
      <c r="F567" s="73"/>
      <c r="G567" s="74"/>
      <c r="H567" s="61"/>
      <c r="I567" s="61"/>
      <c r="J567" s="74"/>
      <c r="K567" s="74"/>
      <c r="L567" s="35"/>
      <c r="M567" s="35"/>
      <c r="N567" s="74"/>
      <c r="O567" s="74"/>
      <c r="P567" s="35"/>
      <c r="Q567" s="35"/>
      <c r="R567" s="74"/>
      <c r="S567" s="61"/>
      <c r="T567" s="74"/>
    </row>
    <row r="568" spans="2:20" x14ac:dyDescent="0.35">
      <c r="B568" s="33"/>
      <c r="C568" s="72"/>
      <c r="D568" s="73"/>
      <c r="E568" s="73"/>
      <c r="F568" s="73"/>
      <c r="G568" s="74"/>
      <c r="H568" s="61"/>
      <c r="I568" s="61"/>
      <c r="J568" s="74"/>
      <c r="K568" s="74"/>
      <c r="L568" s="35"/>
      <c r="M568" s="35"/>
      <c r="N568" s="74"/>
      <c r="O568" s="74"/>
      <c r="P568" s="35"/>
      <c r="Q568" s="35"/>
      <c r="R568" s="74"/>
      <c r="S568" s="61"/>
      <c r="T568" s="74"/>
    </row>
    <row r="569" spans="2:20" x14ac:dyDescent="0.35">
      <c r="B569" s="33"/>
      <c r="C569" s="72"/>
      <c r="D569" s="73"/>
      <c r="E569" s="73"/>
      <c r="F569" s="73"/>
      <c r="G569" s="74"/>
      <c r="H569" s="61"/>
      <c r="I569" s="61"/>
      <c r="J569" s="74"/>
      <c r="K569" s="74"/>
      <c r="L569" s="35"/>
      <c r="M569" s="35"/>
      <c r="N569" s="74"/>
      <c r="O569" s="74"/>
      <c r="P569" s="35"/>
      <c r="Q569" s="35"/>
      <c r="R569" s="74"/>
      <c r="S569" s="61"/>
      <c r="T569" s="74"/>
    </row>
    <row r="570" spans="2:20" x14ac:dyDescent="0.35">
      <c r="B570" s="33"/>
      <c r="C570" s="72"/>
      <c r="D570" s="73"/>
      <c r="E570" s="73"/>
      <c r="F570" s="73"/>
      <c r="G570" s="74"/>
      <c r="H570" s="61"/>
      <c r="I570" s="61"/>
      <c r="J570" s="74"/>
      <c r="K570" s="74"/>
      <c r="L570" s="35"/>
      <c r="M570" s="35"/>
      <c r="N570" s="74"/>
      <c r="O570" s="74"/>
      <c r="P570" s="35"/>
      <c r="Q570" s="35"/>
      <c r="R570" s="74"/>
      <c r="S570" s="61"/>
      <c r="T570" s="74"/>
    </row>
    <row r="571" spans="2:20" x14ac:dyDescent="0.35">
      <c r="B571" s="33"/>
      <c r="C571" s="72"/>
      <c r="D571" s="73"/>
      <c r="E571" s="73"/>
      <c r="F571" s="73"/>
      <c r="G571" s="74"/>
      <c r="H571" s="61"/>
      <c r="I571" s="61"/>
      <c r="J571" s="74"/>
      <c r="K571" s="74"/>
      <c r="L571" s="35"/>
      <c r="M571" s="35"/>
      <c r="N571" s="74"/>
      <c r="O571" s="74"/>
      <c r="P571" s="35"/>
      <c r="Q571" s="35"/>
      <c r="R571" s="74"/>
      <c r="S571" s="61"/>
      <c r="T571" s="74"/>
    </row>
    <row r="572" spans="2:20" x14ac:dyDescent="0.35">
      <c r="B572" s="33"/>
      <c r="C572" s="72"/>
      <c r="D572" s="73"/>
      <c r="E572" s="73"/>
      <c r="F572" s="73"/>
      <c r="G572" s="74"/>
      <c r="H572" s="61"/>
      <c r="I572" s="61"/>
      <c r="J572" s="74"/>
      <c r="K572" s="74"/>
      <c r="L572" s="35"/>
      <c r="M572" s="35"/>
      <c r="N572" s="74"/>
      <c r="O572" s="74"/>
      <c r="P572" s="35"/>
      <c r="Q572" s="35"/>
      <c r="R572" s="74"/>
      <c r="S572" s="61"/>
      <c r="T572" s="74"/>
    </row>
    <row r="573" spans="2:20" x14ac:dyDescent="0.35">
      <c r="B573" s="33"/>
      <c r="C573" s="72"/>
      <c r="D573" s="73"/>
      <c r="E573" s="73"/>
      <c r="F573" s="73"/>
      <c r="G573" s="74"/>
      <c r="H573" s="61"/>
      <c r="I573" s="61"/>
      <c r="J573" s="74"/>
      <c r="K573" s="74"/>
      <c r="L573" s="35"/>
      <c r="M573" s="35"/>
      <c r="N573" s="74"/>
      <c r="O573" s="74"/>
      <c r="P573" s="35"/>
      <c r="Q573" s="35"/>
      <c r="R573" s="74"/>
      <c r="S573" s="61"/>
      <c r="T573" s="74"/>
    </row>
    <row r="574" spans="2:20" x14ac:dyDescent="0.35">
      <c r="B574" s="33"/>
      <c r="C574" s="72"/>
      <c r="D574" s="73"/>
      <c r="E574" s="73"/>
      <c r="F574" s="73"/>
      <c r="G574" s="74"/>
      <c r="H574" s="61"/>
      <c r="I574" s="61"/>
      <c r="J574" s="74"/>
      <c r="K574" s="74"/>
      <c r="L574" s="35"/>
      <c r="M574" s="35"/>
      <c r="N574" s="74"/>
      <c r="O574" s="74"/>
      <c r="P574" s="35"/>
      <c r="Q574" s="35"/>
      <c r="R574" s="74"/>
      <c r="S574" s="61"/>
      <c r="T574" s="74"/>
    </row>
    <row r="575" spans="2:20" x14ac:dyDescent="0.35">
      <c r="B575" s="33"/>
      <c r="C575" s="72"/>
      <c r="D575" s="73"/>
      <c r="E575" s="73"/>
      <c r="F575" s="73"/>
      <c r="G575" s="74"/>
      <c r="H575" s="61"/>
      <c r="I575" s="61"/>
      <c r="J575" s="74"/>
      <c r="K575" s="74"/>
      <c r="L575" s="35"/>
      <c r="M575" s="35"/>
      <c r="N575" s="74"/>
      <c r="O575" s="74"/>
      <c r="P575" s="35"/>
      <c r="Q575" s="35"/>
      <c r="R575" s="74"/>
      <c r="S575" s="61"/>
      <c r="T575" s="74"/>
    </row>
    <row r="576" spans="2:20" x14ac:dyDescent="0.35">
      <c r="B576" s="33"/>
      <c r="C576" s="72"/>
      <c r="D576" s="73"/>
      <c r="E576" s="73"/>
      <c r="F576" s="73"/>
      <c r="G576" s="74"/>
      <c r="H576" s="61"/>
      <c r="I576" s="61"/>
      <c r="J576" s="74"/>
      <c r="K576" s="74"/>
      <c r="L576" s="35"/>
      <c r="M576" s="35"/>
      <c r="N576" s="74"/>
      <c r="O576" s="74"/>
      <c r="P576" s="35"/>
      <c r="Q576" s="35"/>
      <c r="R576" s="74"/>
      <c r="S576" s="61"/>
      <c r="T576" s="74"/>
    </row>
    <row r="577" spans="2:20" x14ac:dyDescent="0.35">
      <c r="B577" s="33"/>
      <c r="C577" s="72"/>
      <c r="D577" s="73"/>
      <c r="E577" s="73"/>
      <c r="F577" s="73"/>
      <c r="G577" s="74"/>
      <c r="H577" s="61"/>
      <c r="I577" s="61"/>
      <c r="J577" s="74"/>
      <c r="K577" s="74"/>
      <c r="L577" s="35"/>
      <c r="M577" s="35"/>
      <c r="N577" s="74"/>
      <c r="O577" s="74"/>
      <c r="P577" s="35"/>
      <c r="Q577" s="35"/>
      <c r="R577" s="74"/>
      <c r="S577" s="61"/>
      <c r="T577" s="74"/>
    </row>
    <row r="578" spans="2:20" x14ac:dyDescent="0.35">
      <c r="B578" s="33"/>
      <c r="C578" s="72"/>
      <c r="D578" s="73"/>
      <c r="E578" s="73"/>
      <c r="F578" s="73"/>
      <c r="G578" s="74"/>
      <c r="H578" s="61"/>
      <c r="I578" s="61"/>
      <c r="J578" s="74"/>
      <c r="K578" s="74"/>
      <c r="L578" s="35"/>
      <c r="M578" s="35"/>
      <c r="N578" s="74"/>
      <c r="O578" s="74"/>
      <c r="P578" s="35"/>
      <c r="Q578" s="35"/>
      <c r="R578" s="74"/>
      <c r="S578" s="61"/>
      <c r="T578" s="74"/>
    </row>
    <row r="579" spans="2:20" x14ac:dyDescent="0.35">
      <c r="B579" s="33"/>
      <c r="C579" s="72"/>
      <c r="D579" s="73"/>
      <c r="E579" s="73"/>
      <c r="F579" s="73"/>
      <c r="G579" s="74"/>
      <c r="H579" s="61"/>
      <c r="I579" s="61"/>
      <c r="J579" s="74"/>
      <c r="K579" s="74"/>
      <c r="L579" s="35"/>
      <c r="M579" s="35"/>
      <c r="N579" s="74"/>
      <c r="O579" s="74"/>
      <c r="P579" s="35"/>
      <c r="Q579" s="35"/>
      <c r="R579" s="74"/>
      <c r="S579" s="61"/>
      <c r="T579" s="74"/>
    </row>
    <row r="580" spans="2:20" x14ac:dyDescent="0.35">
      <c r="B580" s="33"/>
      <c r="C580" s="72"/>
      <c r="D580" s="73"/>
      <c r="E580" s="73"/>
      <c r="F580" s="73"/>
      <c r="G580" s="74"/>
      <c r="H580" s="61"/>
      <c r="I580" s="61"/>
      <c r="J580" s="74"/>
      <c r="K580" s="74"/>
      <c r="L580" s="35"/>
      <c r="M580" s="35"/>
      <c r="N580" s="74"/>
      <c r="O580" s="74"/>
      <c r="P580" s="35"/>
      <c r="Q580" s="35"/>
      <c r="R580" s="74"/>
      <c r="S580" s="61"/>
      <c r="T580" s="74"/>
    </row>
    <row r="581" spans="2:20" x14ac:dyDescent="0.35">
      <c r="B581" s="33"/>
      <c r="C581" s="72"/>
      <c r="D581" s="73"/>
      <c r="E581" s="73"/>
      <c r="F581" s="73"/>
      <c r="G581" s="74"/>
      <c r="H581" s="61"/>
      <c r="I581" s="61"/>
      <c r="J581" s="74"/>
      <c r="K581" s="74"/>
      <c r="L581" s="35"/>
      <c r="M581" s="35"/>
      <c r="N581" s="74"/>
      <c r="O581" s="74"/>
      <c r="P581" s="35"/>
      <c r="Q581" s="35"/>
      <c r="R581" s="74"/>
      <c r="S581" s="61"/>
      <c r="T581" s="74"/>
    </row>
    <row r="582" spans="2:20" x14ac:dyDescent="0.35">
      <c r="B582" s="33"/>
      <c r="C582" s="72"/>
      <c r="D582" s="73"/>
      <c r="E582" s="73"/>
      <c r="F582" s="73"/>
      <c r="G582" s="74"/>
      <c r="H582" s="61"/>
      <c r="I582" s="61"/>
      <c r="J582" s="74"/>
      <c r="K582" s="74"/>
      <c r="L582" s="35"/>
      <c r="M582" s="35"/>
      <c r="N582" s="74"/>
      <c r="O582" s="74"/>
      <c r="P582" s="35"/>
      <c r="Q582" s="35"/>
      <c r="R582" s="74"/>
      <c r="S582" s="61"/>
      <c r="T582" s="74"/>
    </row>
    <row r="583" spans="2:20" x14ac:dyDescent="0.35">
      <c r="B583" s="33"/>
      <c r="C583" s="72"/>
      <c r="D583" s="73"/>
      <c r="E583" s="73"/>
      <c r="F583" s="73"/>
      <c r="G583" s="74"/>
      <c r="H583" s="61"/>
      <c r="I583" s="61"/>
      <c r="J583" s="74"/>
      <c r="K583" s="74"/>
      <c r="L583" s="35"/>
      <c r="M583" s="35"/>
      <c r="N583" s="74"/>
      <c r="O583" s="74"/>
      <c r="P583" s="35"/>
      <c r="Q583" s="35"/>
      <c r="R583" s="74"/>
      <c r="S583" s="61"/>
      <c r="T583" s="74"/>
    </row>
    <row r="584" spans="2:20" x14ac:dyDescent="0.35">
      <c r="B584" s="33"/>
      <c r="C584" s="72"/>
      <c r="D584" s="73"/>
      <c r="E584" s="73"/>
      <c r="F584" s="73"/>
      <c r="G584" s="74"/>
      <c r="H584" s="61"/>
      <c r="I584" s="61"/>
      <c r="J584" s="74"/>
      <c r="K584" s="74"/>
      <c r="L584" s="35"/>
      <c r="M584" s="35"/>
      <c r="N584" s="74"/>
      <c r="O584" s="74"/>
      <c r="P584" s="35"/>
      <c r="Q584" s="35"/>
      <c r="R584" s="74"/>
      <c r="S584" s="61"/>
      <c r="T584" s="74"/>
    </row>
    <row r="585" spans="2:20" x14ac:dyDescent="0.35">
      <c r="B585" s="33"/>
      <c r="C585" s="72"/>
      <c r="D585" s="73"/>
      <c r="E585" s="73"/>
      <c r="F585" s="73"/>
      <c r="G585" s="74"/>
      <c r="H585" s="61"/>
      <c r="I585" s="61"/>
      <c r="J585" s="74"/>
      <c r="K585" s="74"/>
      <c r="L585" s="35"/>
      <c r="M585" s="35"/>
      <c r="N585" s="74"/>
      <c r="O585" s="74"/>
      <c r="P585" s="35"/>
      <c r="Q585" s="35"/>
      <c r="R585" s="74"/>
      <c r="S585" s="61"/>
      <c r="T585" s="74"/>
    </row>
    <row r="586" spans="2:20" x14ac:dyDescent="0.35">
      <c r="B586" s="33"/>
      <c r="C586" s="72"/>
      <c r="D586" s="73"/>
      <c r="E586" s="73"/>
      <c r="F586" s="73"/>
      <c r="G586" s="74"/>
      <c r="H586" s="61"/>
      <c r="I586" s="61"/>
      <c r="J586" s="74"/>
      <c r="K586" s="74"/>
      <c r="L586" s="35"/>
      <c r="M586" s="35"/>
      <c r="N586" s="74"/>
      <c r="O586" s="74"/>
      <c r="P586" s="35"/>
      <c r="Q586" s="35"/>
      <c r="R586" s="74"/>
      <c r="S586" s="61"/>
      <c r="T586" s="74"/>
    </row>
    <row r="587" spans="2:20" x14ac:dyDescent="0.35">
      <c r="B587" s="33"/>
      <c r="C587" s="72"/>
      <c r="D587" s="73"/>
      <c r="E587" s="73"/>
      <c r="F587" s="73"/>
      <c r="G587" s="74"/>
      <c r="H587" s="61"/>
      <c r="I587" s="61"/>
      <c r="J587" s="74"/>
      <c r="K587" s="74"/>
      <c r="L587" s="35"/>
      <c r="M587" s="35"/>
      <c r="N587" s="74"/>
      <c r="O587" s="74"/>
      <c r="P587" s="35"/>
      <c r="Q587" s="35"/>
      <c r="R587" s="74"/>
      <c r="S587" s="61"/>
      <c r="T587" s="74"/>
    </row>
    <row r="588" spans="2:20" x14ac:dyDescent="0.35">
      <c r="B588" s="33"/>
      <c r="C588" s="72"/>
      <c r="D588" s="73"/>
      <c r="E588" s="73"/>
      <c r="F588" s="73"/>
      <c r="G588" s="74"/>
      <c r="H588" s="61"/>
      <c r="I588" s="61"/>
      <c r="J588" s="74"/>
      <c r="K588" s="74"/>
      <c r="L588" s="35"/>
      <c r="M588" s="35"/>
      <c r="N588" s="74"/>
      <c r="O588" s="74"/>
      <c r="P588" s="35"/>
      <c r="Q588" s="35"/>
      <c r="R588" s="74"/>
      <c r="S588" s="61"/>
      <c r="T588" s="74"/>
    </row>
    <row r="589" spans="2:20" x14ac:dyDescent="0.35">
      <c r="B589" s="33"/>
      <c r="C589" s="72"/>
      <c r="D589" s="73"/>
      <c r="E589" s="73"/>
      <c r="F589" s="73"/>
      <c r="G589" s="74"/>
      <c r="H589" s="61"/>
      <c r="I589" s="61"/>
      <c r="J589" s="74"/>
      <c r="K589" s="74"/>
      <c r="L589" s="35"/>
      <c r="M589" s="35"/>
      <c r="N589" s="74"/>
      <c r="O589" s="74"/>
      <c r="P589" s="35"/>
      <c r="Q589" s="35"/>
      <c r="R589" s="74"/>
      <c r="S589" s="61"/>
      <c r="T589" s="74"/>
    </row>
    <row r="590" spans="2:20" x14ac:dyDescent="0.35">
      <c r="B590" s="33"/>
      <c r="C590" s="72"/>
      <c r="D590" s="73"/>
      <c r="E590" s="73"/>
      <c r="F590" s="73"/>
      <c r="G590" s="74"/>
      <c r="H590" s="61"/>
      <c r="I590" s="61"/>
      <c r="J590" s="74"/>
      <c r="K590" s="74"/>
      <c r="L590" s="35"/>
      <c r="M590" s="35"/>
      <c r="N590" s="74"/>
      <c r="O590" s="74"/>
      <c r="P590" s="35"/>
      <c r="Q590" s="35"/>
      <c r="R590" s="74"/>
      <c r="S590" s="61"/>
      <c r="T590" s="74"/>
    </row>
    <row r="591" spans="2:20" x14ac:dyDescent="0.35">
      <c r="B591" s="33"/>
      <c r="C591" s="72"/>
      <c r="D591" s="73"/>
      <c r="E591" s="73"/>
      <c r="F591" s="73"/>
      <c r="G591" s="74"/>
      <c r="H591" s="61"/>
      <c r="I591" s="61"/>
      <c r="J591" s="74"/>
      <c r="K591" s="74"/>
      <c r="L591" s="35"/>
      <c r="M591" s="35"/>
      <c r="N591" s="74"/>
      <c r="O591" s="74"/>
      <c r="P591" s="35"/>
      <c r="Q591" s="35"/>
      <c r="R591" s="74"/>
      <c r="S591" s="61"/>
      <c r="T591" s="74"/>
    </row>
    <row r="592" spans="2:20" x14ac:dyDescent="0.35">
      <c r="B592" s="33"/>
      <c r="C592" s="72"/>
      <c r="D592" s="73"/>
      <c r="E592" s="73"/>
      <c r="F592" s="73"/>
      <c r="G592" s="74"/>
      <c r="H592" s="61"/>
      <c r="I592" s="61"/>
      <c r="J592" s="74"/>
      <c r="K592" s="74"/>
      <c r="L592" s="35"/>
      <c r="M592" s="35"/>
      <c r="N592" s="74"/>
      <c r="O592" s="74"/>
      <c r="P592" s="35"/>
      <c r="Q592" s="35"/>
      <c r="R592" s="74"/>
      <c r="S592" s="61"/>
      <c r="T592" s="74"/>
    </row>
    <row r="593" spans="2:20" x14ac:dyDescent="0.35">
      <c r="B593" s="33"/>
      <c r="C593" s="72"/>
      <c r="D593" s="73"/>
      <c r="E593" s="73"/>
      <c r="F593" s="73"/>
      <c r="G593" s="74"/>
      <c r="H593" s="61"/>
      <c r="I593" s="61"/>
      <c r="J593" s="74"/>
      <c r="K593" s="74"/>
      <c r="L593" s="35"/>
      <c r="M593" s="35"/>
      <c r="N593" s="74"/>
      <c r="O593" s="74"/>
      <c r="P593" s="35"/>
      <c r="Q593" s="35"/>
      <c r="R593" s="74"/>
      <c r="S593" s="61"/>
      <c r="T593" s="74"/>
    </row>
    <row r="594" spans="2:20" x14ac:dyDescent="0.35">
      <c r="B594" s="33"/>
      <c r="C594" s="72"/>
      <c r="D594" s="73"/>
      <c r="E594" s="73"/>
      <c r="F594" s="73"/>
      <c r="G594" s="74"/>
      <c r="H594" s="61"/>
      <c r="I594" s="61"/>
      <c r="J594" s="74"/>
      <c r="K594" s="74"/>
      <c r="L594" s="35"/>
      <c r="M594" s="35"/>
      <c r="N594" s="74"/>
      <c r="O594" s="74"/>
      <c r="P594" s="35"/>
      <c r="Q594" s="35"/>
      <c r="R594" s="74"/>
      <c r="S594" s="61"/>
      <c r="T594" s="74"/>
    </row>
    <row r="595" spans="2:20" x14ac:dyDescent="0.35">
      <c r="B595" s="33"/>
      <c r="C595" s="72"/>
      <c r="D595" s="73"/>
      <c r="E595" s="73"/>
      <c r="F595" s="73"/>
      <c r="G595" s="74"/>
      <c r="H595" s="61"/>
      <c r="I595" s="61"/>
      <c r="J595" s="74"/>
      <c r="K595" s="74"/>
      <c r="L595" s="35"/>
      <c r="M595" s="35"/>
      <c r="N595" s="74"/>
      <c r="O595" s="74"/>
      <c r="P595" s="35"/>
      <c r="Q595" s="35"/>
      <c r="R595" s="74"/>
      <c r="S595" s="61"/>
      <c r="T595" s="74"/>
    </row>
    <row r="596" spans="2:20" x14ac:dyDescent="0.35">
      <c r="B596" s="33"/>
      <c r="C596" s="72"/>
      <c r="D596" s="73"/>
      <c r="E596" s="73"/>
      <c r="F596" s="73"/>
      <c r="G596" s="74"/>
      <c r="H596" s="61"/>
      <c r="I596" s="61"/>
      <c r="J596" s="74"/>
      <c r="K596" s="74"/>
      <c r="L596" s="35"/>
      <c r="M596" s="35"/>
      <c r="N596" s="74"/>
      <c r="O596" s="74"/>
      <c r="P596" s="35"/>
      <c r="Q596" s="35"/>
      <c r="R596" s="74"/>
      <c r="S596" s="61"/>
      <c r="T596" s="74"/>
    </row>
    <row r="597" spans="2:20" x14ac:dyDescent="0.35">
      <c r="B597" s="33"/>
      <c r="C597" s="72"/>
      <c r="D597" s="73"/>
      <c r="E597" s="73"/>
      <c r="F597" s="73"/>
      <c r="G597" s="74"/>
      <c r="H597" s="61"/>
      <c r="I597" s="61"/>
      <c r="J597" s="74"/>
      <c r="K597" s="74"/>
      <c r="L597" s="35"/>
      <c r="M597" s="35"/>
      <c r="N597" s="74"/>
      <c r="O597" s="74"/>
      <c r="P597" s="35"/>
      <c r="Q597" s="35"/>
      <c r="R597" s="74"/>
      <c r="S597" s="61"/>
      <c r="T597" s="74"/>
    </row>
    <row r="598" spans="2:20" x14ac:dyDescent="0.35">
      <c r="B598" s="33"/>
      <c r="C598" s="72"/>
      <c r="D598" s="73"/>
      <c r="E598" s="73"/>
      <c r="F598" s="73"/>
      <c r="G598" s="74"/>
      <c r="H598" s="61"/>
      <c r="I598" s="61"/>
      <c r="J598" s="74"/>
      <c r="K598" s="74"/>
      <c r="L598" s="35"/>
      <c r="M598" s="35"/>
      <c r="N598" s="74"/>
      <c r="O598" s="74"/>
      <c r="P598" s="35"/>
      <c r="Q598" s="35"/>
      <c r="R598" s="74"/>
      <c r="S598" s="61"/>
      <c r="T598" s="74"/>
    </row>
    <row r="599" spans="2:20" x14ac:dyDescent="0.35">
      <c r="B599" s="33"/>
      <c r="C599" s="72"/>
      <c r="D599" s="73"/>
      <c r="E599" s="73"/>
      <c r="F599" s="73"/>
      <c r="G599" s="74"/>
      <c r="H599" s="61"/>
      <c r="I599" s="61"/>
      <c r="J599" s="74"/>
      <c r="K599" s="74"/>
      <c r="L599" s="35"/>
      <c r="M599" s="35"/>
      <c r="N599" s="74"/>
      <c r="O599" s="74"/>
      <c r="P599" s="35"/>
      <c r="Q599" s="35"/>
      <c r="R599" s="74"/>
      <c r="S599" s="61"/>
      <c r="T599" s="74"/>
    </row>
    <row r="600" spans="2:20" x14ac:dyDescent="0.35">
      <c r="B600" s="33"/>
      <c r="C600" s="72"/>
      <c r="D600" s="73"/>
      <c r="E600" s="73"/>
      <c r="F600" s="73"/>
      <c r="G600" s="74"/>
      <c r="H600" s="61"/>
      <c r="I600" s="61"/>
      <c r="J600" s="74"/>
      <c r="K600" s="74"/>
      <c r="L600" s="35"/>
      <c r="M600" s="35"/>
      <c r="N600" s="74"/>
      <c r="O600" s="74"/>
      <c r="P600" s="35"/>
      <c r="Q600" s="35"/>
      <c r="R600" s="74"/>
      <c r="S600" s="61"/>
      <c r="T600" s="74"/>
    </row>
    <row r="601" spans="2:20" x14ac:dyDescent="0.35">
      <c r="B601" s="33"/>
      <c r="C601" s="72"/>
      <c r="D601" s="73"/>
      <c r="E601" s="73"/>
      <c r="F601" s="73"/>
      <c r="G601" s="74"/>
      <c r="H601" s="61"/>
      <c r="I601" s="61"/>
      <c r="J601" s="74"/>
      <c r="K601" s="74"/>
      <c r="L601" s="35"/>
      <c r="M601" s="35"/>
      <c r="N601" s="74"/>
      <c r="O601" s="74"/>
      <c r="P601" s="35"/>
      <c r="Q601" s="35"/>
      <c r="R601" s="74"/>
      <c r="S601" s="61"/>
      <c r="T601" s="74"/>
    </row>
    <row r="602" spans="2:20" x14ac:dyDescent="0.35">
      <c r="B602" s="33"/>
      <c r="C602" s="72"/>
      <c r="D602" s="73"/>
      <c r="E602" s="73"/>
      <c r="F602" s="73"/>
      <c r="G602" s="74"/>
      <c r="H602" s="61"/>
      <c r="I602" s="61"/>
      <c r="J602" s="74"/>
      <c r="K602" s="74"/>
      <c r="L602" s="35"/>
      <c r="M602" s="35"/>
      <c r="N602" s="74"/>
      <c r="O602" s="74"/>
      <c r="P602" s="35"/>
      <c r="Q602" s="35"/>
      <c r="R602" s="74"/>
      <c r="S602" s="61"/>
      <c r="T602" s="74"/>
    </row>
    <row r="603" spans="2:20" x14ac:dyDescent="0.35">
      <c r="B603" s="33"/>
      <c r="C603" s="72"/>
      <c r="D603" s="73"/>
      <c r="E603" s="73"/>
      <c r="F603" s="73"/>
      <c r="G603" s="74"/>
      <c r="H603" s="61"/>
      <c r="I603" s="61"/>
      <c r="J603" s="74"/>
      <c r="K603" s="74"/>
      <c r="L603" s="35"/>
      <c r="M603" s="35"/>
      <c r="N603" s="74"/>
      <c r="O603" s="74"/>
      <c r="P603" s="35"/>
      <c r="Q603" s="35"/>
      <c r="R603" s="74"/>
      <c r="S603" s="61"/>
      <c r="T603" s="74"/>
    </row>
    <row r="604" spans="2:20" x14ac:dyDescent="0.35">
      <c r="B604" s="33"/>
      <c r="C604" s="72"/>
      <c r="D604" s="73"/>
      <c r="E604" s="73"/>
      <c r="F604" s="73"/>
      <c r="G604" s="74"/>
      <c r="H604" s="61"/>
      <c r="I604" s="61"/>
      <c r="J604" s="74"/>
      <c r="K604" s="74"/>
      <c r="L604" s="35"/>
      <c r="M604" s="35"/>
      <c r="N604" s="74"/>
      <c r="O604" s="74"/>
      <c r="P604" s="35"/>
      <c r="Q604" s="35"/>
      <c r="R604" s="74"/>
      <c r="S604" s="61"/>
      <c r="T604" s="74"/>
    </row>
    <row r="605" spans="2:20" x14ac:dyDescent="0.35">
      <c r="B605" s="33"/>
      <c r="C605" s="72"/>
      <c r="D605" s="73"/>
      <c r="E605" s="73"/>
      <c r="F605" s="73"/>
      <c r="G605" s="74"/>
      <c r="H605" s="61"/>
      <c r="I605" s="61"/>
      <c r="J605" s="74"/>
      <c r="K605" s="74"/>
      <c r="L605" s="35"/>
      <c r="M605" s="35"/>
      <c r="N605" s="74"/>
      <c r="O605" s="74"/>
      <c r="P605" s="35"/>
      <c r="Q605" s="35"/>
      <c r="R605" s="74"/>
      <c r="S605" s="61"/>
      <c r="T605" s="74"/>
    </row>
    <row r="606" spans="2:20" x14ac:dyDescent="0.35">
      <c r="B606" s="33"/>
      <c r="C606" s="72"/>
      <c r="D606" s="73"/>
      <c r="E606" s="73"/>
      <c r="F606" s="73"/>
      <c r="G606" s="74"/>
      <c r="H606" s="61"/>
      <c r="I606" s="61"/>
      <c r="J606" s="74"/>
      <c r="K606" s="74"/>
      <c r="L606" s="35"/>
      <c r="M606" s="35"/>
      <c r="N606" s="74"/>
      <c r="O606" s="74"/>
      <c r="P606" s="35"/>
      <c r="Q606" s="35"/>
      <c r="R606" s="74"/>
      <c r="S606" s="61"/>
      <c r="T606" s="74"/>
    </row>
    <row r="607" spans="2:20" x14ac:dyDescent="0.35">
      <c r="B607" s="33"/>
      <c r="C607" s="72"/>
      <c r="D607" s="73"/>
      <c r="E607" s="73"/>
      <c r="F607" s="73"/>
      <c r="G607" s="74"/>
      <c r="H607" s="61"/>
      <c r="I607" s="61"/>
      <c r="J607" s="74"/>
      <c r="K607" s="74"/>
      <c r="L607" s="35"/>
      <c r="M607" s="35"/>
      <c r="N607" s="74"/>
      <c r="O607" s="74"/>
      <c r="P607" s="35"/>
      <c r="Q607" s="35"/>
      <c r="R607" s="74"/>
      <c r="S607" s="61"/>
      <c r="T607" s="74"/>
    </row>
    <row r="608" spans="2:20" x14ac:dyDescent="0.35">
      <c r="B608" s="33"/>
      <c r="C608" s="72"/>
      <c r="D608" s="73"/>
      <c r="E608" s="73"/>
      <c r="F608" s="73"/>
      <c r="G608" s="74"/>
      <c r="H608" s="61"/>
      <c r="I608" s="61"/>
      <c r="J608" s="74"/>
      <c r="K608" s="74"/>
      <c r="L608" s="35"/>
      <c r="M608" s="35"/>
      <c r="N608" s="74"/>
      <c r="O608" s="74"/>
      <c r="P608" s="35"/>
      <c r="Q608" s="35"/>
      <c r="R608" s="74"/>
      <c r="S608" s="61"/>
      <c r="T608" s="74"/>
    </row>
    <row r="609" spans="2:20" x14ac:dyDescent="0.35">
      <c r="B609" s="33"/>
      <c r="C609" s="72"/>
      <c r="D609" s="73"/>
      <c r="E609" s="73"/>
      <c r="F609" s="73"/>
      <c r="G609" s="74"/>
      <c r="H609" s="61"/>
      <c r="I609" s="61"/>
      <c r="J609" s="74"/>
      <c r="K609" s="74"/>
      <c r="L609" s="35"/>
      <c r="M609" s="35"/>
      <c r="N609" s="74"/>
      <c r="O609" s="74"/>
      <c r="P609" s="35"/>
      <c r="Q609" s="35"/>
      <c r="R609" s="74"/>
      <c r="S609" s="61"/>
      <c r="T609" s="74"/>
    </row>
    <row r="610" spans="2:20" x14ac:dyDescent="0.35">
      <c r="B610" s="33"/>
      <c r="C610" s="72"/>
      <c r="D610" s="73"/>
      <c r="E610" s="73"/>
      <c r="F610" s="73"/>
      <c r="G610" s="74"/>
      <c r="H610" s="61"/>
      <c r="I610" s="61"/>
      <c r="J610" s="74"/>
      <c r="K610" s="74"/>
      <c r="L610" s="35"/>
      <c r="M610" s="35"/>
      <c r="N610" s="74"/>
      <c r="O610" s="74"/>
      <c r="P610" s="35"/>
      <c r="Q610" s="35"/>
      <c r="R610" s="74"/>
      <c r="S610" s="61"/>
      <c r="T610" s="74"/>
    </row>
    <row r="611" spans="2:20" x14ac:dyDescent="0.35">
      <c r="B611" s="33"/>
      <c r="C611" s="72"/>
      <c r="D611" s="73"/>
      <c r="E611" s="73"/>
      <c r="F611" s="73"/>
      <c r="G611" s="74"/>
      <c r="H611" s="61"/>
      <c r="I611" s="61"/>
      <c r="J611" s="74"/>
      <c r="K611" s="74"/>
      <c r="L611" s="35"/>
      <c r="M611" s="35"/>
      <c r="N611" s="74"/>
      <c r="O611" s="74"/>
      <c r="P611" s="35"/>
      <c r="Q611" s="35"/>
      <c r="R611" s="74"/>
      <c r="S611" s="61"/>
      <c r="T611" s="74"/>
    </row>
    <row r="612" spans="2:20" x14ac:dyDescent="0.35">
      <c r="B612" s="33"/>
      <c r="C612" s="72"/>
      <c r="D612" s="73"/>
      <c r="E612" s="73"/>
      <c r="F612" s="73"/>
      <c r="G612" s="74"/>
      <c r="H612" s="61"/>
      <c r="I612" s="61"/>
      <c r="J612" s="74"/>
      <c r="K612" s="74"/>
      <c r="L612" s="35"/>
      <c r="M612" s="35"/>
      <c r="N612" s="74"/>
      <c r="O612" s="74"/>
      <c r="P612" s="35"/>
      <c r="Q612" s="35"/>
      <c r="R612" s="74"/>
      <c r="S612" s="61"/>
      <c r="T612" s="74"/>
    </row>
    <row r="613" spans="2:20" x14ac:dyDescent="0.35">
      <c r="B613" s="33"/>
      <c r="C613" s="72"/>
      <c r="D613" s="73"/>
      <c r="E613" s="73"/>
      <c r="F613" s="73"/>
      <c r="G613" s="74"/>
      <c r="H613" s="61"/>
      <c r="I613" s="61"/>
      <c r="J613" s="74"/>
      <c r="K613" s="74"/>
      <c r="L613" s="35"/>
      <c r="M613" s="35"/>
      <c r="N613" s="74"/>
      <c r="O613" s="74"/>
      <c r="P613" s="35"/>
      <c r="Q613" s="35"/>
      <c r="R613" s="74"/>
      <c r="S613" s="61"/>
      <c r="T613" s="74"/>
    </row>
    <row r="614" spans="2:20" x14ac:dyDescent="0.35">
      <c r="B614" s="33"/>
      <c r="C614" s="72"/>
      <c r="D614" s="73"/>
      <c r="E614" s="73"/>
      <c r="F614" s="73"/>
      <c r="G614" s="74"/>
      <c r="H614" s="61"/>
      <c r="I614" s="61"/>
      <c r="J614" s="74"/>
      <c r="K614" s="74"/>
      <c r="L614" s="35"/>
      <c r="M614" s="35"/>
      <c r="N614" s="74"/>
      <c r="O614" s="74"/>
      <c r="P614" s="35"/>
      <c r="Q614" s="35"/>
      <c r="R614" s="74"/>
      <c r="S614" s="61"/>
      <c r="T614" s="74"/>
    </row>
    <row r="615" spans="2:20" x14ac:dyDescent="0.35">
      <c r="B615" s="33"/>
      <c r="C615" s="72"/>
      <c r="D615" s="73"/>
      <c r="E615" s="73"/>
      <c r="F615" s="73"/>
      <c r="G615" s="74"/>
      <c r="H615" s="61"/>
      <c r="I615" s="61"/>
      <c r="J615" s="74"/>
      <c r="K615" s="74"/>
      <c r="L615" s="35"/>
      <c r="M615" s="35"/>
      <c r="N615" s="74"/>
      <c r="O615" s="74"/>
      <c r="P615" s="35"/>
      <c r="Q615" s="35"/>
      <c r="R615" s="74"/>
      <c r="S615" s="61"/>
      <c r="T615" s="74"/>
    </row>
    <row r="616" spans="2:20" x14ac:dyDescent="0.35">
      <c r="B616" s="33"/>
      <c r="C616" s="72"/>
      <c r="D616" s="73"/>
      <c r="E616" s="73"/>
      <c r="F616" s="73"/>
      <c r="G616" s="74"/>
      <c r="H616" s="61"/>
      <c r="I616" s="61"/>
      <c r="J616" s="74"/>
      <c r="K616" s="74"/>
      <c r="L616" s="35"/>
      <c r="M616" s="35"/>
      <c r="N616" s="74"/>
      <c r="O616" s="74"/>
      <c r="P616" s="35"/>
      <c r="Q616" s="35"/>
      <c r="R616" s="74"/>
      <c r="S616" s="61"/>
      <c r="T616" s="74"/>
    </row>
    <row r="617" spans="2:20" x14ac:dyDescent="0.35">
      <c r="B617" s="33"/>
      <c r="C617" s="72"/>
      <c r="D617" s="73"/>
      <c r="E617" s="73"/>
      <c r="F617" s="73"/>
      <c r="G617" s="74"/>
      <c r="H617" s="61"/>
      <c r="I617" s="61"/>
      <c r="J617" s="74"/>
      <c r="K617" s="74"/>
      <c r="L617" s="35"/>
      <c r="M617" s="35"/>
      <c r="N617" s="74"/>
      <c r="O617" s="74"/>
      <c r="P617" s="35"/>
      <c r="Q617" s="35"/>
      <c r="R617" s="74"/>
      <c r="S617" s="61"/>
      <c r="T617" s="74"/>
    </row>
    <row r="618" spans="2:20" x14ac:dyDescent="0.35">
      <c r="B618" s="33"/>
      <c r="C618" s="72"/>
      <c r="D618" s="73"/>
      <c r="E618" s="73"/>
      <c r="F618" s="73"/>
      <c r="G618" s="74"/>
      <c r="H618" s="61"/>
      <c r="I618" s="61"/>
      <c r="J618" s="74"/>
      <c r="K618" s="74"/>
      <c r="L618" s="35"/>
      <c r="M618" s="35"/>
      <c r="N618" s="74"/>
      <c r="O618" s="74"/>
      <c r="P618" s="35"/>
      <c r="Q618" s="35"/>
      <c r="R618" s="74"/>
      <c r="S618" s="61"/>
      <c r="T618" s="74"/>
    </row>
    <row r="619" spans="2:20" x14ac:dyDescent="0.35">
      <c r="B619" s="33"/>
      <c r="C619" s="72"/>
      <c r="D619" s="73"/>
      <c r="E619" s="73"/>
      <c r="F619" s="73"/>
      <c r="G619" s="74"/>
      <c r="H619" s="61"/>
      <c r="I619" s="61"/>
      <c r="J619" s="74"/>
      <c r="K619" s="74"/>
      <c r="L619" s="35"/>
      <c r="M619" s="35"/>
      <c r="N619" s="74"/>
      <c r="O619" s="74"/>
      <c r="P619" s="35"/>
      <c r="Q619" s="35"/>
      <c r="R619" s="74"/>
      <c r="S619" s="61"/>
      <c r="T619" s="74"/>
    </row>
    <row r="620" spans="2:20" x14ac:dyDescent="0.35">
      <c r="B620" s="33"/>
      <c r="C620" s="72"/>
      <c r="D620" s="73"/>
      <c r="E620" s="73"/>
      <c r="F620" s="73"/>
      <c r="G620" s="74"/>
      <c r="H620" s="61"/>
      <c r="I620" s="61"/>
      <c r="J620" s="74"/>
      <c r="K620" s="74"/>
      <c r="L620" s="35"/>
      <c r="M620" s="35"/>
      <c r="N620" s="74"/>
      <c r="O620" s="74"/>
      <c r="P620" s="35"/>
      <c r="Q620" s="35"/>
      <c r="R620" s="74"/>
      <c r="S620" s="61"/>
      <c r="T620" s="74"/>
    </row>
    <row r="621" spans="2:20" x14ac:dyDescent="0.35">
      <c r="B621" s="33"/>
      <c r="C621" s="72"/>
      <c r="D621" s="73"/>
      <c r="E621" s="73"/>
      <c r="F621" s="73"/>
      <c r="G621" s="74"/>
      <c r="H621" s="61"/>
      <c r="I621" s="61"/>
      <c r="J621" s="74"/>
      <c r="K621" s="74"/>
      <c r="L621" s="35"/>
      <c r="M621" s="35"/>
      <c r="N621" s="74"/>
      <c r="O621" s="74"/>
      <c r="P621" s="35"/>
      <c r="Q621" s="35"/>
      <c r="R621" s="74"/>
      <c r="S621" s="61"/>
      <c r="T621" s="74"/>
    </row>
    <row r="622" spans="2:20" x14ac:dyDescent="0.35">
      <c r="B622" s="33"/>
      <c r="C622" s="72"/>
      <c r="D622" s="73"/>
      <c r="E622" s="73"/>
      <c r="F622" s="73"/>
      <c r="G622" s="74"/>
      <c r="H622" s="61"/>
      <c r="I622" s="61"/>
      <c r="J622" s="74"/>
      <c r="K622" s="74"/>
      <c r="L622" s="35"/>
      <c r="M622" s="35"/>
      <c r="N622" s="74"/>
      <c r="O622" s="74"/>
      <c r="P622" s="35"/>
      <c r="Q622" s="35"/>
      <c r="R622" s="74"/>
      <c r="S622" s="61"/>
      <c r="T622" s="74"/>
    </row>
    <row r="623" spans="2:20" x14ac:dyDescent="0.35">
      <c r="B623" s="33"/>
      <c r="C623" s="72"/>
      <c r="D623" s="73"/>
      <c r="E623" s="73"/>
      <c r="F623" s="73"/>
      <c r="G623" s="74"/>
      <c r="H623" s="61"/>
      <c r="I623" s="61"/>
      <c r="J623" s="74"/>
      <c r="K623" s="74"/>
      <c r="L623" s="35"/>
      <c r="M623" s="35"/>
      <c r="N623" s="74"/>
      <c r="O623" s="74"/>
      <c r="P623" s="35"/>
      <c r="Q623" s="35"/>
      <c r="R623" s="74"/>
      <c r="S623" s="61"/>
      <c r="T623" s="74"/>
    </row>
    <row r="624" spans="2:20" x14ac:dyDescent="0.35">
      <c r="B624" s="33"/>
      <c r="C624" s="72"/>
      <c r="D624" s="73"/>
      <c r="E624" s="73"/>
      <c r="F624" s="73"/>
      <c r="G624" s="74"/>
      <c r="H624" s="61"/>
      <c r="I624" s="61"/>
      <c r="J624" s="74"/>
      <c r="K624" s="74"/>
      <c r="L624" s="35"/>
      <c r="M624" s="35"/>
      <c r="N624" s="74"/>
      <c r="O624" s="74"/>
      <c r="P624" s="35"/>
      <c r="Q624" s="35"/>
      <c r="R624" s="74"/>
      <c r="S624" s="61"/>
      <c r="T624" s="74"/>
    </row>
    <row r="625" spans="2:20" x14ac:dyDescent="0.35">
      <c r="B625" s="33"/>
      <c r="C625" s="72"/>
      <c r="D625" s="73"/>
      <c r="E625" s="73"/>
      <c r="F625" s="73"/>
      <c r="G625" s="74"/>
      <c r="H625" s="61"/>
      <c r="I625" s="61"/>
      <c r="J625" s="74"/>
      <c r="K625" s="74"/>
      <c r="L625" s="35"/>
      <c r="M625" s="35"/>
      <c r="N625" s="74"/>
      <c r="O625" s="74"/>
      <c r="P625" s="35"/>
      <c r="Q625" s="35"/>
      <c r="R625" s="74"/>
      <c r="S625" s="61"/>
      <c r="T625" s="74"/>
    </row>
    <row r="626" spans="2:20" x14ac:dyDescent="0.35">
      <c r="B626" s="33"/>
      <c r="C626" s="72"/>
      <c r="D626" s="73"/>
      <c r="E626" s="73"/>
      <c r="F626" s="73"/>
      <c r="G626" s="74"/>
      <c r="H626" s="61"/>
      <c r="I626" s="61"/>
      <c r="J626" s="74"/>
      <c r="K626" s="74"/>
      <c r="L626" s="35"/>
      <c r="M626" s="35"/>
      <c r="N626" s="74"/>
      <c r="O626" s="74"/>
      <c r="P626" s="35"/>
      <c r="Q626" s="35"/>
      <c r="R626" s="74"/>
      <c r="S626" s="61"/>
      <c r="T626" s="74"/>
    </row>
    <row r="627" spans="2:20" x14ac:dyDescent="0.35">
      <c r="B627" s="33"/>
      <c r="C627" s="72"/>
      <c r="D627" s="73"/>
      <c r="E627" s="73"/>
      <c r="F627" s="73"/>
      <c r="G627" s="74"/>
      <c r="H627" s="61"/>
      <c r="I627" s="61"/>
      <c r="J627" s="74"/>
      <c r="K627" s="74"/>
      <c r="L627" s="35"/>
      <c r="M627" s="35"/>
      <c r="N627" s="74"/>
      <c r="O627" s="74"/>
      <c r="P627" s="35"/>
      <c r="Q627" s="35"/>
      <c r="R627" s="74"/>
      <c r="S627" s="61"/>
      <c r="T627" s="74"/>
    </row>
    <row r="628" spans="2:20" x14ac:dyDescent="0.35">
      <c r="B628" s="33"/>
      <c r="C628" s="72"/>
      <c r="D628" s="73"/>
      <c r="E628" s="73"/>
      <c r="F628" s="73"/>
      <c r="G628" s="74"/>
      <c r="H628" s="61"/>
      <c r="I628" s="61"/>
      <c r="J628" s="74"/>
      <c r="K628" s="74"/>
      <c r="L628" s="35"/>
      <c r="M628" s="35"/>
      <c r="N628" s="74"/>
      <c r="O628" s="74"/>
      <c r="P628" s="35"/>
      <c r="Q628" s="35"/>
      <c r="R628" s="74"/>
      <c r="S628" s="61"/>
      <c r="T628" s="74"/>
    </row>
    <row r="629" spans="2:20" x14ac:dyDescent="0.35">
      <c r="B629" s="33"/>
      <c r="C629" s="72"/>
      <c r="D629" s="73"/>
      <c r="E629" s="73"/>
      <c r="F629" s="73"/>
      <c r="G629" s="74"/>
      <c r="H629" s="61"/>
      <c r="I629" s="61"/>
      <c r="J629" s="74"/>
      <c r="K629" s="74"/>
      <c r="L629" s="35"/>
      <c r="M629" s="35"/>
      <c r="N629" s="74"/>
      <c r="O629" s="74"/>
      <c r="P629" s="35"/>
      <c r="Q629" s="35"/>
      <c r="R629" s="74"/>
      <c r="S629" s="61"/>
      <c r="T629" s="74"/>
    </row>
    <row r="630" spans="2:20" x14ac:dyDescent="0.35">
      <c r="B630" s="33"/>
      <c r="C630" s="72"/>
      <c r="D630" s="73"/>
      <c r="E630" s="73"/>
      <c r="F630" s="73"/>
      <c r="G630" s="74"/>
      <c r="H630" s="61"/>
      <c r="I630" s="61"/>
      <c r="J630" s="74"/>
      <c r="K630" s="74"/>
      <c r="L630" s="35"/>
      <c r="M630" s="35"/>
      <c r="N630" s="74"/>
      <c r="O630" s="74"/>
      <c r="P630" s="35"/>
      <c r="Q630" s="35"/>
      <c r="R630" s="74"/>
      <c r="S630" s="61"/>
      <c r="T630" s="74"/>
    </row>
    <row r="631" spans="2:20" x14ac:dyDescent="0.35">
      <c r="B631" s="33"/>
      <c r="C631" s="72"/>
      <c r="D631" s="73"/>
      <c r="E631" s="73"/>
      <c r="F631" s="73"/>
      <c r="G631" s="74"/>
      <c r="H631" s="61"/>
      <c r="I631" s="61"/>
      <c r="J631" s="74"/>
      <c r="K631" s="74"/>
      <c r="L631" s="35"/>
      <c r="M631" s="35"/>
      <c r="N631" s="74"/>
      <c r="O631" s="74"/>
      <c r="P631" s="35"/>
      <c r="Q631" s="35"/>
      <c r="R631" s="74"/>
      <c r="S631" s="61"/>
      <c r="T631" s="74"/>
    </row>
    <row r="632" spans="2:20" x14ac:dyDescent="0.35">
      <c r="B632" s="33"/>
      <c r="C632" s="72"/>
      <c r="D632" s="73"/>
      <c r="E632" s="73"/>
      <c r="F632" s="73"/>
      <c r="G632" s="74"/>
      <c r="H632" s="61"/>
      <c r="I632" s="61"/>
      <c r="J632" s="74"/>
      <c r="K632" s="74"/>
      <c r="L632" s="35"/>
      <c r="M632" s="35"/>
      <c r="N632" s="74"/>
      <c r="O632" s="74"/>
      <c r="P632" s="35"/>
      <c r="Q632" s="35"/>
      <c r="R632" s="74"/>
      <c r="S632" s="61"/>
      <c r="T632" s="74"/>
    </row>
    <row r="633" spans="2:20" x14ac:dyDescent="0.35">
      <c r="B633" s="33"/>
      <c r="C633" s="72"/>
      <c r="D633" s="73"/>
      <c r="E633" s="73"/>
      <c r="F633" s="73"/>
      <c r="G633" s="74"/>
      <c r="H633" s="61"/>
      <c r="I633" s="61"/>
      <c r="J633" s="74"/>
      <c r="K633" s="74"/>
      <c r="L633" s="35"/>
      <c r="M633" s="35"/>
      <c r="N633" s="74"/>
      <c r="O633" s="74"/>
      <c r="P633" s="35"/>
      <c r="Q633" s="35"/>
      <c r="R633" s="74"/>
      <c r="S633" s="61"/>
      <c r="T633" s="74"/>
    </row>
    <row r="634" spans="2:20" x14ac:dyDescent="0.35">
      <c r="B634" s="33"/>
      <c r="C634" s="72"/>
      <c r="D634" s="73"/>
      <c r="E634" s="73"/>
      <c r="F634" s="73"/>
      <c r="G634" s="74"/>
      <c r="H634" s="61"/>
      <c r="I634" s="61"/>
      <c r="J634" s="74"/>
      <c r="K634" s="74"/>
      <c r="L634" s="35"/>
      <c r="M634" s="35"/>
      <c r="N634" s="74"/>
      <c r="O634" s="74"/>
      <c r="P634" s="35"/>
      <c r="Q634" s="35"/>
      <c r="R634" s="74"/>
      <c r="S634" s="61"/>
      <c r="T634" s="74"/>
    </row>
    <row r="635" spans="2:20" x14ac:dyDescent="0.35">
      <c r="B635" s="33"/>
      <c r="C635" s="72"/>
      <c r="D635" s="73"/>
      <c r="E635" s="73"/>
      <c r="F635" s="73"/>
      <c r="G635" s="74"/>
      <c r="H635" s="61"/>
      <c r="I635" s="61"/>
      <c r="J635" s="74"/>
      <c r="K635" s="74"/>
      <c r="L635" s="35"/>
      <c r="M635" s="35"/>
      <c r="N635" s="74"/>
      <c r="O635" s="74"/>
      <c r="P635" s="35"/>
      <c r="Q635" s="35"/>
      <c r="R635" s="74"/>
      <c r="S635" s="61"/>
      <c r="T635" s="74"/>
    </row>
    <row r="636" spans="2:20" x14ac:dyDescent="0.35">
      <c r="B636" s="33"/>
      <c r="C636" s="72"/>
      <c r="D636" s="73"/>
      <c r="E636" s="73"/>
      <c r="F636" s="73"/>
      <c r="G636" s="74"/>
      <c r="H636" s="61"/>
      <c r="I636" s="61"/>
      <c r="J636" s="74"/>
      <c r="K636" s="74"/>
      <c r="L636" s="35"/>
      <c r="M636" s="35"/>
      <c r="N636" s="74"/>
      <c r="O636" s="74"/>
      <c r="P636" s="35"/>
      <c r="Q636" s="35"/>
      <c r="R636" s="74"/>
      <c r="S636" s="61"/>
      <c r="T636" s="74"/>
    </row>
    <row r="637" spans="2:20" x14ac:dyDescent="0.35">
      <c r="B637" s="33"/>
      <c r="C637" s="72"/>
      <c r="D637" s="73"/>
      <c r="E637" s="73"/>
      <c r="F637" s="73"/>
      <c r="G637" s="74"/>
      <c r="H637" s="61"/>
      <c r="I637" s="61"/>
      <c r="J637" s="74"/>
      <c r="K637" s="74"/>
      <c r="L637" s="35"/>
      <c r="M637" s="35"/>
      <c r="N637" s="74"/>
      <c r="O637" s="74"/>
      <c r="P637" s="35"/>
      <c r="Q637" s="35"/>
      <c r="R637" s="74"/>
      <c r="S637" s="61"/>
      <c r="T637" s="74"/>
    </row>
    <row r="638" spans="2:20" x14ac:dyDescent="0.35">
      <c r="B638" s="33"/>
      <c r="C638" s="72"/>
      <c r="D638" s="73"/>
      <c r="E638" s="73"/>
      <c r="F638" s="73"/>
      <c r="G638" s="74"/>
      <c r="H638" s="61"/>
      <c r="I638" s="61"/>
      <c r="J638" s="74"/>
      <c r="K638" s="74"/>
      <c r="L638" s="35"/>
      <c r="M638" s="35"/>
      <c r="N638" s="74"/>
      <c r="O638" s="74"/>
      <c r="P638" s="35"/>
      <c r="Q638" s="35"/>
      <c r="R638" s="74"/>
      <c r="S638" s="61"/>
      <c r="T638" s="74"/>
    </row>
    <row r="639" spans="2:20" x14ac:dyDescent="0.35">
      <c r="B639" s="33"/>
      <c r="C639" s="72"/>
      <c r="D639" s="73"/>
      <c r="E639" s="73"/>
      <c r="F639" s="73"/>
      <c r="G639" s="74"/>
      <c r="H639" s="61"/>
      <c r="I639" s="61"/>
      <c r="J639" s="74"/>
      <c r="K639" s="74"/>
      <c r="L639" s="35"/>
      <c r="M639" s="35"/>
      <c r="N639" s="74"/>
      <c r="O639" s="74"/>
      <c r="P639" s="35"/>
      <c r="Q639" s="35"/>
      <c r="R639" s="74"/>
      <c r="S639" s="61"/>
      <c r="T639" s="74"/>
    </row>
    <row r="640" spans="2:20" x14ac:dyDescent="0.35">
      <c r="B640" s="33"/>
      <c r="C640" s="72"/>
      <c r="D640" s="73"/>
      <c r="E640" s="73"/>
      <c r="F640" s="73"/>
      <c r="G640" s="74"/>
      <c r="H640" s="61"/>
      <c r="I640" s="61"/>
      <c r="J640" s="74"/>
      <c r="K640" s="74"/>
      <c r="L640" s="35"/>
      <c r="M640" s="35"/>
      <c r="N640" s="74"/>
      <c r="O640" s="74"/>
      <c r="P640" s="35"/>
      <c r="Q640" s="35"/>
      <c r="R640" s="74"/>
      <c r="S640" s="61"/>
      <c r="T640" s="74"/>
    </row>
    <row r="641" spans="2:20" x14ac:dyDescent="0.35">
      <c r="B641" s="33"/>
      <c r="C641" s="72"/>
      <c r="D641" s="73"/>
      <c r="E641" s="73"/>
      <c r="F641" s="73"/>
      <c r="G641" s="74"/>
      <c r="H641" s="61"/>
      <c r="I641" s="61"/>
      <c r="J641" s="74"/>
      <c r="K641" s="74"/>
      <c r="L641" s="35"/>
      <c r="M641" s="35"/>
      <c r="N641" s="74"/>
      <c r="O641" s="74"/>
      <c r="P641" s="35"/>
      <c r="Q641" s="35"/>
      <c r="R641" s="74"/>
      <c r="S641" s="61"/>
      <c r="T641" s="74"/>
    </row>
    <row r="642" spans="2:20" x14ac:dyDescent="0.35">
      <c r="B642" s="33"/>
      <c r="C642" s="72"/>
      <c r="D642" s="73"/>
      <c r="E642" s="73"/>
      <c r="F642" s="73"/>
      <c r="G642" s="74"/>
      <c r="H642" s="61"/>
      <c r="I642" s="61"/>
      <c r="J642" s="74"/>
      <c r="K642" s="74"/>
      <c r="L642" s="35"/>
      <c r="M642" s="35"/>
      <c r="N642" s="74"/>
      <c r="O642" s="74"/>
      <c r="P642" s="35"/>
      <c r="Q642" s="35"/>
      <c r="R642" s="74"/>
      <c r="S642" s="61"/>
      <c r="T642" s="74"/>
    </row>
    <row r="643" spans="2:20" x14ac:dyDescent="0.35">
      <c r="B643" s="33"/>
      <c r="C643" s="72"/>
      <c r="D643" s="73"/>
      <c r="E643" s="73"/>
      <c r="F643" s="73"/>
      <c r="G643" s="74"/>
      <c r="H643" s="61"/>
      <c r="I643" s="61"/>
      <c r="J643" s="74"/>
      <c r="K643" s="74"/>
      <c r="L643" s="35"/>
      <c r="M643" s="35"/>
      <c r="N643" s="74"/>
      <c r="O643" s="74"/>
      <c r="P643" s="35"/>
      <c r="Q643" s="35"/>
      <c r="R643" s="74"/>
      <c r="S643" s="61"/>
      <c r="T643" s="74"/>
    </row>
    <row r="644" spans="2:20" x14ac:dyDescent="0.35">
      <c r="B644" s="33"/>
      <c r="C644" s="72"/>
      <c r="D644" s="73"/>
      <c r="E644" s="73"/>
      <c r="F644" s="73"/>
      <c r="G644" s="74"/>
      <c r="H644" s="61"/>
      <c r="I644" s="61"/>
      <c r="J644" s="74"/>
      <c r="K644" s="74"/>
      <c r="L644" s="35"/>
      <c r="M644" s="35"/>
      <c r="N644" s="74"/>
      <c r="O644" s="74"/>
      <c r="P644" s="35"/>
      <c r="Q644" s="35"/>
      <c r="R644" s="74"/>
      <c r="S644" s="61"/>
      <c r="T644" s="74"/>
    </row>
    <row r="645" spans="2:20" x14ac:dyDescent="0.35">
      <c r="B645" s="33"/>
      <c r="C645" s="72"/>
      <c r="D645" s="73"/>
      <c r="E645" s="73"/>
      <c r="F645" s="73"/>
      <c r="G645" s="74"/>
      <c r="H645" s="61"/>
      <c r="I645" s="61"/>
      <c r="J645" s="74"/>
      <c r="K645" s="74"/>
      <c r="L645" s="35"/>
      <c r="M645" s="35"/>
      <c r="N645" s="74"/>
      <c r="O645" s="74"/>
      <c r="P645" s="35"/>
      <c r="Q645" s="35"/>
      <c r="R645" s="74"/>
      <c r="S645" s="61"/>
      <c r="T645" s="74"/>
    </row>
    <row r="646" spans="2:20" x14ac:dyDescent="0.35">
      <c r="B646" s="33"/>
      <c r="C646" s="72"/>
      <c r="D646" s="73"/>
      <c r="E646" s="73"/>
      <c r="F646" s="73"/>
      <c r="G646" s="74"/>
      <c r="H646" s="61"/>
      <c r="I646" s="61"/>
      <c r="J646" s="74"/>
      <c r="K646" s="74"/>
      <c r="L646" s="35"/>
      <c r="M646" s="35"/>
      <c r="N646" s="74"/>
      <c r="O646" s="74"/>
      <c r="P646" s="35"/>
      <c r="Q646" s="35"/>
      <c r="R646" s="74"/>
      <c r="S646" s="61"/>
      <c r="T646" s="74"/>
    </row>
    <row r="647" spans="2:20" x14ac:dyDescent="0.35">
      <c r="B647" s="33"/>
      <c r="C647" s="72"/>
      <c r="D647" s="73"/>
      <c r="E647" s="73"/>
      <c r="F647" s="73"/>
      <c r="G647" s="74"/>
      <c r="H647" s="61"/>
      <c r="I647" s="61"/>
      <c r="J647" s="74"/>
      <c r="K647" s="74"/>
      <c r="L647" s="35"/>
      <c r="M647" s="35"/>
      <c r="N647" s="74"/>
      <c r="O647" s="74"/>
      <c r="P647" s="35"/>
      <c r="Q647" s="35"/>
      <c r="R647" s="74"/>
      <c r="S647" s="61"/>
      <c r="T647" s="74"/>
    </row>
    <row r="648" spans="2:20" x14ac:dyDescent="0.35">
      <c r="B648" s="33"/>
      <c r="C648" s="72"/>
      <c r="D648" s="73"/>
      <c r="E648" s="73"/>
      <c r="F648" s="73"/>
      <c r="G648" s="74"/>
      <c r="H648" s="61"/>
      <c r="I648" s="61"/>
      <c r="J648" s="74"/>
      <c r="K648" s="74"/>
      <c r="L648" s="35"/>
      <c r="M648" s="35"/>
      <c r="N648" s="74"/>
      <c r="O648" s="74"/>
      <c r="P648" s="35"/>
      <c r="Q648" s="35"/>
      <c r="R648" s="74"/>
      <c r="S648" s="61"/>
      <c r="T648" s="74"/>
    </row>
    <row r="649" spans="2:20" x14ac:dyDescent="0.35">
      <c r="B649" s="33"/>
      <c r="C649" s="72"/>
      <c r="D649" s="73"/>
      <c r="E649" s="73"/>
      <c r="F649" s="73"/>
      <c r="G649" s="74"/>
      <c r="H649" s="61"/>
      <c r="I649" s="61"/>
      <c r="J649" s="74"/>
      <c r="K649" s="74"/>
      <c r="L649" s="35"/>
      <c r="M649" s="35"/>
      <c r="N649" s="74"/>
      <c r="O649" s="74"/>
      <c r="P649" s="35"/>
      <c r="Q649" s="35"/>
      <c r="R649" s="74"/>
      <c r="S649" s="61"/>
      <c r="T649" s="74"/>
    </row>
    <row r="650" spans="2:20" x14ac:dyDescent="0.35">
      <c r="B650" s="33"/>
      <c r="C650" s="72"/>
      <c r="D650" s="73"/>
      <c r="E650" s="73"/>
      <c r="F650" s="73"/>
      <c r="G650" s="74"/>
      <c r="H650" s="61"/>
      <c r="I650" s="61"/>
      <c r="J650" s="74"/>
      <c r="K650" s="74"/>
      <c r="L650" s="35"/>
      <c r="M650" s="35"/>
      <c r="N650" s="74"/>
      <c r="O650" s="74"/>
      <c r="P650" s="35"/>
      <c r="Q650" s="35"/>
      <c r="R650" s="74"/>
      <c r="S650" s="61"/>
      <c r="T650" s="74"/>
    </row>
    <row r="651" spans="2:20" x14ac:dyDescent="0.35">
      <c r="B651" s="33"/>
      <c r="C651" s="72"/>
      <c r="D651" s="73"/>
      <c r="E651" s="73"/>
      <c r="F651" s="73"/>
      <c r="G651" s="74"/>
      <c r="H651" s="61"/>
      <c r="I651" s="61"/>
      <c r="J651" s="74"/>
      <c r="K651" s="74"/>
      <c r="L651" s="35"/>
      <c r="M651" s="35"/>
      <c r="N651" s="74"/>
      <c r="O651" s="74"/>
      <c r="P651" s="35"/>
      <c r="Q651" s="35"/>
      <c r="R651" s="74"/>
      <c r="S651" s="61"/>
      <c r="T651" s="74"/>
    </row>
    <row r="652" spans="2:20" x14ac:dyDescent="0.35">
      <c r="B652" s="33"/>
      <c r="C652" s="72"/>
      <c r="D652" s="73"/>
      <c r="E652" s="73"/>
      <c r="F652" s="73"/>
      <c r="G652" s="74"/>
      <c r="H652" s="61"/>
      <c r="I652" s="61"/>
      <c r="J652" s="74"/>
      <c r="K652" s="74"/>
      <c r="L652" s="35"/>
      <c r="M652" s="35"/>
      <c r="N652" s="74"/>
      <c r="O652" s="74"/>
      <c r="P652" s="35"/>
      <c r="Q652" s="35"/>
      <c r="R652" s="74"/>
      <c r="S652" s="61"/>
      <c r="T652" s="74"/>
    </row>
    <row r="653" spans="2:20" x14ac:dyDescent="0.35">
      <c r="B653" s="33"/>
      <c r="C653" s="72"/>
      <c r="D653" s="73"/>
      <c r="E653" s="73"/>
      <c r="F653" s="73"/>
      <c r="G653" s="74"/>
      <c r="H653" s="61"/>
      <c r="I653" s="61"/>
      <c r="J653" s="74"/>
      <c r="K653" s="74"/>
      <c r="L653" s="35"/>
      <c r="M653" s="35"/>
      <c r="N653" s="74"/>
      <c r="O653" s="74"/>
      <c r="P653" s="35"/>
      <c r="Q653" s="35"/>
      <c r="R653" s="74"/>
      <c r="S653" s="61"/>
      <c r="T653" s="74"/>
    </row>
    <row r="654" spans="2:20" x14ac:dyDescent="0.35">
      <c r="B654" s="33"/>
      <c r="C654" s="72"/>
      <c r="D654" s="73"/>
      <c r="E654" s="73"/>
      <c r="F654" s="73"/>
      <c r="G654" s="74"/>
      <c r="H654" s="61"/>
      <c r="I654" s="61"/>
      <c r="J654" s="74"/>
      <c r="K654" s="74"/>
      <c r="L654" s="35"/>
      <c r="M654" s="35"/>
      <c r="N654" s="74"/>
      <c r="O654" s="74"/>
      <c r="P654" s="35"/>
      <c r="Q654" s="35"/>
      <c r="R654" s="74"/>
      <c r="S654" s="61"/>
      <c r="T654" s="74"/>
    </row>
    <row r="655" spans="2:20" x14ac:dyDescent="0.35">
      <c r="B655" s="33"/>
      <c r="C655" s="72"/>
      <c r="D655" s="73"/>
      <c r="E655" s="73"/>
      <c r="F655" s="73"/>
      <c r="G655" s="74"/>
      <c r="H655" s="61"/>
      <c r="I655" s="61"/>
      <c r="J655" s="74"/>
      <c r="K655" s="74"/>
      <c r="L655" s="35"/>
      <c r="M655" s="35"/>
      <c r="N655" s="74"/>
      <c r="O655" s="74"/>
      <c r="P655" s="35"/>
      <c r="Q655" s="35"/>
      <c r="R655" s="74"/>
      <c r="S655" s="61"/>
      <c r="T655" s="74"/>
    </row>
    <row r="656" spans="2:20" x14ac:dyDescent="0.35">
      <c r="B656" s="33"/>
      <c r="C656" s="72"/>
      <c r="D656" s="73"/>
      <c r="E656" s="73"/>
      <c r="F656" s="73"/>
      <c r="G656" s="74"/>
      <c r="H656" s="61"/>
      <c r="I656" s="61"/>
      <c r="J656" s="74"/>
      <c r="K656" s="74"/>
      <c r="L656" s="35"/>
      <c r="M656" s="35"/>
      <c r="N656" s="74"/>
      <c r="O656" s="74"/>
      <c r="P656" s="35"/>
      <c r="Q656" s="35"/>
      <c r="R656" s="74"/>
      <c r="S656" s="61"/>
      <c r="T656" s="74"/>
    </row>
    <row r="657" spans="2:20" x14ac:dyDescent="0.35">
      <c r="B657" s="33"/>
      <c r="C657" s="72"/>
      <c r="D657" s="73"/>
      <c r="E657" s="73"/>
      <c r="F657" s="73"/>
      <c r="G657" s="74"/>
      <c r="H657" s="61"/>
      <c r="I657" s="61"/>
      <c r="J657" s="74"/>
      <c r="K657" s="74"/>
      <c r="L657" s="35"/>
      <c r="M657" s="35"/>
      <c r="N657" s="74"/>
      <c r="O657" s="74"/>
      <c r="P657" s="35"/>
      <c r="Q657" s="35"/>
      <c r="R657" s="74"/>
      <c r="S657" s="61"/>
      <c r="T657" s="74"/>
    </row>
    <row r="658" spans="2:20" x14ac:dyDescent="0.35">
      <c r="B658" s="33"/>
      <c r="C658" s="72"/>
      <c r="D658" s="73"/>
      <c r="E658" s="73"/>
      <c r="F658" s="73"/>
      <c r="G658" s="74"/>
      <c r="H658" s="61"/>
      <c r="I658" s="61"/>
      <c r="J658" s="74"/>
      <c r="K658" s="74"/>
      <c r="L658" s="35"/>
      <c r="M658" s="35"/>
      <c r="N658" s="74"/>
      <c r="O658" s="74"/>
      <c r="P658" s="35"/>
      <c r="Q658" s="35"/>
      <c r="R658" s="74"/>
      <c r="S658" s="61"/>
      <c r="T658" s="74"/>
    </row>
    <row r="659" spans="2:20" x14ac:dyDescent="0.35">
      <c r="B659" s="33"/>
      <c r="C659" s="72"/>
      <c r="D659" s="73"/>
      <c r="E659" s="73"/>
      <c r="F659" s="73"/>
      <c r="G659" s="74"/>
      <c r="H659" s="61"/>
      <c r="I659" s="61"/>
      <c r="J659" s="74"/>
      <c r="K659" s="74"/>
      <c r="L659" s="35"/>
      <c r="M659" s="35"/>
      <c r="N659" s="74"/>
      <c r="O659" s="74"/>
      <c r="P659" s="35"/>
      <c r="Q659" s="35"/>
      <c r="R659" s="74"/>
      <c r="S659" s="61"/>
      <c r="T659" s="74"/>
    </row>
    <row r="660" spans="2:20" x14ac:dyDescent="0.35">
      <c r="B660" s="33"/>
      <c r="C660" s="72"/>
      <c r="D660" s="73"/>
      <c r="E660" s="73"/>
      <c r="F660" s="73"/>
      <c r="G660" s="74"/>
      <c r="H660" s="61"/>
      <c r="I660" s="61"/>
      <c r="J660" s="74"/>
      <c r="K660" s="74"/>
      <c r="L660" s="35"/>
      <c r="M660" s="35"/>
      <c r="N660" s="74"/>
      <c r="O660" s="74"/>
      <c r="P660" s="35"/>
      <c r="Q660" s="35"/>
      <c r="R660" s="74"/>
      <c r="S660" s="61"/>
      <c r="T660" s="74"/>
    </row>
    <row r="661" spans="2:20" x14ac:dyDescent="0.35">
      <c r="B661" s="33"/>
      <c r="C661" s="72"/>
      <c r="D661" s="73"/>
      <c r="E661" s="73"/>
      <c r="F661" s="73"/>
      <c r="G661" s="74"/>
      <c r="H661" s="61"/>
      <c r="I661" s="61"/>
      <c r="J661" s="74"/>
      <c r="K661" s="74"/>
      <c r="L661" s="35"/>
      <c r="M661" s="35"/>
      <c r="N661" s="74"/>
      <c r="O661" s="74"/>
      <c r="P661" s="35"/>
      <c r="Q661" s="35"/>
      <c r="R661" s="74"/>
      <c r="S661" s="61"/>
      <c r="T661" s="74"/>
    </row>
    <row r="662" spans="2:20" x14ac:dyDescent="0.35">
      <c r="B662" s="33"/>
      <c r="C662" s="72"/>
      <c r="D662" s="73"/>
      <c r="E662" s="73"/>
      <c r="F662" s="73"/>
      <c r="G662" s="74"/>
      <c r="H662" s="61"/>
      <c r="I662" s="61"/>
      <c r="J662" s="74"/>
      <c r="K662" s="74"/>
      <c r="L662" s="35"/>
      <c r="M662" s="35"/>
      <c r="N662" s="74"/>
      <c r="O662" s="74"/>
      <c r="P662" s="35"/>
      <c r="Q662" s="35"/>
      <c r="R662" s="74"/>
      <c r="S662" s="61"/>
      <c r="T662" s="74"/>
    </row>
    <row r="663" spans="2:20" x14ac:dyDescent="0.35">
      <c r="B663" s="33"/>
      <c r="C663" s="72"/>
      <c r="D663" s="73"/>
      <c r="E663" s="73"/>
      <c r="F663" s="73"/>
      <c r="G663" s="74"/>
      <c r="H663" s="61"/>
      <c r="I663" s="61"/>
      <c r="J663" s="74"/>
      <c r="K663" s="74"/>
      <c r="L663" s="35"/>
      <c r="M663" s="35"/>
      <c r="N663" s="74"/>
      <c r="O663" s="74"/>
      <c r="P663" s="35"/>
      <c r="Q663" s="35"/>
      <c r="R663" s="74"/>
      <c r="S663" s="61"/>
      <c r="T663" s="74"/>
    </row>
    <row r="664" spans="2:20" x14ac:dyDescent="0.35">
      <c r="B664" s="33"/>
      <c r="C664" s="72"/>
      <c r="D664" s="73"/>
      <c r="E664" s="73"/>
      <c r="F664" s="73"/>
      <c r="G664" s="74"/>
      <c r="H664" s="61"/>
      <c r="I664" s="61"/>
      <c r="J664" s="74"/>
      <c r="K664" s="74"/>
      <c r="L664" s="35"/>
      <c r="M664" s="35"/>
      <c r="N664" s="74"/>
      <c r="O664" s="74"/>
      <c r="P664" s="35"/>
      <c r="Q664" s="35"/>
      <c r="R664" s="74"/>
      <c r="S664" s="61"/>
      <c r="T664" s="74"/>
    </row>
    <row r="665" spans="2:20" x14ac:dyDescent="0.35">
      <c r="B665" s="33"/>
      <c r="C665" s="72"/>
      <c r="D665" s="73"/>
      <c r="E665" s="73"/>
      <c r="F665" s="73"/>
      <c r="G665" s="74"/>
      <c r="H665" s="61"/>
      <c r="I665" s="61"/>
      <c r="J665" s="74"/>
      <c r="K665" s="74"/>
      <c r="L665" s="35"/>
      <c r="M665" s="35"/>
      <c r="N665" s="74"/>
      <c r="O665" s="74"/>
      <c r="P665" s="35"/>
      <c r="Q665" s="35"/>
      <c r="R665" s="74"/>
      <c r="S665" s="61"/>
      <c r="T665" s="74"/>
    </row>
    <row r="666" spans="2:20" x14ac:dyDescent="0.35">
      <c r="B666" s="33"/>
      <c r="C666" s="72"/>
      <c r="D666" s="73"/>
      <c r="E666" s="73"/>
      <c r="F666" s="73"/>
      <c r="G666" s="74"/>
      <c r="H666" s="61"/>
      <c r="I666" s="61"/>
      <c r="J666" s="74"/>
      <c r="K666" s="74"/>
      <c r="L666" s="35"/>
      <c r="M666" s="35"/>
      <c r="N666" s="74"/>
      <c r="O666" s="74"/>
      <c r="P666" s="35"/>
      <c r="Q666" s="35"/>
      <c r="R666" s="74"/>
      <c r="S666" s="61"/>
      <c r="T666" s="74"/>
    </row>
    <row r="667" spans="2:20" x14ac:dyDescent="0.35">
      <c r="B667" s="33"/>
      <c r="C667" s="72"/>
      <c r="D667" s="73"/>
      <c r="E667" s="73"/>
      <c r="F667" s="73"/>
      <c r="G667" s="74"/>
      <c r="H667" s="61"/>
      <c r="I667" s="61"/>
      <c r="J667" s="74"/>
      <c r="K667" s="74"/>
      <c r="L667" s="35"/>
      <c r="M667" s="35"/>
      <c r="N667" s="74"/>
      <c r="O667" s="74"/>
      <c r="P667" s="35"/>
      <c r="Q667" s="35"/>
      <c r="R667" s="74"/>
      <c r="S667" s="61"/>
      <c r="T667" s="74"/>
    </row>
    <row r="668" spans="2:20" x14ac:dyDescent="0.35">
      <c r="B668" s="33"/>
      <c r="C668" s="72"/>
      <c r="D668" s="73"/>
      <c r="E668" s="73"/>
      <c r="F668" s="73"/>
      <c r="G668" s="74"/>
      <c r="H668" s="61"/>
      <c r="I668" s="61"/>
      <c r="J668" s="74"/>
      <c r="K668" s="74"/>
      <c r="L668" s="35"/>
      <c r="M668" s="35"/>
      <c r="N668" s="74"/>
      <c r="O668" s="74"/>
      <c r="P668" s="35"/>
      <c r="Q668" s="35"/>
      <c r="R668" s="74"/>
      <c r="S668" s="61"/>
      <c r="T668" s="74"/>
    </row>
    <row r="669" spans="2:20" x14ac:dyDescent="0.35">
      <c r="B669" s="33"/>
      <c r="C669" s="72"/>
      <c r="D669" s="73"/>
      <c r="E669" s="73"/>
      <c r="F669" s="73"/>
      <c r="G669" s="74"/>
      <c r="H669" s="61"/>
      <c r="I669" s="61"/>
      <c r="J669" s="74"/>
      <c r="K669" s="74"/>
      <c r="L669" s="35"/>
      <c r="M669" s="35"/>
      <c r="N669" s="74"/>
      <c r="O669" s="74"/>
      <c r="P669" s="35"/>
      <c r="Q669" s="35"/>
      <c r="R669" s="74"/>
      <c r="S669" s="61"/>
      <c r="T669" s="74"/>
    </row>
    <row r="670" spans="2:20" x14ac:dyDescent="0.35">
      <c r="B670" s="33"/>
      <c r="C670" s="72"/>
      <c r="D670" s="73"/>
      <c r="E670" s="73"/>
      <c r="F670" s="73"/>
      <c r="G670" s="74"/>
      <c r="H670" s="61"/>
      <c r="I670" s="61"/>
      <c r="J670" s="74"/>
      <c r="K670" s="74"/>
      <c r="L670" s="35"/>
      <c r="M670" s="35"/>
      <c r="N670" s="74"/>
      <c r="O670" s="74"/>
      <c r="P670" s="35"/>
      <c r="Q670" s="35"/>
      <c r="R670" s="74"/>
      <c r="S670" s="61"/>
      <c r="T670" s="74"/>
    </row>
    <row r="671" spans="2:20" x14ac:dyDescent="0.35">
      <c r="B671" s="33"/>
      <c r="C671" s="72"/>
      <c r="D671" s="73"/>
      <c r="E671" s="73"/>
      <c r="F671" s="73"/>
      <c r="G671" s="74"/>
      <c r="H671" s="61"/>
      <c r="I671" s="61"/>
      <c r="J671" s="74"/>
      <c r="K671" s="74"/>
      <c r="L671" s="35"/>
      <c r="M671" s="35"/>
      <c r="N671" s="74"/>
      <c r="O671" s="74"/>
      <c r="P671" s="35"/>
      <c r="Q671" s="35"/>
      <c r="R671" s="74"/>
      <c r="S671" s="61"/>
      <c r="T671" s="74"/>
    </row>
    <row r="672" spans="2:20" x14ac:dyDescent="0.35">
      <c r="B672" s="33"/>
      <c r="C672" s="72"/>
      <c r="D672" s="73"/>
      <c r="E672" s="73"/>
      <c r="F672" s="73"/>
      <c r="G672" s="74"/>
      <c r="H672" s="61"/>
      <c r="I672" s="61"/>
      <c r="J672" s="74"/>
      <c r="K672" s="74"/>
      <c r="L672" s="35"/>
      <c r="M672" s="35"/>
      <c r="N672" s="74"/>
      <c r="O672" s="74"/>
      <c r="P672" s="35"/>
      <c r="Q672" s="35"/>
      <c r="R672" s="74"/>
      <c r="S672" s="61"/>
      <c r="T672" s="74"/>
    </row>
    <row r="673" spans="2:20" x14ac:dyDescent="0.35">
      <c r="B673" s="33"/>
      <c r="C673" s="72"/>
      <c r="D673" s="73"/>
      <c r="E673" s="73"/>
      <c r="F673" s="73"/>
      <c r="G673" s="74"/>
      <c r="H673" s="61"/>
      <c r="I673" s="61"/>
      <c r="J673" s="74"/>
      <c r="K673" s="74"/>
      <c r="L673" s="35"/>
      <c r="M673" s="35"/>
      <c r="N673" s="74"/>
      <c r="O673" s="74"/>
      <c r="P673" s="35"/>
      <c r="Q673" s="35"/>
      <c r="R673" s="74"/>
      <c r="S673" s="61"/>
      <c r="T673" s="74"/>
    </row>
    <row r="674" spans="2:20" x14ac:dyDescent="0.35">
      <c r="B674" s="33"/>
      <c r="C674" s="72"/>
      <c r="D674" s="73"/>
      <c r="E674" s="73"/>
      <c r="F674" s="73"/>
      <c r="G674" s="74"/>
      <c r="H674" s="61"/>
      <c r="I674" s="61"/>
      <c r="J674" s="74"/>
      <c r="K674" s="74"/>
      <c r="L674" s="35"/>
      <c r="M674" s="35"/>
      <c r="N674" s="74"/>
      <c r="O674" s="74"/>
      <c r="P674" s="35"/>
      <c r="Q674" s="35"/>
      <c r="R674" s="74"/>
      <c r="S674" s="61"/>
      <c r="T674" s="74"/>
    </row>
    <row r="675" spans="2:20" x14ac:dyDescent="0.35">
      <c r="B675" s="33"/>
      <c r="C675" s="72"/>
      <c r="D675" s="73"/>
      <c r="E675" s="73"/>
      <c r="F675" s="73"/>
      <c r="G675" s="74"/>
      <c r="H675" s="61"/>
      <c r="I675" s="61"/>
      <c r="J675" s="74"/>
      <c r="K675" s="74"/>
      <c r="L675" s="35"/>
      <c r="M675" s="35"/>
      <c r="N675" s="74"/>
      <c r="O675" s="74"/>
      <c r="P675" s="35"/>
      <c r="Q675" s="35"/>
      <c r="R675" s="74"/>
      <c r="S675" s="61"/>
      <c r="T675" s="74"/>
    </row>
    <row r="676" spans="2:20" x14ac:dyDescent="0.35">
      <c r="B676" s="33"/>
      <c r="C676" s="72"/>
      <c r="D676" s="73"/>
      <c r="E676" s="73"/>
      <c r="F676" s="73"/>
      <c r="G676" s="74"/>
      <c r="H676" s="61"/>
      <c r="I676" s="61"/>
      <c r="J676" s="74"/>
      <c r="K676" s="74"/>
      <c r="L676" s="35"/>
      <c r="M676" s="35"/>
      <c r="N676" s="74"/>
      <c r="O676" s="74"/>
      <c r="P676" s="35"/>
      <c r="Q676" s="35"/>
      <c r="R676" s="74"/>
      <c r="S676" s="61"/>
      <c r="T676" s="74"/>
    </row>
    <row r="677" spans="2:20" x14ac:dyDescent="0.35">
      <c r="B677" s="33"/>
      <c r="C677" s="72"/>
      <c r="D677" s="73"/>
      <c r="E677" s="73"/>
      <c r="F677" s="73"/>
      <c r="G677" s="74"/>
      <c r="H677" s="61"/>
      <c r="I677" s="61"/>
      <c r="J677" s="74"/>
      <c r="K677" s="74"/>
      <c r="L677" s="35"/>
      <c r="M677" s="35"/>
      <c r="N677" s="74"/>
      <c r="O677" s="74"/>
      <c r="P677" s="35"/>
      <c r="Q677" s="35"/>
      <c r="R677" s="74"/>
      <c r="S677" s="61"/>
      <c r="T677" s="74"/>
    </row>
    <row r="678" spans="2:20" x14ac:dyDescent="0.35">
      <c r="B678" s="33"/>
      <c r="C678" s="72"/>
      <c r="D678" s="73"/>
      <c r="E678" s="73"/>
      <c r="F678" s="73"/>
      <c r="G678" s="74"/>
      <c r="H678" s="61"/>
      <c r="I678" s="61"/>
      <c r="J678" s="74"/>
      <c r="K678" s="74"/>
      <c r="L678" s="35"/>
      <c r="M678" s="35"/>
      <c r="N678" s="74"/>
      <c r="O678" s="74"/>
      <c r="P678" s="35"/>
      <c r="Q678" s="35"/>
      <c r="R678" s="74"/>
      <c r="S678" s="61"/>
      <c r="T678" s="74"/>
    </row>
    <row r="679" spans="2:20" x14ac:dyDescent="0.35">
      <c r="B679" s="33"/>
      <c r="C679" s="72"/>
      <c r="D679" s="73"/>
      <c r="E679" s="73"/>
      <c r="F679" s="73"/>
      <c r="G679" s="74"/>
      <c r="H679" s="61"/>
      <c r="I679" s="61"/>
      <c r="J679" s="74"/>
      <c r="K679" s="74"/>
      <c r="L679" s="35"/>
      <c r="M679" s="35"/>
      <c r="N679" s="74"/>
      <c r="O679" s="74"/>
      <c r="P679" s="35"/>
      <c r="Q679" s="35"/>
      <c r="R679" s="74"/>
      <c r="S679" s="61"/>
      <c r="T679" s="74"/>
    </row>
    <row r="680" spans="2:20" x14ac:dyDescent="0.35">
      <c r="B680" s="33"/>
      <c r="C680" s="72"/>
      <c r="D680" s="73"/>
      <c r="E680" s="73"/>
      <c r="F680" s="73"/>
      <c r="G680" s="74"/>
      <c r="H680" s="61"/>
      <c r="I680" s="61"/>
      <c r="J680" s="74"/>
      <c r="K680" s="74"/>
      <c r="L680" s="35"/>
      <c r="M680" s="35"/>
      <c r="N680" s="74"/>
      <c r="O680" s="74"/>
      <c r="P680" s="35"/>
      <c r="Q680" s="35"/>
      <c r="R680" s="74"/>
      <c r="S680" s="61"/>
      <c r="T680" s="74"/>
    </row>
    <row r="681" spans="2:20" x14ac:dyDescent="0.35">
      <c r="B681" s="33"/>
      <c r="C681" s="72"/>
      <c r="D681" s="73"/>
      <c r="E681" s="73"/>
      <c r="F681" s="73"/>
      <c r="G681" s="74"/>
      <c r="H681" s="61"/>
      <c r="I681" s="61"/>
      <c r="J681" s="74"/>
      <c r="K681" s="74"/>
      <c r="L681" s="35"/>
      <c r="M681" s="35"/>
      <c r="N681" s="74"/>
      <c r="O681" s="74"/>
      <c r="P681" s="35"/>
      <c r="Q681" s="35"/>
      <c r="R681" s="74"/>
      <c r="S681" s="61"/>
      <c r="T681" s="74"/>
    </row>
    <row r="682" spans="2:20" x14ac:dyDescent="0.35">
      <c r="B682" s="33"/>
      <c r="C682" s="72"/>
      <c r="D682" s="73"/>
      <c r="E682" s="73"/>
      <c r="F682" s="73"/>
      <c r="G682" s="74"/>
      <c r="H682" s="61"/>
      <c r="I682" s="61"/>
      <c r="J682" s="74"/>
      <c r="K682" s="74"/>
      <c r="L682" s="35"/>
      <c r="M682" s="35"/>
      <c r="N682" s="74"/>
      <c r="O682" s="74"/>
      <c r="P682" s="35"/>
      <c r="Q682" s="35"/>
      <c r="R682" s="74"/>
      <c r="S682" s="61"/>
      <c r="T682" s="74"/>
    </row>
    <row r="683" spans="2:20" x14ac:dyDescent="0.35">
      <c r="B683" s="33"/>
      <c r="C683" s="72"/>
      <c r="D683" s="73"/>
      <c r="E683" s="73"/>
      <c r="F683" s="73"/>
      <c r="G683" s="74"/>
      <c r="H683" s="61"/>
      <c r="I683" s="61"/>
      <c r="J683" s="74"/>
      <c r="K683" s="74"/>
      <c r="L683" s="35"/>
      <c r="M683" s="35"/>
      <c r="N683" s="74"/>
      <c r="O683" s="74"/>
      <c r="P683" s="35"/>
      <c r="Q683" s="35"/>
      <c r="R683" s="74"/>
      <c r="S683" s="61"/>
      <c r="T683" s="74"/>
    </row>
    <row r="684" spans="2:20" x14ac:dyDescent="0.35">
      <c r="B684" s="33"/>
      <c r="C684" s="72"/>
      <c r="D684" s="73"/>
      <c r="E684" s="73"/>
      <c r="F684" s="73"/>
      <c r="G684" s="74"/>
      <c r="H684" s="61"/>
      <c r="I684" s="61"/>
      <c r="J684" s="74"/>
      <c r="K684" s="74"/>
      <c r="L684" s="35"/>
      <c r="M684" s="35"/>
      <c r="N684" s="74"/>
      <c r="O684" s="74"/>
      <c r="P684" s="35"/>
      <c r="Q684" s="35"/>
      <c r="R684" s="74"/>
      <c r="S684" s="61"/>
      <c r="T684" s="74"/>
    </row>
    <row r="685" spans="2:20" x14ac:dyDescent="0.35">
      <c r="B685" s="33"/>
      <c r="C685" s="72"/>
      <c r="D685" s="73"/>
      <c r="E685" s="73"/>
      <c r="F685" s="73"/>
      <c r="G685" s="74"/>
      <c r="H685" s="61"/>
      <c r="I685" s="61"/>
      <c r="J685" s="74"/>
      <c r="K685" s="74"/>
      <c r="L685" s="35"/>
      <c r="M685" s="35"/>
      <c r="N685" s="74"/>
      <c r="O685" s="74"/>
      <c r="P685" s="35"/>
      <c r="Q685" s="35"/>
      <c r="R685" s="74"/>
      <c r="S685" s="61"/>
      <c r="T685" s="74"/>
    </row>
    <row r="686" spans="2:20" x14ac:dyDescent="0.35">
      <c r="B686" s="33"/>
      <c r="C686" s="72"/>
      <c r="D686" s="73"/>
      <c r="E686" s="73"/>
      <c r="F686" s="73"/>
      <c r="G686" s="74"/>
      <c r="H686" s="61"/>
      <c r="I686" s="61"/>
      <c r="J686" s="74"/>
      <c r="K686" s="74"/>
      <c r="L686" s="35"/>
      <c r="M686" s="35"/>
      <c r="N686" s="74"/>
      <c r="O686" s="74"/>
      <c r="P686" s="35"/>
      <c r="Q686" s="35"/>
      <c r="R686" s="74"/>
      <c r="S686" s="61"/>
      <c r="T686" s="74"/>
    </row>
    <row r="687" spans="2:20" x14ac:dyDescent="0.35">
      <c r="B687" s="33"/>
      <c r="C687" s="72"/>
      <c r="D687" s="73"/>
      <c r="E687" s="73"/>
      <c r="F687" s="73"/>
      <c r="G687" s="74"/>
      <c r="H687" s="61"/>
      <c r="I687" s="61"/>
      <c r="J687" s="74"/>
      <c r="K687" s="74"/>
      <c r="L687" s="35"/>
      <c r="M687" s="35"/>
      <c r="N687" s="74"/>
      <c r="O687" s="74"/>
      <c r="P687" s="35"/>
      <c r="Q687" s="35"/>
      <c r="R687" s="74"/>
      <c r="S687" s="61"/>
      <c r="T687" s="74"/>
    </row>
    <row r="688" spans="2:20" x14ac:dyDescent="0.35">
      <c r="B688" s="33"/>
      <c r="C688" s="72"/>
      <c r="D688" s="73"/>
      <c r="E688" s="73"/>
      <c r="F688" s="73"/>
      <c r="G688" s="74"/>
      <c r="H688" s="61"/>
      <c r="I688" s="61"/>
      <c r="J688" s="74"/>
      <c r="K688" s="74"/>
      <c r="L688" s="35"/>
      <c r="M688" s="35"/>
      <c r="N688" s="74"/>
      <c r="O688" s="74"/>
      <c r="P688" s="35"/>
      <c r="Q688" s="35"/>
      <c r="R688" s="74"/>
      <c r="S688" s="61"/>
      <c r="T688" s="74"/>
    </row>
    <row r="689" spans="2:20" x14ac:dyDescent="0.35">
      <c r="B689" s="33"/>
      <c r="C689" s="72"/>
      <c r="D689" s="73"/>
      <c r="E689" s="73"/>
      <c r="F689" s="73"/>
      <c r="G689" s="74"/>
      <c r="H689" s="61"/>
      <c r="I689" s="61"/>
      <c r="J689" s="74"/>
      <c r="K689" s="74"/>
      <c r="L689" s="35"/>
      <c r="M689" s="35"/>
      <c r="N689" s="74"/>
      <c r="O689" s="74"/>
      <c r="P689" s="35"/>
      <c r="Q689" s="35"/>
      <c r="R689" s="74"/>
      <c r="S689" s="61"/>
      <c r="T689" s="74"/>
    </row>
    <row r="690" spans="2:20" x14ac:dyDescent="0.35">
      <c r="B690" s="33"/>
      <c r="C690" s="72"/>
      <c r="D690" s="73"/>
      <c r="E690" s="73"/>
      <c r="F690" s="73"/>
      <c r="G690" s="74"/>
      <c r="H690" s="61"/>
      <c r="I690" s="61"/>
      <c r="J690" s="74"/>
      <c r="K690" s="74"/>
      <c r="L690" s="35"/>
      <c r="M690" s="35"/>
      <c r="N690" s="74"/>
      <c r="O690" s="74"/>
      <c r="P690" s="35"/>
      <c r="Q690" s="35"/>
      <c r="R690" s="74"/>
      <c r="S690" s="61"/>
      <c r="T690" s="74"/>
    </row>
    <row r="691" spans="2:20" x14ac:dyDescent="0.35">
      <c r="B691" s="33"/>
      <c r="C691" s="72"/>
      <c r="D691" s="73"/>
      <c r="E691" s="73"/>
      <c r="F691" s="73"/>
      <c r="G691" s="74"/>
      <c r="H691" s="61"/>
      <c r="I691" s="61"/>
      <c r="J691" s="74"/>
      <c r="K691" s="74"/>
      <c r="L691" s="35"/>
      <c r="M691" s="35"/>
      <c r="N691" s="74"/>
      <c r="O691" s="74"/>
      <c r="P691" s="35"/>
      <c r="Q691" s="35"/>
      <c r="R691" s="74"/>
      <c r="S691" s="61"/>
      <c r="T691" s="74"/>
    </row>
    <row r="692" spans="2:20" x14ac:dyDescent="0.35">
      <c r="B692" s="33"/>
      <c r="C692" s="72"/>
      <c r="D692" s="73"/>
      <c r="E692" s="73"/>
      <c r="F692" s="73"/>
      <c r="G692" s="74"/>
      <c r="H692" s="61"/>
      <c r="I692" s="61"/>
      <c r="J692" s="74"/>
      <c r="K692" s="74"/>
      <c r="L692" s="35"/>
      <c r="M692" s="35"/>
      <c r="N692" s="74"/>
      <c r="O692" s="74"/>
      <c r="P692" s="35"/>
      <c r="Q692" s="35"/>
      <c r="R692" s="74"/>
      <c r="S692" s="61"/>
      <c r="T692" s="74"/>
    </row>
    <row r="693" spans="2:20" x14ac:dyDescent="0.35">
      <c r="B693" s="33"/>
      <c r="C693" s="72"/>
      <c r="D693" s="73"/>
      <c r="E693" s="73"/>
      <c r="F693" s="73"/>
      <c r="G693" s="74"/>
      <c r="H693" s="61"/>
      <c r="I693" s="61"/>
      <c r="J693" s="74"/>
      <c r="K693" s="74"/>
      <c r="L693" s="35"/>
      <c r="M693" s="35"/>
      <c r="N693" s="74"/>
      <c r="O693" s="74"/>
      <c r="P693" s="35"/>
      <c r="Q693" s="35"/>
      <c r="R693" s="74"/>
      <c r="S693" s="61"/>
      <c r="T693" s="74"/>
    </row>
    <row r="694" spans="2:20" x14ac:dyDescent="0.35">
      <c r="B694" s="33"/>
      <c r="C694" s="72"/>
      <c r="D694" s="73"/>
      <c r="E694" s="73"/>
      <c r="F694" s="73"/>
      <c r="G694" s="74"/>
      <c r="H694" s="61"/>
      <c r="I694" s="61"/>
      <c r="J694" s="74"/>
      <c r="K694" s="74"/>
      <c r="L694" s="35"/>
      <c r="M694" s="35"/>
      <c r="N694" s="74"/>
      <c r="O694" s="74"/>
      <c r="P694" s="35"/>
      <c r="Q694" s="35"/>
      <c r="R694" s="74"/>
      <c r="S694" s="61"/>
      <c r="T694" s="74"/>
    </row>
    <row r="695" spans="2:20" x14ac:dyDescent="0.35">
      <c r="B695" s="33"/>
      <c r="C695" s="72"/>
      <c r="D695" s="73"/>
      <c r="E695" s="73"/>
      <c r="F695" s="73"/>
      <c r="G695" s="74"/>
      <c r="H695" s="61"/>
      <c r="I695" s="61"/>
      <c r="J695" s="74"/>
      <c r="K695" s="74"/>
      <c r="L695" s="35"/>
      <c r="M695" s="35"/>
      <c r="N695" s="74"/>
      <c r="O695" s="74"/>
      <c r="P695" s="35"/>
      <c r="Q695" s="35"/>
      <c r="R695" s="74"/>
      <c r="S695" s="61"/>
      <c r="T695" s="74"/>
    </row>
    <row r="696" spans="2:20" x14ac:dyDescent="0.35">
      <c r="B696" s="33"/>
      <c r="C696" s="72"/>
      <c r="D696" s="73"/>
      <c r="E696" s="73"/>
      <c r="F696" s="73"/>
      <c r="G696" s="74"/>
      <c r="H696" s="61"/>
      <c r="I696" s="61"/>
      <c r="J696" s="74"/>
      <c r="K696" s="74"/>
      <c r="L696" s="35"/>
      <c r="M696" s="35"/>
      <c r="N696" s="74"/>
      <c r="O696" s="74"/>
      <c r="P696" s="35"/>
      <c r="Q696" s="35"/>
      <c r="R696" s="74"/>
      <c r="S696" s="61"/>
      <c r="T696" s="74"/>
    </row>
    <row r="697" spans="2:20" x14ac:dyDescent="0.35">
      <c r="B697" s="33"/>
      <c r="C697" s="72"/>
      <c r="D697" s="73"/>
      <c r="E697" s="73"/>
      <c r="F697" s="73"/>
      <c r="G697" s="74"/>
      <c r="H697" s="61"/>
      <c r="I697" s="61"/>
      <c r="J697" s="74"/>
      <c r="K697" s="74"/>
      <c r="L697" s="35"/>
      <c r="M697" s="35"/>
      <c r="N697" s="74"/>
      <c r="O697" s="74"/>
      <c r="P697" s="35"/>
      <c r="Q697" s="35"/>
      <c r="R697" s="74"/>
      <c r="S697" s="61"/>
      <c r="T697" s="74"/>
    </row>
    <row r="698" spans="2:20" x14ac:dyDescent="0.35">
      <c r="B698" s="33"/>
      <c r="C698" s="72"/>
      <c r="D698" s="73"/>
      <c r="E698" s="73"/>
      <c r="F698" s="73"/>
      <c r="G698" s="74"/>
      <c r="H698" s="61"/>
      <c r="I698" s="61"/>
      <c r="J698" s="74"/>
      <c r="K698" s="74"/>
      <c r="L698" s="35"/>
      <c r="M698" s="35"/>
      <c r="N698" s="74"/>
      <c r="O698" s="74"/>
      <c r="P698" s="35"/>
      <c r="Q698" s="35"/>
      <c r="R698" s="74"/>
      <c r="S698" s="61"/>
      <c r="T698" s="74"/>
    </row>
    <row r="699" spans="2:20" x14ac:dyDescent="0.35">
      <c r="B699" s="33"/>
      <c r="C699" s="72"/>
      <c r="D699" s="73"/>
      <c r="E699" s="73"/>
      <c r="F699" s="73"/>
      <c r="G699" s="74"/>
      <c r="H699" s="61"/>
      <c r="I699" s="61"/>
      <c r="J699" s="74"/>
      <c r="K699" s="74"/>
      <c r="L699" s="35"/>
      <c r="M699" s="35"/>
      <c r="N699" s="74"/>
      <c r="O699" s="74"/>
      <c r="P699" s="35"/>
      <c r="Q699" s="35"/>
      <c r="R699" s="74"/>
      <c r="S699" s="61"/>
      <c r="T699" s="74"/>
    </row>
    <row r="700" spans="2:20" x14ac:dyDescent="0.35">
      <c r="B700" s="33"/>
      <c r="C700" s="72"/>
      <c r="D700" s="73"/>
      <c r="E700" s="73"/>
      <c r="F700" s="73"/>
      <c r="G700" s="74"/>
      <c r="H700" s="61"/>
      <c r="I700" s="61"/>
      <c r="J700" s="74"/>
      <c r="K700" s="74"/>
      <c r="L700" s="35"/>
      <c r="M700" s="35"/>
      <c r="N700" s="74"/>
      <c r="O700" s="74"/>
      <c r="P700" s="35"/>
      <c r="Q700" s="35"/>
      <c r="R700" s="74"/>
      <c r="S700" s="61"/>
      <c r="T700" s="74"/>
    </row>
    <row r="701" spans="2:20" x14ac:dyDescent="0.35">
      <c r="B701" s="33"/>
      <c r="C701" s="72"/>
      <c r="D701" s="73"/>
      <c r="E701" s="73"/>
      <c r="F701" s="73"/>
      <c r="G701" s="74"/>
      <c r="H701" s="61"/>
      <c r="I701" s="61"/>
      <c r="J701" s="74"/>
      <c r="K701" s="74"/>
      <c r="L701" s="35"/>
      <c r="M701" s="35"/>
      <c r="N701" s="74"/>
      <c r="O701" s="74"/>
      <c r="P701" s="35"/>
      <c r="Q701" s="35"/>
      <c r="R701" s="74"/>
      <c r="S701" s="61"/>
      <c r="T701" s="74"/>
    </row>
    <row r="702" spans="2:20" x14ac:dyDescent="0.35">
      <c r="B702" s="33"/>
      <c r="C702" s="72"/>
      <c r="D702" s="73"/>
      <c r="E702" s="73"/>
      <c r="F702" s="73"/>
      <c r="G702" s="74"/>
      <c r="H702" s="61"/>
      <c r="I702" s="61"/>
      <c r="J702" s="74"/>
      <c r="K702" s="74"/>
      <c r="L702" s="35"/>
      <c r="M702" s="35"/>
      <c r="N702" s="74"/>
      <c r="O702" s="74"/>
      <c r="P702" s="35"/>
      <c r="Q702" s="35"/>
      <c r="R702" s="74"/>
      <c r="S702" s="61"/>
      <c r="T702" s="74"/>
    </row>
    <row r="703" spans="2:20" x14ac:dyDescent="0.35">
      <c r="B703" s="33"/>
      <c r="C703" s="72"/>
      <c r="D703" s="73"/>
      <c r="E703" s="73"/>
      <c r="F703" s="73"/>
      <c r="G703" s="74"/>
      <c r="H703" s="61"/>
      <c r="I703" s="61"/>
      <c r="J703" s="74"/>
      <c r="K703" s="74"/>
      <c r="L703" s="35"/>
      <c r="M703" s="35"/>
      <c r="N703" s="74"/>
      <c r="O703" s="74"/>
      <c r="P703" s="35"/>
      <c r="Q703" s="35"/>
      <c r="R703" s="74"/>
      <c r="S703" s="61"/>
      <c r="T703" s="74"/>
    </row>
    <row r="704" spans="2:20" x14ac:dyDescent="0.35">
      <c r="B704" s="33"/>
      <c r="C704" s="72"/>
      <c r="D704" s="73"/>
      <c r="E704" s="73"/>
      <c r="F704" s="73"/>
      <c r="G704" s="74"/>
      <c r="H704" s="61"/>
      <c r="I704" s="61"/>
      <c r="J704" s="74"/>
      <c r="K704" s="74"/>
      <c r="L704" s="35"/>
      <c r="M704" s="35"/>
      <c r="N704" s="74"/>
      <c r="O704" s="74"/>
      <c r="P704" s="35"/>
      <c r="Q704" s="35"/>
      <c r="R704" s="74"/>
      <c r="S704" s="61"/>
      <c r="T704" s="74"/>
    </row>
    <row r="705" spans="2:20" x14ac:dyDescent="0.35">
      <c r="B705" s="33"/>
      <c r="C705" s="72"/>
      <c r="D705" s="73"/>
      <c r="E705" s="73"/>
      <c r="F705" s="73"/>
      <c r="G705" s="74"/>
      <c r="H705" s="61"/>
      <c r="I705" s="61"/>
      <c r="J705" s="74"/>
      <c r="K705" s="74"/>
      <c r="L705" s="35"/>
      <c r="M705" s="35"/>
      <c r="N705" s="74"/>
      <c r="O705" s="74"/>
      <c r="P705" s="35"/>
      <c r="Q705" s="35"/>
      <c r="R705" s="74"/>
      <c r="S705" s="61"/>
      <c r="T705" s="74"/>
    </row>
    <row r="706" spans="2:20" x14ac:dyDescent="0.35">
      <c r="B706" s="33"/>
      <c r="C706" s="72"/>
      <c r="D706" s="73"/>
      <c r="E706" s="73"/>
      <c r="F706" s="73"/>
      <c r="G706" s="74"/>
      <c r="H706" s="61"/>
      <c r="I706" s="61"/>
      <c r="J706" s="74"/>
      <c r="K706" s="74"/>
      <c r="L706" s="35"/>
      <c r="M706" s="35"/>
      <c r="N706" s="74"/>
      <c r="O706" s="74"/>
      <c r="P706" s="35"/>
      <c r="Q706" s="35"/>
      <c r="R706" s="74"/>
      <c r="S706" s="61"/>
      <c r="T706" s="74"/>
    </row>
    <row r="707" spans="2:20" x14ac:dyDescent="0.35">
      <c r="B707" s="33"/>
      <c r="C707" s="72"/>
      <c r="D707" s="73"/>
      <c r="E707" s="73"/>
      <c r="F707" s="73"/>
      <c r="G707" s="74"/>
      <c r="H707" s="61"/>
      <c r="I707" s="61"/>
      <c r="J707" s="74"/>
      <c r="K707" s="74"/>
      <c r="L707" s="35"/>
      <c r="M707" s="35"/>
      <c r="N707" s="74"/>
      <c r="O707" s="74"/>
      <c r="P707" s="35"/>
      <c r="Q707" s="35"/>
      <c r="R707" s="74"/>
      <c r="S707" s="61"/>
      <c r="T707" s="74"/>
    </row>
    <row r="708" spans="2:20" x14ac:dyDescent="0.35">
      <c r="B708" s="33"/>
      <c r="C708" s="72"/>
      <c r="D708" s="73"/>
      <c r="E708" s="73"/>
      <c r="F708" s="73"/>
      <c r="G708" s="74"/>
      <c r="H708" s="61"/>
      <c r="I708" s="61"/>
      <c r="J708" s="74"/>
      <c r="K708" s="74"/>
      <c r="L708" s="35"/>
      <c r="M708" s="35"/>
      <c r="N708" s="74"/>
      <c r="O708" s="74"/>
      <c r="P708" s="35"/>
      <c r="Q708" s="35"/>
      <c r="R708" s="74"/>
      <c r="S708" s="61"/>
      <c r="T708" s="74"/>
    </row>
    <row r="709" spans="2:20" x14ac:dyDescent="0.35">
      <c r="B709" s="33"/>
      <c r="C709" s="72"/>
      <c r="D709" s="73"/>
      <c r="E709" s="73"/>
      <c r="F709" s="73"/>
      <c r="G709" s="74"/>
      <c r="H709" s="61"/>
      <c r="I709" s="61"/>
      <c r="J709" s="74"/>
      <c r="K709" s="74"/>
      <c r="L709" s="35"/>
      <c r="M709" s="35"/>
      <c r="N709" s="74"/>
      <c r="O709" s="74"/>
      <c r="P709" s="35"/>
      <c r="Q709" s="35"/>
      <c r="R709" s="74"/>
      <c r="S709" s="61"/>
      <c r="T709" s="74"/>
    </row>
    <row r="710" spans="2:20" x14ac:dyDescent="0.35">
      <c r="B710" s="33"/>
      <c r="C710" s="72"/>
      <c r="D710" s="73"/>
      <c r="E710" s="73"/>
      <c r="F710" s="73"/>
      <c r="G710" s="74"/>
      <c r="H710" s="61"/>
      <c r="I710" s="61"/>
      <c r="J710" s="74"/>
      <c r="K710" s="74"/>
      <c r="L710" s="35"/>
      <c r="M710" s="35"/>
      <c r="N710" s="74"/>
      <c r="O710" s="74"/>
      <c r="P710" s="35"/>
      <c r="Q710" s="35"/>
      <c r="R710" s="74"/>
      <c r="S710" s="61"/>
      <c r="T710" s="74"/>
    </row>
    <row r="711" spans="2:20" x14ac:dyDescent="0.35">
      <c r="B711" s="33"/>
      <c r="C711" s="72"/>
      <c r="D711" s="73"/>
      <c r="E711" s="73"/>
      <c r="F711" s="73"/>
      <c r="G711" s="74"/>
      <c r="H711" s="61"/>
      <c r="I711" s="61"/>
      <c r="J711" s="74"/>
      <c r="K711" s="74"/>
      <c r="L711" s="35"/>
      <c r="M711" s="35"/>
      <c r="N711" s="74"/>
      <c r="O711" s="74"/>
      <c r="P711" s="35"/>
      <c r="Q711" s="35"/>
      <c r="R711" s="74"/>
      <c r="S711" s="61"/>
      <c r="T711" s="74"/>
    </row>
    <row r="712" spans="2:20" x14ac:dyDescent="0.35">
      <c r="B712" s="33"/>
      <c r="C712" s="72"/>
      <c r="D712" s="73"/>
      <c r="E712" s="73"/>
      <c r="F712" s="73"/>
      <c r="G712" s="74"/>
      <c r="H712" s="61"/>
      <c r="I712" s="61"/>
      <c r="J712" s="74"/>
      <c r="K712" s="74"/>
      <c r="L712" s="35"/>
      <c r="M712" s="35"/>
      <c r="N712" s="74"/>
      <c r="O712" s="74"/>
      <c r="P712" s="35"/>
      <c r="Q712" s="35"/>
      <c r="R712" s="74"/>
      <c r="S712" s="61"/>
      <c r="T712" s="74"/>
    </row>
    <row r="713" spans="2:20" x14ac:dyDescent="0.35">
      <c r="B713" s="33"/>
      <c r="C713" s="72"/>
      <c r="D713" s="73"/>
      <c r="E713" s="73"/>
      <c r="F713" s="73"/>
      <c r="G713" s="74"/>
      <c r="H713" s="61"/>
      <c r="I713" s="61"/>
      <c r="J713" s="74"/>
      <c r="K713" s="74"/>
      <c r="L713" s="35"/>
      <c r="M713" s="35"/>
      <c r="N713" s="74"/>
      <c r="O713" s="74"/>
      <c r="P713" s="35"/>
      <c r="Q713" s="35"/>
      <c r="R713" s="74"/>
      <c r="S713" s="61"/>
      <c r="T713" s="74"/>
    </row>
    <row r="714" spans="2:20" x14ac:dyDescent="0.35">
      <c r="B714" s="33"/>
      <c r="C714" s="72"/>
      <c r="D714" s="73"/>
      <c r="E714" s="73"/>
      <c r="F714" s="73"/>
      <c r="G714" s="74"/>
      <c r="H714" s="61"/>
      <c r="I714" s="61"/>
      <c r="J714" s="74"/>
      <c r="K714" s="74"/>
      <c r="L714" s="35"/>
      <c r="M714" s="35"/>
      <c r="N714" s="74"/>
      <c r="O714" s="74"/>
      <c r="P714" s="35"/>
      <c r="Q714" s="35"/>
      <c r="R714" s="74"/>
      <c r="S714" s="61"/>
      <c r="T714" s="74"/>
    </row>
    <row r="715" spans="2:20" x14ac:dyDescent="0.35">
      <c r="B715" s="33"/>
      <c r="C715" s="72"/>
      <c r="D715" s="73"/>
      <c r="E715" s="73"/>
      <c r="F715" s="73"/>
      <c r="G715" s="74"/>
      <c r="H715" s="61"/>
      <c r="I715" s="61"/>
      <c r="J715" s="74"/>
      <c r="K715" s="74"/>
      <c r="L715" s="35"/>
      <c r="M715" s="35"/>
      <c r="N715" s="74"/>
      <c r="O715" s="74"/>
      <c r="P715" s="35"/>
      <c r="Q715" s="35"/>
      <c r="R715" s="74"/>
      <c r="S715" s="61"/>
      <c r="T715" s="74"/>
    </row>
    <row r="716" spans="2:20" x14ac:dyDescent="0.35">
      <c r="B716" s="33"/>
      <c r="C716" s="72"/>
      <c r="D716" s="73"/>
      <c r="E716" s="73"/>
      <c r="F716" s="73"/>
      <c r="G716" s="74"/>
      <c r="H716" s="61"/>
      <c r="I716" s="61"/>
      <c r="J716" s="74"/>
      <c r="K716" s="74"/>
      <c r="L716" s="35"/>
      <c r="M716" s="35"/>
      <c r="N716" s="74"/>
      <c r="O716" s="74"/>
      <c r="P716" s="35"/>
      <c r="Q716" s="35"/>
      <c r="R716" s="74"/>
      <c r="S716" s="61"/>
      <c r="T716" s="74"/>
    </row>
    <row r="717" spans="2:20" x14ac:dyDescent="0.35">
      <c r="B717" s="33"/>
      <c r="C717" s="72"/>
      <c r="D717" s="73"/>
      <c r="E717" s="73"/>
      <c r="F717" s="73"/>
      <c r="G717" s="74"/>
      <c r="H717" s="61"/>
      <c r="I717" s="61"/>
      <c r="J717" s="74"/>
      <c r="K717" s="74"/>
      <c r="L717" s="35"/>
      <c r="M717" s="35"/>
      <c r="N717" s="74"/>
      <c r="O717" s="74"/>
      <c r="P717" s="35"/>
      <c r="Q717" s="35"/>
      <c r="R717" s="74"/>
      <c r="S717" s="61"/>
      <c r="T717" s="74"/>
    </row>
    <row r="718" spans="2:20" x14ac:dyDescent="0.35">
      <c r="B718" s="33"/>
      <c r="C718" s="72"/>
      <c r="D718" s="73"/>
      <c r="E718" s="73"/>
      <c r="F718" s="73"/>
      <c r="G718" s="74"/>
      <c r="H718" s="61"/>
      <c r="I718" s="61"/>
      <c r="J718" s="74"/>
      <c r="K718" s="74"/>
      <c r="L718" s="35"/>
      <c r="M718" s="35"/>
      <c r="N718" s="74"/>
      <c r="O718" s="74"/>
      <c r="P718" s="35"/>
      <c r="Q718" s="35"/>
      <c r="R718" s="74"/>
      <c r="S718" s="61"/>
      <c r="T718" s="74"/>
    </row>
    <row r="719" spans="2:20" x14ac:dyDescent="0.35">
      <c r="B719" s="33"/>
      <c r="C719" s="72"/>
      <c r="D719" s="73"/>
      <c r="E719" s="73"/>
      <c r="F719" s="73"/>
      <c r="G719" s="74"/>
      <c r="H719" s="61"/>
      <c r="I719" s="61"/>
      <c r="J719" s="74"/>
      <c r="K719" s="74"/>
      <c r="L719" s="35"/>
      <c r="M719" s="35"/>
      <c r="N719" s="74"/>
      <c r="O719" s="74"/>
      <c r="P719" s="35"/>
      <c r="Q719" s="35"/>
      <c r="R719" s="74"/>
      <c r="S719" s="61"/>
      <c r="T719" s="74"/>
    </row>
    <row r="720" spans="2:20" x14ac:dyDescent="0.35">
      <c r="B720" s="33"/>
      <c r="C720" s="72"/>
      <c r="D720" s="73"/>
      <c r="E720" s="73"/>
      <c r="F720" s="73"/>
      <c r="G720" s="74"/>
      <c r="H720" s="61"/>
      <c r="I720" s="61"/>
      <c r="J720" s="74"/>
      <c r="K720" s="74"/>
      <c r="L720" s="35"/>
      <c r="M720" s="35"/>
      <c r="N720" s="74"/>
      <c r="O720" s="74"/>
      <c r="P720" s="35"/>
      <c r="Q720" s="35"/>
      <c r="R720" s="74"/>
      <c r="S720" s="61"/>
      <c r="T720" s="74"/>
    </row>
    <row r="721" spans="2:20" x14ac:dyDescent="0.35">
      <c r="B721" s="33"/>
      <c r="C721" s="72"/>
      <c r="D721" s="73"/>
      <c r="E721" s="73"/>
      <c r="F721" s="73"/>
      <c r="G721" s="74"/>
      <c r="H721" s="61"/>
      <c r="I721" s="61"/>
      <c r="J721" s="74"/>
      <c r="K721" s="74"/>
      <c r="L721" s="35"/>
      <c r="M721" s="35"/>
      <c r="N721" s="74"/>
      <c r="O721" s="74"/>
      <c r="P721" s="35"/>
      <c r="Q721" s="35"/>
      <c r="R721" s="74"/>
      <c r="S721" s="61"/>
      <c r="T721" s="74"/>
    </row>
    <row r="722" spans="2:20" x14ac:dyDescent="0.35">
      <c r="B722" s="33"/>
      <c r="C722" s="72"/>
      <c r="D722" s="73"/>
      <c r="E722" s="73"/>
      <c r="F722" s="73"/>
      <c r="G722" s="74"/>
      <c r="H722" s="61"/>
      <c r="I722" s="61"/>
      <c r="J722" s="74"/>
      <c r="K722" s="74"/>
      <c r="L722" s="35"/>
      <c r="M722" s="35"/>
      <c r="N722" s="74"/>
      <c r="O722" s="74"/>
      <c r="P722" s="35"/>
      <c r="Q722" s="35"/>
      <c r="R722" s="74"/>
      <c r="S722" s="61"/>
      <c r="T722" s="74"/>
    </row>
    <row r="723" spans="2:20" x14ac:dyDescent="0.35">
      <c r="B723" s="33"/>
      <c r="C723" s="72"/>
      <c r="D723" s="73"/>
      <c r="E723" s="73"/>
      <c r="F723" s="73"/>
      <c r="G723" s="74"/>
      <c r="H723" s="61"/>
      <c r="I723" s="61"/>
      <c r="J723" s="74"/>
      <c r="K723" s="74"/>
      <c r="L723" s="35"/>
      <c r="M723" s="35"/>
      <c r="N723" s="74"/>
      <c r="O723" s="74"/>
      <c r="P723" s="35"/>
      <c r="Q723" s="35"/>
      <c r="R723" s="74"/>
      <c r="S723" s="61"/>
      <c r="T723" s="74"/>
    </row>
    <row r="724" spans="2:20" x14ac:dyDescent="0.35">
      <c r="B724" s="33"/>
      <c r="C724" s="72"/>
      <c r="D724" s="73"/>
      <c r="E724" s="73"/>
      <c r="F724" s="73"/>
      <c r="G724" s="74"/>
      <c r="H724" s="61"/>
      <c r="I724" s="61"/>
      <c r="J724" s="74"/>
      <c r="K724" s="74"/>
      <c r="L724" s="35"/>
      <c r="M724" s="35"/>
      <c r="N724" s="74"/>
      <c r="O724" s="74"/>
      <c r="P724" s="35"/>
      <c r="Q724" s="35"/>
      <c r="R724" s="74"/>
      <c r="S724" s="61"/>
      <c r="T724" s="74"/>
    </row>
    <row r="725" spans="2:20" x14ac:dyDescent="0.35">
      <c r="B725" s="33"/>
      <c r="C725" s="72"/>
      <c r="D725" s="73"/>
      <c r="E725" s="73"/>
      <c r="F725" s="73"/>
      <c r="G725" s="74"/>
      <c r="H725" s="61"/>
      <c r="I725" s="61"/>
      <c r="J725" s="74"/>
      <c r="K725" s="74"/>
      <c r="L725" s="35"/>
      <c r="M725" s="35"/>
      <c r="N725" s="74"/>
      <c r="O725" s="74"/>
      <c r="P725" s="35"/>
      <c r="Q725" s="35"/>
      <c r="R725" s="74"/>
      <c r="S725" s="61"/>
      <c r="T725" s="74"/>
    </row>
    <row r="726" spans="2:20" x14ac:dyDescent="0.35">
      <c r="B726" s="33"/>
      <c r="C726" s="72"/>
      <c r="D726" s="73"/>
      <c r="E726" s="73"/>
      <c r="F726" s="73"/>
      <c r="G726" s="74"/>
      <c r="H726" s="61"/>
      <c r="I726" s="61"/>
      <c r="J726" s="74"/>
      <c r="K726" s="74"/>
      <c r="L726" s="35"/>
      <c r="M726" s="35"/>
      <c r="N726" s="74"/>
      <c r="O726" s="74"/>
      <c r="P726" s="35"/>
      <c r="Q726" s="35"/>
      <c r="R726" s="74"/>
      <c r="S726" s="61"/>
      <c r="T726" s="74"/>
    </row>
    <row r="727" spans="2:20" x14ac:dyDescent="0.35">
      <c r="B727" s="33"/>
      <c r="C727" s="72"/>
      <c r="D727" s="73"/>
      <c r="E727" s="73"/>
      <c r="F727" s="73"/>
      <c r="G727" s="74"/>
      <c r="H727" s="61"/>
      <c r="I727" s="61"/>
      <c r="J727" s="74"/>
      <c r="K727" s="74"/>
      <c r="L727" s="35"/>
      <c r="M727" s="35"/>
      <c r="N727" s="74"/>
      <c r="O727" s="74"/>
      <c r="P727" s="35"/>
      <c r="Q727" s="35"/>
      <c r="R727" s="74"/>
      <c r="S727" s="61"/>
      <c r="T727" s="74"/>
    </row>
    <row r="728" spans="2:20" x14ac:dyDescent="0.35">
      <c r="B728" s="33"/>
      <c r="C728" s="72"/>
      <c r="D728" s="73"/>
      <c r="E728" s="73"/>
      <c r="F728" s="73"/>
      <c r="G728" s="74"/>
      <c r="H728" s="61"/>
      <c r="I728" s="61"/>
      <c r="J728" s="74"/>
      <c r="K728" s="74"/>
      <c r="L728" s="35"/>
      <c r="M728" s="35"/>
      <c r="N728" s="74"/>
      <c r="O728" s="74"/>
      <c r="P728" s="35"/>
      <c r="Q728" s="35"/>
      <c r="R728" s="74"/>
      <c r="S728" s="61"/>
      <c r="T728" s="74"/>
    </row>
    <row r="729" spans="2:20" x14ac:dyDescent="0.35">
      <c r="B729" s="33"/>
      <c r="C729" s="72"/>
      <c r="D729" s="73"/>
      <c r="E729" s="73"/>
      <c r="F729" s="73"/>
      <c r="G729" s="74"/>
      <c r="H729" s="61"/>
      <c r="I729" s="61"/>
      <c r="J729" s="74"/>
      <c r="K729" s="74"/>
      <c r="L729" s="35"/>
      <c r="M729" s="35"/>
      <c r="N729" s="74"/>
      <c r="O729" s="74"/>
      <c r="P729" s="35"/>
      <c r="Q729" s="35"/>
      <c r="R729" s="74"/>
      <c r="S729" s="61"/>
      <c r="T729" s="74"/>
    </row>
    <row r="730" spans="2:20" x14ac:dyDescent="0.35">
      <c r="B730" s="33"/>
      <c r="C730" s="72"/>
      <c r="D730" s="73"/>
      <c r="E730" s="73"/>
      <c r="F730" s="73"/>
      <c r="G730" s="74"/>
      <c r="H730" s="61"/>
      <c r="I730" s="61"/>
      <c r="J730" s="74"/>
      <c r="K730" s="74"/>
      <c r="L730" s="35"/>
      <c r="M730" s="35"/>
      <c r="N730" s="74"/>
      <c r="O730" s="74"/>
      <c r="P730" s="35"/>
      <c r="Q730" s="35"/>
      <c r="R730" s="74"/>
      <c r="S730" s="61"/>
      <c r="T730" s="74"/>
    </row>
    <row r="731" spans="2:20" x14ac:dyDescent="0.35">
      <c r="B731" s="33"/>
      <c r="C731" s="72"/>
      <c r="D731" s="73"/>
      <c r="E731" s="73"/>
      <c r="F731" s="73"/>
      <c r="G731" s="74"/>
      <c r="H731" s="61"/>
      <c r="I731" s="61"/>
      <c r="J731" s="74"/>
      <c r="K731" s="74"/>
      <c r="L731" s="35"/>
      <c r="M731" s="35"/>
      <c r="N731" s="74"/>
      <c r="O731" s="74"/>
      <c r="P731" s="35"/>
      <c r="Q731" s="35"/>
      <c r="R731" s="74"/>
      <c r="S731" s="61"/>
      <c r="T731" s="74"/>
    </row>
    <row r="732" spans="2:20" x14ac:dyDescent="0.35">
      <c r="B732" s="33"/>
      <c r="C732" s="72"/>
      <c r="D732" s="73"/>
      <c r="E732" s="73"/>
      <c r="F732" s="73"/>
      <c r="G732" s="74"/>
      <c r="H732" s="61"/>
      <c r="I732" s="61"/>
      <c r="J732" s="74"/>
      <c r="K732" s="74"/>
      <c r="L732" s="35"/>
      <c r="M732" s="35"/>
      <c r="N732" s="74"/>
      <c r="O732" s="74"/>
      <c r="P732" s="35"/>
      <c r="Q732" s="35"/>
      <c r="R732" s="74"/>
      <c r="S732" s="61"/>
      <c r="T732" s="74"/>
    </row>
    <row r="733" spans="2:20" x14ac:dyDescent="0.35">
      <c r="B733" s="33"/>
      <c r="C733" s="72"/>
      <c r="D733" s="73"/>
      <c r="E733" s="73"/>
      <c r="F733" s="73"/>
      <c r="G733" s="74"/>
      <c r="H733" s="61"/>
      <c r="I733" s="61"/>
      <c r="J733" s="74"/>
      <c r="K733" s="74"/>
      <c r="L733" s="35"/>
      <c r="M733" s="35"/>
      <c r="N733" s="74"/>
      <c r="O733" s="74"/>
      <c r="P733" s="35"/>
      <c r="Q733" s="35"/>
      <c r="R733" s="74"/>
      <c r="S733" s="61"/>
      <c r="T733" s="74"/>
    </row>
    <row r="734" spans="2:20" x14ac:dyDescent="0.35">
      <c r="B734" s="33"/>
      <c r="C734" s="72"/>
      <c r="D734" s="73"/>
      <c r="E734" s="73"/>
      <c r="F734" s="73"/>
      <c r="G734" s="74"/>
      <c r="H734" s="61"/>
      <c r="I734" s="61"/>
      <c r="J734" s="74"/>
      <c r="K734" s="74"/>
      <c r="L734" s="35"/>
      <c r="M734" s="35"/>
      <c r="N734" s="74"/>
      <c r="O734" s="74"/>
      <c r="P734" s="35"/>
      <c r="Q734" s="35"/>
      <c r="R734" s="74"/>
      <c r="S734" s="61"/>
      <c r="T734" s="74"/>
    </row>
    <row r="735" spans="2:20" x14ac:dyDescent="0.35">
      <c r="B735" s="33"/>
      <c r="C735" s="72"/>
      <c r="D735" s="73"/>
      <c r="E735" s="73"/>
      <c r="F735" s="73"/>
      <c r="G735" s="74"/>
      <c r="H735" s="61"/>
      <c r="I735" s="61"/>
      <c r="J735" s="74"/>
      <c r="K735" s="74"/>
      <c r="L735" s="35"/>
      <c r="M735" s="35"/>
      <c r="N735" s="74"/>
      <c r="O735" s="74"/>
      <c r="P735" s="35"/>
      <c r="Q735" s="35"/>
      <c r="R735" s="74"/>
      <c r="S735" s="61"/>
      <c r="T735" s="74"/>
    </row>
    <row r="736" spans="2:20" x14ac:dyDescent="0.35">
      <c r="B736" s="33"/>
      <c r="C736" s="72"/>
      <c r="D736" s="73"/>
      <c r="E736" s="73"/>
      <c r="F736" s="73"/>
      <c r="G736" s="74"/>
      <c r="H736" s="61"/>
      <c r="I736" s="61"/>
      <c r="J736" s="74"/>
      <c r="K736" s="74"/>
      <c r="L736" s="35"/>
      <c r="M736" s="35"/>
      <c r="N736" s="74"/>
      <c r="O736" s="74"/>
      <c r="P736" s="35"/>
      <c r="Q736" s="35"/>
      <c r="R736" s="74"/>
      <c r="S736" s="61"/>
      <c r="T736" s="74"/>
    </row>
    <row r="737" spans="2:20" x14ac:dyDescent="0.35">
      <c r="B737" s="33"/>
      <c r="C737" s="72"/>
      <c r="D737" s="73"/>
      <c r="E737" s="73"/>
      <c r="F737" s="73"/>
      <c r="G737" s="74"/>
      <c r="H737" s="61"/>
      <c r="I737" s="61"/>
      <c r="J737" s="74"/>
      <c r="K737" s="74"/>
      <c r="L737" s="35"/>
      <c r="M737" s="35"/>
      <c r="N737" s="74"/>
      <c r="O737" s="74"/>
      <c r="P737" s="35"/>
      <c r="Q737" s="35"/>
      <c r="R737" s="74"/>
      <c r="S737" s="61"/>
      <c r="T737" s="74"/>
    </row>
    <row r="738" spans="2:20" x14ac:dyDescent="0.35">
      <c r="B738" s="33"/>
      <c r="C738" s="72"/>
      <c r="D738" s="73"/>
      <c r="E738" s="73"/>
      <c r="F738" s="73"/>
      <c r="G738" s="74"/>
      <c r="H738" s="61"/>
      <c r="I738" s="61"/>
      <c r="J738" s="74"/>
      <c r="K738" s="74"/>
      <c r="L738" s="35"/>
      <c r="M738" s="35"/>
      <c r="N738" s="74"/>
      <c r="O738" s="74"/>
      <c r="P738" s="35"/>
      <c r="Q738" s="35"/>
      <c r="R738" s="74"/>
      <c r="S738" s="61"/>
      <c r="T738" s="74"/>
    </row>
    <row r="739" spans="2:20" x14ac:dyDescent="0.35">
      <c r="B739" s="33"/>
      <c r="C739" s="72"/>
      <c r="D739" s="73"/>
      <c r="E739" s="73"/>
      <c r="F739" s="73"/>
      <c r="G739" s="74"/>
      <c r="H739" s="61"/>
      <c r="I739" s="61"/>
      <c r="J739" s="74"/>
      <c r="K739" s="74"/>
      <c r="L739" s="35"/>
      <c r="M739" s="35"/>
      <c r="N739" s="74"/>
      <c r="O739" s="74"/>
      <c r="P739" s="35"/>
      <c r="Q739" s="35"/>
      <c r="R739" s="74"/>
      <c r="S739" s="61"/>
      <c r="T739" s="74"/>
    </row>
    <row r="740" spans="2:20" x14ac:dyDescent="0.35">
      <c r="B740" s="33"/>
      <c r="C740" s="72"/>
      <c r="D740" s="73"/>
      <c r="E740" s="73"/>
      <c r="F740" s="73"/>
      <c r="G740" s="74"/>
      <c r="H740" s="61"/>
      <c r="I740" s="61"/>
      <c r="J740" s="74"/>
      <c r="K740" s="74"/>
      <c r="L740" s="35"/>
      <c r="M740" s="35"/>
      <c r="N740" s="74"/>
      <c r="O740" s="74"/>
      <c r="P740" s="35"/>
      <c r="Q740" s="35"/>
      <c r="R740" s="74"/>
      <c r="S740" s="61"/>
      <c r="T740" s="74"/>
    </row>
    <row r="741" spans="2:20" x14ac:dyDescent="0.35">
      <c r="B741" s="33"/>
      <c r="C741" s="72"/>
      <c r="D741" s="73"/>
      <c r="E741" s="73"/>
      <c r="F741" s="73"/>
      <c r="G741" s="74"/>
      <c r="H741" s="61"/>
      <c r="I741" s="61"/>
      <c r="J741" s="74"/>
      <c r="K741" s="74"/>
      <c r="L741" s="35"/>
      <c r="M741" s="35"/>
      <c r="N741" s="74"/>
      <c r="O741" s="74"/>
      <c r="P741" s="35"/>
      <c r="Q741" s="35"/>
      <c r="R741" s="74"/>
      <c r="S741" s="61"/>
      <c r="T741" s="74"/>
    </row>
    <row r="742" spans="2:20" x14ac:dyDescent="0.35">
      <c r="B742" s="33"/>
      <c r="C742" s="72"/>
      <c r="D742" s="73"/>
      <c r="E742" s="73"/>
      <c r="F742" s="73"/>
      <c r="G742" s="74"/>
      <c r="H742" s="61"/>
      <c r="I742" s="61"/>
      <c r="J742" s="74"/>
      <c r="K742" s="74"/>
      <c r="L742" s="35"/>
      <c r="M742" s="35"/>
      <c r="N742" s="74"/>
      <c r="O742" s="74"/>
      <c r="P742" s="35"/>
      <c r="Q742" s="35"/>
      <c r="R742" s="74"/>
      <c r="S742" s="61"/>
      <c r="T742" s="74"/>
    </row>
    <row r="743" spans="2:20" x14ac:dyDescent="0.35">
      <c r="B743" s="33"/>
      <c r="C743" s="72"/>
      <c r="D743" s="73"/>
      <c r="E743" s="73"/>
      <c r="F743" s="73"/>
      <c r="G743" s="74"/>
      <c r="H743" s="61"/>
      <c r="I743" s="61"/>
      <c r="J743" s="74"/>
      <c r="K743" s="74"/>
      <c r="L743" s="35"/>
      <c r="M743" s="35"/>
      <c r="N743" s="74"/>
      <c r="O743" s="74"/>
      <c r="P743" s="35"/>
      <c r="Q743" s="35"/>
      <c r="R743" s="74"/>
      <c r="S743" s="61"/>
      <c r="T743" s="74"/>
    </row>
    <row r="744" spans="2:20" x14ac:dyDescent="0.35">
      <c r="B744" s="33"/>
      <c r="C744" s="72"/>
      <c r="D744" s="73"/>
      <c r="E744" s="73"/>
      <c r="F744" s="73"/>
      <c r="G744" s="74"/>
      <c r="H744" s="61"/>
      <c r="I744" s="61"/>
      <c r="J744" s="74"/>
      <c r="K744" s="74"/>
      <c r="L744" s="35"/>
      <c r="M744" s="35"/>
      <c r="N744" s="74"/>
      <c r="O744" s="74"/>
      <c r="P744" s="35"/>
      <c r="Q744" s="35"/>
      <c r="R744" s="74"/>
      <c r="S744" s="61"/>
      <c r="T744" s="74"/>
    </row>
    <row r="745" spans="2:20" x14ac:dyDescent="0.35">
      <c r="B745" s="33"/>
      <c r="C745" s="72"/>
      <c r="D745" s="73"/>
      <c r="E745" s="73"/>
      <c r="F745" s="73"/>
      <c r="G745" s="74"/>
      <c r="H745" s="61"/>
      <c r="I745" s="61"/>
      <c r="J745" s="74"/>
      <c r="K745" s="74"/>
      <c r="L745" s="35"/>
      <c r="M745" s="35"/>
      <c r="N745" s="74"/>
      <c r="O745" s="74"/>
      <c r="P745" s="35"/>
      <c r="Q745" s="35"/>
      <c r="R745" s="74"/>
      <c r="S745" s="61"/>
      <c r="T745" s="74"/>
    </row>
    <row r="746" spans="2:20" x14ac:dyDescent="0.35">
      <c r="B746" s="33"/>
      <c r="C746" s="72"/>
      <c r="D746" s="73"/>
      <c r="E746" s="73"/>
      <c r="F746" s="73"/>
      <c r="G746" s="74"/>
      <c r="H746" s="61"/>
      <c r="I746" s="61"/>
      <c r="J746" s="74"/>
      <c r="K746" s="74"/>
      <c r="L746" s="35"/>
      <c r="M746" s="35"/>
      <c r="N746" s="74"/>
      <c r="O746" s="74"/>
      <c r="P746" s="35"/>
      <c r="Q746" s="35"/>
      <c r="R746" s="74"/>
      <c r="S746" s="61"/>
      <c r="T746" s="74"/>
    </row>
    <row r="747" spans="2:20" x14ac:dyDescent="0.35">
      <c r="B747" s="33"/>
      <c r="C747" s="72"/>
      <c r="D747" s="73"/>
      <c r="E747" s="73"/>
      <c r="F747" s="73"/>
      <c r="G747" s="74"/>
      <c r="H747" s="61"/>
      <c r="I747" s="61"/>
      <c r="J747" s="74"/>
      <c r="K747" s="74"/>
      <c r="L747" s="35"/>
      <c r="M747" s="35"/>
      <c r="N747" s="74"/>
      <c r="O747" s="74"/>
      <c r="P747" s="35"/>
      <c r="Q747" s="35"/>
      <c r="R747" s="74"/>
      <c r="S747" s="61"/>
      <c r="T747" s="74"/>
    </row>
    <row r="748" spans="2:20" x14ac:dyDescent="0.35">
      <c r="B748" s="33"/>
      <c r="C748" s="72"/>
      <c r="D748" s="73"/>
      <c r="E748" s="73"/>
      <c r="F748" s="73"/>
      <c r="G748" s="74"/>
      <c r="H748" s="61"/>
      <c r="I748" s="61"/>
      <c r="J748" s="74"/>
      <c r="K748" s="74"/>
      <c r="L748" s="35"/>
      <c r="M748" s="35"/>
      <c r="N748" s="74"/>
      <c r="O748" s="74"/>
      <c r="P748" s="35"/>
      <c r="Q748" s="35"/>
      <c r="R748" s="74"/>
      <c r="S748" s="61"/>
      <c r="T748" s="74"/>
    </row>
    <row r="749" spans="2:20" x14ac:dyDescent="0.35">
      <c r="B749" s="33"/>
      <c r="C749" s="72"/>
      <c r="D749" s="73"/>
      <c r="E749" s="73"/>
      <c r="F749" s="73"/>
      <c r="G749" s="74"/>
      <c r="H749" s="61"/>
      <c r="I749" s="61"/>
      <c r="J749" s="74"/>
      <c r="K749" s="74"/>
      <c r="L749" s="35"/>
      <c r="M749" s="35"/>
      <c r="N749" s="74"/>
      <c r="O749" s="74"/>
      <c r="P749" s="35"/>
      <c r="Q749" s="35"/>
      <c r="R749" s="74"/>
      <c r="S749" s="61"/>
      <c r="T749" s="74"/>
    </row>
    <row r="750" spans="2:20" x14ac:dyDescent="0.35">
      <c r="B750" s="33"/>
      <c r="C750" s="72"/>
      <c r="D750" s="73"/>
      <c r="E750" s="73"/>
      <c r="F750" s="73"/>
      <c r="G750" s="74"/>
      <c r="H750" s="61"/>
      <c r="I750" s="61"/>
      <c r="J750" s="74"/>
      <c r="K750" s="74"/>
      <c r="L750" s="35"/>
      <c r="M750" s="35"/>
      <c r="N750" s="74"/>
      <c r="O750" s="74"/>
      <c r="P750" s="35"/>
      <c r="Q750" s="35"/>
      <c r="R750" s="74"/>
      <c r="S750" s="61"/>
      <c r="T750" s="74"/>
    </row>
    <row r="751" spans="2:20" x14ac:dyDescent="0.35">
      <c r="B751" s="33"/>
      <c r="C751" s="72"/>
      <c r="D751" s="73"/>
      <c r="E751" s="73"/>
      <c r="F751" s="73"/>
      <c r="G751" s="74"/>
      <c r="H751" s="61"/>
      <c r="I751" s="61"/>
      <c r="J751" s="74"/>
      <c r="K751" s="74"/>
      <c r="L751" s="35"/>
      <c r="M751" s="35"/>
      <c r="N751" s="74"/>
      <c r="O751" s="74"/>
      <c r="P751" s="35"/>
      <c r="Q751" s="35"/>
      <c r="R751" s="74"/>
      <c r="S751" s="61"/>
      <c r="T751" s="74"/>
    </row>
    <row r="752" spans="2:20" x14ac:dyDescent="0.35">
      <c r="B752" s="33"/>
      <c r="C752" s="72"/>
      <c r="D752" s="73"/>
      <c r="E752" s="73"/>
      <c r="F752" s="73"/>
      <c r="G752" s="74"/>
      <c r="H752" s="61"/>
      <c r="I752" s="61"/>
      <c r="J752" s="74"/>
      <c r="K752" s="74"/>
      <c r="L752" s="35"/>
      <c r="M752" s="35"/>
      <c r="N752" s="74"/>
      <c r="O752" s="74"/>
      <c r="P752" s="35"/>
      <c r="Q752" s="35"/>
      <c r="R752" s="74"/>
      <c r="S752" s="61"/>
      <c r="T752" s="74"/>
    </row>
    <row r="753" spans="2:20" x14ac:dyDescent="0.35">
      <c r="B753" s="33"/>
      <c r="C753" s="72"/>
      <c r="D753" s="73"/>
      <c r="E753" s="73"/>
      <c r="F753" s="73"/>
      <c r="G753" s="74"/>
      <c r="H753" s="61"/>
      <c r="I753" s="61"/>
      <c r="J753" s="74"/>
      <c r="K753" s="74"/>
      <c r="L753" s="35"/>
      <c r="M753" s="35"/>
      <c r="N753" s="74"/>
      <c r="O753" s="74"/>
      <c r="P753" s="35"/>
      <c r="Q753" s="35"/>
      <c r="R753" s="74"/>
      <c r="S753" s="61"/>
      <c r="T753" s="74"/>
    </row>
    <row r="754" spans="2:20" x14ac:dyDescent="0.35">
      <c r="B754" s="33"/>
      <c r="C754" s="72"/>
      <c r="D754" s="73"/>
      <c r="E754" s="73"/>
      <c r="F754" s="73"/>
      <c r="G754" s="74"/>
      <c r="H754" s="61"/>
      <c r="I754" s="61"/>
      <c r="J754" s="74"/>
      <c r="K754" s="74"/>
      <c r="L754" s="35"/>
      <c r="M754" s="35"/>
      <c r="N754" s="74"/>
      <c r="O754" s="74"/>
      <c r="P754" s="35"/>
      <c r="Q754" s="35"/>
      <c r="R754" s="74"/>
      <c r="S754" s="61"/>
      <c r="T754" s="74"/>
    </row>
    <row r="755" spans="2:20" x14ac:dyDescent="0.35">
      <c r="B755" s="33"/>
      <c r="C755" s="72"/>
      <c r="D755" s="73"/>
      <c r="E755" s="73"/>
      <c r="F755" s="73"/>
      <c r="G755" s="74"/>
      <c r="H755" s="61"/>
      <c r="I755" s="61"/>
      <c r="J755" s="74"/>
      <c r="K755" s="74"/>
      <c r="L755" s="35"/>
      <c r="M755" s="35"/>
      <c r="N755" s="74"/>
      <c r="O755" s="74"/>
      <c r="P755" s="35"/>
      <c r="Q755" s="35"/>
      <c r="R755" s="74"/>
      <c r="S755" s="61"/>
      <c r="T755" s="74"/>
    </row>
    <row r="756" spans="2:20" x14ac:dyDescent="0.35">
      <c r="B756" s="33"/>
      <c r="C756" s="72"/>
      <c r="D756" s="73"/>
      <c r="E756" s="73"/>
      <c r="F756" s="73"/>
      <c r="G756" s="74"/>
      <c r="H756" s="61"/>
      <c r="I756" s="61"/>
      <c r="J756" s="74"/>
      <c r="K756" s="74"/>
      <c r="L756" s="35"/>
      <c r="M756" s="35"/>
      <c r="N756" s="74"/>
      <c r="O756" s="74"/>
      <c r="P756" s="35"/>
      <c r="Q756" s="35"/>
      <c r="R756" s="74"/>
      <c r="S756" s="61"/>
      <c r="T756" s="74"/>
    </row>
    <row r="757" spans="2:20" x14ac:dyDescent="0.35">
      <c r="B757" s="33"/>
      <c r="C757" s="72"/>
      <c r="D757" s="73"/>
      <c r="E757" s="73"/>
      <c r="F757" s="73"/>
      <c r="G757" s="74"/>
      <c r="H757" s="61"/>
      <c r="I757" s="61"/>
      <c r="J757" s="74"/>
      <c r="K757" s="74"/>
      <c r="L757" s="35"/>
      <c r="M757" s="35"/>
      <c r="N757" s="74"/>
      <c r="O757" s="74"/>
      <c r="P757" s="35"/>
      <c r="Q757" s="35"/>
      <c r="R757" s="74"/>
      <c r="S757" s="61"/>
      <c r="T757" s="74"/>
    </row>
    <row r="758" spans="2:20" x14ac:dyDescent="0.35">
      <c r="B758" s="33"/>
      <c r="C758" s="72"/>
      <c r="D758" s="73"/>
      <c r="E758" s="73"/>
      <c r="F758" s="73"/>
      <c r="G758" s="74"/>
      <c r="H758" s="61"/>
      <c r="I758" s="61"/>
      <c r="J758" s="74"/>
      <c r="K758" s="74"/>
      <c r="L758" s="35"/>
      <c r="M758" s="35"/>
      <c r="N758" s="74"/>
      <c r="O758" s="74"/>
      <c r="P758" s="35"/>
      <c r="Q758" s="35"/>
      <c r="R758" s="74"/>
      <c r="S758" s="61"/>
      <c r="T758" s="74"/>
    </row>
    <row r="759" spans="2:20" x14ac:dyDescent="0.35">
      <c r="B759" s="33"/>
      <c r="C759" s="72"/>
      <c r="D759" s="73"/>
      <c r="E759" s="73"/>
      <c r="F759" s="73"/>
      <c r="G759" s="74"/>
      <c r="H759" s="61"/>
      <c r="I759" s="61"/>
      <c r="J759" s="74"/>
      <c r="K759" s="74"/>
      <c r="L759" s="35"/>
      <c r="M759" s="35"/>
      <c r="N759" s="74"/>
      <c r="O759" s="74"/>
      <c r="P759" s="35"/>
      <c r="Q759" s="35"/>
      <c r="R759" s="74"/>
      <c r="S759" s="61"/>
      <c r="T759" s="74"/>
    </row>
    <row r="760" spans="2:20" x14ac:dyDescent="0.35">
      <c r="B760" s="33"/>
      <c r="C760" s="72"/>
      <c r="D760" s="73"/>
      <c r="E760" s="73"/>
      <c r="F760" s="73"/>
      <c r="G760" s="74"/>
      <c r="H760" s="61"/>
      <c r="I760" s="61"/>
      <c r="J760" s="74"/>
      <c r="K760" s="74"/>
      <c r="L760" s="35"/>
      <c r="M760" s="35"/>
      <c r="N760" s="74"/>
      <c r="O760" s="74"/>
      <c r="P760" s="35"/>
      <c r="Q760" s="35"/>
      <c r="R760" s="74"/>
      <c r="S760" s="61"/>
      <c r="T760" s="74"/>
    </row>
    <row r="761" spans="2:20" x14ac:dyDescent="0.35">
      <c r="B761" s="33"/>
      <c r="C761" s="72"/>
      <c r="D761" s="73"/>
      <c r="E761" s="73"/>
      <c r="F761" s="73"/>
      <c r="G761" s="74"/>
      <c r="H761" s="61"/>
      <c r="I761" s="61"/>
      <c r="J761" s="74"/>
      <c r="K761" s="74"/>
      <c r="L761" s="35"/>
      <c r="M761" s="35"/>
      <c r="N761" s="74"/>
      <c r="O761" s="74"/>
      <c r="P761" s="35"/>
      <c r="Q761" s="35"/>
      <c r="R761" s="74"/>
      <c r="S761" s="61"/>
      <c r="T761" s="74"/>
    </row>
    <row r="762" spans="2:20" x14ac:dyDescent="0.35">
      <c r="B762" s="33"/>
      <c r="C762" s="72"/>
      <c r="D762" s="73"/>
      <c r="E762" s="73"/>
      <c r="F762" s="73"/>
      <c r="G762" s="74"/>
      <c r="H762" s="61"/>
      <c r="I762" s="61"/>
      <c r="J762" s="74"/>
      <c r="K762" s="74"/>
      <c r="L762" s="35"/>
      <c r="M762" s="35"/>
      <c r="N762" s="74"/>
      <c r="O762" s="74"/>
      <c r="P762" s="35"/>
      <c r="Q762" s="35"/>
      <c r="R762" s="74"/>
      <c r="S762" s="61"/>
      <c r="T762" s="74"/>
    </row>
    <row r="763" spans="2:20" x14ac:dyDescent="0.35">
      <c r="B763" s="33"/>
      <c r="C763" s="72"/>
      <c r="D763" s="73"/>
      <c r="E763" s="73"/>
      <c r="F763" s="73"/>
      <c r="G763" s="74"/>
      <c r="H763" s="61"/>
      <c r="I763" s="61"/>
      <c r="J763" s="74"/>
      <c r="K763" s="74"/>
      <c r="L763" s="35"/>
      <c r="M763" s="35"/>
      <c r="N763" s="74"/>
      <c r="O763" s="74"/>
      <c r="P763" s="35"/>
      <c r="Q763" s="35"/>
      <c r="R763" s="74"/>
      <c r="S763" s="61"/>
      <c r="T763" s="74"/>
    </row>
    <row r="764" spans="2:20" x14ac:dyDescent="0.35">
      <c r="B764" s="33"/>
      <c r="C764" s="72"/>
      <c r="D764" s="73"/>
      <c r="E764" s="73"/>
      <c r="F764" s="73"/>
      <c r="G764" s="74"/>
      <c r="H764" s="61"/>
      <c r="I764" s="61"/>
      <c r="J764" s="74"/>
      <c r="K764" s="74"/>
      <c r="L764" s="35"/>
      <c r="M764" s="35"/>
      <c r="N764" s="74"/>
      <c r="O764" s="74"/>
      <c r="P764" s="35"/>
      <c r="Q764" s="35"/>
      <c r="R764" s="74"/>
      <c r="S764" s="61"/>
      <c r="T764" s="74"/>
    </row>
    <row r="765" spans="2:20" x14ac:dyDescent="0.35">
      <c r="B765" s="33"/>
      <c r="C765" s="72"/>
      <c r="D765" s="73"/>
      <c r="E765" s="73"/>
      <c r="F765" s="73"/>
      <c r="G765" s="74"/>
      <c r="H765" s="61"/>
      <c r="I765" s="61"/>
      <c r="J765" s="74"/>
      <c r="K765" s="74"/>
      <c r="L765" s="35"/>
      <c r="M765" s="35"/>
      <c r="N765" s="74"/>
      <c r="O765" s="74"/>
      <c r="P765" s="35"/>
      <c r="Q765" s="35"/>
      <c r="R765" s="74"/>
      <c r="S765" s="61"/>
      <c r="T765" s="74"/>
    </row>
    <row r="766" spans="2:20" x14ac:dyDescent="0.35">
      <c r="B766" s="33"/>
      <c r="C766" s="72"/>
      <c r="D766" s="73"/>
      <c r="E766" s="73"/>
      <c r="F766" s="73"/>
      <c r="G766" s="74"/>
      <c r="H766" s="61"/>
      <c r="I766" s="61"/>
      <c r="J766" s="74"/>
      <c r="K766" s="74"/>
      <c r="L766" s="35"/>
      <c r="M766" s="35"/>
      <c r="N766" s="74"/>
      <c r="O766" s="74"/>
      <c r="P766" s="35"/>
      <c r="Q766" s="35"/>
      <c r="R766" s="74"/>
      <c r="S766" s="61"/>
      <c r="T766" s="74"/>
    </row>
    <row r="767" spans="2:20" x14ac:dyDescent="0.35">
      <c r="B767" s="33"/>
      <c r="C767" s="72"/>
      <c r="D767" s="73"/>
      <c r="E767" s="73"/>
      <c r="F767" s="73"/>
      <c r="G767" s="74"/>
      <c r="H767" s="61"/>
      <c r="I767" s="61"/>
      <c r="J767" s="74"/>
      <c r="K767" s="74"/>
      <c r="L767" s="35"/>
      <c r="M767" s="35"/>
      <c r="N767" s="74"/>
      <c r="O767" s="74"/>
      <c r="P767" s="35"/>
      <c r="Q767" s="35"/>
      <c r="R767" s="74"/>
      <c r="S767" s="61"/>
      <c r="T767" s="74"/>
    </row>
    <row r="768" spans="2:20" x14ac:dyDescent="0.35">
      <c r="B768" s="33"/>
      <c r="C768" s="72"/>
      <c r="D768" s="73"/>
      <c r="E768" s="73"/>
      <c r="F768" s="73"/>
      <c r="G768" s="74"/>
      <c r="H768" s="61"/>
      <c r="I768" s="61"/>
      <c r="J768" s="74"/>
      <c r="K768" s="74"/>
      <c r="L768" s="35"/>
      <c r="M768" s="35"/>
      <c r="N768" s="74"/>
      <c r="O768" s="74"/>
      <c r="P768" s="35"/>
      <c r="Q768" s="35"/>
      <c r="R768" s="74"/>
      <c r="S768" s="61"/>
      <c r="T768" s="74"/>
    </row>
    <row r="769" spans="2:20" x14ac:dyDescent="0.35">
      <c r="B769" s="33"/>
      <c r="C769" s="72"/>
      <c r="D769" s="73"/>
      <c r="E769" s="73"/>
      <c r="F769" s="73"/>
      <c r="G769" s="74"/>
      <c r="H769" s="61"/>
      <c r="I769" s="61"/>
      <c r="J769" s="74"/>
      <c r="K769" s="74"/>
      <c r="L769" s="35"/>
      <c r="M769" s="35"/>
      <c r="N769" s="74"/>
      <c r="O769" s="74"/>
      <c r="P769" s="35"/>
      <c r="Q769" s="35"/>
      <c r="R769" s="74"/>
      <c r="S769" s="61"/>
      <c r="T769" s="74"/>
    </row>
    <row r="770" spans="2:20" x14ac:dyDescent="0.35">
      <c r="B770" s="33"/>
      <c r="C770" s="72"/>
      <c r="D770" s="73"/>
      <c r="E770" s="73"/>
      <c r="F770" s="73"/>
      <c r="G770" s="74"/>
      <c r="H770" s="61"/>
      <c r="I770" s="61"/>
      <c r="J770" s="74"/>
      <c r="K770" s="74"/>
      <c r="L770" s="35"/>
      <c r="M770" s="35"/>
      <c r="N770" s="74"/>
      <c r="O770" s="74"/>
      <c r="P770" s="35"/>
      <c r="Q770" s="35"/>
      <c r="R770" s="74"/>
      <c r="S770" s="61"/>
      <c r="T770" s="74"/>
    </row>
    <row r="771" spans="2:20" x14ac:dyDescent="0.35">
      <c r="B771" s="33"/>
      <c r="C771" s="72"/>
      <c r="D771" s="73"/>
      <c r="E771" s="73"/>
      <c r="F771" s="73"/>
      <c r="G771" s="74"/>
      <c r="H771" s="61"/>
      <c r="I771" s="61"/>
      <c r="J771" s="74"/>
      <c r="K771" s="74"/>
      <c r="L771" s="35"/>
      <c r="M771" s="35"/>
      <c r="N771" s="74"/>
      <c r="O771" s="74"/>
      <c r="P771" s="35"/>
      <c r="Q771" s="35"/>
      <c r="R771" s="74"/>
      <c r="S771" s="61"/>
      <c r="T771" s="74"/>
    </row>
    <row r="772" spans="2:20" x14ac:dyDescent="0.35">
      <c r="B772" s="33"/>
      <c r="C772" s="72"/>
      <c r="D772" s="73"/>
      <c r="E772" s="73"/>
      <c r="F772" s="73"/>
      <c r="G772" s="74"/>
      <c r="H772" s="61"/>
      <c r="I772" s="61"/>
      <c r="J772" s="74"/>
      <c r="K772" s="74"/>
      <c r="L772" s="35"/>
      <c r="M772" s="35"/>
      <c r="N772" s="74"/>
      <c r="O772" s="74"/>
      <c r="P772" s="35"/>
      <c r="Q772" s="35"/>
      <c r="R772" s="74"/>
      <c r="S772" s="61"/>
      <c r="T772" s="74"/>
    </row>
    <row r="773" spans="2:20" x14ac:dyDescent="0.35">
      <c r="B773" s="33"/>
      <c r="C773" s="72"/>
      <c r="D773" s="73"/>
      <c r="E773" s="73"/>
      <c r="F773" s="73"/>
      <c r="G773" s="74"/>
      <c r="H773" s="61"/>
      <c r="I773" s="61"/>
      <c r="J773" s="74"/>
      <c r="K773" s="74"/>
      <c r="L773" s="35"/>
      <c r="M773" s="35"/>
      <c r="N773" s="74"/>
      <c r="O773" s="74"/>
      <c r="P773" s="35"/>
      <c r="Q773" s="35"/>
      <c r="R773" s="74"/>
      <c r="S773" s="61"/>
      <c r="T773" s="74"/>
    </row>
    <row r="774" spans="2:20" x14ac:dyDescent="0.35">
      <c r="B774" s="33"/>
      <c r="C774" s="72"/>
      <c r="D774" s="73"/>
      <c r="E774" s="73"/>
      <c r="F774" s="73"/>
      <c r="G774" s="74"/>
      <c r="H774" s="61"/>
      <c r="I774" s="61"/>
      <c r="J774" s="74"/>
      <c r="K774" s="74"/>
      <c r="L774" s="35"/>
      <c r="M774" s="35"/>
      <c r="N774" s="74"/>
      <c r="O774" s="74"/>
      <c r="P774" s="35"/>
      <c r="Q774" s="35"/>
      <c r="R774" s="74"/>
      <c r="S774" s="61"/>
      <c r="T774" s="74"/>
    </row>
    <row r="775" spans="2:20" x14ac:dyDescent="0.35">
      <c r="B775" s="33"/>
      <c r="C775" s="72"/>
      <c r="D775" s="73"/>
      <c r="E775" s="73"/>
      <c r="F775" s="73"/>
      <c r="G775" s="74"/>
      <c r="H775" s="61"/>
      <c r="I775" s="61"/>
      <c r="J775" s="74"/>
      <c r="K775" s="74"/>
      <c r="L775" s="35"/>
      <c r="M775" s="35"/>
      <c r="N775" s="74"/>
      <c r="O775" s="74"/>
      <c r="P775" s="35"/>
      <c r="Q775" s="35"/>
      <c r="R775" s="74"/>
      <c r="S775" s="61"/>
      <c r="T775" s="74"/>
    </row>
    <row r="776" spans="2:20" x14ac:dyDescent="0.35">
      <c r="B776" s="33"/>
      <c r="C776" s="72"/>
      <c r="D776" s="73"/>
      <c r="E776" s="73"/>
      <c r="F776" s="73"/>
      <c r="G776" s="74"/>
      <c r="H776" s="61"/>
      <c r="I776" s="61"/>
      <c r="J776" s="74"/>
      <c r="K776" s="74"/>
      <c r="L776" s="35"/>
      <c r="M776" s="35"/>
      <c r="N776" s="74"/>
      <c r="O776" s="74"/>
      <c r="P776" s="35"/>
      <c r="Q776" s="35"/>
      <c r="R776" s="74"/>
      <c r="S776" s="61"/>
      <c r="T776" s="74"/>
    </row>
    <row r="777" spans="2:20" x14ac:dyDescent="0.35">
      <c r="B777" s="33"/>
      <c r="C777" s="72"/>
      <c r="D777" s="73"/>
      <c r="E777" s="73"/>
      <c r="F777" s="73"/>
      <c r="G777" s="74"/>
      <c r="H777" s="61"/>
      <c r="I777" s="61"/>
      <c r="J777" s="74"/>
      <c r="K777" s="74"/>
      <c r="L777" s="35"/>
      <c r="M777" s="35"/>
      <c r="N777" s="74"/>
      <c r="O777" s="74"/>
      <c r="P777" s="35"/>
      <c r="Q777" s="35"/>
      <c r="R777" s="74"/>
      <c r="S777" s="61"/>
      <c r="T777" s="74"/>
    </row>
    <row r="778" spans="2:20" x14ac:dyDescent="0.35">
      <c r="B778" s="33"/>
      <c r="C778" s="72"/>
      <c r="D778" s="73"/>
      <c r="E778" s="73"/>
      <c r="F778" s="73"/>
      <c r="G778" s="74"/>
      <c r="H778" s="61"/>
      <c r="I778" s="61"/>
      <c r="J778" s="74"/>
      <c r="K778" s="74"/>
      <c r="L778" s="35"/>
      <c r="M778" s="35"/>
      <c r="N778" s="74"/>
      <c r="O778" s="74"/>
      <c r="P778" s="35"/>
      <c r="Q778" s="35"/>
      <c r="R778" s="74"/>
      <c r="S778" s="61"/>
      <c r="T778" s="74"/>
    </row>
    <row r="779" spans="2:20" x14ac:dyDescent="0.35">
      <c r="B779" s="33"/>
      <c r="C779" s="72"/>
      <c r="D779" s="73"/>
      <c r="E779" s="73"/>
      <c r="F779" s="73"/>
      <c r="G779" s="74"/>
      <c r="H779" s="61"/>
      <c r="I779" s="61"/>
      <c r="J779" s="74"/>
      <c r="K779" s="74"/>
      <c r="L779" s="35"/>
      <c r="M779" s="35"/>
      <c r="N779" s="74"/>
      <c r="O779" s="74"/>
      <c r="P779" s="35"/>
      <c r="Q779" s="35"/>
      <c r="R779" s="74"/>
      <c r="S779" s="61"/>
      <c r="T779" s="74"/>
    </row>
    <row r="780" spans="2:20" x14ac:dyDescent="0.35">
      <c r="B780" s="33"/>
      <c r="C780" s="72"/>
      <c r="D780" s="73"/>
      <c r="E780" s="73"/>
      <c r="F780" s="73"/>
      <c r="G780" s="74"/>
      <c r="H780" s="61"/>
      <c r="I780" s="61"/>
      <c r="J780" s="74"/>
      <c r="K780" s="74"/>
      <c r="L780" s="35"/>
      <c r="M780" s="35"/>
      <c r="N780" s="74"/>
      <c r="O780" s="74"/>
      <c r="P780" s="35"/>
      <c r="Q780" s="35"/>
      <c r="R780" s="74"/>
      <c r="S780" s="61"/>
      <c r="T780" s="74"/>
    </row>
    <row r="781" spans="2:20" x14ac:dyDescent="0.35">
      <c r="B781" s="33"/>
      <c r="C781" s="72"/>
      <c r="D781" s="73"/>
      <c r="E781" s="73"/>
      <c r="F781" s="73"/>
      <c r="G781" s="74"/>
      <c r="H781" s="61"/>
      <c r="I781" s="61"/>
      <c r="J781" s="74"/>
      <c r="K781" s="74"/>
      <c r="L781" s="35"/>
      <c r="M781" s="35"/>
      <c r="N781" s="74"/>
      <c r="O781" s="74"/>
      <c r="P781" s="35"/>
      <c r="Q781" s="35"/>
      <c r="R781" s="74"/>
      <c r="S781" s="61"/>
      <c r="T781" s="74"/>
    </row>
    <row r="782" spans="2:20" x14ac:dyDescent="0.35">
      <c r="B782" s="33"/>
      <c r="C782" s="72"/>
      <c r="D782" s="73"/>
      <c r="E782" s="73"/>
      <c r="F782" s="73"/>
      <c r="G782" s="74"/>
      <c r="H782" s="61"/>
      <c r="I782" s="61"/>
      <c r="J782" s="74"/>
      <c r="K782" s="74"/>
      <c r="L782" s="35"/>
      <c r="M782" s="35"/>
      <c r="N782" s="74"/>
      <c r="O782" s="74"/>
      <c r="P782" s="35"/>
      <c r="Q782" s="35"/>
      <c r="R782" s="74"/>
      <c r="S782" s="61"/>
      <c r="T782" s="74"/>
    </row>
    <row r="783" spans="2:20" x14ac:dyDescent="0.35">
      <c r="B783" s="33"/>
      <c r="C783" s="72"/>
      <c r="D783" s="73"/>
      <c r="E783" s="73"/>
      <c r="F783" s="73"/>
      <c r="G783" s="74"/>
      <c r="H783" s="61"/>
      <c r="I783" s="61"/>
      <c r="J783" s="74"/>
      <c r="K783" s="74"/>
      <c r="L783" s="35"/>
      <c r="M783" s="35"/>
      <c r="N783" s="74"/>
      <c r="O783" s="74"/>
      <c r="P783" s="35"/>
      <c r="Q783" s="35"/>
      <c r="R783" s="74"/>
      <c r="S783" s="61"/>
      <c r="T783" s="74"/>
    </row>
    <row r="784" spans="2:20" x14ac:dyDescent="0.35">
      <c r="B784" s="33"/>
      <c r="C784" s="72"/>
      <c r="D784" s="73"/>
      <c r="E784" s="73"/>
      <c r="F784" s="73"/>
      <c r="G784" s="74"/>
      <c r="H784" s="61"/>
      <c r="I784" s="61"/>
      <c r="J784" s="74"/>
      <c r="K784" s="74"/>
      <c r="L784" s="35"/>
      <c r="M784" s="35"/>
      <c r="N784" s="74"/>
      <c r="O784" s="74"/>
      <c r="P784" s="35"/>
      <c r="Q784" s="35"/>
      <c r="R784" s="74"/>
      <c r="S784" s="61"/>
      <c r="T784" s="74"/>
    </row>
    <row r="785" spans="2:20" x14ac:dyDescent="0.35">
      <c r="B785" s="33"/>
      <c r="C785" s="72"/>
      <c r="D785" s="73"/>
      <c r="E785" s="73"/>
      <c r="F785" s="73"/>
      <c r="G785" s="74"/>
      <c r="H785" s="61"/>
      <c r="I785" s="61"/>
      <c r="J785" s="74"/>
      <c r="K785" s="74"/>
      <c r="L785" s="35"/>
      <c r="M785" s="35"/>
      <c r="N785" s="74"/>
      <c r="O785" s="74"/>
      <c r="P785" s="35"/>
      <c r="Q785" s="35"/>
      <c r="R785" s="74"/>
      <c r="S785" s="61"/>
      <c r="T785" s="74"/>
    </row>
    <row r="786" spans="2:20" x14ac:dyDescent="0.35">
      <c r="B786" s="33"/>
      <c r="C786" s="72"/>
      <c r="D786" s="73"/>
      <c r="E786" s="73"/>
      <c r="F786" s="73"/>
      <c r="G786" s="74"/>
      <c r="H786" s="61"/>
      <c r="I786" s="61"/>
      <c r="J786" s="74"/>
      <c r="K786" s="74"/>
      <c r="L786" s="35"/>
      <c r="M786" s="35"/>
      <c r="N786" s="74"/>
      <c r="O786" s="74"/>
      <c r="P786" s="35"/>
      <c r="Q786" s="35"/>
      <c r="R786" s="74"/>
      <c r="S786" s="61"/>
      <c r="T786" s="74"/>
    </row>
    <row r="787" spans="2:20" x14ac:dyDescent="0.35">
      <c r="B787" s="33"/>
      <c r="C787" s="72"/>
      <c r="D787" s="73"/>
      <c r="E787" s="73"/>
      <c r="F787" s="73"/>
      <c r="G787" s="74"/>
      <c r="H787" s="61"/>
      <c r="I787" s="61"/>
      <c r="J787" s="74"/>
      <c r="K787" s="74"/>
      <c r="L787" s="35"/>
      <c r="M787" s="35"/>
      <c r="N787" s="74"/>
      <c r="O787" s="74"/>
      <c r="P787" s="35"/>
      <c r="Q787" s="35"/>
      <c r="R787" s="74"/>
      <c r="S787" s="61"/>
      <c r="T787" s="74"/>
    </row>
    <row r="788" spans="2:20" x14ac:dyDescent="0.35">
      <c r="B788" s="33"/>
      <c r="C788" s="72"/>
      <c r="D788" s="73"/>
      <c r="E788" s="73"/>
      <c r="F788" s="73"/>
      <c r="G788" s="74"/>
      <c r="H788" s="61"/>
      <c r="I788" s="61"/>
      <c r="J788" s="74"/>
      <c r="K788" s="74"/>
      <c r="L788" s="35"/>
      <c r="M788" s="35"/>
      <c r="N788" s="74"/>
      <c r="O788" s="74"/>
      <c r="P788" s="35"/>
      <c r="Q788" s="35"/>
      <c r="R788" s="74"/>
      <c r="S788" s="61"/>
      <c r="T788" s="74"/>
    </row>
    <row r="789" spans="2:20" x14ac:dyDescent="0.35">
      <c r="B789" s="33"/>
      <c r="C789" s="72"/>
      <c r="D789" s="73"/>
      <c r="E789" s="73"/>
      <c r="F789" s="73"/>
      <c r="G789" s="74"/>
      <c r="H789" s="61"/>
      <c r="I789" s="61"/>
      <c r="J789" s="74"/>
      <c r="K789" s="74"/>
      <c r="L789" s="35"/>
      <c r="M789" s="35"/>
      <c r="N789" s="74"/>
      <c r="O789" s="74"/>
      <c r="P789" s="35"/>
      <c r="Q789" s="35"/>
      <c r="R789" s="74"/>
      <c r="S789" s="61"/>
      <c r="T789" s="74"/>
    </row>
    <row r="790" spans="2:20" x14ac:dyDescent="0.35">
      <c r="B790" s="33"/>
      <c r="C790" s="72"/>
      <c r="D790" s="73"/>
      <c r="E790" s="73"/>
      <c r="F790" s="73"/>
      <c r="G790" s="74"/>
      <c r="H790" s="61"/>
      <c r="I790" s="61"/>
      <c r="J790" s="74"/>
      <c r="K790" s="74"/>
      <c r="L790" s="35"/>
      <c r="M790" s="35"/>
      <c r="N790" s="74"/>
      <c r="O790" s="74"/>
      <c r="P790" s="35"/>
      <c r="Q790" s="35"/>
      <c r="R790" s="74"/>
      <c r="S790" s="61"/>
      <c r="T790" s="74"/>
    </row>
    <row r="791" spans="2:20" x14ac:dyDescent="0.35">
      <c r="B791" s="33"/>
      <c r="C791" s="72"/>
      <c r="D791" s="73"/>
      <c r="E791" s="73"/>
      <c r="F791" s="73"/>
      <c r="G791" s="74"/>
      <c r="H791" s="61"/>
      <c r="I791" s="61"/>
      <c r="J791" s="74"/>
      <c r="K791" s="74"/>
      <c r="L791" s="35"/>
      <c r="M791" s="35"/>
      <c r="N791" s="74"/>
      <c r="O791" s="74"/>
      <c r="P791" s="35"/>
      <c r="Q791" s="35"/>
      <c r="R791" s="74"/>
      <c r="S791" s="61"/>
      <c r="T791" s="74"/>
    </row>
    <row r="792" spans="2:20" x14ac:dyDescent="0.35">
      <c r="B792" s="33"/>
      <c r="C792" s="72"/>
      <c r="D792" s="73"/>
      <c r="E792" s="73"/>
      <c r="F792" s="73"/>
      <c r="G792" s="74"/>
      <c r="H792" s="61"/>
      <c r="I792" s="61"/>
      <c r="J792" s="74"/>
      <c r="K792" s="74"/>
      <c r="L792" s="35"/>
      <c r="M792" s="35"/>
      <c r="N792" s="74"/>
      <c r="O792" s="74"/>
      <c r="P792" s="35"/>
      <c r="Q792" s="35"/>
      <c r="R792" s="74"/>
      <c r="S792" s="61"/>
      <c r="T792" s="74"/>
    </row>
    <row r="793" spans="2:20" x14ac:dyDescent="0.35">
      <c r="B793" s="33"/>
      <c r="C793" s="72"/>
      <c r="D793" s="73"/>
      <c r="E793" s="73"/>
      <c r="F793" s="73"/>
      <c r="G793" s="74"/>
      <c r="H793" s="61"/>
      <c r="I793" s="61"/>
      <c r="J793" s="74"/>
      <c r="K793" s="74"/>
      <c r="L793" s="35"/>
      <c r="M793" s="35"/>
      <c r="N793" s="74"/>
      <c r="O793" s="74"/>
      <c r="P793" s="35"/>
      <c r="Q793" s="35"/>
      <c r="R793" s="74"/>
      <c r="S793" s="61"/>
      <c r="T793" s="74"/>
    </row>
    <row r="794" spans="2:20" x14ac:dyDescent="0.35">
      <c r="B794" s="33"/>
      <c r="C794" s="72"/>
      <c r="D794" s="73"/>
      <c r="E794" s="73"/>
      <c r="F794" s="73"/>
      <c r="G794" s="74"/>
      <c r="H794" s="61"/>
      <c r="I794" s="61"/>
      <c r="J794" s="74"/>
      <c r="K794" s="74"/>
      <c r="L794" s="35"/>
      <c r="M794" s="35"/>
      <c r="N794" s="74"/>
      <c r="O794" s="74"/>
      <c r="P794" s="35"/>
      <c r="Q794" s="35"/>
      <c r="R794" s="74"/>
      <c r="S794" s="61"/>
      <c r="T794" s="74"/>
    </row>
    <row r="795" spans="2:20" x14ac:dyDescent="0.35">
      <c r="B795" s="33"/>
      <c r="C795" s="72"/>
      <c r="D795" s="73"/>
      <c r="E795" s="73"/>
      <c r="F795" s="73"/>
      <c r="G795" s="74"/>
      <c r="H795" s="61"/>
      <c r="I795" s="61"/>
      <c r="J795" s="74"/>
      <c r="K795" s="74"/>
      <c r="L795" s="35"/>
      <c r="M795" s="35"/>
      <c r="N795" s="74"/>
      <c r="O795" s="74"/>
      <c r="P795" s="35"/>
      <c r="Q795" s="35"/>
      <c r="R795" s="74"/>
      <c r="S795" s="61"/>
      <c r="T795" s="74"/>
    </row>
    <row r="796" spans="2:20" x14ac:dyDescent="0.35">
      <c r="B796" s="33"/>
      <c r="C796" s="72"/>
      <c r="D796" s="73"/>
      <c r="E796" s="73"/>
      <c r="F796" s="73"/>
      <c r="G796" s="74"/>
      <c r="H796" s="61"/>
      <c r="I796" s="61"/>
      <c r="J796" s="74"/>
      <c r="K796" s="74"/>
      <c r="L796" s="35"/>
      <c r="M796" s="35"/>
      <c r="N796" s="74"/>
      <c r="O796" s="74"/>
      <c r="P796" s="35"/>
      <c r="Q796" s="35"/>
      <c r="R796" s="74"/>
      <c r="S796" s="61"/>
      <c r="T796" s="74"/>
    </row>
    <row r="797" spans="2:20" x14ac:dyDescent="0.35">
      <c r="B797" s="33"/>
      <c r="C797" s="72"/>
      <c r="D797" s="73"/>
      <c r="E797" s="73"/>
      <c r="F797" s="73"/>
      <c r="G797" s="74"/>
      <c r="H797" s="61"/>
      <c r="I797" s="61"/>
      <c r="J797" s="74"/>
      <c r="K797" s="74"/>
      <c r="L797" s="35"/>
      <c r="M797" s="35"/>
      <c r="N797" s="74"/>
      <c r="O797" s="74"/>
      <c r="P797" s="35"/>
      <c r="Q797" s="35"/>
      <c r="R797" s="74"/>
      <c r="S797" s="61"/>
      <c r="T797" s="74"/>
    </row>
    <row r="798" spans="2:20" x14ac:dyDescent="0.35">
      <c r="B798" s="33"/>
      <c r="C798" s="72"/>
      <c r="D798" s="73"/>
      <c r="E798" s="73"/>
      <c r="F798" s="73"/>
      <c r="G798" s="74"/>
      <c r="H798" s="61"/>
      <c r="I798" s="61"/>
      <c r="J798" s="74"/>
      <c r="K798" s="74"/>
      <c r="L798" s="35"/>
      <c r="M798" s="35"/>
      <c r="N798" s="74"/>
      <c r="O798" s="74"/>
      <c r="P798" s="35"/>
      <c r="Q798" s="35"/>
      <c r="R798" s="74"/>
      <c r="S798" s="61"/>
      <c r="T798" s="74"/>
    </row>
    <row r="799" spans="2:20" x14ac:dyDescent="0.35">
      <c r="B799" s="33"/>
      <c r="C799" s="72"/>
      <c r="D799" s="73"/>
      <c r="E799" s="73"/>
      <c r="F799" s="73"/>
      <c r="G799" s="74"/>
      <c r="H799" s="61"/>
      <c r="I799" s="61"/>
      <c r="J799" s="74"/>
      <c r="K799" s="74"/>
      <c r="L799" s="35"/>
      <c r="M799" s="35"/>
      <c r="N799" s="74"/>
      <c r="O799" s="74"/>
      <c r="P799" s="35"/>
      <c r="Q799" s="35"/>
      <c r="R799" s="74"/>
      <c r="S799" s="61"/>
      <c r="T799" s="74"/>
    </row>
    <row r="800" spans="2:20" x14ac:dyDescent="0.35">
      <c r="B800" s="33"/>
      <c r="C800" s="72"/>
      <c r="D800" s="73"/>
      <c r="E800" s="73"/>
      <c r="F800" s="73"/>
      <c r="G800" s="74"/>
      <c r="H800" s="61"/>
      <c r="I800" s="61"/>
      <c r="J800" s="74"/>
      <c r="K800" s="74"/>
      <c r="L800" s="35"/>
      <c r="M800" s="35"/>
      <c r="N800" s="74"/>
      <c r="O800" s="74"/>
      <c r="P800" s="35"/>
      <c r="Q800" s="35"/>
      <c r="R800" s="74"/>
      <c r="S800" s="61"/>
      <c r="T800" s="74"/>
    </row>
    <row r="801" spans="2:20" x14ac:dyDescent="0.35">
      <c r="B801" s="33"/>
      <c r="C801" s="72"/>
      <c r="D801" s="73"/>
      <c r="E801" s="73"/>
      <c r="F801" s="73"/>
      <c r="G801" s="74"/>
      <c r="H801" s="61"/>
      <c r="I801" s="61"/>
      <c r="J801" s="74"/>
      <c r="K801" s="74"/>
      <c r="L801" s="35"/>
      <c r="M801" s="35"/>
      <c r="N801" s="74"/>
      <c r="O801" s="74"/>
      <c r="P801" s="35"/>
      <c r="Q801" s="35"/>
      <c r="R801" s="74"/>
      <c r="S801" s="61"/>
      <c r="T801" s="74"/>
    </row>
    <row r="802" spans="2:20" x14ac:dyDescent="0.35">
      <c r="B802" s="33"/>
      <c r="C802" s="72"/>
      <c r="D802" s="73"/>
      <c r="E802" s="73"/>
      <c r="F802" s="73"/>
      <c r="G802" s="74"/>
      <c r="H802" s="61"/>
      <c r="I802" s="61"/>
      <c r="J802" s="74"/>
      <c r="K802" s="74"/>
      <c r="L802" s="35"/>
      <c r="M802" s="35"/>
      <c r="N802" s="74"/>
      <c r="O802" s="74"/>
      <c r="P802" s="35"/>
      <c r="Q802" s="35"/>
      <c r="R802" s="74"/>
      <c r="S802" s="61"/>
      <c r="T802" s="74"/>
    </row>
    <row r="803" spans="2:20" x14ac:dyDescent="0.35">
      <c r="B803" s="33"/>
      <c r="C803" s="72"/>
      <c r="D803" s="73"/>
      <c r="E803" s="73"/>
      <c r="F803" s="73"/>
      <c r="G803" s="74"/>
      <c r="H803" s="61"/>
      <c r="I803" s="61"/>
      <c r="J803" s="74"/>
      <c r="K803" s="74"/>
      <c r="L803" s="35"/>
      <c r="M803" s="35"/>
      <c r="N803" s="74"/>
      <c r="O803" s="74"/>
      <c r="P803" s="35"/>
      <c r="Q803" s="35"/>
      <c r="R803" s="74"/>
      <c r="S803" s="61"/>
      <c r="T803" s="74"/>
    </row>
    <row r="804" spans="2:20" x14ac:dyDescent="0.35">
      <c r="B804" s="33"/>
      <c r="C804" s="72"/>
      <c r="D804" s="73"/>
      <c r="E804" s="73"/>
      <c r="F804" s="73"/>
      <c r="G804" s="74"/>
      <c r="H804" s="61"/>
      <c r="I804" s="61"/>
      <c r="J804" s="74"/>
      <c r="K804" s="74"/>
      <c r="L804" s="35"/>
      <c r="M804" s="35"/>
      <c r="N804" s="74"/>
      <c r="O804" s="74"/>
      <c r="P804" s="35"/>
      <c r="Q804" s="35"/>
      <c r="R804" s="74"/>
      <c r="S804" s="61"/>
      <c r="T804" s="74"/>
    </row>
    <row r="805" spans="2:20" x14ac:dyDescent="0.35">
      <c r="B805" s="33"/>
      <c r="C805" s="72"/>
      <c r="D805" s="73"/>
      <c r="E805" s="73"/>
      <c r="F805" s="73"/>
      <c r="G805" s="74"/>
      <c r="H805" s="61"/>
      <c r="I805" s="61"/>
      <c r="J805" s="74"/>
      <c r="K805" s="74"/>
      <c r="L805" s="35"/>
      <c r="M805" s="35"/>
      <c r="N805" s="74"/>
      <c r="O805" s="74"/>
      <c r="P805" s="35"/>
      <c r="Q805" s="35"/>
      <c r="R805" s="74"/>
      <c r="S805" s="61"/>
      <c r="T805" s="74"/>
    </row>
    <row r="806" spans="2:20" x14ac:dyDescent="0.35">
      <c r="B806" s="33"/>
      <c r="C806" s="72"/>
      <c r="D806" s="73"/>
      <c r="E806" s="73"/>
      <c r="F806" s="73"/>
      <c r="G806" s="74"/>
      <c r="H806" s="61"/>
      <c r="I806" s="61"/>
      <c r="J806" s="74"/>
      <c r="K806" s="74"/>
      <c r="L806" s="35"/>
      <c r="M806" s="35"/>
      <c r="N806" s="74"/>
      <c r="O806" s="74"/>
      <c r="P806" s="35"/>
      <c r="Q806" s="35"/>
      <c r="R806" s="74"/>
      <c r="S806" s="61"/>
      <c r="T806" s="74"/>
    </row>
    <row r="807" spans="2:20" x14ac:dyDescent="0.35">
      <c r="B807" s="33"/>
      <c r="C807" s="72"/>
      <c r="D807" s="73"/>
      <c r="E807" s="73"/>
      <c r="F807" s="73"/>
      <c r="G807" s="74"/>
      <c r="H807" s="61"/>
      <c r="I807" s="61"/>
      <c r="J807" s="74"/>
      <c r="K807" s="74"/>
      <c r="L807" s="35"/>
      <c r="M807" s="35"/>
      <c r="N807" s="74"/>
      <c r="O807" s="74"/>
      <c r="P807" s="35"/>
      <c r="Q807" s="35"/>
      <c r="R807" s="74"/>
      <c r="S807" s="61"/>
      <c r="T807" s="74"/>
    </row>
    <row r="808" spans="2:20" x14ac:dyDescent="0.35">
      <c r="B808" s="33"/>
      <c r="C808" s="72"/>
      <c r="D808" s="73"/>
      <c r="E808" s="73"/>
      <c r="F808" s="73"/>
      <c r="G808" s="74"/>
      <c r="H808" s="61"/>
      <c r="I808" s="61"/>
      <c r="J808" s="74"/>
      <c r="K808" s="74"/>
      <c r="L808" s="35"/>
      <c r="M808" s="35"/>
      <c r="N808" s="74"/>
      <c r="O808" s="74"/>
      <c r="P808" s="35"/>
      <c r="Q808" s="35"/>
      <c r="R808" s="74"/>
      <c r="S808" s="61"/>
      <c r="T808" s="74"/>
    </row>
    <row r="809" spans="2:20" x14ac:dyDescent="0.35">
      <c r="B809" s="33"/>
      <c r="C809" s="72"/>
      <c r="D809" s="73"/>
      <c r="E809" s="73"/>
      <c r="F809" s="73"/>
      <c r="G809" s="74"/>
      <c r="H809" s="61"/>
      <c r="I809" s="61"/>
      <c r="J809" s="74"/>
      <c r="K809" s="74"/>
      <c r="L809" s="35"/>
      <c r="M809" s="35"/>
      <c r="N809" s="74"/>
      <c r="O809" s="74"/>
      <c r="P809" s="35"/>
      <c r="Q809" s="35"/>
      <c r="R809" s="74"/>
      <c r="S809" s="61"/>
      <c r="T809" s="74"/>
    </row>
    <row r="810" spans="2:20" x14ac:dyDescent="0.35">
      <c r="B810" s="33"/>
      <c r="C810" s="72"/>
      <c r="D810" s="73"/>
      <c r="E810" s="73"/>
      <c r="F810" s="73"/>
      <c r="G810" s="74"/>
      <c r="H810" s="61"/>
      <c r="I810" s="61"/>
      <c r="J810" s="74"/>
      <c r="K810" s="74"/>
      <c r="L810" s="35"/>
      <c r="M810" s="35"/>
      <c r="N810" s="74"/>
      <c r="O810" s="74"/>
      <c r="P810" s="35"/>
      <c r="Q810" s="35"/>
      <c r="R810" s="74"/>
      <c r="S810" s="61"/>
      <c r="T810" s="74"/>
    </row>
    <row r="811" spans="2:20" x14ac:dyDescent="0.35">
      <c r="B811" s="33"/>
      <c r="C811" s="72"/>
      <c r="D811" s="73"/>
      <c r="E811" s="73"/>
      <c r="F811" s="73"/>
      <c r="G811" s="74"/>
      <c r="H811" s="61"/>
      <c r="I811" s="61"/>
      <c r="J811" s="74"/>
      <c r="K811" s="74"/>
      <c r="L811" s="35"/>
      <c r="M811" s="35"/>
      <c r="N811" s="74"/>
      <c r="O811" s="74"/>
      <c r="P811" s="35"/>
      <c r="Q811" s="35"/>
      <c r="R811" s="74"/>
      <c r="S811" s="61"/>
      <c r="T811" s="74"/>
    </row>
    <row r="812" spans="2:20" x14ac:dyDescent="0.35">
      <c r="B812" s="33"/>
      <c r="C812" s="72"/>
      <c r="D812" s="73"/>
      <c r="E812" s="73"/>
      <c r="F812" s="73"/>
      <c r="G812" s="74"/>
      <c r="H812" s="61"/>
      <c r="I812" s="61"/>
      <c r="J812" s="74"/>
      <c r="K812" s="74"/>
      <c r="L812" s="35"/>
      <c r="M812" s="35"/>
      <c r="N812" s="74"/>
      <c r="O812" s="74"/>
      <c r="P812" s="35"/>
      <c r="Q812" s="35"/>
      <c r="R812" s="74"/>
      <c r="S812" s="61"/>
      <c r="T812" s="74"/>
    </row>
    <row r="813" spans="2:20" x14ac:dyDescent="0.35">
      <c r="B813" s="33"/>
      <c r="C813" s="72"/>
      <c r="D813" s="73"/>
      <c r="E813" s="73"/>
      <c r="F813" s="73"/>
      <c r="G813" s="74"/>
      <c r="H813" s="61"/>
      <c r="I813" s="61"/>
      <c r="J813" s="74"/>
      <c r="K813" s="74"/>
      <c r="L813" s="35"/>
      <c r="M813" s="35"/>
      <c r="N813" s="74"/>
      <c r="O813" s="74"/>
      <c r="P813" s="35"/>
      <c r="Q813" s="35"/>
      <c r="R813" s="74"/>
      <c r="S813" s="61"/>
      <c r="T813" s="74"/>
    </row>
    <row r="814" spans="2:20" x14ac:dyDescent="0.35">
      <c r="B814" s="33"/>
      <c r="C814" s="72"/>
      <c r="D814" s="73"/>
      <c r="E814" s="73"/>
      <c r="F814" s="73"/>
      <c r="G814" s="74"/>
      <c r="H814" s="61"/>
      <c r="I814" s="61"/>
      <c r="J814" s="74"/>
      <c r="K814" s="74"/>
      <c r="L814" s="35"/>
      <c r="M814" s="35"/>
      <c r="N814" s="74"/>
      <c r="O814" s="74"/>
      <c r="P814" s="35"/>
      <c r="Q814" s="35"/>
      <c r="R814" s="74"/>
      <c r="S814" s="61"/>
      <c r="T814" s="74"/>
    </row>
    <row r="815" spans="2:20" x14ac:dyDescent="0.35">
      <c r="B815" s="33"/>
      <c r="C815" s="72"/>
      <c r="D815" s="73"/>
      <c r="E815" s="73"/>
      <c r="F815" s="73"/>
      <c r="G815" s="74"/>
      <c r="H815" s="61"/>
      <c r="I815" s="61"/>
      <c r="J815" s="74"/>
      <c r="K815" s="74"/>
      <c r="L815" s="35"/>
      <c r="M815" s="35"/>
      <c r="N815" s="74"/>
      <c r="O815" s="74"/>
      <c r="P815" s="35"/>
      <c r="Q815" s="35"/>
      <c r="R815" s="74"/>
      <c r="S815" s="61"/>
      <c r="T815" s="74"/>
    </row>
    <row r="816" spans="2:20" x14ac:dyDescent="0.35">
      <c r="B816" s="33"/>
      <c r="C816" s="72"/>
      <c r="D816" s="73"/>
      <c r="E816" s="73"/>
      <c r="F816" s="73"/>
      <c r="G816" s="74"/>
      <c r="H816" s="61"/>
      <c r="I816" s="61"/>
      <c r="J816" s="74"/>
      <c r="K816" s="74"/>
      <c r="L816" s="35"/>
      <c r="M816" s="35"/>
      <c r="N816" s="74"/>
      <c r="O816" s="74"/>
      <c r="P816" s="35"/>
      <c r="Q816" s="35"/>
      <c r="R816" s="74"/>
      <c r="S816" s="61"/>
      <c r="T816" s="74"/>
    </row>
    <row r="817" spans="2:20" x14ac:dyDescent="0.35">
      <c r="B817" s="33"/>
      <c r="C817" s="72"/>
      <c r="D817" s="73"/>
      <c r="E817" s="73"/>
      <c r="F817" s="73"/>
      <c r="G817" s="74"/>
      <c r="H817" s="61"/>
      <c r="I817" s="61"/>
      <c r="J817" s="74"/>
      <c r="K817" s="74"/>
      <c r="L817" s="35"/>
      <c r="M817" s="35"/>
      <c r="N817" s="74"/>
      <c r="O817" s="74"/>
      <c r="P817" s="35"/>
      <c r="Q817" s="35"/>
      <c r="R817" s="74"/>
      <c r="S817" s="61"/>
      <c r="T817" s="74"/>
    </row>
    <row r="818" spans="2:20" x14ac:dyDescent="0.35">
      <c r="B818" s="33"/>
      <c r="C818" s="72"/>
      <c r="D818" s="73"/>
      <c r="E818" s="73"/>
      <c r="F818" s="73"/>
      <c r="G818" s="74"/>
      <c r="H818" s="61"/>
      <c r="I818" s="61"/>
      <c r="J818" s="74"/>
      <c r="K818" s="74"/>
      <c r="L818" s="35"/>
      <c r="M818" s="35"/>
      <c r="N818" s="74"/>
      <c r="O818" s="74"/>
      <c r="P818" s="35"/>
      <c r="Q818" s="35"/>
      <c r="R818" s="74"/>
      <c r="S818" s="61"/>
      <c r="T818" s="74"/>
    </row>
    <row r="819" spans="2:20" x14ac:dyDescent="0.35">
      <c r="B819" s="33"/>
      <c r="C819" s="72"/>
      <c r="D819" s="73"/>
      <c r="E819" s="73"/>
      <c r="F819" s="73"/>
      <c r="G819" s="74"/>
      <c r="H819" s="61"/>
      <c r="I819" s="61"/>
      <c r="J819" s="74"/>
      <c r="K819" s="74"/>
      <c r="L819" s="35"/>
      <c r="M819" s="35"/>
      <c r="N819" s="74"/>
      <c r="O819" s="74"/>
      <c r="P819" s="35"/>
      <c r="Q819" s="35"/>
      <c r="R819" s="74"/>
      <c r="S819" s="61"/>
      <c r="T819" s="74"/>
    </row>
    <row r="820" spans="2:20" x14ac:dyDescent="0.35">
      <c r="B820" s="33"/>
      <c r="C820" s="72"/>
      <c r="D820" s="73"/>
      <c r="E820" s="73"/>
      <c r="F820" s="73"/>
      <c r="G820" s="74"/>
      <c r="H820" s="61"/>
      <c r="I820" s="61"/>
      <c r="J820" s="74"/>
      <c r="K820" s="74"/>
      <c r="L820" s="35"/>
      <c r="M820" s="35"/>
      <c r="N820" s="74"/>
      <c r="O820" s="74"/>
      <c r="P820" s="35"/>
      <c r="Q820" s="35"/>
      <c r="R820" s="74"/>
      <c r="S820" s="61"/>
      <c r="T820" s="74"/>
    </row>
    <row r="821" spans="2:20" x14ac:dyDescent="0.35">
      <c r="B821" s="33"/>
      <c r="C821" s="72"/>
      <c r="D821" s="73"/>
      <c r="E821" s="73"/>
      <c r="F821" s="73"/>
      <c r="G821" s="74"/>
      <c r="H821" s="61"/>
      <c r="I821" s="61"/>
      <c r="J821" s="74"/>
      <c r="K821" s="74"/>
      <c r="L821" s="35"/>
      <c r="M821" s="35"/>
      <c r="N821" s="74"/>
      <c r="O821" s="74"/>
      <c r="P821" s="35"/>
      <c r="Q821" s="35"/>
      <c r="R821" s="74"/>
      <c r="S821" s="61"/>
      <c r="T821" s="74"/>
    </row>
    <row r="822" spans="2:20" x14ac:dyDescent="0.35">
      <c r="B822" s="33"/>
      <c r="C822" s="72"/>
      <c r="D822" s="73"/>
      <c r="E822" s="73"/>
      <c r="F822" s="73"/>
      <c r="G822" s="74"/>
      <c r="H822" s="61"/>
      <c r="I822" s="61"/>
      <c r="J822" s="74"/>
      <c r="K822" s="74"/>
      <c r="L822" s="35"/>
      <c r="M822" s="35"/>
      <c r="N822" s="74"/>
      <c r="O822" s="74"/>
      <c r="P822" s="35"/>
      <c r="Q822" s="35"/>
      <c r="R822" s="74"/>
      <c r="S822" s="61"/>
      <c r="T822" s="74"/>
    </row>
    <row r="823" spans="2:20" x14ac:dyDescent="0.35">
      <c r="B823" s="33"/>
      <c r="C823" s="72"/>
      <c r="D823" s="73"/>
      <c r="E823" s="73"/>
      <c r="F823" s="73"/>
      <c r="G823" s="74"/>
      <c r="H823" s="61"/>
      <c r="I823" s="61"/>
      <c r="J823" s="74"/>
      <c r="K823" s="74"/>
      <c r="L823" s="35"/>
      <c r="M823" s="35"/>
      <c r="N823" s="74"/>
      <c r="O823" s="74"/>
      <c r="P823" s="35"/>
      <c r="Q823" s="35"/>
      <c r="R823" s="74"/>
      <c r="S823" s="61"/>
      <c r="T823" s="74"/>
    </row>
    <row r="824" spans="2:20" x14ac:dyDescent="0.35">
      <c r="B824" s="33"/>
      <c r="C824" s="72"/>
      <c r="D824" s="73"/>
      <c r="E824" s="73"/>
      <c r="F824" s="73"/>
      <c r="G824" s="74"/>
      <c r="H824" s="61"/>
      <c r="I824" s="61"/>
      <c r="J824" s="74"/>
      <c r="K824" s="74"/>
      <c r="L824" s="35"/>
      <c r="M824" s="35"/>
      <c r="N824" s="74"/>
      <c r="O824" s="74"/>
      <c r="P824" s="35"/>
      <c r="Q824" s="35"/>
      <c r="R824" s="74"/>
      <c r="S824" s="61"/>
      <c r="T824" s="74"/>
    </row>
    <row r="825" spans="2:20" x14ac:dyDescent="0.35">
      <c r="B825" s="33"/>
      <c r="C825" s="72"/>
      <c r="D825" s="73"/>
      <c r="E825" s="73"/>
      <c r="F825" s="73"/>
      <c r="G825" s="74"/>
      <c r="H825" s="61"/>
      <c r="I825" s="61"/>
      <c r="J825" s="74"/>
      <c r="K825" s="74"/>
      <c r="L825" s="35"/>
      <c r="M825" s="35"/>
      <c r="N825" s="74"/>
      <c r="O825" s="74"/>
      <c r="P825" s="35"/>
      <c r="Q825" s="35"/>
      <c r="R825" s="74"/>
      <c r="S825" s="61"/>
      <c r="T825" s="74"/>
    </row>
    <row r="826" spans="2:20" x14ac:dyDescent="0.35">
      <c r="B826" s="33"/>
      <c r="C826" s="72"/>
      <c r="D826" s="73"/>
      <c r="E826" s="73"/>
      <c r="F826" s="73"/>
      <c r="G826" s="74"/>
      <c r="H826" s="61"/>
      <c r="I826" s="61"/>
      <c r="J826" s="74"/>
      <c r="K826" s="74"/>
      <c r="L826" s="35"/>
      <c r="M826" s="35"/>
      <c r="N826" s="74"/>
      <c r="O826" s="74"/>
      <c r="P826" s="35"/>
      <c r="Q826" s="35"/>
      <c r="R826" s="74"/>
      <c r="S826" s="61"/>
      <c r="T826" s="74"/>
    </row>
    <row r="827" spans="2:20" x14ac:dyDescent="0.35">
      <c r="B827" s="33"/>
      <c r="C827" s="72"/>
      <c r="D827" s="73"/>
      <c r="E827" s="73"/>
      <c r="F827" s="73"/>
      <c r="G827" s="74"/>
      <c r="H827" s="61"/>
      <c r="I827" s="61"/>
      <c r="J827" s="74"/>
      <c r="K827" s="74"/>
      <c r="L827" s="35"/>
      <c r="M827" s="35"/>
      <c r="N827" s="74"/>
      <c r="O827" s="74"/>
      <c r="P827" s="35"/>
      <c r="Q827" s="35"/>
      <c r="R827" s="74"/>
      <c r="S827" s="61"/>
      <c r="T827" s="74"/>
    </row>
    <row r="828" spans="2:20" x14ac:dyDescent="0.35">
      <c r="B828" s="33"/>
      <c r="C828" s="72"/>
      <c r="D828" s="73"/>
      <c r="E828" s="73"/>
      <c r="F828" s="73"/>
      <c r="G828" s="74"/>
      <c r="H828" s="61"/>
      <c r="I828" s="61"/>
      <c r="J828" s="74"/>
      <c r="K828" s="74"/>
      <c r="L828" s="35"/>
      <c r="M828" s="35"/>
      <c r="N828" s="74"/>
      <c r="O828" s="74"/>
      <c r="P828" s="35"/>
      <c r="Q828" s="35"/>
      <c r="R828" s="74"/>
      <c r="S828" s="61"/>
      <c r="T828" s="74"/>
    </row>
    <row r="829" spans="2:20" x14ac:dyDescent="0.35">
      <c r="B829" s="33"/>
      <c r="C829" s="72"/>
      <c r="D829" s="73"/>
      <c r="E829" s="73"/>
      <c r="F829" s="73"/>
      <c r="G829" s="74"/>
      <c r="H829" s="61"/>
      <c r="I829" s="61"/>
      <c r="J829" s="74"/>
      <c r="K829" s="74"/>
      <c r="L829" s="35"/>
      <c r="M829" s="35"/>
      <c r="N829" s="74"/>
      <c r="O829" s="74"/>
      <c r="P829" s="35"/>
      <c r="Q829" s="35"/>
      <c r="R829" s="74"/>
      <c r="S829" s="61"/>
      <c r="T829" s="74"/>
    </row>
    <row r="830" spans="2:20" x14ac:dyDescent="0.35">
      <c r="B830" s="33"/>
      <c r="C830" s="72"/>
      <c r="D830" s="73"/>
      <c r="E830" s="73"/>
      <c r="F830" s="73"/>
      <c r="G830" s="74"/>
      <c r="H830" s="61"/>
      <c r="I830" s="61"/>
      <c r="J830" s="74"/>
      <c r="K830" s="74"/>
      <c r="L830" s="35"/>
      <c r="M830" s="35"/>
      <c r="N830" s="74"/>
      <c r="O830" s="74"/>
      <c r="P830" s="35"/>
      <c r="Q830" s="35"/>
      <c r="R830" s="74"/>
      <c r="S830" s="61"/>
      <c r="T830" s="74"/>
    </row>
    <row r="831" spans="2:20" x14ac:dyDescent="0.35">
      <c r="B831" s="33"/>
      <c r="C831" s="72"/>
      <c r="D831" s="73"/>
      <c r="E831" s="73"/>
      <c r="F831" s="73"/>
      <c r="G831" s="74"/>
      <c r="H831" s="61"/>
      <c r="I831" s="61"/>
      <c r="J831" s="74"/>
      <c r="K831" s="74"/>
      <c r="L831" s="35"/>
      <c r="M831" s="35"/>
      <c r="N831" s="74"/>
      <c r="O831" s="74"/>
      <c r="P831" s="35"/>
      <c r="Q831" s="35"/>
      <c r="R831" s="74"/>
      <c r="S831" s="61"/>
      <c r="T831" s="74"/>
    </row>
    <row r="832" spans="2:20" x14ac:dyDescent="0.35">
      <c r="B832" s="33"/>
      <c r="C832" s="72"/>
      <c r="D832" s="73"/>
      <c r="E832" s="73"/>
      <c r="F832" s="73"/>
      <c r="G832" s="74"/>
      <c r="H832" s="61"/>
      <c r="I832" s="61"/>
      <c r="J832" s="74"/>
      <c r="K832" s="74"/>
      <c r="L832" s="35"/>
      <c r="M832" s="35"/>
      <c r="N832" s="74"/>
      <c r="O832" s="74"/>
      <c r="P832" s="35"/>
      <c r="Q832" s="35"/>
      <c r="R832" s="74"/>
      <c r="S832" s="61"/>
      <c r="T832" s="74"/>
    </row>
    <row r="833" spans="2:20" x14ac:dyDescent="0.35">
      <c r="B833" s="33"/>
      <c r="C833" s="72"/>
      <c r="D833" s="73"/>
      <c r="E833" s="73"/>
      <c r="F833" s="73"/>
      <c r="G833" s="74"/>
      <c r="H833" s="61"/>
      <c r="I833" s="61"/>
      <c r="J833" s="74"/>
      <c r="K833" s="74"/>
      <c r="L833" s="35"/>
      <c r="M833" s="35"/>
      <c r="N833" s="74"/>
      <c r="O833" s="74"/>
      <c r="P833" s="35"/>
      <c r="Q833" s="35"/>
      <c r="R833" s="74"/>
      <c r="S833" s="61"/>
      <c r="T833" s="74"/>
    </row>
    <row r="834" spans="2:20" x14ac:dyDescent="0.35">
      <c r="B834" s="33"/>
      <c r="C834" s="72"/>
      <c r="D834" s="73"/>
      <c r="E834" s="73"/>
      <c r="F834" s="73"/>
      <c r="G834" s="74"/>
      <c r="H834" s="61"/>
      <c r="I834" s="61"/>
      <c r="J834" s="74"/>
      <c r="K834" s="74"/>
      <c r="L834" s="35"/>
      <c r="M834" s="35"/>
      <c r="N834" s="74"/>
      <c r="O834" s="74"/>
      <c r="P834" s="35"/>
      <c r="Q834" s="35"/>
      <c r="R834" s="74"/>
      <c r="S834" s="61"/>
      <c r="T834" s="74"/>
    </row>
    <row r="835" spans="2:20" x14ac:dyDescent="0.35">
      <c r="B835" s="33"/>
      <c r="C835" s="72"/>
      <c r="D835" s="73"/>
      <c r="E835" s="73"/>
      <c r="F835" s="73"/>
      <c r="G835" s="74"/>
      <c r="H835" s="61"/>
      <c r="I835" s="61"/>
      <c r="J835" s="74"/>
      <c r="K835" s="74"/>
      <c r="L835" s="35"/>
      <c r="M835" s="35"/>
      <c r="N835" s="74"/>
      <c r="O835" s="74"/>
      <c r="P835" s="35"/>
      <c r="Q835" s="35"/>
      <c r="R835" s="74"/>
      <c r="S835" s="61"/>
      <c r="T835" s="74"/>
    </row>
    <row r="836" spans="2:20" x14ac:dyDescent="0.35">
      <c r="B836" s="33"/>
      <c r="C836" s="72"/>
      <c r="D836" s="73"/>
      <c r="E836" s="73"/>
      <c r="F836" s="73"/>
      <c r="G836" s="74"/>
      <c r="H836" s="61"/>
      <c r="I836" s="61"/>
      <c r="J836" s="74"/>
      <c r="K836" s="74"/>
      <c r="L836" s="35"/>
      <c r="M836" s="35"/>
      <c r="N836" s="74"/>
      <c r="O836" s="74"/>
      <c r="P836" s="35"/>
      <c r="Q836" s="35"/>
      <c r="R836" s="74"/>
      <c r="S836" s="61"/>
      <c r="T836" s="74"/>
    </row>
    <row r="837" spans="2:20" x14ac:dyDescent="0.35">
      <c r="B837" s="33"/>
      <c r="C837" s="72"/>
      <c r="D837" s="73"/>
      <c r="E837" s="73"/>
      <c r="F837" s="73"/>
      <c r="G837" s="74"/>
      <c r="H837" s="61"/>
      <c r="I837" s="61"/>
      <c r="J837" s="74"/>
      <c r="K837" s="74"/>
      <c r="L837" s="35"/>
      <c r="M837" s="35"/>
      <c r="N837" s="74"/>
      <c r="O837" s="74"/>
      <c r="P837" s="35"/>
      <c r="Q837" s="35"/>
      <c r="R837" s="74"/>
      <c r="S837" s="61"/>
      <c r="T837" s="74"/>
    </row>
    <row r="838" spans="2:20" x14ac:dyDescent="0.35">
      <c r="B838" s="33"/>
      <c r="C838" s="72"/>
      <c r="D838" s="73"/>
      <c r="E838" s="73"/>
      <c r="F838" s="73"/>
      <c r="G838" s="74"/>
      <c r="H838" s="61"/>
      <c r="I838" s="61"/>
      <c r="J838" s="74"/>
      <c r="K838" s="74"/>
      <c r="L838" s="35"/>
      <c r="M838" s="35"/>
      <c r="N838" s="74"/>
      <c r="O838" s="74"/>
      <c r="P838" s="35"/>
      <c r="Q838" s="35"/>
      <c r="R838" s="74"/>
      <c r="S838" s="61"/>
      <c r="T838" s="74"/>
    </row>
    <row r="839" spans="2:20" x14ac:dyDescent="0.35">
      <c r="B839" s="33"/>
      <c r="C839" s="72"/>
      <c r="D839" s="73"/>
      <c r="E839" s="73"/>
      <c r="F839" s="73"/>
      <c r="G839" s="74"/>
      <c r="H839" s="61"/>
      <c r="I839" s="61"/>
      <c r="J839" s="74"/>
      <c r="K839" s="74"/>
      <c r="L839" s="35"/>
      <c r="M839" s="35"/>
      <c r="N839" s="74"/>
      <c r="O839" s="74"/>
      <c r="P839" s="35"/>
      <c r="Q839" s="35"/>
      <c r="R839" s="74"/>
      <c r="S839" s="61"/>
      <c r="T839" s="74"/>
    </row>
    <row r="840" spans="2:20" x14ac:dyDescent="0.35">
      <c r="B840" s="33"/>
      <c r="C840" s="72"/>
      <c r="D840" s="73"/>
      <c r="E840" s="73"/>
      <c r="F840" s="73"/>
      <c r="G840" s="74"/>
      <c r="H840" s="61"/>
      <c r="I840" s="61"/>
      <c r="J840" s="74"/>
      <c r="K840" s="74"/>
      <c r="L840" s="35"/>
      <c r="M840" s="35"/>
      <c r="N840" s="74"/>
      <c r="O840" s="74"/>
      <c r="P840" s="35"/>
      <c r="Q840" s="35"/>
      <c r="R840" s="74"/>
      <c r="S840" s="61"/>
      <c r="T840" s="74"/>
    </row>
    <row r="841" spans="2:20" x14ac:dyDescent="0.35">
      <c r="B841" s="33"/>
      <c r="C841" s="72"/>
      <c r="D841" s="73"/>
      <c r="E841" s="73"/>
      <c r="F841" s="73"/>
      <c r="G841" s="74"/>
      <c r="H841" s="61"/>
      <c r="I841" s="61"/>
      <c r="J841" s="74"/>
      <c r="K841" s="74"/>
      <c r="L841" s="35"/>
      <c r="M841" s="35"/>
      <c r="N841" s="74"/>
      <c r="O841" s="74"/>
      <c r="P841" s="35"/>
      <c r="Q841" s="35"/>
      <c r="R841" s="74"/>
      <c r="S841" s="61"/>
      <c r="T841" s="74"/>
    </row>
    <row r="842" spans="2:20" x14ac:dyDescent="0.35">
      <c r="B842" s="33"/>
      <c r="C842" s="72"/>
      <c r="D842" s="73"/>
      <c r="E842" s="73"/>
      <c r="F842" s="73"/>
      <c r="G842" s="74"/>
      <c r="H842" s="61"/>
      <c r="I842" s="61"/>
      <c r="J842" s="74"/>
      <c r="K842" s="74"/>
      <c r="L842" s="35"/>
      <c r="M842" s="35"/>
      <c r="N842" s="74"/>
      <c r="O842" s="74"/>
      <c r="P842" s="35"/>
      <c r="Q842" s="35"/>
      <c r="R842" s="74"/>
      <c r="S842" s="61"/>
      <c r="T842" s="74"/>
    </row>
    <row r="843" spans="2:20" x14ac:dyDescent="0.35">
      <c r="B843" s="33"/>
      <c r="C843" s="72"/>
      <c r="D843" s="73"/>
      <c r="E843" s="73"/>
      <c r="F843" s="73"/>
      <c r="G843" s="74"/>
      <c r="H843" s="61"/>
      <c r="I843" s="61"/>
      <c r="J843" s="74"/>
      <c r="K843" s="74"/>
      <c r="L843" s="35"/>
      <c r="M843" s="35"/>
      <c r="N843" s="74"/>
      <c r="O843" s="74"/>
      <c r="P843" s="35"/>
      <c r="Q843" s="35"/>
      <c r="R843" s="74"/>
      <c r="S843" s="61"/>
      <c r="T843" s="74"/>
    </row>
    <row r="844" spans="2:20" x14ac:dyDescent="0.35">
      <c r="B844" s="33"/>
      <c r="C844" s="72"/>
      <c r="D844" s="73"/>
      <c r="E844" s="73"/>
      <c r="F844" s="73"/>
      <c r="G844" s="74"/>
      <c r="H844" s="61"/>
      <c r="I844" s="61"/>
      <c r="J844" s="74"/>
      <c r="K844" s="74"/>
      <c r="L844" s="35"/>
      <c r="M844" s="35"/>
      <c r="N844" s="74"/>
      <c r="O844" s="74"/>
      <c r="P844" s="35"/>
      <c r="Q844" s="35"/>
      <c r="R844" s="74"/>
      <c r="S844" s="61"/>
      <c r="T844" s="74"/>
    </row>
    <row r="845" spans="2:20" x14ac:dyDescent="0.35">
      <c r="B845" s="33"/>
      <c r="C845" s="72"/>
      <c r="D845" s="73"/>
      <c r="E845" s="73"/>
      <c r="F845" s="73"/>
      <c r="G845" s="74"/>
      <c r="H845" s="61"/>
      <c r="I845" s="61"/>
      <c r="J845" s="74"/>
      <c r="K845" s="74"/>
      <c r="L845" s="35"/>
      <c r="M845" s="35"/>
      <c r="N845" s="74"/>
      <c r="O845" s="74"/>
      <c r="P845" s="35"/>
      <c r="Q845" s="35"/>
      <c r="R845" s="74"/>
      <c r="S845" s="61"/>
      <c r="T845" s="74"/>
    </row>
    <row r="846" spans="2:20" x14ac:dyDescent="0.35">
      <c r="B846" s="33"/>
      <c r="C846" s="72"/>
      <c r="D846" s="73"/>
      <c r="E846" s="73"/>
      <c r="F846" s="73"/>
      <c r="G846" s="74"/>
      <c r="H846" s="61"/>
      <c r="I846" s="61"/>
      <c r="J846" s="74"/>
      <c r="K846" s="74"/>
      <c r="L846" s="35"/>
      <c r="M846" s="35"/>
      <c r="N846" s="74"/>
      <c r="O846" s="74"/>
      <c r="P846" s="35"/>
      <c r="Q846" s="35"/>
      <c r="R846" s="74"/>
      <c r="S846" s="61"/>
      <c r="T846" s="74"/>
    </row>
    <row r="847" spans="2:20" x14ac:dyDescent="0.35">
      <c r="B847" s="33"/>
      <c r="C847" s="72"/>
      <c r="D847" s="73"/>
      <c r="E847" s="73"/>
      <c r="F847" s="73"/>
      <c r="G847" s="74"/>
      <c r="H847" s="61"/>
      <c r="I847" s="61"/>
      <c r="J847" s="74"/>
      <c r="K847" s="74"/>
      <c r="L847" s="35"/>
      <c r="M847" s="35"/>
      <c r="N847" s="74"/>
      <c r="O847" s="74"/>
      <c r="P847" s="35"/>
      <c r="Q847" s="35"/>
      <c r="R847" s="74"/>
      <c r="S847" s="61"/>
      <c r="T847" s="74"/>
    </row>
    <row r="848" spans="2:20" x14ac:dyDescent="0.35">
      <c r="B848" s="33"/>
      <c r="C848" s="72"/>
      <c r="D848" s="73"/>
      <c r="E848" s="73"/>
      <c r="F848" s="73"/>
      <c r="G848" s="74"/>
      <c r="H848" s="61"/>
      <c r="I848" s="61"/>
      <c r="J848" s="74"/>
      <c r="K848" s="74"/>
      <c r="L848" s="35"/>
      <c r="M848" s="35"/>
      <c r="N848" s="74"/>
      <c r="O848" s="74"/>
      <c r="P848" s="35"/>
      <c r="Q848" s="35"/>
      <c r="R848" s="74"/>
      <c r="S848" s="61"/>
      <c r="T848" s="74"/>
    </row>
    <row r="849" spans="2:20" x14ac:dyDescent="0.35">
      <c r="B849" s="33"/>
      <c r="C849" s="72"/>
      <c r="D849" s="73"/>
      <c r="E849" s="73"/>
      <c r="F849" s="73"/>
      <c r="G849" s="74"/>
      <c r="H849" s="61"/>
      <c r="I849" s="61"/>
      <c r="J849" s="74"/>
      <c r="K849" s="74"/>
      <c r="L849" s="35"/>
      <c r="M849" s="35"/>
      <c r="N849" s="74"/>
      <c r="O849" s="74"/>
      <c r="P849" s="35"/>
      <c r="Q849" s="35"/>
      <c r="R849" s="74"/>
      <c r="S849" s="61"/>
      <c r="T849" s="74"/>
    </row>
    <row r="850" spans="2:20" x14ac:dyDescent="0.35">
      <c r="B850" s="33"/>
      <c r="C850" s="72"/>
      <c r="D850" s="73"/>
      <c r="E850" s="73"/>
      <c r="F850" s="73"/>
      <c r="G850" s="74"/>
      <c r="H850" s="61"/>
      <c r="I850" s="61"/>
      <c r="J850" s="74"/>
      <c r="K850" s="74"/>
      <c r="L850" s="35"/>
      <c r="M850" s="35"/>
      <c r="N850" s="74"/>
      <c r="O850" s="74"/>
      <c r="P850" s="35"/>
      <c r="Q850" s="35"/>
      <c r="R850" s="74"/>
      <c r="S850" s="61"/>
      <c r="T850" s="74"/>
    </row>
    <row r="851" spans="2:20" x14ac:dyDescent="0.35">
      <c r="B851" s="33"/>
      <c r="C851" s="72"/>
      <c r="D851" s="73"/>
      <c r="E851" s="73"/>
      <c r="F851" s="73"/>
      <c r="G851" s="74"/>
      <c r="H851" s="61"/>
      <c r="I851" s="61"/>
      <c r="J851" s="74"/>
      <c r="K851" s="74"/>
      <c r="L851" s="35"/>
      <c r="M851" s="35"/>
      <c r="N851" s="74"/>
      <c r="O851" s="74"/>
      <c r="P851" s="35"/>
      <c r="Q851" s="35"/>
      <c r="R851" s="74"/>
      <c r="S851" s="61"/>
      <c r="T851" s="74"/>
    </row>
    <row r="852" spans="2:20" x14ac:dyDescent="0.35">
      <c r="B852" s="33"/>
      <c r="C852" s="72"/>
      <c r="D852" s="73"/>
      <c r="E852" s="73"/>
      <c r="F852" s="73"/>
      <c r="G852" s="74"/>
      <c r="H852" s="61"/>
      <c r="I852" s="61"/>
      <c r="J852" s="74"/>
      <c r="K852" s="74"/>
      <c r="L852" s="35"/>
      <c r="M852" s="35"/>
      <c r="N852" s="74"/>
      <c r="O852" s="74"/>
      <c r="P852" s="35"/>
      <c r="Q852" s="35"/>
      <c r="R852" s="74"/>
      <c r="S852" s="61"/>
      <c r="T852" s="74"/>
    </row>
    <row r="853" spans="2:20" x14ac:dyDescent="0.35">
      <c r="B853" s="33"/>
      <c r="C853" s="72"/>
      <c r="D853" s="73"/>
      <c r="E853" s="73"/>
      <c r="F853" s="73"/>
      <c r="G853" s="74"/>
      <c r="H853" s="61"/>
      <c r="I853" s="61"/>
      <c r="J853" s="74"/>
      <c r="K853" s="74"/>
      <c r="L853" s="35"/>
      <c r="M853" s="35"/>
      <c r="N853" s="74"/>
      <c r="O853" s="74"/>
      <c r="P853" s="35"/>
      <c r="Q853" s="35"/>
      <c r="R853" s="74"/>
      <c r="S853" s="61"/>
      <c r="T853" s="74"/>
    </row>
    <row r="854" spans="2:20" x14ac:dyDescent="0.35">
      <c r="B854" s="33"/>
      <c r="C854" s="72"/>
      <c r="D854" s="73"/>
      <c r="E854" s="73"/>
      <c r="F854" s="73"/>
      <c r="G854" s="74"/>
      <c r="H854" s="61"/>
      <c r="I854" s="61"/>
      <c r="J854" s="74"/>
      <c r="K854" s="74"/>
      <c r="L854" s="35"/>
      <c r="M854" s="35"/>
      <c r="N854" s="74"/>
      <c r="O854" s="74"/>
      <c r="P854" s="35"/>
      <c r="Q854" s="35"/>
      <c r="R854" s="74"/>
      <c r="S854" s="61"/>
      <c r="T854" s="74"/>
    </row>
    <row r="855" spans="2:20" x14ac:dyDescent="0.35">
      <c r="B855" s="33"/>
      <c r="C855" s="72"/>
      <c r="D855" s="73"/>
      <c r="E855" s="73"/>
      <c r="F855" s="73"/>
      <c r="G855" s="74"/>
      <c r="H855" s="61"/>
      <c r="I855" s="61"/>
      <c r="J855" s="74"/>
      <c r="K855" s="74"/>
      <c r="L855" s="35"/>
      <c r="M855" s="35"/>
      <c r="N855" s="74"/>
      <c r="O855" s="74"/>
      <c r="P855" s="35"/>
      <c r="Q855" s="35"/>
      <c r="R855" s="74"/>
      <c r="S855" s="61"/>
      <c r="T855" s="74"/>
    </row>
    <row r="856" spans="2:20" x14ac:dyDescent="0.35">
      <c r="B856" s="33"/>
      <c r="C856" s="72"/>
      <c r="D856" s="73"/>
      <c r="E856" s="73"/>
      <c r="F856" s="73"/>
      <c r="G856" s="74"/>
      <c r="H856" s="61"/>
      <c r="I856" s="61"/>
      <c r="J856" s="74"/>
      <c r="K856" s="74"/>
      <c r="L856" s="35"/>
      <c r="M856" s="35"/>
      <c r="N856" s="74"/>
      <c r="O856" s="74"/>
      <c r="P856" s="35"/>
      <c r="Q856" s="35"/>
      <c r="R856" s="74"/>
      <c r="S856" s="61"/>
      <c r="T856" s="74"/>
    </row>
    <row r="857" spans="2:20" x14ac:dyDescent="0.35">
      <c r="B857" s="33"/>
      <c r="C857" s="72"/>
      <c r="D857" s="73"/>
      <c r="E857" s="73"/>
      <c r="F857" s="73"/>
      <c r="G857" s="74"/>
      <c r="H857" s="61"/>
      <c r="I857" s="61"/>
      <c r="J857" s="74"/>
      <c r="K857" s="74"/>
      <c r="L857" s="35"/>
      <c r="M857" s="35"/>
      <c r="N857" s="74"/>
      <c r="O857" s="74"/>
      <c r="P857" s="35"/>
      <c r="Q857" s="35"/>
      <c r="R857" s="74"/>
      <c r="S857" s="61"/>
      <c r="T857" s="74"/>
    </row>
    <row r="858" spans="2:20" x14ac:dyDescent="0.35">
      <c r="B858" s="33"/>
      <c r="C858" s="72"/>
      <c r="D858" s="73"/>
      <c r="E858" s="73"/>
      <c r="F858" s="73"/>
      <c r="G858" s="74"/>
      <c r="H858" s="61"/>
      <c r="I858" s="61"/>
      <c r="J858" s="74"/>
      <c r="K858" s="74"/>
      <c r="L858" s="35"/>
      <c r="M858" s="35"/>
      <c r="N858" s="74"/>
      <c r="O858" s="74"/>
      <c r="P858" s="35"/>
      <c r="Q858" s="35"/>
      <c r="R858" s="74"/>
      <c r="S858" s="61"/>
      <c r="T858" s="74"/>
    </row>
    <row r="859" spans="2:20" x14ac:dyDescent="0.35">
      <c r="B859" s="33"/>
      <c r="C859" s="72"/>
      <c r="D859" s="73"/>
      <c r="E859" s="73"/>
      <c r="F859" s="73"/>
      <c r="G859" s="74"/>
      <c r="H859" s="61"/>
      <c r="I859" s="61"/>
      <c r="J859" s="74"/>
      <c r="K859" s="74"/>
      <c r="L859" s="35"/>
      <c r="M859" s="35"/>
      <c r="N859" s="74"/>
      <c r="O859" s="74"/>
      <c r="P859" s="35"/>
      <c r="Q859" s="35"/>
      <c r="R859" s="74"/>
      <c r="S859" s="61"/>
      <c r="T859" s="74"/>
    </row>
    <row r="860" spans="2:20" x14ac:dyDescent="0.35">
      <c r="B860" s="33"/>
      <c r="C860" s="72"/>
      <c r="D860" s="73"/>
      <c r="E860" s="73"/>
      <c r="F860" s="73"/>
      <c r="G860" s="74"/>
      <c r="H860" s="61"/>
      <c r="I860" s="61"/>
      <c r="J860" s="74"/>
      <c r="K860" s="74"/>
      <c r="L860" s="35"/>
      <c r="M860" s="35"/>
      <c r="N860" s="74"/>
      <c r="O860" s="74"/>
      <c r="P860" s="35"/>
      <c r="Q860" s="35"/>
      <c r="R860" s="74"/>
      <c r="S860" s="61"/>
      <c r="T860" s="74"/>
    </row>
    <row r="861" spans="2:20" x14ac:dyDescent="0.35">
      <c r="B861" s="33"/>
      <c r="C861" s="72"/>
      <c r="D861" s="73"/>
      <c r="E861" s="73"/>
      <c r="F861" s="73"/>
      <c r="G861" s="74"/>
      <c r="H861" s="61"/>
      <c r="I861" s="61"/>
      <c r="J861" s="74"/>
      <c r="K861" s="74"/>
      <c r="L861" s="35"/>
      <c r="M861" s="35"/>
      <c r="N861" s="74"/>
      <c r="O861" s="74"/>
      <c r="P861" s="35"/>
      <c r="Q861" s="35"/>
      <c r="R861" s="74"/>
      <c r="S861" s="61"/>
      <c r="T861" s="74"/>
    </row>
    <row r="862" spans="2:20" x14ac:dyDescent="0.35">
      <c r="B862" s="33"/>
      <c r="C862" s="72"/>
      <c r="D862" s="73"/>
      <c r="E862" s="73"/>
      <c r="F862" s="73"/>
      <c r="G862" s="74"/>
      <c r="H862" s="61"/>
      <c r="I862" s="61"/>
      <c r="J862" s="74"/>
      <c r="K862" s="74"/>
      <c r="L862" s="35"/>
      <c r="M862" s="35"/>
      <c r="N862" s="74"/>
      <c r="O862" s="74"/>
      <c r="P862" s="35"/>
      <c r="Q862" s="35"/>
      <c r="R862" s="74"/>
      <c r="S862" s="61"/>
      <c r="T862" s="74"/>
    </row>
    <row r="863" spans="2:20" x14ac:dyDescent="0.35">
      <c r="B863" s="33"/>
      <c r="C863" s="72"/>
      <c r="D863" s="73"/>
      <c r="E863" s="73"/>
      <c r="F863" s="73"/>
      <c r="G863" s="74"/>
      <c r="H863" s="61"/>
      <c r="I863" s="61"/>
      <c r="J863" s="74"/>
      <c r="K863" s="74"/>
      <c r="L863" s="35"/>
      <c r="M863" s="35"/>
      <c r="N863" s="74"/>
      <c r="O863" s="74"/>
      <c r="P863" s="35"/>
      <c r="Q863" s="35"/>
      <c r="R863" s="74"/>
      <c r="S863" s="61"/>
      <c r="T863" s="74"/>
    </row>
    <row r="864" spans="2:20" x14ac:dyDescent="0.35">
      <c r="B864" s="33"/>
      <c r="C864" s="72"/>
      <c r="D864" s="73"/>
      <c r="E864" s="73"/>
      <c r="F864" s="73"/>
      <c r="G864" s="74"/>
      <c r="H864" s="61"/>
      <c r="I864" s="61"/>
      <c r="J864" s="74"/>
      <c r="K864" s="74"/>
      <c r="L864" s="35"/>
      <c r="M864" s="35"/>
      <c r="N864" s="74"/>
      <c r="O864" s="74"/>
      <c r="P864" s="35"/>
      <c r="Q864" s="35"/>
      <c r="R864" s="74"/>
      <c r="S864" s="61"/>
      <c r="T864" s="74"/>
    </row>
    <row r="865" spans="2:20" x14ac:dyDescent="0.35">
      <c r="B865" s="33"/>
      <c r="C865" s="72"/>
      <c r="D865" s="73"/>
      <c r="E865" s="73"/>
      <c r="F865" s="73"/>
      <c r="G865" s="74"/>
      <c r="H865" s="61"/>
      <c r="I865" s="61"/>
      <c r="J865" s="74"/>
      <c r="K865" s="74"/>
      <c r="L865" s="35"/>
      <c r="M865" s="35"/>
      <c r="N865" s="74"/>
      <c r="O865" s="74"/>
      <c r="P865" s="35"/>
      <c r="Q865" s="35"/>
      <c r="R865" s="74"/>
      <c r="S865" s="61"/>
      <c r="T865" s="74"/>
    </row>
    <row r="866" spans="2:20" x14ac:dyDescent="0.35">
      <c r="B866" s="33"/>
      <c r="C866" s="72"/>
      <c r="D866" s="73"/>
      <c r="E866" s="73"/>
      <c r="F866" s="73"/>
      <c r="G866" s="74"/>
      <c r="H866" s="61"/>
      <c r="I866" s="61"/>
      <c r="J866" s="74"/>
      <c r="K866" s="74"/>
      <c r="L866" s="35"/>
      <c r="M866" s="35"/>
      <c r="N866" s="74"/>
      <c r="O866" s="74"/>
      <c r="P866" s="35"/>
      <c r="Q866" s="35"/>
      <c r="R866" s="74"/>
      <c r="S866" s="61"/>
      <c r="T866" s="74"/>
    </row>
    <row r="867" spans="2:20" x14ac:dyDescent="0.35">
      <c r="B867" s="33"/>
      <c r="C867" s="72"/>
      <c r="D867" s="73"/>
      <c r="E867" s="73"/>
      <c r="F867" s="73"/>
      <c r="G867" s="74"/>
      <c r="H867" s="61"/>
      <c r="I867" s="61"/>
      <c r="J867" s="74"/>
      <c r="K867" s="74"/>
      <c r="L867" s="35"/>
      <c r="M867" s="35"/>
      <c r="N867" s="74"/>
      <c r="O867" s="74"/>
      <c r="P867" s="35"/>
      <c r="Q867" s="35"/>
      <c r="R867" s="74"/>
      <c r="S867" s="61"/>
      <c r="T867" s="74"/>
    </row>
    <row r="868" spans="2:20" x14ac:dyDescent="0.35">
      <c r="B868" s="33"/>
      <c r="C868" s="72"/>
      <c r="D868" s="73"/>
      <c r="E868" s="73"/>
      <c r="F868" s="73"/>
      <c r="G868" s="74"/>
      <c r="H868" s="61"/>
      <c r="I868" s="61"/>
      <c r="J868" s="74"/>
      <c r="K868" s="74"/>
      <c r="L868" s="35"/>
      <c r="M868" s="35"/>
      <c r="N868" s="74"/>
      <c r="O868" s="74"/>
      <c r="P868" s="35"/>
      <c r="Q868" s="35"/>
      <c r="R868" s="74"/>
      <c r="S868" s="61"/>
      <c r="T868" s="74"/>
    </row>
    <row r="869" spans="2:20" x14ac:dyDescent="0.35">
      <c r="B869" s="33"/>
      <c r="C869" s="72"/>
      <c r="D869" s="73"/>
      <c r="E869" s="73"/>
      <c r="F869" s="73"/>
      <c r="G869" s="74"/>
      <c r="H869" s="61"/>
      <c r="I869" s="61"/>
      <c r="J869" s="74"/>
      <c r="K869" s="74"/>
      <c r="L869" s="35"/>
      <c r="M869" s="35"/>
      <c r="N869" s="74"/>
      <c r="O869" s="74"/>
      <c r="P869" s="35"/>
      <c r="Q869" s="35"/>
      <c r="R869" s="74"/>
      <c r="S869" s="61"/>
      <c r="T869" s="74"/>
    </row>
    <row r="870" spans="2:20" x14ac:dyDescent="0.35">
      <c r="B870" s="33"/>
      <c r="C870" s="72"/>
      <c r="D870" s="73"/>
      <c r="E870" s="73"/>
      <c r="F870" s="73"/>
      <c r="G870" s="74"/>
      <c r="H870" s="61"/>
      <c r="I870" s="61"/>
      <c r="J870" s="74"/>
      <c r="K870" s="74"/>
      <c r="L870" s="35"/>
      <c r="M870" s="35"/>
      <c r="N870" s="74"/>
      <c r="O870" s="74"/>
      <c r="P870" s="35"/>
      <c r="Q870" s="35"/>
      <c r="R870" s="74"/>
      <c r="S870" s="61"/>
      <c r="T870" s="74"/>
    </row>
    <row r="871" spans="2:20" x14ac:dyDescent="0.35">
      <c r="B871" s="33"/>
      <c r="C871" s="72"/>
      <c r="D871" s="73"/>
      <c r="E871" s="73"/>
      <c r="F871" s="73"/>
      <c r="G871" s="74"/>
      <c r="H871" s="61"/>
      <c r="I871" s="61"/>
      <c r="J871" s="74"/>
      <c r="K871" s="74"/>
      <c r="L871" s="35"/>
      <c r="M871" s="35"/>
      <c r="N871" s="74"/>
      <c r="O871" s="74"/>
      <c r="P871" s="35"/>
      <c r="Q871" s="35"/>
      <c r="R871" s="74"/>
      <c r="S871" s="61"/>
      <c r="T871" s="74"/>
    </row>
    <row r="872" spans="2:20" x14ac:dyDescent="0.35">
      <c r="B872" s="33"/>
      <c r="C872" s="72"/>
      <c r="D872" s="73"/>
      <c r="E872" s="73"/>
      <c r="F872" s="73"/>
      <c r="G872" s="74"/>
      <c r="H872" s="61"/>
      <c r="I872" s="61"/>
      <c r="J872" s="74"/>
      <c r="K872" s="74"/>
      <c r="L872" s="35"/>
      <c r="M872" s="35"/>
      <c r="N872" s="74"/>
      <c r="O872" s="74"/>
      <c r="P872" s="35"/>
      <c r="Q872" s="35"/>
      <c r="R872" s="74"/>
      <c r="S872" s="61"/>
      <c r="T872" s="74"/>
    </row>
    <row r="873" spans="2:20" x14ac:dyDescent="0.35">
      <c r="B873" s="33"/>
      <c r="C873" s="72"/>
      <c r="D873" s="73"/>
      <c r="E873" s="73"/>
      <c r="F873" s="73"/>
      <c r="G873" s="74"/>
      <c r="H873" s="61"/>
      <c r="I873" s="61"/>
      <c r="J873" s="74"/>
      <c r="K873" s="74"/>
      <c r="L873" s="35"/>
      <c r="M873" s="35"/>
      <c r="N873" s="74"/>
      <c r="O873" s="74"/>
      <c r="P873" s="35"/>
      <c r="Q873" s="35"/>
      <c r="R873" s="74"/>
      <c r="S873" s="61"/>
      <c r="T873" s="74"/>
    </row>
    <row r="874" spans="2:20" x14ac:dyDescent="0.35">
      <c r="B874" s="33"/>
      <c r="C874" s="72"/>
      <c r="D874" s="73"/>
      <c r="E874" s="73"/>
      <c r="F874" s="73"/>
      <c r="G874" s="74"/>
      <c r="H874" s="61"/>
      <c r="I874" s="61"/>
      <c r="J874" s="74"/>
      <c r="K874" s="74"/>
      <c r="L874" s="35"/>
      <c r="M874" s="35"/>
      <c r="N874" s="74"/>
      <c r="O874" s="74"/>
      <c r="P874" s="35"/>
      <c r="Q874" s="35"/>
      <c r="R874" s="74"/>
      <c r="S874" s="61"/>
      <c r="T874" s="74"/>
    </row>
    <row r="875" spans="2:20" x14ac:dyDescent="0.35">
      <c r="B875" s="33"/>
      <c r="C875" s="72"/>
      <c r="D875" s="73"/>
      <c r="E875" s="73"/>
      <c r="F875" s="73"/>
      <c r="G875" s="74"/>
      <c r="H875" s="61"/>
      <c r="I875" s="61"/>
      <c r="J875" s="74"/>
      <c r="K875" s="74"/>
      <c r="L875" s="35"/>
      <c r="M875" s="35"/>
      <c r="N875" s="74"/>
      <c r="O875" s="74"/>
      <c r="P875" s="35"/>
      <c r="Q875" s="35"/>
      <c r="R875" s="74"/>
      <c r="S875" s="61"/>
      <c r="T875" s="74"/>
    </row>
    <row r="876" spans="2:20" x14ac:dyDescent="0.35">
      <c r="B876" s="33"/>
      <c r="C876" s="72"/>
      <c r="D876" s="73"/>
      <c r="E876" s="73"/>
      <c r="F876" s="73"/>
      <c r="G876" s="74"/>
      <c r="H876" s="61"/>
      <c r="I876" s="61"/>
      <c r="J876" s="74"/>
      <c r="K876" s="74"/>
      <c r="L876" s="35"/>
      <c r="M876" s="35"/>
      <c r="N876" s="74"/>
      <c r="O876" s="74"/>
      <c r="P876" s="35"/>
      <c r="Q876" s="35"/>
      <c r="R876" s="74"/>
      <c r="S876" s="61"/>
      <c r="T876" s="74"/>
    </row>
    <row r="877" spans="2:20" x14ac:dyDescent="0.35">
      <c r="B877" s="33"/>
      <c r="C877" s="72"/>
      <c r="D877" s="73"/>
      <c r="E877" s="73"/>
      <c r="F877" s="73"/>
      <c r="G877" s="74"/>
      <c r="H877" s="61"/>
      <c r="I877" s="61"/>
      <c r="J877" s="74"/>
      <c r="K877" s="74"/>
      <c r="L877" s="35"/>
      <c r="M877" s="35"/>
      <c r="N877" s="74"/>
      <c r="O877" s="74"/>
      <c r="P877" s="35"/>
      <c r="Q877" s="35"/>
      <c r="R877" s="74"/>
      <c r="S877" s="61"/>
      <c r="T877" s="74"/>
    </row>
    <row r="878" spans="2:20" x14ac:dyDescent="0.35">
      <c r="B878" s="33"/>
      <c r="C878" s="72"/>
      <c r="D878" s="73"/>
      <c r="E878" s="73"/>
      <c r="F878" s="73"/>
      <c r="G878" s="74"/>
      <c r="H878" s="61"/>
      <c r="I878" s="61"/>
      <c r="J878" s="74"/>
      <c r="K878" s="74"/>
      <c r="L878" s="35"/>
      <c r="M878" s="35"/>
      <c r="N878" s="74"/>
      <c r="O878" s="74"/>
      <c r="P878" s="35"/>
      <c r="Q878" s="35"/>
      <c r="R878" s="74"/>
      <c r="S878" s="61"/>
      <c r="T878" s="74"/>
    </row>
    <row r="879" spans="2:20" x14ac:dyDescent="0.35">
      <c r="B879" s="33"/>
      <c r="C879" s="72"/>
      <c r="D879" s="73"/>
      <c r="E879" s="73"/>
      <c r="F879" s="73"/>
      <c r="G879" s="74"/>
      <c r="H879" s="61"/>
      <c r="I879" s="61"/>
      <c r="J879" s="74"/>
      <c r="K879" s="74"/>
      <c r="L879" s="35"/>
      <c r="M879" s="35"/>
      <c r="N879" s="74"/>
      <c r="O879" s="74"/>
      <c r="P879" s="35"/>
      <c r="Q879" s="35"/>
      <c r="R879" s="74"/>
      <c r="S879" s="61"/>
      <c r="T879" s="74"/>
    </row>
    <row r="880" spans="2:20" x14ac:dyDescent="0.35">
      <c r="B880" s="33"/>
      <c r="C880" s="72"/>
      <c r="D880" s="73"/>
      <c r="E880" s="73"/>
      <c r="F880" s="73"/>
      <c r="G880" s="74"/>
      <c r="H880" s="61"/>
      <c r="I880" s="61"/>
      <c r="J880" s="74"/>
      <c r="K880" s="74"/>
      <c r="L880" s="35"/>
      <c r="M880" s="35"/>
      <c r="N880" s="74"/>
      <c r="O880" s="74"/>
      <c r="P880" s="35"/>
      <c r="Q880" s="35"/>
      <c r="R880" s="74"/>
      <c r="S880" s="61"/>
      <c r="T880" s="74"/>
    </row>
    <row r="881" spans="2:20" x14ac:dyDescent="0.35">
      <c r="B881" s="33"/>
      <c r="C881" s="72"/>
      <c r="D881" s="73"/>
      <c r="E881" s="73"/>
      <c r="F881" s="73"/>
      <c r="G881" s="74"/>
      <c r="H881" s="61"/>
      <c r="I881" s="61"/>
      <c r="J881" s="74"/>
      <c r="K881" s="74"/>
      <c r="L881" s="35"/>
      <c r="M881" s="35"/>
      <c r="N881" s="74"/>
      <c r="O881" s="74"/>
      <c r="P881" s="35"/>
      <c r="Q881" s="35"/>
      <c r="R881" s="74"/>
      <c r="S881" s="61"/>
      <c r="T881" s="74"/>
    </row>
    <row r="882" spans="2:20" x14ac:dyDescent="0.35">
      <c r="B882" s="33"/>
      <c r="C882" s="72"/>
      <c r="D882" s="73"/>
      <c r="E882" s="73"/>
      <c r="F882" s="73"/>
      <c r="G882" s="74"/>
      <c r="H882" s="61"/>
      <c r="I882" s="61"/>
      <c r="J882" s="74"/>
      <c r="K882" s="74"/>
      <c r="L882" s="35"/>
      <c r="M882" s="35"/>
      <c r="N882" s="74"/>
      <c r="O882" s="74"/>
      <c r="P882" s="35"/>
      <c r="Q882" s="35"/>
      <c r="R882" s="74"/>
      <c r="S882" s="61"/>
      <c r="T882" s="74"/>
    </row>
    <row r="883" spans="2:20" x14ac:dyDescent="0.35">
      <c r="B883" s="33"/>
      <c r="C883" s="72"/>
      <c r="D883" s="73"/>
      <c r="E883" s="73"/>
      <c r="F883" s="73"/>
      <c r="G883" s="74"/>
      <c r="H883" s="61"/>
      <c r="I883" s="61"/>
      <c r="J883" s="74"/>
      <c r="K883" s="74"/>
      <c r="L883" s="35"/>
      <c r="M883" s="35"/>
      <c r="N883" s="74"/>
      <c r="O883" s="74"/>
      <c r="P883" s="35"/>
      <c r="Q883" s="35"/>
      <c r="R883" s="74"/>
      <c r="S883" s="61"/>
      <c r="T883" s="74"/>
    </row>
    <row r="884" spans="2:20" x14ac:dyDescent="0.35">
      <c r="B884" s="33"/>
      <c r="C884" s="72"/>
      <c r="D884" s="73"/>
      <c r="E884" s="73"/>
      <c r="F884" s="73"/>
      <c r="G884" s="74"/>
      <c r="H884" s="61"/>
      <c r="I884" s="61"/>
      <c r="J884" s="74"/>
      <c r="K884" s="74"/>
      <c r="L884" s="35"/>
      <c r="M884" s="35"/>
      <c r="N884" s="74"/>
      <c r="O884" s="74"/>
      <c r="P884" s="35"/>
      <c r="Q884" s="35"/>
      <c r="R884" s="74"/>
      <c r="S884" s="61"/>
      <c r="T884" s="74"/>
    </row>
    <row r="885" spans="2:20" x14ac:dyDescent="0.35">
      <c r="B885" s="33"/>
      <c r="C885" s="72"/>
      <c r="D885" s="73"/>
      <c r="E885" s="73"/>
      <c r="F885" s="73"/>
      <c r="G885" s="74"/>
      <c r="H885" s="61"/>
      <c r="I885" s="61"/>
      <c r="J885" s="74"/>
      <c r="K885" s="74"/>
      <c r="L885" s="35"/>
      <c r="M885" s="35"/>
      <c r="N885" s="74"/>
      <c r="O885" s="74"/>
      <c r="P885" s="35"/>
      <c r="Q885" s="35"/>
      <c r="R885" s="74"/>
      <c r="S885" s="61"/>
      <c r="T885" s="74"/>
    </row>
    <row r="886" spans="2:20" x14ac:dyDescent="0.35">
      <c r="B886" s="33"/>
      <c r="C886" s="72"/>
      <c r="D886" s="73"/>
      <c r="E886" s="73"/>
      <c r="F886" s="73"/>
      <c r="G886" s="74"/>
      <c r="H886" s="61"/>
      <c r="I886" s="61"/>
      <c r="J886" s="74"/>
      <c r="K886" s="74"/>
      <c r="L886" s="35"/>
      <c r="M886" s="35"/>
      <c r="N886" s="74"/>
      <c r="O886" s="74"/>
      <c r="P886" s="35"/>
      <c r="Q886" s="35"/>
      <c r="R886" s="74"/>
      <c r="S886" s="61"/>
      <c r="T886" s="74"/>
    </row>
    <row r="887" spans="2:20" x14ac:dyDescent="0.35">
      <c r="B887" s="33"/>
      <c r="C887" s="72"/>
      <c r="D887" s="73"/>
      <c r="E887" s="73"/>
      <c r="F887" s="73"/>
      <c r="G887" s="74"/>
      <c r="H887" s="61"/>
      <c r="I887" s="61"/>
      <c r="J887" s="74"/>
      <c r="K887" s="74"/>
      <c r="L887" s="35"/>
      <c r="M887" s="35"/>
      <c r="N887" s="74"/>
      <c r="O887" s="74"/>
      <c r="P887" s="35"/>
      <c r="Q887" s="35"/>
      <c r="R887" s="74"/>
      <c r="S887" s="61"/>
      <c r="T887" s="74"/>
    </row>
    <row r="888" spans="2:20" x14ac:dyDescent="0.35">
      <c r="B888" s="33"/>
      <c r="C888" s="72"/>
      <c r="D888" s="73"/>
      <c r="E888" s="73"/>
      <c r="F888" s="73"/>
      <c r="G888" s="74"/>
      <c r="H888" s="61"/>
      <c r="I888" s="61"/>
      <c r="J888" s="74"/>
      <c r="K888" s="74"/>
      <c r="L888" s="35"/>
      <c r="M888" s="35"/>
      <c r="N888" s="74"/>
      <c r="O888" s="74"/>
      <c r="P888" s="35"/>
      <c r="Q888" s="35"/>
      <c r="R888" s="74"/>
      <c r="S888" s="61"/>
      <c r="T888" s="74"/>
    </row>
    <row r="889" spans="2:20" x14ac:dyDescent="0.35">
      <c r="B889" s="33"/>
      <c r="C889" s="72"/>
      <c r="D889" s="73"/>
      <c r="E889" s="73"/>
      <c r="F889" s="73"/>
      <c r="G889" s="74"/>
      <c r="H889" s="61"/>
      <c r="I889" s="61"/>
      <c r="J889" s="74"/>
      <c r="K889" s="74"/>
      <c r="L889" s="35"/>
      <c r="M889" s="35"/>
      <c r="N889" s="74"/>
      <c r="O889" s="74"/>
      <c r="P889" s="35"/>
      <c r="Q889" s="35"/>
      <c r="R889" s="74"/>
      <c r="S889" s="61"/>
      <c r="T889" s="74"/>
    </row>
    <row r="890" spans="2:20" x14ac:dyDescent="0.35">
      <c r="B890" s="33"/>
      <c r="C890" s="72"/>
      <c r="D890" s="73"/>
      <c r="E890" s="73"/>
      <c r="F890" s="73"/>
      <c r="G890" s="74"/>
      <c r="H890" s="61"/>
      <c r="I890" s="61"/>
      <c r="J890" s="74"/>
      <c r="K890" s="74"/>
      <c r="L890" s="35"/>
      <c r="M890" s="35"/>
      <c r="N890" s="74"/>
      <c r="O890" s="74"/>
      <c r="P890" s="35"/>
      <c r="Q890" s="35"/>
      <c r="R890" s="74"/>
      <c r="S890" s="61"/>
      <c r="T890" s="74"/>
    </row>
    <row r="891" spans="2:20" x14ac:dyDescent="0.35">
      <c r="B891" s="33"/>
      <c r="C891" s="72"/>
      <c r="D891" s="73"/>
      <c r="E891" s="73"/>
      <c r="F891" s="73"/>
      <c r="G891" s="74"/>
      <c r="H891" s="61"/>
      <c r="I891" s="61"/>
      <c r="J891" s="74"/>
      <c r="K891" s="74"/>
      <c r="L891" s="35"/>
      <c r="M891" s="35"/>
      <c r="N891" s="74"/>
      <c r="O891" s="74"/>
      <c r="P891" s="35"/>
      <c r="Q891" s="35"/>
      <c r="R891" s="74"/>
      <c r="S891" s="61"/>
      <c r="T891" s="74"/>
    </row>
    <row r="892" spans="2:20" x14ac:dyDescent="0.35">
      <c r="B892" s="33"/>
      <c r="C892" s="72"/>
      <c r="D892" s="73"/>
      <c r="E892" s="73"/>
      <c r="F892" s="73"/>
      <c r="G892" s="74"/>
      <c r="H892" s="61"/>
      <c r="I892" s="61"/>
      <c r="J892" s="74"/>
      <c r="K892" s="74"/>
      <c r="L892" s="35"/>
      <c r="M892" s="35"/>
      <c r="N892" s="74"/>
      <c r="O892" s="74"/>
      <c r="P892" s="35"/>
      <c r="Q892" s="35"/>
      <c r="R892" s="74"/>
      <c r="S892" s="61"/>
      <c r="T892" s="74"/>
    </row>
    <row r="893" spans="2:20" x14ac:dyDescent="0.35">
      <c r="B893" s="33"/>
      <c r="C893" s="72"/>
      <c r="D893" s="73"/>
      <c r="E893" s="73"/>
      <c r="F893" s="73"/>
      <c r="G893" s="74"/>
      <c r="H893" s="61"/>
      <c r="I893" s="61"/>
      <c r="J893" s="74"/>
      <c r="K893" s="74"/>
      <c r="L893" s="35"/>
      <c r="M893" s="35"/>
      <c r="N893" s="74"/>
      <c r="O893" s="74"/>
      <c r="P893" s="35"/>
      <c r="Q893" s="35"/>
      <c r="R893" s="74"/>
      <c r="S893" s="61"/>
      <c r="T893" s="74"/>
    </row>
    <row r="894" spans="2:20" x14ac:dyDescent="0.35">
      <c r="B894" s="33"/>
      <c r="C894" s="72"/>
      <c r="D894" s="73"/>
      <c r="E894" s="73"/>
      <c r="F894" s="73"/>
      <c r="G894" s="74"/>
      <c r="H894" s="61"/>
      <c r="I894" s="61"/>
      <c r="J894" s="74"/>
      <c r="K894" s="74"/>
      <c r="L894" s="35"/>
      <c r="M894" s="35"/>
      <c r="N894" s="74"/>
      <c r="O894" s="74"/>
      <c r="P894" s="35"/>
      <c r="Q894" s="35"/>
      <c r="R894" s="74"/>
      <c r="S894" s="61"/>
      <c r="T894" s="74"/>
    </row>
    <row r="895" spans="2:20" x14ac:dyDescent="0.35">
      <c r="B895" s="33"/>
      <c r="C895" s="72"/>
      <c r="D895" s="73"/>
      <c r="E895" s="73"/>
      <c r="F895" s="73"/>
      <c r="G895" s="74"/>
      <c r="H895" s="61"/>
      <c r="I895" s="61"/>
      <c r="J895" s="74"/>
      <c r="K895" s="74"/>
      <c r="L895" s="35"/>
      <c r="M895" s="35"/>
      <c r="N895" s="74"/>
      <c r="O895" s="74"/>
      <c r="P895" s="35"/>
      <c r="Q895" s="35"/>
      <c r="R895" s="74"/>
      <c r="S895" s="61"/>
      <c r="T895" s="74"/>
    </row>
    <row r="896" spans="2:20" x14ac:dyDescent="0.35">
      <c r="B896" s="33"/>
      <c r="C896" s="72"/>
      <c r="D896" s="73"/>
      <c r="E896" s="73"/>
      <c r="F896" s="73"/>
      <c r="G896" s="74"/>
      <c r="H896" s="61"/>
      <c r="I896" s="61"/>
      <c r="J896" s="74"/>
      <c r="K896" s="74"/>
      <c r="L896" s="35"/>
      <c r="M896" s="35"/>
      <c r="N896" s="74"/>
      <c r="O896" s="74"/>
      <c r="P896" s="35"/>
      <c r="Q896" s="35"/>
      <c r="R896" s="74"/>
      <c r="S896" s="61"/>
      <c r="T896" s="74"/>
    </row>
    <row r="897" spans="2:20" x14ac:dyDescent="0.35">
      <c r="B897" s="33"/>
      <c r="C897" s="72"/>
      <c r="D897" s="73"/>
      <c r="E897" s="73"/>
      <c r="F897" s="73"/>
      <c r="G897" s="74"/>
      <c r="H897" s="61"/>
      <c r="I897" s="61"/>
      <c r="J897" s="74"/>
      <c r="K897" s="74"/>
      <c r="L897" s="35"/>
      <c r="M897" s="35"/>
      <c r="N897" s="74"/>
      <c r="O897" s="74"/>
      <c r="P897" s="35"/>
      <c r="Q897" s="35"/>
      <c r="R897" s="74"/>
      <c r="S897" s="61"/>
      <c r="T897" s="74"/>
    </row>
    <row r="898" spans="2:20" x14ac:dyDescent="0.35">
      <c r="B898" s="33"/>
      <c r="C898" s="72"/>
      <c r="D898" s="73"/>
      <c r="E898" s="73"/>
      <c r="F898" s="73"/>
      <c r="G898" s="74"/>
      <c r="H898" s="61"/>
      <c r="I898" s="61"/>
      <c r="J898" s="74"/>
      <c r="K898" s="74"/>
      <c r="L898" s="35"/>
      <c r="M898" s="35"/>
      <c r="N898" s="74"/>
      <c r="O898" s="74"/>
      <c r="P898" s="35"/>
      <c r="Q898" s="35"/>
      <c r="R898" s="74"/>
      <c r="S898" s="61"/>
      <c r="T898" s="74"/>
    </row>
    <row r="899" spans="2:20" x14ac:dyDescent="0.35">
      <c r="B899" s="33"/>
      <c r="C899" s="72"/>
      <c r="D899" s="73"/>
      <c r="E899" s="73"/>
      <c r="F899" s="73"/>
      <c r="G899" s="74"/>
      <c r="H899" s="61"/>
      <c r="I899" s="61"/>
      <c r="J899" s="74"/>
      <c r="K899" s="74"/>
      <c r="L899" s="35"/>
      <c r="M899" s="35"/>
      <c r="N899" s="74"/>
      <c r="O899" s="74"/>
      <c r="P899" s="35"/>
      <c r="Q899" s="35"/>
      <c r="R899" s="74"/>
      <c r="S899" s="61"/>
      <c r="T899" s="74"/>
    </row>
    <row r="900" spans="2:20" x14ac:dyDescent="0.35">
      <c r="B900" s="33"/>
      <c r="C900" s="72"/>
      <c r="D900" s="73"/>
      <c r="E900" s="73"/>
      <c r="F900" s="73"/>
      <c r="G900" s="74"/>
      <c r="H900" s="61"/>
      <c r="I900" s="61"/>
      <c r="J900" s="74"/>
      <c r="K900" s="74"/>
      <c r="L900" s="35"/>
      <c r="M900" s="35"/>
      <c r="N900" s="74"/>
      <c r="O900" s="74"/>
      <c r="P900" s="35"/>
      <c r="Q900" s="35"/>
      <c r="R900" s="74"/>
      <c r="S900" s="61"/>
      <c r="T900" s="74"/>
    </row>
    <row r="901" spans="2:20" x14ac:dyDescent="0.35">
      <c r="B901" s="33"/>
      <c r="C901" s="72"/>
      <c r="D901" s="73"/>
      <c r="E901" s="73"/>
      <c r="F901" s="73"/>
      <c r="G901" s="74"/>
      <c r="H901" s="61"/>
      <c r="I901" s="61"/>
      <c r="J901" s="74"/>
      <c r="K901" s="74"/>
      <c r="L901" s="35"/>
      <c r="M901" s="35"/>
      <c r="N901" s="74"/>
      <c r="O901" s="74"/>
      <c r="P901" s="35"/>
      <c r="Q901" s="35"/>
      <c r="R901" s="74"/>
      <c r="S901" s="61"/>
      <c r="T901" s="74"/>
    </row>
    <row r="902" spans="2:20" x14ac:dyDescent="0.35">
      <c r="B902" s="33"/>
      <c r="C902" s="72"/>
      <c r="D902" s="73"/>
      <c r="E902" s="73"/>
      <c r="F902" s="73"/>
      <c r="G902" s="74"/>
      <c r="H902" s="61"/>
      <c r="I902" s="61"/>
      <c r="J902" s="74"/>
      <c r="K902" s="74"/>
      <c r="L902" s="35"/>
      <c r="M902" s="35"/>
      <c r="N902" s="74"/>
      <c r="O902" s="74"/>
      <c r="P902" s="35"/>
      <c r="Q902" s="35"/>
      <c r="R902" s="74"/>
      <c r="S902" s="61"/>
      <c r="T902" s="74"/>
    </row>
    <row r="903" spans="2:20" x14ac:dyDescent="0.35">
      <c r="B903" s="33"/>
      <c r="C903" s="72"/>
      <c r="D903" s="73"/>
      <c r="E903" s="73"/>
      <c r="F903" s="73"/>
      <c r="G903" s="74"/>
      <c r="H903" s="61"/>
      <c r="I903" s="61"/>
      <c r="J903" s="74"/>
      <c r="K903" s="74"/>
      <c r="L903" s="35"/>
      <c r="M903" s="35"/>
      <c r="N903" s="74"/>
      <c r="O903" s="74"/>
      <c r="P903" s="35"/>
      <c r="Q903" s="35"/>
      <c r="R903" s="74"/>
      <c r="S903" s="61"/>
      <c r="T903" s="74"/>
    </row>
    <row r="904" spans="2:20" x14ac:dyDescent="0.35">
      <c r="B904" s="33"/>
      <c r="C904" s="72"/>
      <c r="D904" s="73"/>
      <c r="E904" s="73"/>
      <c r="F904" s="73"/>
      <c r="G904" s="74"/>
      <c r="H904" s="61"/>
      <c r="I904" s="61"/>
      <c r="J904" s="74"/>
      <c r="K904" s="74"/>
      <c r="L904" s="35"/>
      <c r="M904" s="35"/>
      <c r="N904" s="74"/>
      <c r="O904" s="74"/>
      <c r="P904" s="35"/>
      <c r="Q904" s="35"/>
      <c r="R904" s="74"/>
      <c r="S904" s="61"/>
      <c r="T904" s="74"/>
    </row>
    <row r="905" spans="2:20" x14ac:dyDescent="0.35">
      <c r="B905" s="33"/>
      <c r="C905" s="72"/>
      <c r="D905" s="73"/>
      <c r="E905" s="73"/>
      <c r="F905" s="73"/>
      <c r="G905" s="74"/>
      <c r="H905" s="61"/>
      <c r="I905" s="61"/>
      <c r="J905" s="74"/>
      <c r="K905" s="74"/>
      <c r="L905" s="35"/>
      <c r="M905" s="35"/>
      <c r="N905" s="74"/>
      <c r="O905" s="74"/>
      <c r="P905" s="35"/>
      <c r="Q905" s="35"/>
      <c r="R905" s="74"/>
      <c r="S905" s="61"/>
      <c r="T905" s="74"/>
    </row>
    <row r="906" spans="2:20" x14ac:dyDescent="0.35">
      <c r="B906" s="33"/>
      <c r="C906" s="72"/>
      <c r="D906" s="73"/>
      <c r="E906" s="73"/>
      <c r="F906" s="73"/>
      <c r="G906" s="74"/>
      <c r="H906" s="61"/>
      <c r="I906" s="61"/>
      <c r="J906" s="74"/>
      <c r="K906" s="74"/>
      <c r="L906" s="35"/>
      <c r="M906" s="35"/>
      <c r="N906" s="74"/>
      <c r="O906" s="74"/>
      <c r="P906" s="35"/>
      <c r="Q906" s="35"/>
      <c r="R906" s="74"/>
      <c r="S906" s="61"/>
      <c r="T906" s="74"/>
    </row>
    <row r="907" spans="2:20" x14ac:dyDescent="0.35">
      <c r="B907" s="33"/>
      <c r="C907" s="72"/>
      <c r="D907" s="73"/>
      <c r="E907" s="73"/>
      <c r="F907" s="73"/>
      <c r="G907" s="74"/>
      <c r="H907" s="61"/>
      <c r="I907" s="61"/>
      <c r="J907" s="74"/>
      <c r="K907" s="74"/>
      <c r="L907" s="35"/>
      <c r="M907" s="35"/>
      <c r="N907" s="74"/>
      <c r="O907" s="74"/>
      <c r="P907" s="35"/>
      <c r="Q907" s="35"/>
      <c r="R907" s="74"/>
      <c r="S907" s="61"/>
      <c r="T907" s="74"/>
    </row>
    <row r="908" spans="2:20" x14ac:dyDescent="0.35">
      <c r="B908" s="33"/>
      <c r="C908" s="72"/>
      <c r="D908" s="73"/>
      <c r="E908" s="73"/>
      <c r="F908" s="73"/>
      <c r="G908" s="74"/>
      <c r="H908" s="61"/>
      <c r="I908" s="61"/>
      <c r="J908" s="74"/>
      <c r="K908" s="74"/>
      <c r="L908" s="35"/>
      <c r="M908" s="35"/>
      <c r="N908" s="74"/>
      <c r="O908" s="74"/>
      <c r="P908" s="35"/>
      <c r="Q908" s="35"/>
      <c r="R908" s="74"/>
      <c r="S908" s="61"/>
      <c r="T908" s="74"/>
    </row>
    <row r="909" spans="2:20" x14ac:dyDescent="0.35">
      <c r="B909" s="33"/>
      <c r="C909" s="72"/>
      <c r="D909" s="73"/>
      <c r="E909" s="73"/>
      <c r="F909" s="73"/>
      <c r="G909" s="74"/>
      <c r="H909" s="61"/>
      <c r="I909" s="61"/>
      <c r="J909" s="74"/>
      <c r="K909" s="74"/>
      <c r="L909" s="35"/>
      <c r="M909" s="35"/>
      <c r="N909" s="74"/>
      <c r="O909" s="74"/>
      <c r="P909" s="35"/>
      <c r="Q909" s="35"/>
      <c r="R909" s="74"/>
      <c r="S909" s="61"/>
      <c r="T909" s="74"/>
    </row>
    <row r="910" spans="2:20" x14ac:dyDescent="0.35">
      <c r="B910" s="33"/>
      <c r="C910" s="72"/>
      <c r="D910" s="73"/>
      <c r="E910" s="73"/>
      <c r="F910" s="73"/>
      <c r="G910" s="74"/>
      <c r="H910" s="61"/>
      <c r="I910" s="61"/>
      <c r="J910" s="74"/>
      <c r="K910" s="74"/>
      <c r="L910" s="35"/>
      <c r="M910" s="35"/>
      <c r="N910" s="74"/>
      <c r="O910" s="74"/>
      <c r="P910" s="35"/>
      <c r="Q910" s="35"/>
      <c r="R910" s="74"/>
      <c r="S910" s="61"/>
      <c r="T910" s="74"/>
    </row>
    <row r="911" spans="2:20" x14ac:dyDescent="0.35">
      <c r="B911" s="33"/>
      <c r="C911" s="72"/>
      <c r="D911" s="73"/>
      <c r="E911" s="73"/>
      <c r="F911" s="73"/>
      <c r="G911" s="74"/>
      <c r="H911" s="61"/>
      <c r="I911" s="61"/>
      <c r="J911" s="74"/>
      <c r="K911" s="74"/>
      <c r="L911" s="35"/>
      <c r="M911" s="35"/>
      <c r="N911" s="74"/>
      <c r="O911" s="74"/>
      <c r="P911" s="35"/>
      <c r="Q911" s="35"/>
      <c r="R911" s="74"/>
      <c r="S911" s="61"/>
      <c r="T911" s="74"/>
    </row>
    <row r="912" spans="2:20" x14ac:dyDescent="0.35">
      <c r="B912" s="33"/>
      <c r="C912" s="72"/>
      <c r="D912" s="73"/>
      <c r="E912" s="73"/>
      <c r="F912" s="73"/>
      <c r="G912" s="74"/>
      <c r="H912" s="61"/>
      <c r="I912" s="61"/>
      <c r="J912" s="74"/>
      <c r="K912" s="74"/>
      <c r="L912" s="35"/>
      <c r="M912" s="35"/>
      <c r="N912" s="74"/>
      <c r="O912" s="74"/>
      <c r="P912" s="35"/>
      <c r="Q912" s="35"/>
      <c r="R912" s="74"/>
      <c r="S912" s="61"/>
      <c r="T912" s="74"/>
    </row>
    <row r="913" spans="2:20" x14ac:dyDescent="0.35">
      <c r="B913" s="33"/>
      <c r="C913" s="72"/>
      <c r="D913" s="73"/>
      <c r="E913" s="73"/>
      <c r="F913" s="73"/>
      <c r="G913" s="74"/>
      <c r="H913" s="61"/>
      <c r="I913" s="61"/>
      <c r="J913" s="74"/>
      <c r="K913" s="74"/>
      <c r="L913" s="35"/>
      <c r="M913" s="35"/>
      <c r="N913" s="74"/>
      <c r="O913" s="74"/>
      <c r="P913" s="35"/>
      <c r="Q913" s="35"/>
      <c r="R913" s="74"/>
      <c r="S913" s="61"/>
      <c r="T913" s="74"/>
    </row>
    <row r="914" spans="2:20" x14ac:dyDescent="0.35">
      <c r="B914" s="33"/>
      <c r="C914" s="72"/>
      <c r="D914" s="73"/>
      <c r="E914" s="73"/>
      <c r="F914" s="73"/>
      <c r="G914" s="74"/>
      <c r="H914" s="61"/>
      <c r="I914" s="61"/>
      <c r="J914" s="74"/>
      <c r="K914" s="74"/>
      <c r="L914" s="35"/>
      <c r="M914" s="35"/>
      <c r="N914" s="74"/>
      <c r="O914" s="74"/>
      <c r="P914" s="35"/>
      <c r="Q914" s="35"/>
      <c r="R914" s="74"/>
      <c r="S914" s="61"/>
      <c r="T914" s="74"/>
    </row>
    <row r="915" spans="2:20" x14ac:dyDescent="0.35">
      <c r="B915" s="33"/>
      <c r="C915" s="72"/>
      <c r="D915" s="73"/>
      <c r="E915" s="73"/>
      <c r="F915" s="73"/>
      <c r="G915" s="74"/>
      <c r="H915" s="61"/>
      <c r="I915" s="61"/>
      <c r="J915" s="74"/>
      <c r="K915" s="74"/>
      <c r="L915" s="35"/>
      <c r="M915" s="35"/>
      <c r="N915" s="74"/>
      <c r="O915" s="74"/>
      <c r="P915" s="35"/>
      <c r="Q915" s="35"/>
      <c r="R915" s="74"/>
      <c r="S915" s="61"/>
      <c r="T915" s="74"/>
    </row>
    <row r="916" spans="2:20" x14ac:dyDescent="0.35">
      <c r="B916" s="33"/>
      <c r="C916" s="72"/>
      <c r="D916" s="73"/>
      <c r="E916" s="73"/>
      <c r="F916" s="73"/>
      <c r="G916" s="74"/>
      <c r="H916" s="61"/>
      <c r="I916" s="61"/>
      <c r="J916" s="74"/>
      <c r="K916" s="74"/>
      <c r="L916" s="35"/>
      <c r="M916" s="35"/>
      <c r="N916" s="74"/>
      <c r="O916" s="74"/>
      <c r="P916" s="35"/>
      <c r="Q916" s="35"/>
      <c r="R916" s="74"/>
      <c r="S916" s="61"/>
      <c r="T916" s="74"/>
    </row>
    <row r="917" spans="2:20" x14ac:dyDescent="0.35">
      <c r="B917" s="33"/>
      <c r="C917" s="72"/>
      <c r="D917" s="73"/>
      <c r="E917" s="73"/>
      <c r="F917" s="73"/>
      <c r="G917" s="74"/>
      <c r="H917" s="61"/>
      <c r="I917" s="61"/>
      <c r="J917" s="74"/>
      <c r="K917" s="74"/>
      <c r="L917" s="35"/>
      <c r="M917" s="35"/>
      <c r="N917" s="74"/>
      <c r="O917" s="74"/>
      <c r="P917" s="35"/>
      <c r="Q917" s="35"/>
      <c r="R917" s="74"/>
      <c r="S917" s="61"/>
      <c r="T917" s="74"/>
    </row>
    <row r="918" spans="2:20" x14ac:dyDescent="0.35">
      <c r="B918" s="33"/>
      <c r="C918" s="72"/>
      <c r="D918" s="73"/>
      <c r="E918" s="73"/>
      <c r="F918" s="73"/>
      <c r="G918" s="74"/>
      <c r="H918" s="61"/>
      <c r="I918" s="61"/>
      <c r="J918" s="74"/>
      <c r="K918" s="74"/>
      <c r="L918" s="35"/>
      <c r="M918" s="35"/>
      <c r="N918" s="74"/>
      <c r="O918" s="74"/>
      <c r="P918" s="35"/>
      <c r="Q918" s="35"/>
      <c r="R918" s="74"/>
      <c r="S918" s="61"/>
      <c r="T918" s="74"/>
    </row>
    <row r="919" spans="2:20" x14ac:dyDescent="0.35">
      <c r="B919" s="33"/>
      <c r="C919" s="72"/>
      <c r="D919" s="73"/>
      <c r="E919" s="73"/>
      <c r="F919" s="73"/>
      <c r="G919" s="74"/>
      <c r="H919" s="61"/>
      <c r="I919" s="61"/>
      <c r="J919" s="74"/>
      <c r="K919" s="74"/>
      <c r="L919" s="35"/>
      <c r="M919" s="35"/>
      <c r="N919" s="74"/>
      <c r="O919" s="74"/>
      <c r="P919" s="35"/>
      <c r="Q919" s="35"/>
      <c r="R919" s="74"/>
      <c r="S919" s="61"/>
      <c r="T919" s="74"/>
    </row>
    <row r="920" spans="2:20" x14ac:dyDescent="0.35">
      <c r="B920" s="33"/>
      <c r="C920" s="72"/>
      <c r="D920" s="73"/>
      <c r="E920" s="73"/>
      <c r="F920" s="73"/>
      <c r="G920" s="74"/>
      <c r="H920" s="61"/>
      <c r="I920" s="61"/>
      <c r="J920" s="74"/>
      <c r="K920" s="74"/>
      <c r="L920" s="35"/>
      <c r="M920" s="35"/>
      <c r="N920" s="74"/>
      <c r="O920" s="74"/>
      <c r="P920" s="35"/>
      <c r="Q920" s="35"/>
      <c r="R920" s="74"/>
      <c r="S920" s="61"/>
      <c r="T920" s="74"/>
    </row>
    <row r="921" spans="2:20" x14ac:dyDescent="0.35">
      <c r="B921" s="33"/>
      <c r="C921" s="72"/>
      <c r="D921" s="73"/>
      <c r="E921" s="73"/>
      <c r="F921" s="73"/>
      <c r="G921" s="74"/>
      <c r="H921" s="61"/>
      <c r="I921" s="61"/>
      <c r="J921" s="74"/>
      <c r="K921" s="74"/>
      <c r="L921" s="35"/>
      <c r="M921" s="35"/>
      <c r="N921" s="74"/>
      <c r="O921" s="74"/>
      <c r="P921" s="35"/>
      <c r="Q921" s="35"/>
      <c r="R921" s="74"/>
      <c r="S921" s="61"/>
      <c r="T921" s="74"/>
    </row>
    <row r="922" spans="2:20" x14ac:dyDescent="0.35">
      <c r="B922" s="33"/>
      <c r="C922" s="72"/>
      <c r="D922" s="73"/>
      <c r="E922" s="73"/>
      <c r="F922" s="73"/>
      <c r="G922" s="74"/>
      <c r="H922" s="61"/>
      <c r="I922" s="61"/>
      <c r="J922" s="74"/>
      <c r="K922" s="74"/>
      <c r="L922" s="35"/>
      <c r="M922" s="35"/>
      <c r="N922" s="74"/>
      <c r="O922" s="74"/>
      <c r="P922" s="35"/>
      <c r="Q922" s="35"/>
      <c r="R922" s="74"/>
      <c r="S922" s="61"/>
      <c r="T922" s="74"/>
    </row>
    <row r="923" spans="2:20" x14ac:dyDescent="0.35">
      <c r="B923" s="33"/>
      <c r="C923" s="72"/>
      <c r="D923" s="73"/>
      <c r="E923" s="73"/>
      <c r="F923" s="73"/>
      <c r="G923" s="74"/>
      <c r="H923" s="61"/>
      <c r="I923" s="61"/>
      <c r="J923" s="74"/>
      <c r="K923" s="74"/>
      <c r="L923" s="35"/>
      <c r="M923" s="35"/>
      <c r="N923" s="74"/>
      <c r="O923" s="74"/>
      <c r="P923" s="35"/>
      <c r="Q923" s="35"/>
      <c r="R923" s="74"/>
      <c r="S923" s="61"/>
      <c r="T923" s="74"/>
    </row>
    <row r="924" spans="2:20" x14ac:dyDescent="0.35">
      <c r="B924" s="33"/>
      <c r="C924" s="72"/>
      <c r="D924" s="73"/>
      <c r="E924" s="73"/>
      <c r="F924" s="73"/>
      <c r="G924" s="74"/>
      <c r="H924" s="61"/>
      <c r="I924" s="61"/>
      <c r="J924" s="74"/>
      <c r="K924" s="74"/>
      <c r="L924" s="35"/>
      <c r="M924" s="35"/>
      <c r="N924" s="74"/>
      <c r="O924" s="74"/>
      <c r="P924" s="35"/>
      <c r="Q924" s="35"/>
      <c r="R924" s="74"/>
      <c r="S924" s="61"/>
      <c r="T924" s="74"/>
    </row>
    <row r="925" spans="2:20" x14ac:dyDescent="0.35">
      <c r="B925" s="33"/>
      <c r="C925" s="72"/>
      <c r="D925" s="73"/>
      <c r="E925" s="73"/>
      <c r="F925" s="73"/>
      <c r="G925" s="74"/>
      <c r="H925" s="61"/>
      <c r="I925" s="61"/>
      <c r="J925" s="74"/>
      <c r="K925" s="74"/>
      <c r="L925" s="35"/>
      <c r="M925" s="35"/>
      <c r="N925" s="74"/>
      <c r="O925" s="74"/>
      <c r="P925" s="35"/>
      <c r="Q925" s="35"/>
      <c r="R925" s="74"/>
      <c r="S925" s="61"/>
      <c r="T925" s="74"/>
    </row>
    <row r="926" spans="2:20" x14ac:dyDescent="0.35">
      <c r="B926" s="33"/>
      <c r="C926" s="72"/>
      <c r="D926" s="73"/>
      <c r="E926" s="73"/>
      <c r="F926" s="73"/>
      <c r="G926" s="74"/>
      <c r="H926" s="61"/>
      <c r="I926" s="61"/>
      <c r="J926" s="74"/>
      <c r="K926" s="74"/>
      <c r="L926" s="35"/>
      <c r="M926" s="35"/>
      <c r="N926" s="74"/>
      <c r="O926" s="74"/>
      <c r="P926" s="35"/>
      <c r="Q926" s="35"/>
      <c r="R926" s="74"/>
      <c r="S926" s="61"/>
      <c r="T926" s="74"/>
    </row>
    <row r="927" spans="2:20" x14ac:dyDescent="0.35">
      <c r="B927" s="33"/>
      <c r="C927" s="72"/>
      <c r="D927" s="73"/>
      <c r="E927" s="73"/>
      <c r="F927" s="73"/>
      <c r="G927" s="74"/>
      <c r="H927" s="61"/>
      <c r="I927" s="61"/>
      <c r="J927" s="74"/>
      <c r="K927" s="74"/>
      <c r="L927" s="35"/>
      <c r="M927" s="35"/>
      <c r="N927" s="74"/>
      <c r="O927" s="74"/>
      <c r="P927" s="35"/>
      <c r="Q927" s="35"/>
      <c r="R927" s="74"/>
      <c r="S927" s="61"/>
      <c r="T927" s="74"/>
    </row>
    <row r="928" spans="2:20" x14ac:dyDescent="0.35">
      <c r="B928" s="33"/>
      <c r="C928" s="72"/>
      <c r="D928" s="73"/>
      <c r="E928" s="73"/>
      <c r="F928" s="73"/>
      <c r="G928" s="74"/>
      <c r="H928" s="61"/>
      <c r="I928" s="61"/>
      <c r="J928" s="74"/>
      <c r="K928" s="74"/>
      <c r="L928" s="35"/>
      <c r="M928" s="35"/>
      <c r="N928" s="74"/>
      <c r="O928" s="74"/>
      <c r="P928" s="35"/>
      <c r="Q928" s="35"/>
      <c r="R928" s="74"/>
      <c r="S928" s="61"/>
      <c r="T928" s="74"/>
    </row>
    <row r="929" spans="2:20" x14ac:dyDescent="0.35">
      <c r="B929" s="33"/>
      <c r="C929" s="72"/>
      <c r="D929" s="73"/>
      <c r="E929" s="73"/>
      <c r="F929" s="73"/>
      <c r="G929" s="74"/>
      <c r="H929" s="61"/>
      <c r="I929" s="61"/>
      <c r="J929" s="74"/>
      <c r="K929" s="74"/>
      <c r="L929" s="35"/>
      <c r="M929" s="35"/>
      <c r="N929" s="74"/>
      <c r="O929" s="74"/>
      <c r="P929" s="35"/>
      <c r="Q929" s="35"/>
      <c r="R929" s="74"/>
      <c r="S929" s="61"/>
      <c r="T929" s="74"/>
    </row>
    <row r="930" spans="2:20" x14ac:dyDescent="0.35">
      <c r="B930" s="33"/>
      <c r="C930" s="72"/>
      <c r="D930" s="73"/>
      <c r="E930" s="73"/>
      <c r="F930" s="73"/>
      <c r="G930" s="74"/>
      <c r="H930" s="61"/>
      <c r="I930" s="61"/>
      <c r="J930" s="74"/>
      <c r="K930" s="74"/>
      <c r="L930" s="35"/>
      <c r="M930" s="35"/>
      <c r="N930" s="74"/>
      <c r="O930" s="74"/>
      <c r="P930" s="35"/>
      <c r="Q930" s="35"/>
      <c r="R930" s="74"/>
      <c r="S930" s="61"/>
      <c r="T930" s="74"/>
    </row>
    <row r="931" spans="2:20" x14ac:dyDescent="0.35">
      <c r="B931" s="33"/>
      <c r="C931" s="72"/>
      <c r="D931" s="73"/>
      <c r="E931" s="73"/>
      <c r="F931" s="73"/>
      <c r="G931" s="74"/>
      <c r="H931" s="61"/>
      <c r="I931" s="61"/>
      <c r="J931" s="74"/>
      <c r="K931" s="74"/>
      <c r="L931" s="35"/>
      <c r="M931" s="35"/>
      <c r="N931" s="74"/>
      <c r="O931" s="74"/>
      <c r="P931" s="35"/>
      <c r="Q931" s="35"/>
      <c r="R931" s="74"/>
      <c r="S931" s="61"/>
      <c r="T931" s="74"/>
    </row>
    <row r="932" spans="2:20" x14ac:dyDescent="0.35">
      <c r="B932" s="33"/>
      <c r="C932" s="72"/>
      <c r="D932" s="73"/>
      <c r="E932" s="73"/>
      <c r="F932" s="73"/>
      <c r="G932" s="74"/>
      <c r="H932" s="61"/>
      <c r="I932" s="61"/>
      <c r="J932" s="74"/>
      <c r="K932" s="74"/>
      <c r="L932" s="35"/>
      <c r="M932" s="35"/>
      <c r="N932" s="74"/>
      <c r="O932" s="74"/>
      <c r="P932" s="35"/>
      <c r="Q932" s="35"/>
      <c r="R932" s="74"/>
      <c r="S932" s="61"/>
      <c r="T932" s="74"/>
    </row>
    <row r="933" spans="2:20" x14ac:dyDescent="0.35">
      <c r="B933" s="33"/>
      <c r="C933" s="72"/>
      <c r="D933" s="73"/>
      <c r="E933" s="73"/>
      <c r="F933" s="73"/>
      <c r="G933" s="74"/>
      <c r="H933" s="61"/>
      <c r="I933" s="61"/>
      <c r="J933" s="74"/>
      <c r="K933" s="74"/>
      <c r="L933" s="35"/>
      <c r="M933" s="35"/>
      <c r="N933" s="74"/>
      <c r="O933" s="74"/>
      <c r="P933" s="35"/>
      <c r="Q933" s="35"/>
      <c r="R933" s="74"/>
      <c r="S933" s="61"/>
      <c r="T933" s="74"/>
    </row>
    <row r="934" spans="2:20" x14ac:dyDescent="0.35">
      <c r="B934" s="33"/>
      <c r="C934" s="72"/>
      <c r="D934" s="73"/>
      <c r="E934" s="73"/>
      <c r="F934" s="73"/>
      <c r="G934" s="74"/>
      <c r="H934" s="61"/>
      <c r="I934" s="61"/>
      <c r="J934" s="74"/>
      <c r="K934" s="74"/>
      <c r="L934" s="35"/>
      <c r="M934" s="35"/>
      <c r="N934" s="74"/>
      <c r="O934" s="74"/>
      <c r="P934" s="35"/>
      <c r="Q934" s="35"/>
      <c r="R934" s="74"/>
      <c r="S934" s="61"/>
      <c r="T934" s="74"/>
    </row>
    <row r="935" spans="2:20" x14ac:dyDescent="0.35">
      <c r="B935" s="33"/>
      <c r="C935" s="72"/>
      <c r="D935" s="73"/>
      <c r="E935" s="73"/>
      <c r="F935" s="73"/>
      <c r="G935" s="74"/>
      <c r="H935" s="61"/>
      <c r="I935" s="61"/>
      <c r="J935" s="74"/>
      <c r="K935" s="74"/>
      <c r="L935" s="35"/>
      <c r="M935" s="35"/>
      <c r="N935" s="74"/>
      <c r="O935" s="74"/>
      <c r="P935" s="35"/>
      <c r="Q935" s="35"/>
      <c r="R935" s="74"/>
      <c r="S935" s="61"/>
      <c r="T935" s="74"/>
    </row>
    <row r="936" spans="2:20" x14ac:dyDescent="0.35">
      <c r="B936" s="33"/>
      <c r="C936" s="72"/>
      <c r="D936" s="73"/>
      <c r="E936" s="73"/>
      <c r="F936" s="73"/>
      <c r="G936" s="74"/>
      <c r="H936" s="61"/>
      <c r="I936" s="61"/>
      <c r="J936" s="74"/>
      <c r="K936" s="74"/>
      <c r="L936" s="35"/>
      <c r="M936" s="35"/>
      <c r="N936" s="74"/>
      <c r="O936" s="74"/>
      <c r="P936" s="35"/>
      <c r="Q936" s="35"/>
      <c r="R936" s="74"/>
      <c r="S936" s="61"/>
      <c r="T936" s="74"/>
    </row>
    <row r="937" spans="2:20" x14ac:dyDescent="0.35">
      <c r="B937" s="33"/>
      <c r="C937" s="72"/>
      <c r="D937" s="73"/>
      <c r="E937" s="73"/>
      <c r="F937" s="73"/>
      <c r="G937" s="74"/>
      <c r="H937" s="61"/>
      <c r="I937" s="61"/>
      <c r="J937" s="74"/>
      <c r="K937" s="74"/>
      <c r="L937" s="35"/>
      <c r="M937" s="35"/>
      <c r="N937" s="74"/>
      <c r="O937" s="74"/>
      <c r="P937" s="35"/>
      <c r="Q937" s="35"/>
      <c r="R937" s="74"/>
      <c r="S937" s="61"/>
      <c r="T937" s="74"/>
    </row>
    <row r="938" spans="2:20" x14ac:dyDescent="0.35">
      <c r="B938" s="33"/>
      <c r="C938" s="72"/>
      <c r="D938" s="73"/>
      <c r="E938" s="73"/>
      <c r="F938" s="73"/>
      <c r="G938" s="74"/>
      <c r="H938" s="61"/>
      <c r="I938" s="61"/>
      <c r="J938" s="74"/>
      <c r="K938" s="74"/>
      <c r="L938" s="35"/>
      <c r="M938" s="35"/>
      <c r="N938" s="74"/>
      <c r="O938" s="74"/>
      <c r="P938" s="35"/>
      <c r="Q938" s="35"/>
      <c r="R938" s="74"/>
      <c r="S938" s="61"/>
      <c r="T938" s="74"/>
    </row>
    <row r="939" spans="2:20" x14ac:dyDescent="0.35">
      <c r="B939" s="33"/>
      <c r="C939" s="72"/>
      <c r="D939" s="73"/>
      <c r="E939" s="73"/>
      <c r="F939" s="73"/>
      <c r="G939" s="74"/>
      <c r="H939" s="61"/>
      <c r="I939" s="61"/>
      <c r="J939" s="74"/>
      <c r="K939" s="74"/>
      <c r="L939" s="35"/>
      <c r="M939" s="35"/>
      <c r="N939" s="74"/>
      <c r="O939" s="74"/>
      <c r="P939" s="35"/>
      <c r="Q939" s="35"/>
      <c r="R939" s="74"/>
      <c r="S939" s="61"/>
      <c r="T939" s="74"/>
    </row>
    <row r="940" spans="2:20" x14ac:dyDescent="0.35">
      <c r="B940" s="33"/>
      <c r="C940" s="72"/>
      <c r="D940" s="73"/>
      <c r="E940" s="73"/>
      <c r="F940" s="73"/>
      <c r="G940" s="74"/>
      <c r="H940" s="61"/>
      <c r="I940" s="61"/>
      <c r="J940" s="74"/>
      <c r="K940" s="74"/>
      <c r="L940" s="35"/>
      <c r="M940" s="35"/>
      <c r="N940" s="74"/>
      <c r="O940" s="74"/>
      <c r="P940" s="35"/>
      <c r="Q940" s="35"/>
      <c r="R940" s="74"/>
      <c r="S940" s="61"/>
      <c r="T940" s="74"/>
    </row>
    <row r="941" spans="2:20" x14ac:dyDescent="0.35">
      <c r="B941" s="33"/>
      <c r="C941" s="72"/>
      <c r="D941" s="73"/>
      <c r="E941" s="73"/>
      <c r="F941" s="73"/>
      <c r="G941" s="74"/>
      <c r="H941" s="61"/>
      <c r="I941" s="61"/>
      <c r="J941" s="74"/>
      <c r="K941" s="74"/>
      <c r="L941" s="35"/>
      <c r="M941" s="35"/>
      <c r="N941" s="74"/>
      <c r="O941" s="74"/>
      <c r="P941" s="35"/>
      <c r="Q941" s="35"/>
      <c r="R941" s="74"/>
      <c r="S941" s="61"/>
      <c r="T941" s="74"/>
    </row>
    <row r="942" spans="2:20" x14ac:dyDescent="0.35">
      <c r="B942" s="33"/>
      <c r="C942" s="72"/>
      <c r="D942" s="73"/>
      <c r="E942" s="73"/>
      <c r="F942" s="73"/>
      <c r="G942" s="74"/>
      <c r="H942" s="61"/>
      <c r="I942" s="61"/>
      <c r="J942" s="74"/>
      <c r="K942" s="74"/>
      <c r="L942" s="35"/>
      <c r="M942" s="35"/>
      <c r="N942" s="74"/>
      <c r="O942" s="74"/>
      <c r="P942" s="35"/>
      <c r="Q942" s="35"/>
      <c r="R942" s="74"/>
      <c r="S942" s="61"/>
      <c r="T942" s="74"/>
    </row>
    <row r="943" spans="2:20" x14ac:dyDescent="0.35">
      <c r="B943" s="33"/>
      <c r="C943" s="72"/>
      <c r="D943" s="73"/>
      <c r="E943" s="73"/>
      <c r="F943" s="73"/>
      <c r="G943" s="74"/>
      <c r="H943" s="61"/>
      <c r="I943" s="61"/>
      <c r="J943" s="74"/>
      <c r="K943" s="74"/>
      <c r="L943" s="35"/>
      <c r="M943" s="35"/>
      <c r="N943" s="74"/>
      <c r="O943" s="74"/>
      <c r="P943" s="35"/>
      <c r="Q943" s="35"/>
      <c r="R943" s="74"/>
      <c r="S943" s="61"/>
      <c r="T943" s="74"/>
    </row>
    <row r="944" spans="2:20" x14ac:dyDescent="0.35">
      <c r="B944" s="33"/>
      <c r="C944" s="72"/>
      <c r="D944" s="73"/>
      <c r="E944" s="73"/>
      <c r="F944" s="73"/>
      <c r="G944" s="74"/>
      <c r="H944" s="61"/>
      <c r="I944" s="61"/>
      <c r="J944" s="74"/>
      <c r="K944" s="74"/>
      <c r="L944" s="35"/>
      <c r="M944" s="35"/>
      <c r="N944" s="74"/>
      <c r="O944" s="74"/>
      <c r="P944" s="35"/>
      <c r="Q944" s="35"/>
      <c r="R944" s="74"/>
      <c r="S944" s="61"/>
      <c r="T944" s="74"/>
    </row>
    <row r="945" spans="2:20" x14ac:dyDescent="0.35">
      <c r="B945" s="33"/>
      <c r="C945" s="72"/>
      <c r="D945" s="73"/>
      <c r="E945" s="73"/>
      <c r="F945" s="73"/>
      <c r="G945" s="74"/>
      <c r="H945" s="61"/>
      <c r="I945" s="61"/>
      <c r="J945" s="74"/>
      <c r="K945" s="74"/>
      <c r="L945" s="35"/>
      <c r="M945" s="35"/>
      <c r="N945" s="74"/>
      <c r="O945" s="74"/>
      <c r="P945" s="35"/>
      <c r="Q945" s="35"/>
      <c r="R945" s="74"/>
      <c r="S945" s="61"/>
      <c r="T945" s="74"/>
    </row>
    <row r="946" spans="2:20" x14ac:dyDescent="0.35">
      <c r="B946" s="33"/>
      <c r="C946" s="72"/>
      <c r="D946" s="73"/>
      <c r="E946" s="73"/>
      <c r="F946" s="73"/>
      <c r="G946" s="74"/>
      <c r="H946" s="61"/>
      <c r="I946" s="61"/>
      <c r="J946" s="74"/>
      <c r="K946" s="74"/>
      <c r="L946" s="35"/>
      <c r="M946" s="35"/>
      <c r="N946" s="74"/>
      <c r="O946" s="74"/>
      <c r="P946" s="35"/>
      <c r="Q946" s="35"/>
      <c r="R946" s="74"/>
      <c r="S946" s="61"/>
      <c r="T946" s="74"/>
    </row>
    <row r="947" spans="2:20" x14ac:dyDescent="0.35">
      <c r="B947" s="33"/>
      <c r="C947" s="72"/>
      <c r="D947" s="73"/>
      <c r="E947" s="73"/>
      <c r="F947" s="73"/>
      <c r="G947" s="74"/>
      <c r="H947" s="61"/>
      <c r="I947" s="61"/>
      <c r="J947" s="74"/>
      <c r="K947" s="74"/>
      <c r="L947" s="35"/>
      <c r="M947" s="35"/>
      <c r="N947" s="74"/>
      <c r="O947" s="74"/>
      <c r="P947" s="35"/>
      <c r="Q947" s="35"/>
      <c r="R947" s="74"/>
      <c r="S947" s="61"/>
      <c r="T947" s="74"/>
    </row>
    <row r="948" spans="2:20" x14ac:dyDescent="0.35">
      <c r="B948" s="33"/>
      <c r="C948" s="72"/>
      <c r="D948" s="73"/>
      <c r="E948" s="73"/>
      <c r="F948" s="73"/>
      <c r="G948" s="74"/>
      <c r="H948" s="61"/>
      <c r="I948" s="61"/>
      <c r="J948" s="74"/>
      <c r="K948" s="74"/>
      <c r="L948" s="35"/>
      <c r="M948" s="35"/>
      <c r="N948" s="74"/>
      <c r="O948" s="74"/>
      <c r="P948" s="35"/>
      <c r="Q948" s="35"/>
      <c r="R948" s="74"/>
      <c r="S948" s="61"/>
      <c r="T948" s="74"/>
    </row>
    <row r="949" spans="2:20" x14ac:dyDescent="0.35">
      <c r="B949" s="33"/>
      <c r="C949" s="72"/>
      <c r="D949" s="73"/>
      <c r="E949" s="73"/>
      <c r="F949" s="73"/>
      <c r="G949" s="74"/>
      <c r="H949" s="61"/>
      <c r="I949" s="61"/>
      <c r="J949" s="74"/>
      <c r="K949" s="74"/>
      <c r="L949" s="35"/>
      <c r="M949" s="35"/>
      <c r="N949" s="74"/>
      <c r="O949" s="74"/>
      <c r="P949" s="35"/>
      <c r="Q949" s="35"/>
      <c r="R949" s="74"/>
      <c r="S949" s="61"/>
      <c r="T949" s="74"/>
    </row>
    <row r="950" spans="2:20" x14ac:dyDescent="0.35">
      <c r="B950" s="33"/>
      <c r="C950" s="72"/>
      <c r="D950" s="73"/>
      <c r="E950" s="73"/>
      <c r="F950" s="73"/>
      <c r="G950" s="74"/>
      <c r="H950" s="61"/>
      <c r="I950" s="61"/>
      <c r="J950" s="74"/>
      <c r="K950" s="74"/>
      <c r="L950" s="35"/>
      <c r="M950" s="35"/>
      <c r="N950" s="74"/>
      <c r="O950" s="74"/>
      <c r="P950" s="35"/>
      <c r="Q950" s="35"/>
      <c r="R950" s="74"/>
      <c r="S950" s="61"/>
      <c r="T950" s="74"/>
    </row>
    <row r="951" spans="2:20" x14ac:dyDescent="0.35">
      <c r="B951" s="33"/>
      <c r="C951" s="72"/>
      <c r="D951" s="73"/>
      <c r="E951" s="73"/>
      <c r="F951" s="73"/>
      <c r="G951" s="74"/>
      <c r="H951" s="61"/>
      <c r="I951" s="61"/>
      <c r="J951" s="74"/>
      <c r="K951" s="74"/>
      <c r="L951" s="35"/>
      <c r="M951" s="35"/>
      <c r="N951" s="74"/>
      <c r="O951" s="74"/>
      <c r="P951" s="35"/>
      <c r="Q951" s="35"/>
      <c r="R951" s="74"/>
      <c r="S951" s="61"/>
      <c r="T951" s="74"/>
    </row>
    <row r="952" spans="2:20" x14ac:dyDescent="0.35">
      <c r="B952" s="33"/>
      <c r="C952" s="72"/>
      <c r="D952" s="73"/>
      <c r="E952" s="73"/>
      <c r="F952" s="73"/>
      <c r="G952" s="74"/>
      <c r="H952" s="61"/>
      <c r="I952" s="61"/>
      <c r="J952" s="74"/>
      <c r="K952" s="74"/>
      <c r="L952" s="35"/>
      <c r="M952" s="35"/>
      <c r="N952" s="74"/>
      <c r="O952" s="74"/>
      <c r="P952" s="35"/>
      <c r="Q952" s="35"/>
      <c r="R952" s="74"/>
      <c r="S952" s="61"/>
      <c r="T952" s="74"/>
    </row>
    <row r="953" spans="2:20" x14ac:dyDescent="0.35">
      <c r="B953" s="33"/>
      <c r="C953" s="72"/>
      <c r="D953" s="73"/>
      <c r="E953" s="73"/>
      <c r="F953" s="73"/>
      <c r="G953" s="74"/>
      <c r="H953" s="61"/>
      <c r="I953" s="61"/>
      <c r="J953" s="74"/>
      <c r="K953" s="74"/>
      <c r="L953" s="35"/>
      <c r="M953" s="35"/>
      <c r="N953" s="74"/>
      <c r="O953" s="74"/>
      <c r="P953" s="35"/>
      <c r="Q953" s="35"/>
      <c r="R953" s="74"/>
      <c r="S953" s="61"/>
      <c r="T953" s="74"/>
    </row>
    <row r="954" spans="2:20" x14ac:dyDescent="0.35">
      <c r="B954" s="33"/>
      <c r="C954" s="72"/>
      <c r="D954" s="73"/>
      <c r="E954" s="73"/>
      <c r="F954" s="73"/>
      <c r="G954" s="74"/>
      <c r="H954" s="61"/>
      <c r="I954" s="61"/>
      <c r="J954" s="74"/>
      <c r="K954" s="74"/>
      <c r="L954" s="35"/>
      <c r="M954" s="35"/>
      <c r="N954" s="74"/>
      <c r="O954" s="74"/>
      <c r="P954" s="35"/>
      <c r="Q954" s="35"/>
      <c r="R954" s="74"/>
      <c r="S954" s="61"/>
      <c r="T954" s="74"/>
    </row>
    <row r="955" spans="2:20" x14ac:dyDescent="0.35">
      <c r="B955" s="33"/>
      <c r="C955" s="72"/>
      <c r="D955" s="73"/>
      <c r="E955" s="73"/>
      <c r="F955" s="73"/>
      <c r="G955" s="74"/>
      <c r="H955" s="61"/>
      <c r="I955" s="61"/>
      <c r="J955" s="74"/>
      <c r="K955" s="74"/>
      <c r="L955" s="35"/>
      <c r="M955" s="35"/>
      <c r="N955" s="74"/>
      <c r="O955" s="74"/>
      <c r="P955" s="35"/>
      <c r="Q955" s="35"/>
      <c r="R955" s="74"/>
      <c r="S955" s="61"/>
      <c r="T955" s="74"/>
    </row>
    <row r="956" spans="2:20" x14ac:dyDescent="0.35">
      <c r="B956" s="33"/>
      <c r="C956" s="72"/>
      <c r="D956" s="73"/>
      <c r="E956" s="73"/>
      <c r="F956" s="73"/>
      <c r="G956" s="74"/>
      <c r="H956" s="61"/>
      <c r="I956" s="61"/>
      <c r="J956" s="74"/>
      <c r="K956" s="74"/>
      <c r="L956" s="35"/>
      <c r="M956" s="35"/>
      <c r="N956" s="74"/>
      <c r="O956" s="74"/>
      <c r="P956" s="35"/>
      <c r="Q956" s="35"/>
      <c r="R956" s="74"/>
      <c r="S956" s="61"/>
      <c r="T956" s="74"/>
    </row>
    <row r="957" spans="2:20" x14ac:dyDescent="0.35">
      <c r="B957" s="33"/>
      <c r="C957" s="72"/>
      <c r="D957" s="73"/>
      <c r="E957" s="73"/>
      <c r="F957" s="73"/>
      <c r="G957" s="74"/>
      <c r="H957" s="61"/>
      <c r="I957" s="61"/>
      <c r="J957" s="74"/>
      <c r="K957" s="74"/>
      <c r="L957" s="35"/>
      <c r="M957" s="35"/>
      <c r="N957" s="74"/>
      <c r="O957" s="74"/>
      <c r="P957" s="35"/>
      <c r="Q957" s="35"/>
      <c r="R957" s="74"/>
      <c r="S957" s="61"/>
      <c r="T957" s="74"/>
    </row>
    <row r="958" spans="2:20" x14ac:dyDescent="0.35">
      <c r="B958" s="33"/>
      <c r="C958" s="72"/>
      <c r="D958" s="73"/>
      <c r="E958" s="73"/>
      <c r="F958" s="73"/>
      <c r="G958" s="74"/>
      <c r="H958" s="61"/>
      <c r="I958" s="61"/>
      <c r="J958" s="74"/>
      <c r="K958" s="74"/>
      <c r="L958" s="35"/>
      <c r="M958" s="35"/>
      <c r="N958" s="74"/>
      <c r="O958" s="74"/>
      <c r="P958" s="35"/>
      <c r="Q958" s="35"/>
      <c r="R958" s="74"/>
      <c r="S958" s="61"/>
      <c r="T958" s="74"/>
    </row>
    <row r="959" spans="2:20" x14ac:dyDescent="0.35">
      <c r="B959" s="33"/>
      <c r="C959" s="72"/>
      <c r="D959" s="73"/>
      <c r="E959" s="73"/>
      <c r="F959" s="73"/>
      <c r="G959" s="74"/>
      <c r="H959" s="61"/>
      <c r="I959" s="61"/>
      <c r="J959" s="74"/>
      <c r="K959" s="74"/>
      <c r="L959" s="35"/>
      <c r="M959" s="35"/>
      <c r="N959" s="74"/>
      <c r="O959" s="74"/>
      <c r="P959" s="35"/>
      <c r="Q959" s="35"/>
      <c r="R959" s="74"/>
      <c r="S959" s="61"/>
      <c r="T959" s="74"/>
    </row>
    <row r="960" spans="2:20" x14ac:dyDescent="0.35">
      <c r="B960" s="33"/>
      <c r="C960" s="72"/>
      <c r="D960" s="73"/>
      <c r="E960" s="73"/>
      <c r="F960" s="73"/>
      <c r="G960" s="74"/>
      <c r="H960" s="61"/>
      <c r="I960" s="61"/>
      <c r="J960" s="74"/>
      <c r="K960" s="74"/>
      <c r="L960" s="35"/>
      <c r="M960" s="35"/>
      <c r="N960" s="74"/>
      <c r="O960" s="74"/>
      <c r="P960" s="35"/>
      <c r="Q960" s="35"/>
      <c r="R960" s="74"/>
      <c r="S960" s="61"/>
      <c r="T960" s="74"/>
    </row>
    <row r="961" spans="2:20" x14ac:dyDescent="0.35">
      <c r="B961" s="33"/>
      <c r="C961" s="72"/>
      <c r="D961" s="73"/>
      <c r="E961" s="73"/>
      <c r="F961" s="73"/>
      <c r="G961" s="74"/>
      <c r="H961" s="61"/>
      <c r="I961" s="61"/>
      <c r="J961" s="74"/>
      <c r="K961" s="74"/>
      <c r="L961" s="35"/>
      <c r="M961" s="35"/>
      <c r="N961" s="74"/>
      <c r="O961" s="74"/>
      <c r="P961" s="35"/>
      <c r="Q961" s="35"/>
      <c r="R961" s="74"/>
      <c r="S961" s="61"/>
      <c r="T961" s="74"/>
    </row>
    <row r="962" spans="2:20" x14ac:dyDescent="0.35">
      <c r="B962" s="33"/>
      <c r="C962" s="72"/>
      <c r="D962" s="73"/>
      <c r="E962" s="73"/>
      <c r="F962" s="73"/>
      <c r="G962" s="74"/>
      <c r="H962" s="61"/>
      <c r="I962" s="61"/>
      <c r="J962" s="74"/>
      <c r="K962" s="74"/>
      <c r="L962" s="35"/>
      <c r="M962" s="35"/>
      <c r="N962" s="74"/>
      <c r="O962" s="74"/>
      <c r="P962" s="35"/>
      <c r="Q962" s="35"/>
      <c r="R962" s="74"/>
      <c r="S962" s="61"/>
      <c r="T962" s="74"/>
    </row>
    <row r="963" spans="2:20" x14ac:dyDescent="0.35">
      <c r="B963" s="33"/>
      <c r="C963" s="72"/>
      <c r="D963" s="73"/>
      <c r="E963" s="73"/>
      <c r="F963" s="73"/>
      <c r="G963" s="74"/>
      <c r="H963" s="61"/>
      <c r="I963" s="61"/>
      <c r="J963" s="74"/>
      <c r="K963" s="74"/>
      <c r="L963" s="35"/>
      <c r="M963" s="35"/>
      <c r="N963" s="74"/>
      <c r="O963" s="74"/>
      <c r="P963" s="35"/>
      <c r="Q963" s="35"/>
      <c r="R963" s="74"/>
      <c r="S963" s="61"/>
      <c r="T963" s="74"/>
    </row>
    <row r="964" spans="2:20" x14ac:dyDescent="0.35">
      <c r="B964" s="33"/>
      <c r="C964" s="72"/>
      <c r="D964" s="73"/>
      <c r="E964" s="73"/>
      <c r="F964" s="73"/>
      <c r="G964" s="74"/>
      <c r="H964" s="61"/>
      <c r="I964" s="61"/>
      <c r="J964" s="74"/>
      <c r="K964" s="74"/>
      <c r="L964" s="35"/>
      <c r="M964" s="35"/>
      <c r="N964" s="74"/>
      <c r="O964" s="74"/>
      <c r="P964" s="35"/>
      <c r="Q964" s="35"/>
      <c r="R964" s="74"/>
      <c r="S964" s="61"/>
      <c r="T964" s="74"/>
    </row>
    <row r="965" spans="2:20" x14ac:dyDescent="0.35">
      <c r="B965" s="33"/>
      <c r="C965" s="72"/>
      <c r="D965" s="73"/>
      <c r="E965" s="73"/>
      <c r="F965" s="73"/>
      <c r="G965" s="74"/>
      <c r="H965" s="61"/>
      <c r="I965" s="61"/>
      <c r="J965" s="74"/>
      <c r="K965" s="74"/>
      <c r="L965" s="35"/>
      <c r="M965" s="35"/>
      <c r="N965" s="74"/>
      <c r="O965" s="74"/>
      <c r="P965" s="35"/>
      <c r="Q965" s="35"/>
      <c r="R965" s="74"/>
      <c r="S965" s="61"/>
      <c r="T965" s="74"/>
    </row>
    <row r="966" spans="2:20" x14ac:dyDescent="0.35">
      <c r="B966" s="33"/>
      <c r="C966" s="72"/>
      <c r="D966" s="73"/>
      <c r="E966" s="73"/>
      <c r="F966" s="73"/>
      <c r="G966" s="74"/>
      <c r="H966" s="61"/>
      <c r="I966" s="61"/>
      <c r="J966" s="74"/>
      <c r="K966" s="74"/>
      <c r="L966" s="35"/>
      <c r="M966" s="35"/>
      <c r="N966" s="74"/>
      <c r="O966" s="74"/>
      <c r="P966" s="35"/>
      <c r="Q966" s="35"/>
      <c r="R966" s="74"/>
      <c r="S966" s="61"/>
      <c r="T966" s="74"/>
    </row>
    <row r="967" spans="2:20" x14ac:dyDescent="0.35">
      <c r="B967" s="33"/>
      <c r="C967" s="72"/>
      <c r="D967" s="73"/>
      <c r="E967" s="73"/>
      <c r="F967" s="73"/>
      <c r="G967" s="74"/>
      <c r="H967" s="61"/>
      <c r="I967" s="61"/>
      <c r="J967" s="74"/>
      <c r="K967" s="74"/>
      <c r="L967" s="35"/>
      <c r="M967" s="35"/>
      <c r="N967" s="74"/>
      <c r="O967" s="74"/>
      <c r="P967" s="35"/>
      <c r="Q967" s="35"/>
      <c r="R967" s="74"/>
      <c r="S967" s="61"/>
      <c r="T967" s="74"/>
    </row>
    <row r="968" spans="2:20" x14ac:dyDescent="0.35">
      <c r="B968" s="33"/>
      <c r="C968" s="72"/>
      <c r="D968" s="73"/>
      <c r="E968" s="73"/>
      <c r="F968" s="73"/>
      <c r="G968" s="74"/>
      <c r="H968" s="61"/>
      <c r="I968" s="61"/>
      <c r="J968" s="74"/>
      <c r="K968" s="74"/>
      <c r="L968" s="35"/>
      <c r="M968" s="35"/>
      <c r="N968" s="74"/>
      <c r="O968" s="74"/>
      <c r="P968" s="35"/>
      <c r="Q968" s="35"/>
      <c r="R968" s="74"/>
      <c r="S968" s="61"/>
      <c r="T968" s="74"/>
    </row>
    <row r="969" spans="2:20" x14ac:dyDescent="0.35">
      <c r="B969" s="33"/>
      <c r="C969" s="72"/>
      <c r="D969" s="73"/>
      <c r="E969" s="73"/>
      <c r="F969" s="73"/>
      <c r="G969" s="74"/>
      <c r="H969" s="61"/>
      <c r="I969" s="61"/>
      <c r="J969" s="74"/>
      <c r="K969" s="74"/>
      <c r="L969" s="35"/>
      <c r="M969" s="35"/>
      <c r="N969" s="74"/>
      <c r="O969" s="74"/>
      <c r="P969" s="35"/>
      <c r="Q969" s="35"/>
      <c r="R969" s="74"/>
      <c r="S969" s="61"/>
      <c r="T969" s="74"/>
    </row>
    <row r="970" spans="2:20" x14ac:dyDescent="0.35">
      <c r="B970" s="33"/>
      <c r="C970" s="72"/>
      <c r="D970" s="73"/>
      <c r="E970" s="73"/>
      <c r="F970" s="73"/>
      <c r="G970" s="74"/>
      <c r="H970" s="61"/>
      <c r="I970" s="61"/>
      <c r="J970" s="74"/>
      <c r="K970" s="74"/>
      <c r="L970" s="35"/>
      <c r="M970" s="35"/>
      <c r="N970" s="74"/>
      <c r="O970" s="74"/>
      <c r="P970" s="35"/>
      <c r="Q970" s="35"/>
      <c r="R970" s="74"/>
      <c r="S970" s="61"/>
      <c r="T970" s="74"/>
    </row>
    <row r="971" spans="2:20" x14ac:dyDescent="0.35">
      <c r="B971" s="33"/>
      <c r="C971" s="72"/>
      <c r="D971" s="73"/>
      <c r="E971" s="73"/>
      <c r="F971" s="73"/>
      <c r="G971" s="74"/>
      <c r="H971" s="61"/>
      <c r="I971" s="61"/>
      <c r="J971" s="74"/>
      <c r="K971" s="74"/>
      <c r="L971" s="35"/>
      <c r="M971" s="35"/>
      <c r="N971" s="74"/>
      <c r="O971" s="74"/>
      <c r="P971" s="35"/>
      <c r="Q971" s="35"/>
      <c r="R971" s="74"/>
      <c r="S971" s="61"/>
      <c r="T971" s="74"/>
    </row>
    <row r="972" spans="2:20" x14ac:dyDescent="0.35">
      <c r="B972" s="33"/>
      <c r="C972" s="72"/>
      <c r="D972" s="73"/>
      <c r="E972" s="73"/>
      <c r="F972" s="73"/>
      <c r="G972" s="74"/>
      <c r="H972" s="61"/>
      <c r="I972" s="61"/>
      <c r="J972" s="74"/>
      <c r="K972" s="74"/>
      <c r="L972" s="35"/>
      <c r="M972" s="35"/>
      <c r="N972" s="74"/>
      <c r="O972" s="74"/>
      <c r="P972" s="35"/>
      <c r="Q972" s="35"/>
      <c r="R972" s="74"/>
      <c r="S972" s="61"/>
      <c r="T972" s="74"/>
    </row>
    <row r="973" spans="2:20" x14ac:dyDescent="0.35">
      <c r="B973" s="33"/>
      <c r="C973" s="72"/>
      <c r="D973" s="73"/>
      <c r="E973" s="73"/>
      <c r="F973" s="73"/>
      <c r="G973" s="74"/>
      <c r="H973" s="61"/>
      <c r="I973" s="61"/>
      <c r="J973" s="74"/>
      <c r="K973" s="74"/>
      <c r="L973" s="35"/>
      <c r="M973" s="35"/>
      <c r="N973" s="74"/>
      <c r="O973" s="74"/>
      <c r="P973" s="35"/>
      <c r="Q973" s="35"/>
      <c r="R973" s="74"/>
      <c r="S973" s="61"/>
      <c r="T973" s="74"/>
    </row>
    <row r="974" spans="2:20" x14ac:dyDescent="0.35">
      <c r="B974" s="33"/>
      <c r="C974" s="72"/>
      <c r="D974" s="73"/>
      <c r="E974" s="73"/>
      <c r="F974" s="73"/>
      <c r="G974" s="74"/>
      <c r="H974" s="61"/>
      <c r="I974" s="61"/>
      <c r="J974" s="74"/>
      <c r="K974" s="74"/>
      <c r="L974" s="35"/>
      <c r="M974" s="35"/>
      <c r="N974" s="74"/>
      <c r="O974" s="74"/>
      <c r="P974" s="35"/>
      <c r="Q974" s="35"/>
      <c r="R974" s="74"/>
      <c r="S974" s="61"/>
      <c r="T974" s="74"/>
    </row>
    <row r="975" spans="2:20" x14ac:dyDescent="0.35">
      <c r="B975" s="33"/>
      <c r="C975" s="72"/>
      <c r="D975" s="73"/>
      <c r="E975" s="73"/>
      <c r="F975" s="73"/>
      <c r="G975" s="74"/>
      <c r="H975" s="61"/>
      <c r="I975" s="61"/>
      <c r="J975" s="74"/>
      <c r="K975" s="74"/>
      <c r="L975" s="35"/>
      <c r="M975" s="35"/>
      <c r="N975" s="74"/>
      <c r="O975" s="74"/>
      <c r="P975" s="35"/>
      <c r="Q975" s="35"/>
      <c r="R975" s="74"/>
      <c r="S975" s="61"/>
      <c r="T975" s="74"/>
    </row>
    <row r="976" spans="2:20" x14ac:dyDescent="0.35">
      <c r="B976" s="33"/>
      <c r="C976" s="72"/>
      <c r="D976" s="73"/>
      <c r="E976" s="73"/>
      <c r="F976" s="73"/>
      <c r="G976" s="74"/>
      <c r="H976" s="61"/>
      <c r="I976" s="61"/>
      <c r="J976" s="74"/>
      <c r="K976" s="74"/>
      <c r="L976" s="35"/>
      <c r="M976" s="35"/>
      <c r="N976" s="74"/>
      <c r="O976" s="74"/>
      <c r="P976" s="35"/>
      <c r="Q976" s="35"/>
      <c r="R976" s="74"/>
      <c r="S976" s="61"/>
      <c r="T976" s="74"/>
    </row>
    <row r="977" spans="2:20" x14ac:dyDescent="0.35">
      <c r="B977" s="33"/>
      <c r="C977" s="72"/>
      <c r="D977" s="73"/>
      <c r="E977" s="73"/>
      <c r="F977" s="73"/>
      <c r="G977" s="74"/>
      <c r="H977" s="61"/>
      <c r="I977" s="61"/>
      <c r="J977" s="74"/>
      <c r="K977" s="74"/>
      <c r="L977" s="35"/>
      <c r="M977" s="35"/>
      <c r="N977" s="74"/>
      <c r="O977" s="74"/>
      <c r="P977" s="35"/>
      <c r="Q977" s="35"/>
      <c r="R977" s="74"/>
      <c r="S977" s="61"/>
      <c r="T977" s="74"/>
    </row>
    <row r="978" spans="2:20" x14ac:dyDescent="0.35">
      <c r="B978" s="33"/>
      <c r="C978" s="72"/>
      <c r="D978" s="73"/>
      <c r="E978" s="73"/>
      <c r="F978" s="73"/>
      <c r="G978" s="74"/>
      <c r="H978" s="61"/>
      <c r="I978" s="61"/>
      <c r="J978" s="74"/>
      <c r="K978" s="74"/>
      <c r="L978" s="35"/>
      <c r="M978" s="35"/>
      <c r="N978" s="74"/>
      <c r="O978" s="74"/>
      <c r="P978" s="35"/>
      <c r="Q978" s="35"/>
      <c r="R978" s="74"/>
      <c r="S978" s="61"/>
      <c r="T978" s="74"/>
    </row>
    <row r="979" spans="2:20" x14ac:dyDescent="0.35">
      <c r="B979" s="33"/>
      <c r="C979" s="72"/>
      <c r="D979" s="73"/>
      <c r="E979" s="73"/>
      <c r="F979" s="73"/>
      <c r="G979" s="74"/>
      <c r="H979" s="61"/>
      <c r="I979" s="61"/>
      <c r="J979" s="74"/>
      <c r="K979" s="74"/>
      <c r="L979" s="35"/>
      <c r="M979" s="35"/>
      <c r="N979" s="74"/>
      <c r="O979" s="74"/>
      <c r="P979" s="35"/>
      <c r="Q979" s="35"/>
      <c r="R979" s="74"/>
      <c r="S979" s="61"/>
      <c r="T979" s="74"/>
    </row>
    <row r="980" spans="2:20" x14ac:dyDescent="0.35">
      <c r="B980" s="33"/>
      <c r="C980" s="72"/>
      <c r="D980" s="73"/>
      <c r="E980" s="73"/>
      <c r="F980" s="73"/>
      <c r="G980" s="74"/>
      <c r="H980" s="61"/>
      <c r="I980" s="61"/>
      <c r="J980" s="74"/>
      <c r="K980" s="74"/>
      <c r="L980" s="35"/>
      <c r="M980" s="35"/>
      <c r="N980" s="74"/>
      <c r="O980" s="74"/>
      <c r="P980" s="35"/>
      <c r="Q980" s="35"/>
      <c r="R980" s="74"/>
      <c r="S980" s="61"/>
      <c r="T980" s="74"/>
    </row>
    <row r="981" spans="2:20" x14ac:dyDescent="0.35">
      <c r="B981" s="33"/>
      <c r="C981" s="72"/>
      <c r="D981" s="73"/>
      <c r="E981" s="73"/>
      <c r="F981" s="73"/>
      <c r="G981" s="74"/>
      <c r="H981" s="61"/>
      <c r="I981" s="61"/>
      <c r="J981" s="74"/>
      <c r="K981" s="74"/>
      <c r="L981" s="35"/>
      <c r="M981" s="35"/>
      <c r="N981" s="74"/>
      <c r="O981" s="74"/>
      <c r="P981" s="35"/>
      <c r="Q981" s="35"/>
      <c r="R981" s="74"/>
      <c r="S981" s="61"/>
      <c r="T981" s="74"/>
    </row>
    <row r="982" spans="2:20" x14ac:dyDescent="0.35">
      <c r="B982" s="33"/>
      <c r="C982" s="72"/>
      <c r="D982" s="73"/>
      <c r="E982" s="73"/>
      <c r="F982" s="73"/>
      <c r="G982" s="74"/>
      <c r="H982" s="61"/>
      <c r="I982" s="61"/>
      <c r="J982" s="74"/>
      <c r="K982" s="74"/>
      <c r="L982" s="35"/>
      <c r="M982" s="35"/>
      <c r="N982" s="74"/>
      <c r="O982" s="74"/>
      <c r="P982" s="35"/>
      <c r="Q982" s="35"/>
      <c r="R982" s="74"/>
      <c r="S982" s="61"/>
      <c r="T982" s="74"/>
    </row>
    <row r="983" spans="2:20" x14ac:dyDescent="0.35">
      <c r="B983" s="33"/>
      <c r="C983" s="72"/>
      <c r="D983" s="73"/>
      <c r="E983" s="73"/>
      <c r="F983" s="73"/>
      <c r="G983" s="74"/>
      <c r="H983" s="61"/>
      <c r="I983" s="61"/>
      <c r="J983" s="74"/>
      <c r="K983" s="74"/>
      <c r="L983" s="35"/>
      <c r="M983" s="35"/>
      <c r="N983" s="74"/>
      <c r="O983" s="74"/>
      <c r="P983" s="35"/>
      <c r="Q983" s="35"/>
      <c r="R983" s="74"/>
      <c r="S983" s="61"/>
      <c r="T983" s="74"/>
    </row>
    <row r="984" spans="2:20" x14ac:dyDescent="0.35">
      <c r="B984" s="33"/>
      <c r="C984" s="72"/>
      <c r="D984" s="73"/>
      <c r="E984" s="73"/>
      <c r="F984" s="73"/>
      <c r="G984" s="74"/>
      <c r="H984" s="61"/>
      <c r="I984" s="61"/>
      <c r="J984" s="74"/>
      <c r="K984" s="74"/>
      <c r="L984" s="35"/>
      <c r="M984" s="35"/>
      <c r="N984" s="74"/>
      <c r="O984" s="74"/>
      <c r="P984" s="35"/>
      <c r="Q984" s="35"/>
      <c r="R984" s="74"/>
      <c r="S984" s="61"/>
      <c r="T984" s="74"/>
    </row>
    <row r="985" spans="2:20" x14ac:dyDescent="0.35">
      <c r="B985" s="33"/>
      <c r="C985" s="72"/>
      <c r="D985" s="73"/>
      <c r="E985" s="73"/>
      <c r="F985" s="73"/>
      <c r="G985" s="74"/>
      <c r="H985" s="61"/>
      <c r="I985" s="61"/>
      <c r="J985" s="74"/>
      <c r="K985" s="74"/>
      <c r="L985" s="35"/>
      <c r="M985" s="35"/>
      <c r="N985" s="74"/>
      <c r="O985" s="74"/>
      <c r="P985" s="35"/>
      <c r="Q985" s="35"/>
      <c r="R985" s="74"/>
      <c r="S985" s="61"/>
      <c r="T985" s="74"/>
    </row>
    <row r="986" spans="2:20" x14ac:dyDescent="0.35">
      <c r="B986" s="33"/>
      <c r="C986" s="72"/>
      <c r="D986" s="73"/>
      <c r="E986" s="73"/>
      <c r="F986" s="73"/>
      <c r="G986" s="74"/>
      <c r="H986" s="61"/>
      <c r="I986" s="61"/>
      <c r="J986" s="74"/>
      <c r="K986" s="74"/>
      <c r="L986" s="35"/>
      <c r="M986" s="35"/>
      <c r="N986" s="74"/>
      <c r="O986" s="74"/>
      <c r="P986" s="35"/>
      <c r="Q986" s="35"/>
      <c r="R986" s="74"/>
      <c r="S986" s="61"/>
      <c r="T986" s="74"/>
    </row>
    <row r="987" spans="2:20" x14ac:dyDescent="0.35">
      <c r="B987" s="33"/>
      <c r="C987" s="72"/>
      <c r="D987" s="73"/>
      <c r="E987" s="73"/>
      <c r="F987" s="73"/>
      <c r="G987" s="74"/>
      <c r="H987" s="61"/>
      <c r="I987" s="61"/>
      <c r="J987" s="74"/>
      <c r="K987" s="74"/>
      <c r="L987" s="35"/>
      <c r="M987" s="35"/>
      <c r="N987" s="74"/>
      <c r="O987" s="74"/>
      <c r="P987" s="35"/>
      <c r="Q987" s="35"/>
      <c r="R987" s="74"/>
      <c r="S987" s="61"/>
      <c r="T987" s="74"/>
    </row>
    <row r="988" spans="2:20" x14ac:dyDescent="0.35">
      <c r="B988" s="33"/>
      <c r="C988" s="72"/>
      <c r="D988" s="73"/>
      <c r="E988" s="73"/>
      <c r="F988" s="73"/>
      <c r="G988" s="74"/>
      <c r="H988" s="61"/>
      <c r="I988" s="61"/>
      <c r="J988" s="74"/>
      <c r="K988" s="74"/>
      <c r="L988" s="35"/>
      <c r="M988" s="35"/>
      <c r="N988" s="74"/>
      <c r="O988" s="74"/>
      <c r="P988" s="35"/>
      <c r="Q988" s="35"/>
      <c r="R988" s="74"/>
      <c r="S988" s="61"/>
      <c r="T988" s="74"/>
    </row>
    <row r="989" spans="2:20" x14ac:dyDescent="0.35">
      <c r="B989" s="33"/>
      <c r="C989" s="72"/>
      <c r="D989" s="73"/>
      <c r="E989" s="73"/>
      <c r="F989" s="73"/>
      <c r="G989" s="74"/>
      <c r="H989" s="61"/>
      <c r="I989" s="61"/>
      <c r="J989" s="74"/>
      <c r="K989" s="74"/>
      <c r="L989" s="35"/>
      <c r="M989" s="35"/>
      <c r="N989" s="74"/>
      <c r="O989" s="74"/>
      <c r="P989" s="35"/>
      <c r="Q989" s="35"/>
      <c r="R989" s="74"/>
      <c r="S989" s="61"/>
      <c r="T989" s="74"/>
    </row>
    <row r="990" spans="2:20" x14ac:dyDescent="0.35">
      <c r="B990" s="33"/>
      <c r="C990" s="72"/>
      <c r="D990" s="73"/>
      <c r="E990" s="73"/>
      <c r="F990" s="73"/>
      <c r="G990" s="74"/>
      <c r="H990" s="61"/>
      <c r="I990" s="61"/>
      <c r="J990" s="74"/>
      <c r="K990" s="74"/>
      <c r="L990" s="35"/>
      <c r="M990" s="35"/>
      <c r="N990" s="74"/>
      <c r="O990" s="74"/>
      <c r="P990" s="35"/>
      <c r="Q990" s="35"/>
      <c r="R990" s="74"/>
      <c r="S990" s="61"/>
      <c r="T990" s="74"/>
    </row>
    <row r="991" spans="2:20" x14ac:dyDescent="0.35">
      <c r="B991" s="33"/>
      <c r="C991" s="72"/>
      <c r="D991" s="73"/>
      <c r="E991" s="73"/>
      <c r="F991" s="73"/>
      <c r="G991" s="74"/>
      <c r="H991" s="61"/>
      <c r="I991" s="61"/>
      <c r="J991" s="74"/>
      <c r="K991" s="74"/>
      <c r="L991" s="35"/>
      <c r="M991" s="35"/>
      <c r="N991" s="74"/>
      <c r="O991" s="74"/>
      <c r="P991" s="35"/>
      <c r="Q991" s="35"/>
      <c r="R991" s="74"/>
      <c r="S991" s="61"/>
      <c r="T991" s="74"/>
    </row>
    <row r="992" spans="2:20" x14ac:dyDescent="0.35">
      <c r="B992" s="33"/>
      <c r="C992" s="72"/>
      <c r="D992" s="73"/>
      <c r="E992" s="73"/>
      <c r="F992" s="73"/>
      <c r="G992" s="74"/>
      <c r="H992" s="61"/>
      <c r="I992" s="61"/>
      <c r="J992" s="74"/>
      <c r="K992" s="74"/>
      <c r="L992" s="35"/>
      <c r="M992" s="35"/>
      <c r="N992" s="74"/>
      <c r="O992" s="74"/>
      <c r="P992" s="35"/>
      <c r="Q992" s="35"/>
      <c r="R992" s="74"/>
      <c r="S992" s="61"/>
      <c r="T992" s="74"/>
    </row>
    <row r="993" spans="2:20" x14ac:dyDescent="0.35">
      <c r="B993" s="33"/>
      <c r="C993" s="72"/>
      <c r="D993" s="73"/>
      <c r="E993" s="73"/>
      <c r="F993" s="73"/>
      <c r="G993" s="74"/>
      <c r="H993" s="61"/>
      <c r="I993" s="61"/>
      <c r="J993" s="74"/>
      <c r="K993" s="74"/>
      <c r="L993" s="35"/>
      <c r="M993" s="35"/>
      <c r="N993" s="74"/>
      <c r="O993" s="74"/>
      <c r="P993" s="35"/>
      <c r="Q993" s="35"/>
      <c r="R993" s="74"/>
      <c r="S993" s="61"/>
      <c r="T993" s="74"/>
    </row>
    <row r="994" spans="2:20" x14ac:dyDescent="0.35">
      <c r="B994" s="33"/>
      <c r="C994" s="72"/>
      <c r="D994" s="73"/>
      <c r="E994" s="73"/>
      <c r="F994" s="73"/>
      <c r="G994" s="74"/>
      <c r="H994" s="61"/>
      <c r="I994" s="61"/>
      <c r="J994" s="74"/>
      <c r="K994" s="74"/>
      <c r="L994" s="35"/>
      <c r="M994" s="35"/>
      <c r="N994" s="74"/>
      <c r="O994" s="74"/>
      <c r="P994" s="35"/>
      <c r="Q994" s="35"/>
      <c r="R994" s="74"/>
      <c r="S994" s="61"/>
      <c r="T994" s="74"/>
    </row>
    <row r="995" spans="2:20" x14ac:dyDescent="0.35">
      <c r="B995" s="33"/>
      <c r="C995" s="72"/>
      <c r="D995" s="73"/>
      <c r="E995" s="73"/>
      <c r="F995" s="73"/>
      <c r="G995" s="74"/>
      <c r="H995" s="61"/>
      <c r="I995" s="61"/>
      <c r="J995" s="74"/>
      <c r="K995" s="74"/>
      <c r="L995" s="35"/>
      <c r="M995" s="35"/>
      <c r="N995" s="74"/>
      <c r="O995" s="74"/>
      <c r="P995" s="35"/>
      <c r="Q995" s="35"/>
      <c r="R995" s="74"/>
      <c r="S995" s="61"/>
      <c r="T995" s="74"/>
    </row>
    <row r="996" spans="2:20" x14ac:dyDescent="0.35">
      <c r="B996" s="33"/>
      <c r="C996" s="72"/>
      <c r="D996" s="73"/>
      <c r="E996" s="73"/>
      <c r="F996" s="73"/>
      <c r="G996" s="74"/>
      <c r="H996" s="61"/>
      <c r="I996" s="61"/>
      <c r="J996" s="74"/>
      <c r="K996" s="74"/>
      <c r="L996" s="35"/>
      <c r="M996" s="35"/>
      <c r="N996" s="74"/>
      <c r="O996" s="74"/>
      <c r="P996" s="35"/>
      <c r="Q996" s="35"/>
      <c r="R996" s="74"/>
      <c r="S996" s="61"/>
      <c r="T996" s="74"/>
    </row>
    <row r="997" spans="2:20" x14ac:dyDescent="0.35">
      <c r="B997" s="33"/>
      <c r="C997" s="72"/>
      <c r="D997" s="73"/>
      <c r="E997" s="73"/>
      <c r="F997" s="73"/>
      <c r="G997" s="74"/>
      <c r="H997" s="61"/>
      <c r="I997" s="61"/>
      <c r="J997" s="74"/>
      <c r="K997" s="74"/>
      <c r="L997" s="35"/>
      <c r="M997" s="35"/>
      <c r="N997" s="74"/>
      <c r="O997" s="74"/>
      <c r="P997" s="35"/>
      <c r="Q997" s="35"/>
      <c r="R997" s="74"/>
      <c r="S997" s="61"/>
      <c r="T997" s="74"/>
    </row>
    <row r="998" spans="2:20" x14ac:dyDescent="0.35">
      <c r="B998" s="33"/>
      <c r="C998" s="72"/>
      <c r="D998" s="73"/>
      <c r="E998" s="73"/>
      <c r="F998" s="73"/>
      <c r="G998" s="74"/>
      <c r="H998" s="61"/>
      <c r="I998" s="61"/>
      <c r="J998" s="74"/>
      <c r="K998" s="74"/>
      <c r="L998" s="35"/>
      <c r="M998" s="35"/>
      <c r="N998" s="74"/>
      <c r="O998" s="74"/>
      <c r="P998" s="35"/>
      <c r="Q998" s="35"/>
      <c r="R998" s="74"/>
      <c r="S998" s="61"/>
      <c r="T998" s="74"/>
    </row>
    <row r="999" spans="2:20" x14ac:dyDescent="0.35">
      <c r="B999" s="33"/>
      <c r="C999" s="72"/>
      <c r="D999" s="73"/>
      <c r="E999" s="73"/>
      <c r="F999" s="73"/>
      <c r="G999" s="74"/>
      <c r="H999" s="61"/>
      <c r="I999" s="61"/>
      <c r="J999" s="74"/>
      <c r="K999" s="74"/>
      <c r="L999" s="35"/>
      <c r="M999" s="35"/>
      <c r="N999" s="74"/>
      <c r="O999" s="74"/>
      <c r="P999" s="35"/>
      <c r="Q999" s="35"/>
      <c r="R999" s="74"/>
      <c r="S999" s="61"/>
      <c r="T999" s="74"/>
    </row>
    <row r="1000" spans="2:20" x14ac:dyDescent="0.35">
      <c r="B1000" s="33"/>
      <c r="C1000" s="72"/>
      <c r="D1000" s="73"/>
      <c r="E1000" s="73"/>
      <c r="F1000" s="73"/>
      <c r="G1000" s="74"/>
      <c r="H1000" s="61"/>
      <c r="I1000" s="61"/>
      <c r="J1000" s="74"/>
      <c r="K1000" s="74"/>
      <c r="L1000" s="35"/>
      <c r="M1000" s="35"/>
      <c r="N1000" s="74"/>
      <c r="O1000" s="74"/>
      <c r="P1000" s="35"/>
      <c r="Q1000" s="35"/>
      <c r="R1000" s="74"/>
      <c r="S1000" s="61"/>
      <c r="T1000" s="74"/>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Security Baseline for M365 Apps - SHGIR</dc:title>
  <dc:subject>Generated on: 2026-06-08 23:33:09</dc:subject>
  <dc:creator>Anicet Fopa Tchoffo</dc:creator>
  <cp:keywords>Baseline;Hardening;Microsoft;SCT;M365;Apps</cp:keywords>
  <dc:description>Baseline Developed By: Microsoft</dc:description>
  <cp:lastModifiedBy>Anicet Fopa Tchoffo</cp:lastModifiedBy>
  <dcterms:modified xsi:type="dcterms:W3CDTF">2026-06-08T22:33:17Z</dcterms:modified>
  <cp:category>MS-SCT-M365-APP</cp:category>
  <cp:contentStatus>Draft</cp:contentStatus>
</cp:coreProperties>
</file>