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322B9039C6F716CB7AE7BD62D3C591E37B74347" xr6:coauthVersionLast="47" xr6:coauthVersionMax="47" xr10:uidLastSave="{5E690FC2-F34F-4F96-9B98-1F529C4E5DB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F72" i="3"/>
  <c r="E80" i="3" s="1"/>
  <c r="E72" i="3"/>
  <c r="D72" i="3"/>
  <c r="C72" i="3"/>
  <c r="E71" i="3"/>
  <c r="D71" i="3"/>
  <c r="C71" i="3"/>
  <c r="W123" i="3" s="1"/>
  <c r="F70" i="3"/>
  <c r="V151" i="3" s="1"/>
  <c r="E70" i="3"/>
  <c r="D70" i="3"/>
  <c r="C70" i="3"/>
  <c r="U123" i="3" s="1"/>
  <c r="E69" i="3"/>
  <c r="D69" i="3"/>
  <c r="C69" i="3"/>
  <c r="S123" i="3" s="1"/>
  <c r="E54" i="3"/>
  <c r="D54" i="3"/>
  <c r="C54" i="3"/>
  <c r="F54"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52" i="3" s="1"/>
  <c r="E16" i="3"/>
  <c r="D16" i="3"/>
  <c r="C16" i="3"/>
  <c r="Q123" i="3" s="1"/>
  <c r="C9" i="3"/>
  <c r="D9" i="3" s="1"/>
  <c r="D8" i="3"/>
  <c r="C8" i="3"/>
  <c r="D7" i="3"/>
  <c r="C7" i="3"/>
  <c r="E97" i="3" l="1"/>
  <c r="D97" i="3"/>
  <c r="C97" i="3"/>
  <c r="D60" i="3"/>
  <c r="C60" i="3"/>
  <c r="E60" i="3"/>
  <c r="D40" i="3"/>
  <c r="C40" i="3"/>
  <c r="E40" i="3"/>
  <c r="E98" i="3"/>
  <c r="D98" i="3"/>
  <c r="C98" i="3"/>
  <c r="E99" i="3"/>
  <c r="D99" i="3"/>
  <c r="C99" i="3"/>
  <c r="E42" i="3"/>
  <c r="D42" i="3"/>
  <c r="C42" i="3"/>
  <c r="E43" i="3"/>
  <c r="D43" i="3"/>
  <c r="C43" i="3"/>
  <c r="E41" i="3"/>
  <c r="D41" i="3"/>
  <c r="C41" i="3"/>
  <c r="E59" i="3"/>
  <c r="D59" i="3"/>
  <c r="C59" i="3"/>
  <c r="D38" i="3"/>
  <c r="C38" i="3"/>
  <c r="E38" i="3"/>
  <c r="G112" i="3"/>
  <c r="E100" i="3"/>
  <c r="D100" i="3"/>
  <c r="C100" i="3"/>
  <c r="E58" i="3"/>
  <c r="D58" i="3"/>
  <c r="C58" i="3"/>
  <c r="E39" i="3"/>
  <c r="D39" i="3"/>
  <c r="C39" i="3"/>
  <c r="D78" i="3"/>
  <c r="E78" i="3"/>
  <c r="V127" i="3"/>
  <c r="V132" i="3"/>
  <c r="V137" i="3"/>
  <c r="V142" i="3"/>
  <c r="V147" i="3"/>
  <c r="V152" i="3"/>
  <c r="R128" i="3"/>
  <c r="R133" i="3"/>
  <c r="R138" i="3"/>
  <c r="R143" i="3"/>
  <c r="R148" i="3"/>
  <c r="R153" i="3"/>
  <c r="V128" i="3"/>
  <c r="V133" i="3"/>
  <c r="V138" i="3"/>
  <c r="V143" i="3"/>
  <c r="V148" i="3"/>
  <c r="V153" i="3"/>
  <c r="F69" i="3"/>
  <c r="C80" i="3"/>
  <c r="D80" i="3"/>
  <c r="R129" i="3"/>
  <c r="R134" i="3"/>
  <c r="R139" i="3"/>
  <c r="R144" i="3"/>
  <c r="R149" i="3"/>
  <c r="R154" i="3"/>
  <c r="F71" i="3"/>
  <c r="C81" i="3"/>
  <c r="D81" i="3"/>
  <c r="V129" i="3"/>
  <c r="V134" i="3"/>
  <c r="V139" i="3"/>
  <c r="V144" i="3"/>
  <c r="V149" i="3"/>
  <c r="V154" i="3"/>
  <c r="C20" i="3"/>
  <c r="D20" i="3"/>
  <c r="R125" i="3"/>
  <c r="R130" i="3"/>
  <c r="R135" i="3"/>
  <c r="R140" i="3"/>
  <c r="R145" i="3"/>
  <c r="R150" i="3"/>
  <c r="R155" i="3"/>
  <c r="E20" i="3"/>
  <c r="V125" i="3"/>
  <c r="V130" i="3"/>
  <c r="V135" i="3"/>
  <c r="V140" i="3"/>
  <c r="V145" i="3"/>
  <c r="V150" i="3"/>
  <c r="V155" i="3"/>
  <c r="R126" i="3"/>
  <c r="R131" i="3"/>
  <c r="R136" i="3"/>
  <c r="R141" i="3"/>
  <c r="R146" i="3"/>
  <c r="R151" i="3"/>
  <c r="V126" i="3"/>
  <c r="V131" i="3"/>
  <c r="V136" i="3"/>
  <c r="V141" i="3"/>
  <c r="V146" i="3"/>
  <c r="R127" i="3"/>
  <c r="R132" i="3"/>
  <c r="R137" i="3"/>
  <c r="R142" i="3"/>
  <c r="R147" i="3"/>
  <c r="X151" i="3" l="1"/>
  <c r="X146" i="3"/>
  <c r="X141" i="3"/>
  <c r="X136" i="3"/>
  <c r="X131" i="3"/>
  <c r="X126" i="3"/>
  <c r="X155" i="3"/>
  <c r="X150" i="3"/>
  <c r="X145" i="3"/>
  <c r="X140" i="3"/>
  <c r="X135" i="3"/>
  <c r="X130" i="3"/>
  <c r="X125" i="3"/>
  <c r="X154" i="3"/>
  <c r="X149" i="3"/>
  <c r="X144" i="3"/>
  <c r="X139" i="3"/>
  <c r="X134" i="3"/>
  <c r="X129" i="3"/>
  <c r="E79" i="3"/>
  <c r="X153" i="3"/>
  <c r="X148" i="3"/>
  <c r="X143" i="3"/>
  <c r="X138" i="3"/>
  <c r="X133" i="3"/>
  <c r="X128" i="3"/>
  <c r="D79" i="3"/>
  <c r="X152" i="3"/>
  <c r="X147" i="3"/>
  <c r="X142" i="3"/>
  <c r="X137" i="3"/>
  <c r="X132" i="3"/>
  <c r="X127" i="3"/>
  <c r="C79" i="3"/>
  <c r="E77" i="3"/>
  <c r="D77" i="3"/>
  <c r="C77" i="3"/>
  <c r="T151" i="3"/>
  <c r="T146" i="3"/>
  <c r="T141" i="3"/>
  <c r="T136" i="3"/>
  <c r="T131" i="3"/>
  <c r="T126"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6" authorId="0" shapeId="0" xr:uid="{00000000-0006-0000-0400-000001000000}">
      <text>
        <r>
          <rPr>
            <sz val="11"/>
            <rFont val="Calibri"/>
          </rPr>
          <t>The Windows Firewall with Advanced Security must be enabled when connected to a domain.</t>
        </r>
      </text>
    </comment>
    <comment ref="K36" authorId="0" shapeId="0" xr:uid="{00000000-0006-0000-0400-00000A000000}">
      <text>
        <r>
          <rPr>
            <sz val="11"/>
            <rFont val="Calibri"/>
          </rPr>
          <t>The Windows Firewall with Advanced Security must be enabled when connected to a private network.</t>
        </r>
      </text>
    </comment>
    <comment ref="L36" authorId="0" shapeId="0" xr:uid="{00000000-0006-0000-0400-000002000000}">
      <text>
        <r>
          <rPr>
            <sz val="11"/>
            <rFont val="Calibri"/>
          </rPr>
          <t>The Windows Firewall with Advanced Security must be enabled when connected to a public network.</t>
        </r>
      </text>
    </comment>
    <comment ref="M36" authorId="0" shapeId="0" xr:uid="{00000000-0006-0000-0400-000003000000}">
      <text>
        <r>
          <rPr>
            <sz val="11"/>
            <rFont val="Calibri"/>
          </rPr>
          <t>The Windows Firewall with Advanced Security must block unsolicited inbound connections when connected to a domain.</t>
        </r>
      </text>
    </comment>
    <comment ref="N36" authorId="0" shapeId="0" xr:uid="{00000000-0006-0000-0400-000004000000}">
      <text>
        <r>
          <rPr>
            <sz val="11"/>
            <rFont val="Calibri"/>
          </rPr>
          <t>The Windows Firewall with Advanced Security must allow outbound connections, unless a rule explicitly blocks the connection when connected to a domain.</t>
        </r>
      </text>
    </comment>
    <comment ref="O36" authorId="0" shapeId="0" xr:uid="{00000000-0006-0000-0400-000005000000}">
      <text>
        <r>
          <rPr>
            <sz val="11"/>
            <rFont val="Calibri"/>
          </rPr>
          <t>The Windows Firewall with Advanced Security must block unsolicited inbound connections when connected to a private network.</t>
        </r>
      </text>
    </comment>
    <comment ref="P36" authorId="0" shapeId="0" xr:uid="{00000000-0006-0000-0400-000006000000}">
      <text>
        <r>
          <rPr>
            <sz val="11"/>
            <rFont val="Calibri"/>
          </rPr>
          <t>The Windows Firewall with Advanced Security must allow outbound connections, unless a rule explicitly blocks the connection when connected to a private network.</t>
        </r>
      </text>
    </comment>
    <comment ref="Q36" authorId="0" shapeId="0" xr:uid="{00000000-0006-0000-0400-000007000000}">
      <text>
        <r>
          <rPr>
            <sz val="11"/>
            <rFont val="Calibri"/>
          </rPr>
          <t>The Windows Firewall with Advanced Security must block unsolicited inbound connections when connected to a public network.</t>
        </r>
      </text>
    </comment>
    <comment ref="R36" authorId="0" shapeId="0" xr:uid="{00000000-0006-0000-0400-000008000000}">
      <text>
        <r>
          <rPr>
            <sz val="11"/>
            <rFont val="Calibri"/>
          </rPr>
          <t>The Windows Firewall with Advanced Security must allow outbound connections, unless a rule explicitly blocks the connection when connected to a public network.</t>
        </r>
      </text>
    </comment>
    <comment ref="S36" authorId="0" shapeId="0" xr:uid="{00000000-0006-0000-0400-000009000000}">
      <text>
        <r>
          <rPr>
            <sz val="11"/>
            <rFont val="Calibri"/>
          </rPr>
          <t>Inbound exceptions to the firewall on domain workstations must only allow authorized remote management hosts.</t>
        </r>
      </text>
    </comment>
    <comment ref="J73" authorId="0" shapeId="0" xr:uid="{00000000-0006-0000-0400-00000B000000}">
      <text>
        <r>
          <rPr>
            <sz val="11"/>
            <rFont val="Calibri"/>
          </rPr>
          <t>The Windows Firewall with Advanced Security must log dropped packets when connected to a domain.</t>
        </r>
      </text>
    </comment>
    <comment ref="K73" authorId="0" shapeId="0" xr:uid="{00000000-0006-0000-0400-00000C000000}">
      <text>
        <r>
          <rPr>
            <sz val="11"/>
            <rFont val="Calibri"/>
          </rPr>
          <t>The Windows Firewall with Advanced Security must log successful connections when connected to a domain.</t>
        </r>
      </text>
    </comment>
    <comment ref="L73" authorId="0" shapeId="0" xr:uid="{00000000-0006-0000-0400-00000D000000}">
      <text>
        <r>
          <rPr>
            <sz val="11"/>
            <rFont val="Calibri"/>
          </rPr>
          <t>The Windows Firewall with Advanced Security must log dropped packets when connected to a private network.</t>
        </r>
      </text>
    </comment>
    <comment ref="M73" authorId="0" shapeId="0" xr:uid="{00000000-0006-0000-0400-00000E000000}">
      <text>
        <r>
          <rPr>
            <sz val="11"/>
            <rFont val="Calibri"/>
          </rPr>
          <t>The Windows Firewall with Advanced Security must log successful connections when connected to a private network.</t>
        </r>
      </text>
    </comment>
    <comment ref="N73" authorId="0" shapeId="0" xr:uid="{00000000-0006-0000-0400-00000F000000}">
      <text>
        <r>
          <rPr>
            <sz val="11"/>
            <rFont val="Calibri"/>
          </rPr>
          <t>The Windows Firewall with Advanced Security must log dropped packets when connected to a public network.</t>
        </r>
      </text>
    </comment>
    <comment ref="O73" authorId="0" shapeId="0" xr:uid="{00000000-0006-0000-0400-000010000000}">
      <text>
        <r>
          <rPr>
            <sz val="11"/>
            <rFont val="Calibri"/>
          </rPr>
          <t>The Windows Firewall with Advanced Security must log successful connections when connected to a public network.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 authorId="0" shapeId="0" xr:uid="{00000000-0006-0000-0500-000001000000}">
      <text>
        <r>
          <rPr>
            <sz val="11"/>
            <rFont val="Calibri"/>
          </rPr>
          <t>The Windows Firewall with Advanced Security must block unsolicited inbound connections when connected to a domain.</t>
        </r>
      </text>
    </comment>
    <comment ref="I20" authorId="0" shapeId="0" xr:uid="{00000000-0006-0000-0500-000003000000}">
      <text>
        <r>
          <rPr>
            <sz val="11"/>
            <rFont val="Calibri"/>
          </rPr>
          <t>The Windows Firewall with Advanced Security must block unsolicited inbound connections when connected to a private network.</t>
        </r>
      </text>
    </comment>
    <comment ref="J20" authorId="0" shapeId="0" xr:uid="{00000000-0006-0000-0500-000002000000}">
      <text>
        <r>
          <rPr>
            <sz val="11"/>
            <rFont val="Calibri"/>
          </rPr>
          <t>The Windows Firewall with Advanced Security must block unsolicited inbound connections when connected to a public network.</t>
        </r>
      </text>
    </comment>
    <comment ref="H21" authorId="0" shapeId="0" xr:uid="{00000000-0006-0000-0500-000004000000}">
      <text>
        <r>
          <rPr>
            <sz val="11"/>
            <rFont val="Calibri"/>
          </rPr>
          <t>Inbound exceptions to the firewall on domain workstations must only allow authorized remote management hosts.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3" authorId="0" shapeId="0" xr:uid="{00000000-0006-0000-0600-000001000000}">
      <text>
        <r>
          <rPr>
            <sz val="11"/>
            <rFont val="Calibri"/>
          </rPr>
          <t>The Windows Firewall with Advanced Security must log dropped packets when connected to a domain.</t>
        </r>
      </text>
    </comment>
    <comment ref="K23" authorId="0" shapeId="0" xr:uid="{00000000-0006-0000-0600-000006000000}">
      <text>
        <r>
          <rPr>
            <sz val="11"/>
            <rFont val="Calibri"/>
          </rPr>
          <t>The Windows Firewall with Advanced Security must log successful connections when connected to a domain.</t>
        </r>
      </text>
    </comment>
    <comment ref="L23" authorId="0" shapeId="0" xr:uid="{00000000-0006-0000-0600-000002000000}">
      <text>
        <r>
          <rPr>
            <sz val="11"/>
            <rFont val="Calibri"/>
          </rPr>
          <t>The Windows Firewall with Advanced Security must log dropped packets when connected to a private network.</t>
        </r>
      </text>
    </comment>
    <comment ref="M23" authorId="0" shapeId="0" xr:uid="{00000000-0006-0000-0600-000003000000}">
      <text>
        <r>
          <rPr>
            <sz val="11"/>
            <rFont val="Calibri"/>
          </rPr>
          <t>The Windows Firewall with Advanced Security must log successful connections when connected to a private network.</t>
        </r>
      </text>
    </comment>
    <comment ref="N23" authorId="0" shapeId="0" xr:uid="{00000000-0006-0000-0600-000004000000}">
      <text>
        <r>
          <rPr>
            <sz val="11"/>
            <rFont val="Calibri"/>
          </rPr>
          <t>The Windows Firewall with Advanced Security must log dropped packets when connected to a public network.</t>
        </r>
      </text>
    </comment>
    <comment ref="O23" authorId="0" shapeId="0" xr:uid="{00000000-0006-0000-0600-000005000000}">
      <text>
        <r>
          <rPr>
            <sz val="11"/>
            <rFont val="Calibri"/>
          </rPr>
          <t>The Windows Firewall with Advanced Security must log successful connections when connected to a public network.</t>
        </r>
      </text>
    </comment>
    <comment ref="J88" authorId="0" shapeId="0" xr:uid="{00000000-0006-0000-0600-000007000000}">
      <text>
        <r>
          <rPr>
            <sz val="11"/>
            <rFont val="Calibri"/>
          </rPr>
          <t>The Windows Firewall with Advanced Security must be enabled when connected to a domain.</t>
        </r>
      </text>
    </comment>
    <comment ref="K88" authorId="0" shapeId="0" xr:uid="{00000000-0006-0000-0600-000008000000}">
      <text>
        <r>
          <rPr>
            <sz val="11"/>
            <rFont val="Calibri"/>
          </rPr>
          <t>The Windows Firewall with Advanced Security must be enabled when connected to a private network.</t>
        </r>
      </text>
    </comment>
    <comment ref="L88" authorId="0" shapeId="0" xr:uid="{00000000-0006-0000-0600-000009000000}">
      <text>
        <r>
          <rPr>
            <sz val="11"/>
            <rFont val="Calibri"/>
          </rPr>
          <t>The Windows Firewall with Advanced Security must be enabled when connected to a public network.</t>
        </r>
      </text>
    </comment>
    <comment ref="M88" authorId="0" shapeId="0" xr:uid="{00000000-0006-0000-0600-00000A000000}">
      <text>
        <r>
          <rPr>
            <sz val="11"/>
            <rFont val="Calibri"/>
          </rPr>
          <t>Inbound exceptions to the firewall on domain workstations must only allow authorized remote management hosts.</t>
        </r>
      </text>
    </comment>
    <comment ref="J90" authorId="0" shapeId="0" xr:uid="{00000000-0006-0000-0600-00000B000000}">
      <text>
        <r>
          <rPr>
            <sz val="11"/>
            <rFont val="Calibri"/>
          </rPr>
          <t>The Windows Firewall with Advanced Security must be enabled when connected to a domain.</t>
        </r>
      </text>
    </comment>
    <comment ref="K90" authorId="0" shapeId="0" xr:uid="{00000000-0006-0000-0600-00000C000000}">
      <text>
        <r>
          <rPr>
            <sz val="11"/>
            <rFont val="Calibri"/>
          </rPr>
          <t>The Windows Firewall with Advanced Security must be enabled when connected to a private network.</t>
        </r>
      </text>
    </comment>
    <comment ref="L90" authorId="0" shapeId="0" xr:uid="{00000000-0006-0000-0600-00000D000000}">
      <text>
        <r>
          <rPr>
            <sz val="11"/>
            <rFont val="Calibri"/>
          </rPr>
          <t>The Windows Firewall with Advanced Security must be enabled when connected to a public network.</t>
        </r>
      </text>
    </comment>
    <comment ref="M90" authorId="0" shapeId="0" xr:uid="{00000000-0006-0000-0600-00000E000000}">
      <text>
        <r>
          <rPr>
            <sz val="11"/>
            <rFont val="Calibri"/>
          </rPr>
          <t>The Windows Firewall with Advanced Security must block unsolicited inbound connections when connected to a domain.</t>
        </r>
      </text>
    </comment>
    <comment ref="N90" authorId="0" shapeId="0" xr:uid="{00000000-0006-0000-0600-00000F000000}">
      <text>
        <r>
          <rPr>
            <sz val="11"/>
            <rFont val="Calibri"/>
          </rPr>
          <t>The Windows Firewall with Advanced Security must block unsolicited inbound connections when connected to a private network.</t>
        </r>
      </text>
    </comment>
    <comment ref="O90" authorId="0" shapeId="0" xr:uid="{00000000-0006-0000-0600-000010000000}">
      <text>
        <r>
          <rPr>
            <sz val="11"/>
            <rFont val="Calibri"/>
          </rPr>
          <t>The Windows Firewall with Advanced Security must block unsolicited inbound connections when connected to a public network.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2" authorId="0" shapeId="0" xr:uid="{00000000-0006-0000-0700-000001000000}">
      <text>
        <r>
          <rPr>
            <sz val="11"/>
            <rFont val="Calibri"/>
          </rPr>
          <t>The Windows Firewall with Advanced Security must allow outbound connections, unless a rule explicitly blocks the connection when connected to a domain.</t>
        </r>
      </text>
    </comment>
    <comment ref="I142" authorId="0" shapeId="0" xr:uid="{00000000-0006-0000-0700-000005000000}">
      <text>
        <r>
          <rPr>
            <sz val="11"/>
            <rFont val="Calibri"/>
          </rPr>
          <t>The Windows Firewall with Advanced Security must allow outbound connections, unless a rule explicitly blocks the connection when connected to a private network.</t>
        </r>
      </text>
    </comment>
    <comment ref="J142" authorId="0" shapeId="0" xr:uid="{00000000-0006-0000-0700-000002000000}">
      <text>
        <r>
          <rPr>
            <sz val="11"/>
            <rFont val="Calibri"/>
          </rPr>
          <t>The Windows Firewall with Advanced Security must allow outbound connections, unless a rule explicitly blocks the connection when connected to a public network.</t>
        </r>
      </text>
    </comment>
    <comment ref="K142" authorId="0" shapeId="0" xr:uid="{00000000-0006-0000-0700-000003000000}">
      <text>
        <r>
          <rPr>
            <sz val="11"/>
            <rFont val="Calibri"/>
          </rPr>
          <t>The Windows Firewall with Advanced Security local firewall rules must not be merged with Group Policy settings when connected to a public network.</t>
        </r>
      </text>
    </comment>
    <comment ref="L142" authorId="0" shapeId="0" xr:uid="{00000000-0006-0000-0700-000004000000}">
      <text>
        <r>
          <rPr>
            <sz val="11"/>
            <rFont val="Calibri"/>
          </rPr>
          <t>The Windows Firewall with Advanced Security local connection rules must not be merged with Group Policy settings when connected to a public network.</t>
        </r>
      </text>
    </comment>
    <comment ref="H145" authorId="0" shapeId="0" xr:uid="{00000000-0006-0000-0700-000006000000}">
      <text>
        <r>
          <rPr>
            <sz val="11"/>
            <rFont val="Calibri"/>
          </rPr>
          <t>The Windows Firewall with Advanced Security log size must be configured for domain connections.</t>
        </r>
      </text>
    </comment>
    <comment ref="I145" authorId="0" shapeId="0" xr:uid="{00000000-0006-0000-0700-00000B000000}">
      <text>
        <r>
          <rPr>
            <sz val="11"/>
            <rFont val="Calibri"/>
          </rPr>
          <t>The Windows Firewall with Advanced Security must log dropped packets when connected to a domain.</t>
        </r>
      </text>
    </comment>
    <comment ref="J145" authorId="0" shapeId="0" xr:uid="{00000000-0006-0000-0700-00000C000000}">
      <text>
        <r>
          <rPr>
            <sz val="11"/>
            <rFont val="Calibri"/>
          </rPr>
          <t>The Windows Firewall with Advanced Security must log successful connections when connected to a domain.</t>
        </r>
      </text>
    </comment>
    <comment ref="K145" authorId="0" shapeId="0" xr:uid="{00000000-0006-0000-0700-00000D000000}">
      <text>
        <r>
          <rPr>
            <sz val="11"/>
            <rFont val="Calibri"/>
          </rPr>
          <t>The Windows Firewall with Advanced Security log size must be configured for private network connections.</t>
        </r>
      </text>
    </comment>
    <comment ref="L145" authorId="0" shapeId="0" xr:uid="{00000000-0006-0000-0700-00000E000000}">
      <text>
        <r>
          <rPr>
            <sz val="11"/>
            <rFont val="Calibri"/>
          </rPr>
          <t>The Windows Firewall with Advanced Security must log dropped packets when connected to a private network.</t>
        </r>
      </text>
    </comment>
    <comment ref="M145" authorId="0" shapeId="0" xr:uid="{00000000-0006-0000-0700-000007000000}">
      <text>
        <r>
          <rPr>
            <sz val="11"/>
            <rFont val="Calibri"/>
          </rPr>
          <t>The Windows Firewall with Advanced Security must log successful connections when connected to a private network.</t>
        </r>
      </text>
    </comment>
    <comment ref="N145" authorId="0" shapeId="0" xr:uid="{00000000-0006-0000-0700-000008000000}">
      <text>
        <r>
          <rPr>
            <sz val="11"/>
            <rFont val="Calibri"/>
          </rPr>
          <t>The Windows Firewall with Advanced Security log size must be configured for public network connections.</t>
        </r>
      </text>
    </comment>
    <comment ref="O145" authorId="0" shapeId="0" xr:uid="{00000000-0006-0000-0700-000009000000}">
      <text>
        <r>
          <rPr>
            <sz val="11"/>
            <rFont val="Calibri"/>
          </rPr>
          <t>The Windows Firewall with Advanced Security must log dropped packets when connected to a public network.</t>
        </r>
      </text>
    </comment>
    <comment ref="P145" authorId="0" shapeId="0" xr:uid="{00000000-0006-0000-0700-00000A000000}">
      <text>
        <r>
          <rPr>
            <sz val="11"/>
            <rFont val="Calibri"/>
          </rPr>
          <t>The Windows Firewall with Advanced Security must log successful connections when connected to a public network.</t>
        </r>
      </text>
    </comment>
    <comment ref="H152" authorId="0" shapeId="0" xr:uid="{00000000-0006-0000-0700-00000F000000}">
      <text>
        <r>
          <rPr>
            <sz val="11"/>
            <rFont val="Calibri"/>
          </rPr>
          <t>The Windows Firewall with Advanced Security must be enabled when connected to a domain.</t>
        </r>
      </text>
    </comment>
    <comment ref="I152" authorId="0" shapeId="0" xr:uid="{00000000-0006-0000-0700-000010000000}">
      <text>
        <r>
          <rPr>
            <sz val="11"/>
            <rFont val="Calibri"/>
          </rPr>
          <t>The Windows Firewall with Advanced Security must be enabled when connected to a private network.</t>
        </r>
      </text>
    </comment>
    <comment ref="J152" authorId="0" shapeId="0" xr:uid="{00000000-0006-0000-0700-000011000000}">
      <text>
        <r>
          <rPr>
            <sz val="11"/>
            <rFont val="Calibri"/>
          </rPr>
          <t>The Windows Firewall with Advanced Security must be enabled when connected to a public network.</t>
        </r>
      </text>
    </comment>
    <comment ref="K152" authorId="0" shapeId="0" xr:uid="{00000000-0006-0000-0700-000012000000}">
      <text>
        <r>
          <rPr>
            <sz val="11"/>
            <rFont val="Calibri"/>
          </rPr>
          <t>The Windows Firewall with Advanced Security must block unsolicited inbound connections when connected to a domain.</t>
        </r>
      </text>
    </comment>
    <comment ref="L152" authorId="0" shapeId="0" xr:uid="{00000000-0006-0000-0700-000013000000}">
      <text>
        <r>
          <rPr>
            <sz val="11"/>
            <rFont val="Calibri"/>
          </rPr>
          <t>The Windows Firewall with Advanced Security must block unsolicited inbound connections when connected to a private network.</t>
        </r>
      </text>
    </comment>
    <comment ref="M152" authorId="0" shapeId="0" xr:uid="{00000000-0006-0000-0700-000014000000}">
      <text>
        <r>
          <rPr>
            <sz val="11"/>
            <rFont val="Calibri"/>
          </rPr>
          <t>The Windows Firewall with Advanced Security must block unsolicited inbound connections when connected to a public network.</t>
        </r>
      </text>
    </comment>
    <comment ref="N152" authorId="0" shapeId="0" xr:uid="{00000000-0006-0000-0700-000015000000}">
      <text>
        <r>
          <rPr>
            <sz val="11"/>
            <rFont val="Calibri"/>
          </rPr>
          <t>Inbound exceptions to the firewall on domain workstations must only allow authorized remote management hosts.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Windows Firewall with Advanced Security must be enabled when connected to a domain.</t>
        </r>
      </text>
    </comment>
    <comment ref="H37" authorId="0" shapeId="0" xr:uid="{00000000-0006-0000-0800-000003000000}">
      <text>
        <r>
          <rPr>
            <sz val="11"/>
            <rFont val="Calibri"/>
          </rPr>
          <t>The Windows Firewall with Advanced Security must be enabled when connected to a private network.</t>
        </r>
      </text>
    </comment>
    <comment ref="I37" authorId="0" shapeId="0" xr:uid="{00000000-0006-0000-0800-000002000000}">
      <text>
        <r>
          <rPr>
            <sz val="11"/>
            <rFont val="Calibri"/>
          </rPr>
          <t>The Windows Firewall with Advanced Security must be enabled when connected to a public network.</t>
        </r>
      </text>
    </comment>
    <comment ref="G46" authorId="0" shapeId="0" xr:uid="{00000000-0006-0000-0800-000004000000}">
      <text>
        <r>
          <rPr>
            <sz val="11"/>
            <rFont val="Calibri"/>
          </rPr>
          <t>The Windows Firewall with Advanced Security must block unsolicited inbound connections when connected to a domain.</t>
        </r>
      </text>
    </comment>
    <comment ref="H46" authorId="0" shapeId="0" xr:uid="{00000000-0006-0000-0800-000005000000}">
      <text>
        <r>
          <rPr>
            <sz val="11"/>
            <rFont val="Calibri"/>
          </rPr>
          <t>The Windows Firewall with Advanced Security must block unsolicited inbound connections when connected to a private network.</t>
        </r>
      </text>
    </comment>
    <comment ref="I46" authorId="0" shapeId="0" xr:uid="{00000000-0006-0000-0800-000006000000}">
      <text>
        <r>
          <rPr>
            <sz val="11"/>
            <rFont val="Calibri"/>
          </rPr>
          <t>The Windows Firewall with Advanced Security must block unsolicited inbound connections when connected to a public network.</t>
        </r>
      </text>
    </comment>
    <comment ref="G47" authorId="0" shapeId="0" xr:uid="{00000000-0006-0000-0800-000007000000}">
      <text>
        <r>
          <rPr>
            <sz val="11"/>
            <rFont val="Calibri"/>
          </rPr>
          <t>Inbound exceptions to the firewall on domain workstations must only allow authorized remote management hosts.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A00-000001000000}">
      <text>
        <r>
          <rPr>
            <sz val="11"/>
            <rFont val="Calibri"/>
          </rPr>
          <t>The Windows Firewall with Advanced Security must be enabled when connected to a domain.</t>
        </r>
      </text>
    </comment>
    <comment ref="I210" authorId="0" shapeId="0" xr:uid="{00000000-0006-0000-0A00-000003000000}">
      <text>
        <r>
          <rPr>
            <sz val="11"/>
            <rFont val="Calibri"/>
          </rPr>
          <t>The Windows Firewall with Advanced Security must be enabled when connected to a private network.</t>
        </r>
      </text>
    </comment>
    <comment ref="J210" authorId="0" shapeId="0" xr:uid="{00000000-0006-0000-0A00-000002000000}">
      <text>
        <r>
          <rPr>
            <sz val="11"/>
            <rFont val="Calibri"/>
          </rPr>
          <t>The Windows Firewall with Advanced Security must be enabled when connected to a public network.</t>
        </r>
      </text>
    </comment>
    <comment ref="H211" authorId="0" shapeId="0" xr:uid="{00000000-0006-0000-0A00-000004000000}">
      <text>
        <r>
          <rPr>
            <sz val="11"/>
            <rFont val="Calibri"/>
          </rPr>
          <t>The Windows Firewall with Advanced Security must block unsolicited inbound connections when connected to a domain.</t>
        </r>
      </text>
    </comment>
    <comment ref="I211" authorId="0" shapeId="0" xr:uid="{00000000-0006-0000-0A00-000005000000}">
      <text>
        <r>
          <rPr>
            <sz val="11"/>
            <rFont val="Calibri"/>
          </rPr>
          <t>The Windows Firewall with Advanced Security must block unsolicited inbound connections when connected to a private network.</t>
        </r>
      </text>
    </comment>
    <comment ref="J211" authorId="0" shapeId="0" xr:uid="{00000000-0006-0000-0A00-000006000000}">
      <text>
        <r>
          <rPr>
            <sz val="11"/>
            <rFont val="Calibri"/>
          </rPr>
          <t>The Windows Firewall with Advanced Security must block unsolicited inbound connections when connected to a public network.</t>
        </r>
      </text>
    </comment>
    <comment ref="H404" authorId="0" shapeId="0" xr:uid="{00000000-0006-0000-0A00-000007000000}">
      <text>
        <r>
          <rPr>
            <sz val="11"/>
            <rFont val="Calibri"/>
          </rPr>
          <t>The Windows Firewall with Advanced Security must log dropped packets when connected to a domain.</t>
        </r>
      </text>
    </comment>
    <comment ref="I404" authorId="0" shapeId="0" xr:uid="{00000000-0006-0000-0A00-00000B000000}">
      <text>
        <r>
          <rPr>
            <sz val="11"/>
            <rFont val="Calibri"/>
          </rPr>
          <t>The Windows Firewall with Advanced Security must log successful connections when connected to a domain.</t>
        </r>
      </text>
    </comment>
    <comment ref="J404" authorId="0" shapeId="0" xr:uid="{00000000-0006-0000-0A00-00000C000000}">
      <text>
        <r>
          <rPr>
            <sz val="11"/>
            <rFont val="Calibri"/>
          </rPr>
          <t>The Windows Firewall with Advanced Security must log dropped packets when connected to a private network.</t>
        </r>
      </text>
    </comment>
    <comment ref="K404" authorId="0" shapeId="0" xr:uid="{00000000-0006-0000-0A00-000008000000}">
      <text>
        <r>
          <rPr>
            <sz val="11"/>
            <rFont val="Calibri"/>
          </rPr>
          <t>The Windows Firewall with Advanced Security must log successful connections when connected to a private network.</t>
        </r>
      </text>
    </comment>
    <comment ref="L404" authorId="0" shapeId="0" xr:uid="{00000000-0006-0000-0A00-000009000000}">
      <text>
        <r>
          <rPr>
            <sz val="11"/>
            <rFont val="Calibri"/>
          </rPr>
          <t>The Windows Firewall with Advanced Security must log dropped packets when connected to a public network.</t>
        </r>
      </text>
    </comment>
    <comment ref="M404" authorId="0" shapeId="0" xr:uid="{00000000-0006-0000-0A00-00000A000000}">
      <text>
        <r>
          <rPr>
            <sz val="11"/>
            <rFont val="Calibri"/>
          </rPr>
          <t>The Windows Firewall with Advanced Security must log successful connections when connected to a public network.</t>
        </r>
      </text>
    </comment>
  </commentList>
</comments>
</file>

<file path=xl/sharedStrings.xml><?xml version="1.0" encoding="utf-8"?>
<sst xmlns="http://schemas.openxmlformats.org/spreadsheetml/2006/main" count="8271" uniqueCount="4143">
  <si>
    <t>Id</t>
  </si>
  <si>
    <t>Title</t>
  </si>
  <si>
    <t>Severity</t>
  </si>
  <si>
    <t>MoSCoW</t>
  </si>
  <si>
    <t>OpsImpact</t>
  </si>
  <si>
    <t>Phase</t>
  </si>
  <si>
    <t>ImplStatus</t>
  </si>
  <si>
    <t>Notes</t>
  </si>
  <si>
    <t>Remediation</t>
  </si>
  <si>
    <t>Description</t>
  </si>
  <si>
    <t>Audit</t>
  </si>
  <si>
    <t>Status</t>
  </si>
  <si>
    <t>LogID</t>
  </si>
  <si>
    <t>V-17415</t>
  </si>
  <si>
    <r>
      <rPr>
        <sz val="11"/>
        <rFont val="Calibri"/>
      </rPr>
      <t>The Windows Firewall with Advanced Security must be enabled when connected to a domain.</t>
    </r>
  </si>
  <si>
    <t>CAT II (Medium)</t>
  </si>
  <si>
    <t>Unassigned</t>
  </si>
  <si>
    <t>Unassessed</t>
  </si>
  <si>
    <t>Pending</t>
  </si>
  <si>
    <t/>
  </si>
  <si>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Domain Profile Tab -&gt; State, "Firewall state" to "On (recommended)".</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domainprofile state on".</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state on".</t>
    </r>
  </si>
  <si>
    <r>
      <rPr>
        <sz val="11"/>
        <color rgb="FF000000"/>
        <rFont val="Calibri"/>
      </rPr>
      <t>A firewall provides a line of defense against attack.  To be effective, it must be enabled and properly configured.  This setting enables the firewall when connected to the domain.</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</si>
  <si>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</si>
  <si>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V-17416</t>
  </si>
  <si>
    <r>
      <rPr>
        <sz val="11"/>
        <rFont val="Calibri"/>
      </rPr>
      <t>The Windows Firewall with Advanced Security must be enabled when connected to a private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</si>
  <si>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Private Profile Tab -&gt; State, "Firewall state" to "On (recommended)".</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privateprofile state on".</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state on".</t>
    </r>
  </si>
  <si>
    <r>
      <rPr>
        <sz val="11"/>
        <color rgb="FF000000"/>
        <rFont val="Calibri"/>
      </rPr>
      <t>A firewall provides a line of defense against attack.  To be effective, it must be enabled and properly configured.  This setting enables the firewall when connected to a private network.</t>
    </r>
  </si>
  <si>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</si>
  <si>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V-17417</t>
  </si>
  <si>
    <r>
      <rPr>
        <sz val="11"/>
        <rFont val="Calibri"/>
      </rPr>
      <t>The Windows Firewall with Advanced Security must be enabled when connected to a public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</si>
  <si>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Public Profile Tab -&gt; State, "Firewall state" to "On (recommended)".</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publicprofile state on".</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state on".</t>
    </r>
  </si>
  <si>
    <r>
      <rPr>
        <sz val="11"/>
        <color rgb="FF000000"/>
        <rFont val="Calibri"/>
      </rPr>
      <t>A firewall provides a line of defense against attack.  To be effective, it must be enabled and properly configured.  This setting enables the firewall when connected to a public network.</t>
    </r>
  </si>
  <si>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</si>
  <si>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V-17418</t>
  </si>
  <si>
    <r>
      <rPr>
        <sz val="11"/>
        <rFont val="Calibri"/>
      </rPr>
      <t>The Windows Firewall with Advanced Security must block unsolicited inbound connections when connected to a domain.</t>
    </r>
  </si>
  <si>
    <t>CAT I (High)</t>
  </si>
  <si>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Domain Profile Tab -&gt; State, "Inbound connections" to "Block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domainprofile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</si>
  <si>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Unsolicited inbound connections may be malicious attempts to gain access to a system.  Unsolicited inbound connections, for which there is no rule allowing the connection, will be blocked in the domain.</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</si>
  <si>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system is a member of a domain and the firewall's Domain Profile is not enabled (see V-17415),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</si>
  <si>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V-17419</t>
  </si>
  <si>
    <r>
      <rPr>
        <sz val="11"/>
        <rFont val="Calibri"/>
      </rPr>
      <t>The Windows Firewall with Advanced Security must allow outbound connections, unless a rule explicitly blocks the connection when connected to a domain.</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</si>
  <si>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Domain Profile Tab -&gt; State, "Outbound connections" to "Allow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domainprofile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</si>
  <si>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Outbound connections are allowed in the domain, unless a rule explicitly blocks the connection.  This allows normal outbound communication, which could be restricted as necessary with additional rules.</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</si>
  <si>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system is a member of a domain and the firewall's Domain Profile is not enabled (see V-17415),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</si>
  <si>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V-17425</t>
  </si>
  <si>
    <r>
      <rPr>
        <sz val="11"/>
        <rFont val="Calibri"/>
      </rPr>
      <t>The Windows Firewall with Advanced Security log size must be configured for domain connections.</t>
    </r>
  </si>
  <si>
    <t>CAT III (Low)</t>
  </si>
  <si>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Domain Profile Tab -&gt; Logging (select Customize), "Size limit (KB):" to "16,384" or greater.</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 may also be used to configure this setting:</t>
    </r>
    <r>
      <rPr>
        <sz val="11"/>
        <color rgb="FF000000"/>
        <rFont val="Calibri"/>
      </rPr>
      <t xml:space="preserve">
</t>
    </r>
    <r>
      <rPr>
        <sz val="11"/>
        <color rgb="FF000000"/>
        <rFont val="Calibri"/>
      </rPr>
      <t>"Netsh advfirewall set domainprofile logging maxfilesize 16384" or greater.</t>
    </r>
  </si>
  <si>
    <r>
      <rPr>
        <sz val="11"/>
        <color rgb="FF000000"/>
        <rFont val="Calibri"/>
      </rPr>
      <t>A firewall provides a line of defense against attack.  To be effective, it must be enabled and properly configured.  The firewall log file size for a domain connection will be set to ensure enough capacity is allocated for audit data.</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</si>
  <si>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system is a member of a domain and the firewall's Domain Profile is not enabled (see V-17415),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</si>
  <si>
    <t>V-17426</t>
  </si>
  <si>
    <r>
      <rPr>
        <sz val="11"/>
        <rFont val="Calibri"/>
      </rPr>
      <t>The Windows Firewall with Advanced Security must log dropped packets when connected to a domain.</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</si>
  <si>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Domain Profile Tab -&gt; Logging (select Customize), "Log dropped packets"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domainprofile logging droppedconnections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droppedconnections enable".</t>
    </r>
  </si>
  <si>
    <r>
      <rPr>
        <sz val="11"/>
        <color rgb="FF000000"/>
        <rFont val="Calibri"/>
      </rPr>
      <t>A firewall provides a line of defense against attack.  To be effective, it must be enabled and properly configured.  Logging of dropped packets for a domain connection will be enabled to maintain an audit trail of potential issues.</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</si>
  <si>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system is a member of a domain and the firewall's Domain Profile is not enabled (see V-17415),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</si>
  <si>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V-17427</t>
  </si>
  <si>
    <r>
      <rPr>
        <sz val="11"/>
        <rFont val="Calibri"/>
      </rPr>
      <t>The Windows Firewall with Advanced Security must log successful connections when connected to a domain.</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</si>
  <si>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Domain Profile Tab -&gt; Logging (select Customize), "Log successful connections"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domainprofile logging allowedconnections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allowedconnections enable".</t>
    </r>
  </si>
  <si>
    <r>
      <rPr>
        <sz val="11"/>
        <color rgb="FF000000"/>
        <rFont val="Calibri"/>
      </rPr>
      <t>A firewall provides a line of defense against attack.  To be effective, it must be enabled and properly configured.  Logging of successful connections for a domain connection will be enabled to maintain an audit trail if issues are discovered.</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</si>
  <si>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system is a member of a domain and the firewall's Domain Profile is not enabled (see V-17415),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</si>
  <si>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V-17428</t>
  </si>
  <si>
    <r>
      <rPr>
        <sz val="11"/>
        <rFont val="Calibri"/>
      </rPr>
      <t>The Windows Firewall with Advanced Security must block unsolicited inbound connections when connected to a private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</si>
  <si>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Private Profile Tab -&gt; State, "Inbound connections" to "Block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privateprofile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</si>
  <si>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Unsolicited inbound connections may be malicious attempts to gain access to a system.  Unsolicited inbound connections, for which there is no rule allowing the connection, will be blocked on a private network.</t>
    </r>
  </si>
  <si>
    <r>
      <rPr>
        <sz val="11"/>
        <color rgb="FF000000"/>
        <rFont val="Calibri"/>
      </rPr>
      <t>If the firewall's Private Profile is not enabled (see V-17416),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</si>
  <si>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V-17429</t>
  </si>
  <si>
    <r>
      <rPr>
        <sz val="11"/>
        <rFont val="Calibri"/>
      </rPr>
      <t>The Windows Firewall with Advanced Security must allow outbound connections, unless a rule explicitly blocks the connection when connected to a private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</si>
  <si>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Private Profile Tab -&gt; State, "Outbound connections" to "Allow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privateprofile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</si>
  <si>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Outbound connections are allowed on a private network, unless a rule explicitly blocks the connection.  This allows normal outbound communication, which could be restricted as necessary with additional rules.</t>
    </r>
  </si>
  <si>
    <r>
      <rPr>
        <sz val="11"/>
        <color rgb="FF000000"/>
        <rFont val="Calibri"/>
      </rPr>
      <t>If the firewall's Private Profile is not enabled (see V-17416),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</si>
  <si>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V-17435</t>
  </si>
  <si>
    <r>
      <rPr>
        <sz val="11"/>
        <rFont val="Calibri"/>
      </rPr>
      <t>The Windows Firewall with Advanced Security log size must be configured for private network connections.</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</si>
  <si>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Private Profile Tab -&gt; Logging (select Customize), "Size limit (KB)" to "16,384" or greater.</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 may also be used to configure this setting:</t>
    </r>
    <r>
      <rPr>
        <sz val="11"/>
        <color rgb="FF000000"/>
        <rFont val="Calibri"/>
      </rPr>
      <t xml:space="preserve">
</t>
    </r>
    <r>
      <rPr>
        <sz val="11"/>
        <color rgb="FF000000"/>
        <rFont val="Calibri"/>
      </rPr>
      <t>"Netsh advfirewall set privateprofile logging maxfilesize 16384" or greater.</t>
    </r>
  </si>
  <si>
    <r>
      <rPr>
        <sz val="11"/>
        <color rgb="FF000000"/>
        <rFont val="Calibri"/>
      </rPr>
      <t>A firewall provides a line of defense against attack.  To be effective, it must be enabled and properly configured.  The firewall log file size for a private connection will be set  to ensure enough capacity is allocated for audit data.</t>
    </r>
  </si>
  <si>
    <r>
      <rPr>
        <sz val="11"/>
        <color rgb="FF000000"/>
        <rFont val="Calibri"/>
      </rPr>
      <t>If the firewall's Private Profile is not enabled (see V-17416),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</si>
  <si>
    <t>V-17436</t>
  </si>
  <si>
    <r>
      <rPr>
        <sz val="11"/>
        <rFont val="Calibri"/>
      </rPr>
      <t>The Windows Firewall with Advanced Security must log dropped packets when connected to a private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</si>
  <si>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Private Profile Tab -&gt; Logging (select Customize), "Log dropped packets"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privateprofile logging droppedconnections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droppedconnections enable".</t>
    </r>
  </si>
  <si>
    <r>
      <rPr>
        <sz val="11"/>
        <color rgb="FF000000"/>
        <rFont val="Calibri"/>
      </rPr>
      <t>A firewall provides a line of defense against attack.  To be effective, it must be enabled and properly configured.   Logging of dropped packets for a private network connection will be enabled  to maintain an audit trail of potential issues.</t>
    </r>
  </si>
  <si>
    <r>
      <rPr>
        <sz val="11"/>
        <color rgb="FF000000"/>
        <rFont val="Calibri"/>
      </rPr>
      <t>If the firewall's Private Profile is not enabled (see V-17416),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</si>
  <si>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V-17437</t>
  </si>
  <si>
    <r>
      <rPr>
        <sz val="11"/>
        <rFont val="Calibri"/>
      </rPr>
      <t>The Windows Firewall with Advanced Security must log successful connections when connected to a private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</si>
  <si>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Private Profile Tab -&gt; Logging (select Customize), "Logged successful connections"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privateprofile logging allowedconnections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allowedconnections enable".</t>
    </r>
  </si>
  <si>
    <r>
      <rPr>
        <sz val="11"/>
        <color rgb="FF000000"/>
        <rFont val="Calibri"/>
      </rPr>
      <t>A firewall provides a line of defense against attack.  To be effective, it must be enabled and properly configured.  Logging of successful connections for a private network connection will be enabled  to maintain an audit trail if issues are discovered.</t>
    </r>
  </si>
  <si>
    <r>
      <rPr>
        <sz val="11"/>
        <color rgb="FF000000"/>
        <rFont val="Calibri"/>
      </rPr>
      <t>If the firewall's Private Profile is not enabled (see V-17416),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</si>
  <si>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V-17438</t>
  </si>
  <si>
    <r>
      <rPr>
        <sz val="11"/>
        <rFont val="Calibri"/>
      </rPr>
      <t>The Windows Firewall with Advanced Security must block unsolicited inbound connections when connected to a public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</si>
  <si>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Public Profile Tab -&gt; State, "Inbound connections" to "Block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publicprofile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</si>
  <si>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Unsolicited inbound connections may be malicious attempts to gain access to a system.  Unsolicited inbound connections, for which there is no rule allowing the connection, will be blocked on a public network.</t>
    </r>
  </si>
  <si>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</si>
  <si>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V-17439</t>
  </si>
  <si>
    <r>
      <rPr>
        <sz val="11"/>
        <rFont val="Calibri"/>
      </rPr>
      <t>The Windows Firewall with Advanced Security must allow outbound connections, unless a rule explicitly blocks the connection when connected to a public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</si>
  <si>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Public Profile Tab -&gt; State, "Outbound connections" to "Allow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publicprofile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</si>
  <si>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Outbound connections are allowed on a public network, unless a rule explicitly blocks the connection.  This allows normal outbound communication, which could be restricted as necessary with additional rules.</t>
    </r>
  </si>
  <si>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</si>
  <si>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V-17442</t>
  </si>
  <si>
    <r>
      <rPr>
        <sz val="11"/>
        <rFont val="Calibri"/>
      </rPr>
      <t>The Windows Firewall with Advanced Security local firewall rules must not be merged with Group Policy settings when connected to a public network.</t>
    </r>
  </si>
  <si>
    <r>
      <rPr>
        <sz val="11"/>
        <color rgb="FF000000"/>
        <rFont val="Calibri"/>
      </rPr>
      <t>If the system is not a member of a domain, this is NA.</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Public Profile Tab -&gt; Settings (select Customize) -&gt; Rule merging, "Apply local firewall rules:" to "No".</t>
    </r>
  </si>
  <si>
    <r>
      <rPr>
        <sz val="11"/>
        <color rgb="FF000000"/>
        <rFont val="Calibri"/>
      </rPr>
      <t>A firewall provides a line of defense against attack.  To be effective, it must be enabled and properly configured.  Local firewall rules will not be merged with Group Policy settings on a public network to prevent Group Policy settings from being changed.</t>
    </r>
  </si>
  <si>
    <r>
      <rPr>
        <sz val="11"/>
        <color rgb="FF000000"/>
        <rFont val="Calibri"/>
      </rPr>
      <t>If the system is not a member of a domain, this is NA.</t>
    </r>
    <r>
      <rPr>
        <sz val="11"/>
        <color rgb="FF000000"/>
        <rFont val="Calibri"/>
      </rPr>
      <t xml:space="preserve">
</t>
    </r>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Verify the registry value below.</t>
    </r>
    <r>
      <rPr>
        <sz val="11"/>
        <color rgb="FF000000"/>
        <rFont val="Calibri"/>
      </rPr>
      <t xml:space="preserve">
</t>
    </r>
    <r>
      <rPr>
        <sz val="11"/>
        <color rgb="FF000000"/>
        <rFont val="Calibri"/>
      </rPr>
      <t>If this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t>
    </r>
    <r>
      <rPr>
        <sz val="11"/>
        <color rgb="FF000000"/>
        <rFont val="Calibri"/>
      </rPr>
      <t xml:space="preserve">
</t>
    </r>
    <r>
      <rPr>
        <sz val="11"/>
        <color rgb="FF000000"/>
        <rFont val="Calibri"/>
      </rPr>
      <t>Value Name:  AllowLocalPolicyMerge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</si>
  <si>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V-17443</t>
  </si>
  <si>
    <r>
      <rPr>
        <sz val="11"/>
        <rFont val="Calibri"/>
      </rPr>
      <t>The Windows Firewall with Advanced Security local connection rules must not be merged with Group Policy settings when connected to a public network.</t>
    </r>
  </si>
  <si>
    <r>
      <rPr>
        <sz val="11"/>
        <color rgb="FF000000"/>
        <rFont val="Calibri"/>
      </rPr>
      <t>If the system is not a member of a domain, this is NA.</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Public Profile Tab -&gt; Settings (select Customize) -&gt; Rule merging, "Apply local connection security rules:" to "No".</t>
    </r>
  </si>
  <si>
    <r>
      <rPr>
        <sz val="11"/>
        <color rgb="FF000000"/>
        <rFont val="Calibri"/>
      </rPr>
      <t>A firewall provides a line of defense against attack.  To be effective, it must be enabled and properly configured.  Local connection rules will not be merged with Group Policy settings on a public network to prevent Group Policy settings from being changed.</t>
    </r>
  </si>
  <si>
    <r>
      <rPr>
        <sz val="11"/>
        <color rgb="FF000000"/>
        <rFont val="Calibri"/>
      </rPr>
      <t>If the system is not a member of a domain, this is NA.</t>
    </r>
    <r>
      <rPr>
        <sz val="11"/>
        <color rgb="FF000000"/>
        <rFont val="Calibri"/>
      </rPr>
      <t xml:space="preserve">
</t>
    </r>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Verify the registry value below.</t>
    </r>
    <r>
      <rPr>
        <sz val="11"/>
        <color rgb="FF000000"/>
        <rFont val="Calibri"/>
      </rPr>
      <t xml:space="preserve">
</t>
    </r>
    <r>
      <rPr>
        <sz val="11"/>
        <color rgb="FF000000"/>
        <rFont val="Calibri"/>
      </rPr>
      <t>If this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t>
    </r>
    <r>
      <rPr>
        <sz val="11"/>
        <color rgb="FF000000"/>
        <rFont val="Calibri"/>
      </rPr>
      <t xml:space="preserve">
</t>
    </r>
    <r>
      <rPr>
        <sz val="11"/>
        <color rgb="FF000000"/>
        <rFont val="Calibri"/>
      </rPr>
      <t>Value Name:  AllowLocalIPsecPolicyMerge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</si>
  <si>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V-17445</t>
  </si>
  <si>
    <r>
      <rPr>
        <sz val="11"/>
        <rFont val="Calibri"/>
      </rPr>
      <t>The Windows Firewall with Advanced Security log size must be configured for public network connections.</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</si>
  <si>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Public Profile Tab -&gt; Logging (select Customize), "Size limit (KB)" to "16,384" or greater.</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 may also be used to configure this setting:</t>
    </r>
    <r>
      <rPr>
        <sz val="11"/>
        <color rgb="FF000000"/>
        <rFont val="Calibri"/>
      </rPr>
      <t xml:space="preserve">
</t>
    </r>
    <r>
      <rPr>
        <sz val="11"/>
        <color rgb="FF000000"/>
        <rFont val="Calibri"/>
      </rPr>
      <t>"Netsh advfirewall set publicprofile logging maxfilesize 16384" or greater.</t>
    </r>
  </si>
  <si>
    <r>
      <rPr>
        <sz val="11"/>
        <color rgb="FF000000"/>
        <rFont val="Calibri"/>
      </rPr>
      <t>A firewall provides a line of defense against attack.  To be effective, it must be enabled and properly configured.  The firewall log file size for a public network connection will be set  to ensure enough capacity is allocated for audit data.</t>
    </r>
  </si>
  <si>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</si>
  <si>
    <t>V-17446</t>
  </si>
  <si>
    <r>
      <rPr>
        <sz val="11"/>
        <rFont val="Calibri"/>
      </rPr>
      <t>The Windows Firewall with Advanced Security must log dropped packets when connected to a public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</si>
  <si>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Public Profile Tab -&gt; Logging (select Customize), "Log dropped packets"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publicprofile logging droppedconnections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droppedconnections enable".</t>
    </r>
  </si>
  <si>
    <r>
      <rPr>
        <sz val="11"/>
        <color rgb="FF000000"/>
        <rFont val="Calibri"/>
      </rPr>
      <t>A firewall provides a line of defense against attack.  To be effective, it must be enabled and properly configured.  Logging of dropped packets for a public network connection will be enabled  to maintain an audit trail of potential issues.</t>
    </r>
  </si>
  <si>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</si>
  <si>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V-17447</t>
  </si>
  <si>
    <r>
      <rPr>
        <sz val="11"/>
        <rFont val="Calibri"/>
      </rPr>
      <t>The Windows Firewall with Advanced Security must log successful connections when connected to a public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</si>
  <si>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 Windows Settings -&gt; Security Settings -&gt; Windows Firewall with Advanced Security -&gt; Windows Firewall with Advanced Security -&gt; Windows Firewall Properties (this link will be in the right pane) -&gt; Public Profile Tab -&gt; Logging (select Customize), "Logged successful connections"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Windows Firewall Properties will be a link in the center pane after opening Windows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publicprofile logging allowedconnections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allowedconnections enable".</t>
    </r>
  </si>
  <si>
    <r>
      <rPr>
        <sz val="11"/>
        <color rgb="FF000000"/>
        <rFont val="Calibri"/>
      </rPr>
      <t>A firewall provides a line of defense against attack.  To be effective, it must be enabled and properly configured.  Logging of successful connections for a public network connection will be enabled to maintain an audit trail if issues are discovered.</t>
    </r>
  </si>
  <si>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</si>
  <si>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V-36440</t>
  </si>
  <si>
    <r>
      <rPr>
        <sz val="11"/>
        <rFont val="Calibri"/>
      </rPr>
      <t>Inbound exceptions to the firewall on domain workstations must only allow authorized remote management hosts.</t>
    </r>
  </si>
  <si>
    <r>
      <rPr>
        <sz val="11"/>
        <color rgb="FF000000"/>
        <rFont val="Calibri"/>
      </rPr>
      <t>Ensure firewall exceptions to inbound connections on domain workstations only allow authorized management systems and remote management hosts.</t>
    </r>
    <r>
      <rPr>
        <sz val="11"/>
        <color rgb="FF000000"/>
        <rFont val="Calibri"/>
      </rPr>
      <t xml:space="preserve">
</t>
    </r>
    <r>
      <rPr>
        <sz val="11"/>
        <color rgb="FF000000"/>
        <rFont val="Calibri"/>
      </rPr>
      <t>Firewall rules can be complex and should be thoroughly tested before applying in a production environment.</t>
    </r>
    <r>
      <rPr>
        <sz val="11"/>
        <color rgb="FF000000"/>
        <rFont val="Calibri"/>
      </rPr>
      <t xml:space="preserve">
</t>
    </r>
    <r>
      <rPr>
        <sz val="11"/>
        <color rgb="FF000000"/>
        <rFont val="Calibri"/>
      </rPr>
      <t>One method for restricting inbound connections is to only allow exceptions for a specific scope of remote IP addresses. For any inbound rules that allow connections from other systems, configure the Scope for Remote IP addresses to those of authorized management systems and remote management hosts. This may be defined as an IP address, subnet, or range. Apply the rule to all firewall profiles.</t>
    </r>
  </si>
  <si>
    <r>
      <rPr>
        <sz val="11"/>
        <color rgb="FF000000"/>
        <rFont val="Calibri"/>
      </rPr>
      <t>Allowing inbound access to domain workstations from other systems may allow lateral movement across systems if credentials are compromised.  Limiting inbound connections only from authorized remote management systems will help limit this exposure.</t>
    </r>
  </si>
  <si>
    <r>
      <rPr>
        <sz val="11"/>
        <color rgb="FF000000"/>
        <rFont val="Calibri"/>
      </rPr>
      <t>This requirement is NA for servers and non domain workstations.</t>
    </r>
    <r>
      <rPr>
        <sz val="11"/>
        <color rgb="FF000000"/>
        <rFont val="Calibri"/>
      </rPr>
      <t xml:space="preserve">
</t>
    </r>
    <r>
      <rPr>
        <sz val="11"/>
        <color rgb="FF000000"/>
        <rFont val="Calibri"/>
      </rPr>
      <t>Verify firewall exceptions for inbound connections on domain workstations only allow authorized management systems and remote management hosts.</t>
    </r>
    <r>
      <rPr>
        <sz val="11"/>
        <color rgb="FF000000"/>
        <rFont val="Calibri"/>
      </rPr>
      <t xml:space="preserve">
</t>
    </r>
    <r>
      <rPr>
        <sz val="11"/>
        <color rgb="FF000000"/>
        <rFont val="Calibri"/>
      </rPr>
      <t>Review inbound firewall exception rules in Windows Firewall with Advanced Security. Firewall rules can be complex and should be reviewed with the firewall administrator.</t>
    </r>
    <r>
      <rPr>
        <sz val="11"/>
        <color rgb="FF000000"/>
        <rFont val="Calibri"/>
      </rPr>
      <t xml:space="preserve">
</t>
    </r>
    <r>
      <rPr>
        <sz val="11"/>
        <color rgb="FF000000"/>
        <rFont val="Calibri"/>
      </rPr>
      <t>One method for restricting inbound connections is to only allow exceptions for a specific scope of remote IP addresses.</t>
    </r>
    <r>
      <rPr>
        <sz val="11"/>
        <color rgb="FF000000"/>
        <rFont val="Calibri"/>
      </rPr>
      <t xml:space="preserve">
</t>
    </r>
    <r>
      <rPr>
        <sz val="11"/>
        <color rgb="FF000000"/>
        <rFont val="Calibri"/>
      </rPr>
      <t>If allowed inbound exceptions are not limited to authorized management systems and remote management hosts,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</si>
  <si>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</si>
  <si>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</si>
  <si>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</si>
  <si>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</si>
  <si>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</si>
  <si>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</si>
  <si>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</si>
  <si>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</si>
  <si>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</si>
  <si>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</si>
  <si>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</si>
  <si>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</si>
  <si>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</si>
  <si>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</si>
  <si>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</si>
  <si>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</si>
  <si>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</si>
  <si>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</si>
  <si>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</si>
  <si>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</si>
  <si>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</si>
  <si>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</si>
  <si>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</si>
  <si>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</si>
  <si>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</si>
  <si>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</si>
  <si>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</si>
  <si>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</si>
  <si>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</si>
  <si>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Windows Firewall with Advanced Security Security Technical Implementation Guide V1R7</t>
  </si>
  <si>
    <t>Developed By:</t>
  </si>
  <si>
    <t>Defense Information Systems Agency (DISA) for the US DoD</t>
  </si>
  <si>
    <t>Release Information:</t>
  </si>
  <si>
    <r>
      <rPr>
        <b/>
        <sz val="11"/>
        <color rgb="FF000000"/>
        <rFont val="Calibri"/>
      </rPr>
      <t>Version:</t>
    </r>
    <r>
      <rPr>
        <sz val="11"/>
        <color rgb="FF000000"/>
        <rFont val="Calibri"/>
      </rPr>
      <t xml:space="preserve"> V1R7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21</t>
    </r>
  </si>
  <si>
    <t>Download Url:</t>
  </si>
  <si>
    <t>https://www.cyber.mil/stigs</t>
  </si>
  <si>
    <t>Guide Overview:</t>
  </si>
  <si>
    <r>
      <rPr>
        <sz val="11"/>
        <color rgb="FF000000"/>
        <rFont val="Calibri"/>
      </rPr>
      <t>The Windows Firewall with Advanced Security Security Technical Implementation Guide (STIG) is published as a tool to improve the security of Department of Defense (DoD) information systems.</t>
    </r>
    <r>
      <rPr>
        <sz val="11"/>
        <color rgb="FF000000"/>
        <rFont val="Calibri"/>
      </rPr>
      <t xml:space="preserve">
</t>
    </r>
    <r>
      <rPr>
        <sz val="11"/>
        <color rgb="FF000000"/>
        <rFont val="Calibri"/>
      </rPr>
      <t>Starting with Windows Vista and Windows Server 2008, Microsoft included the Windows Firewall with Advanced Security, which provides significant enhancements over the previous Windows Firewall. This document provides guidance specifically for Windows Firewall with Advanced Security for those systems that are not capable of using the HBSS Host Intrusion Prevention (HIP) firewall.</t>
    </r>
    <r>
      <rPr>
        <sz val="11"/>
        <color rgb="FF000000"/>
        <rFont val="Calibri"/>
      </rPr>
      <t xml:space="preserve">
</t>
    </r>
    <r>
      <rPr>
        <sz val="11"/>
        <color rgb="FF000000"/>
        <rFont val="Calibri"/>
      </rPr>
      <t>This document is meant for use in conjunction with the appropriate operating system (OS)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</si>
  <si>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</si>
  <si>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</si>
  <si>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</si>
  <si>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</si>
  <si>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</si>
  <si>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</si>
  <si>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</si>
  <si>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</si>
  <si>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</si>
  <si>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</si>
  <si>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</si>
  <si>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</si>
  <si>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</si>
  <si>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</si>
  <si>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</si>
  <si>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</si>
  <si>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</si>
  <si>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</si>
  <si>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</si>
  <si>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</si>
  <si>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</si>
  <si>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</si>
  <si>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</si>
  <si>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</si>
  <si>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</si>
  <si>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</si>
  <si>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</si>
  <si>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</si>
  <si>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</si>
  <si>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</si>
  <si>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</si>
  <si>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</si>
  <si>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</si>
  <si>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</si>
  <si>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</si>
  <si>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</si>
  <si>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</si>
  <si>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</si>
  <si>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</si>
  <si>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</si>
  <si>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</si>
  <si>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</si>
  <si>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</si>
  <si>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</si>
  <si>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Windows Firewall with Advanced Security Security Technical Implementation Guide V1R7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</si>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</sst>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3A0-4936-98AB-FFBBEE35901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3A0-4936-98AB-FFBBEE35901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c:v>
                </c:pt>
              </c:numCache>
            </c:numRef>
          </c:val>
          <c:extLst>
            <c:ext xmlns:c16="http://schemas.microsoft.com/office/drawing/2014/chart" uri="{C3380CC4-5D6E-409C-BE32-E72D297353CC}">
              <c16:uniqueId val="{00000002-13A0-4936-98AB-FFBBEE35901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BA6-4BDE-9F6F-E28BA48613D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BA6-4BDE-9F6F-E28BA48613D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21</c:v>
                </c:pt>
              </c:numCache>
            </c:numRef>
          </c:val>
          <c:extLst>
            <c:ext xmlns:c16="http://schemas.microsoft.com/office/drawing/2014/chart" uri="{C3380CC4-5D6E-409C-BE32-E72D297353CC}">
              <c16:uniqueId val="{00000002-6BA6-4BDE-9F6F-E28BA48613D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E59E-4465-9AC2-F7ABDA56730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E59E-4465-9AC2-F7ABDA56730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9</c:v>
                </c:pt>
                <c:pt idx="2">
                  <c:v>9</c:v>
                </c:pt>
              </c:numCache>
            </c:numRef>
          </c:val>
          <c:extLst>
            <c:ext xmlns:c16="http://schemas.microsoft.com/office/drawing/2014/chart" uri="{C3380CC4-5D6E-409C-BE32-E72D297353CC}">
              <c16:uniqueId val="{00000002-E59E-4465-9AC2-F7ABDA56730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17A-4F2D-9409-71672E07441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17A-4F2D-9409-71672E07441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21</c:v>
                </c:pt>
              </c:numCache>
            </c:numRef>
          </c:val>
          <c:extLst>
            <c:ext xmlns:c16="http://schemas.microsoft.com/office/drawing/2014/chart" uri="{C3380CC4-5D6E-409C-BE32-E72D297353CC}">
              <c16:uniqueId val="{00000002-D17A-4F2D-9409-71672E07441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958-40ED-929D-560C8116D51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958-40ED-929D-560C8116D51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21</c:v>
                </c:pt>
              </c:numCache>
            </c:numRef>
          </c:val>
          <c:extLst>
            <c:ext xmlns:c16="http://schemas.microsoft.com/office/drawing/2014/chart" uri="{C3380CC4-5D6E-409C-BE32-E72D297353CC}">
              <c16:uniqueId val="{00000002-C958-40ED-929D-560C8116D51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81D-4738-8663-403C6F69AAF7}"/>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81D-4738-8663-403C6F69AAF7}"/>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81D-4738-8663-403C6F69AAF7}"/>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81D-4738-8663-403C6F69AAF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CC6-42DE-8CC6-E987801EA0C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yamo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orryb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hy34m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pzsm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zxicl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2lmq3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mlxu2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2">
  <autoFilter ref="A1:M2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126</v>
      </c>
    </row>
    <row r="3" spans="2:3" ht="15" customHeight="1" x14ac:dyDescent="0.35"/>
    <row r="4" spans="2:3" ht="58" x14ac:dyDescent="0.35">
      <c r="B4" s="18" t="s">
        <v>127</v>
      </c>
      <c r="C4" s="19" t="s">
        <v>128</v>
      </c>
    </row>
    <row r="5" spans="2:3" x14ac:dyDescent="0.35">
      <c r="C5" s="19" t="s">
        <v>129</v>
      </c>
    </row>
    <row r="6" spans="2:3" x14ac:dyDescent="0.35">
      <c r="C6" s="16" t="s">
        <v>130</v>
      </c>
    </row>
    <row r="7" spans="2:3" ht="10" customHeight="1" x14ac:dyDescent="0.35"/>
    <row r="8" spans="2:3" ht="232" x14ac:dyDescent="0.35">
      <c r="B8" s="20" t="s">
        <v>131</v>
      </c>
      <c r="C8" s="19" t="s">
        <v>132</v>
      </c>
    </row>
    <row r="9" spans="2:3" ht="10" customHeight="1" x14ac:dyDescent="0.35"/>
    <row r="10" spans="2:3" ht="35" customHeight="1" x14ac:dyDescent="0.35">
      <c r="B10" s="20" t="s">
        <v>133</v>
      </c>
      <c r="C10" s="19" t="s">
        <v>134</v>
      </c>
    </row>
    <row r="11" spans="2:3" ht="75" customHeight="1" x14ac:dyDescent="0.35">
      <c r="B11" s="16" t="s">
        <v>19</v>
      </c>
      <c r="C11" s="19" t="s">
        <v>135</v>
      </c>
    </row>
    <row r="12" spans="2:3" ht="47" customHeight="1" x14ac:dyDescent="0.35">
      <c r="B12" s="16" t="s">
        <v>19</v>
      </c>
      <c r="C12" s="19" t="s">
        <v>136</v>
      </c>
    </row>
    <row r="13" spans="2:3" ht="35" customHeight="1" x14ac:dyDescent="0.35">
      <c r="B13" s="16" t="s">
        <v>19</v>
      </c>
      <c r="C13" s="19" t="s">
        <v>137</v>
      </c>
    </row>
    <row r="14" spans="2:3" ht="32" customHeight="1" x14ac:dyDescent="0.35">
      <c r="B14" s="16" t="s">
        <v>19</v>
      </c>
      <c r="C14" s="19" t="s">
        <v>138</v>
      </c>
    </row>
    <row r="15" spans="2:3" ht="30" customHeight="1" x14ac:dyDescent="0.35">
      <c r="B15" s="16" t="s">
        <v>19</v>
      </c>
      <c r="C15" s="19" t="s">
        <v>139</v>
      </c>
    </row>
    <row r="16" spans="2:3" ht="10" customHeight="1" x14ac:dyDescent="0.35"/>
    <row r="17" spans="1:3" ht="145" customHeight="1" x14ac:dyDescent="0.35">
      <c r="B17" s="20" t="s">
        <v>140</v>
      </c>
      <c r="C17" s="19" t="s">
        <v>141</v>
      </c>
    </row>
    <row r="18" spans="1:3" ht="10" customHeight="1" x14ac:dyDescent="0.35"/>
    <row r="19" spans="1:3" ht="3" customHeight="1" x14ac:dyDescent="0.35">
      <c r="B19" s="21"/>
      <c r="C19" s="21"/>
    </row>
    <row r="20" spans="1:3" ht="12" customHeight="1" x14ac:dyDescent="0.35"/>
    <row r="21" spans="1:3" ht="35" customHeight="1" x14ac:dyDescent="0.35">
      <c r="A21" s="23"/>
      <c r="B21" s="24" t="s">
        <v>142</v>
      </c>
      <c r="C21" s="25" t="s">
        <v>143</v>
      </c>
    </row>
    <row r="22" spans="1:3" ht="18" customHeight="1" x14ac:dyDescent="0.35">
      <c r="A22" s="23"/>
      <c r="B22" s="23" t="s">
        <v>19</v>
      </c>
      <c r="C22" s="25" t="s">
        <v>144</v>
      </c>
    </row>
    <row r="23" spans="1:3" ht="18" customHeight="1" x14ac:dyDescent="0.35">
      <c r="A23" s="23"/>
      <c r="B23" s="23" t="s">
        <v>19</v>
      </c>
      <c r="C23" s="25" t="s">
        <v>145</v>
      </c>
    </row>
    <row r="24" spans="1:3" ht="18" customHeight="1" x14ac:dyDescent="0.35">
      <c r="A24" s="23"/>
      <c r="B24" s="23" t="s">
        <v>19</v>
      </c>
      <c r="C24" s="25" t="s">
        <v>146</v>
      </c>
    </row>
    <row r="25" spans="1:3" ht="18" customHeight="1" x14ac:dyDescent="0.35">
      <c r="A25" s="23"/>
      <c r="B25" s="23" t="s">
        <v>19</v>
      </c>
      <c r="C25" s="25" t="s">
        <v>147</v>
      </c>
    </row>
    <row r="26" spans="1:3" ht="18" customHeight="1" x14ac:dyDescent="0.35">
      <c r="A26" s="23"/>
      <c r="B26" s="23" t="s">
        <v>19</v>
      </c>
      <c r="C26" s="25" t="s">
        <v>148</v>
      </c>
    </row>
    <row r="27" spans="1:3" ht="18" customHeight="1" x14ac:dyDescent="0.35">
      <c r="A27" s="23"/>
      <c r="B27" s="23" t="s">
        <v>19</v>
      </c>
      <c r="C27" s="25" t="s">
        <v>149</v>
      </c>
    </row>
    <row r="28" spans="1:3" ht="18" customHeight="1" x14ac:dyDescent="0.35">
      <c r="A28" s="23"/>
      <c r="B28" s="23" t="s">
        <v>19</v>
      </c>
      <c r="C28" s="25" t="s">
        <v>150</v>
      </c>
    </row>
    <row r="29" spans="1:3" ht="18" customHeight="1" x14ac:dyDescent="0.35">
      <c r="A29" s="23"/>
      <c r="B29" s="23" t="s">
        <v>19</v>
      </c>
      <c r="C29" s="25" t="s">
        <v>151</v>
      </c>
    </row>
    <row r="30" spans="1:3" ht="44" customHeight="1" x14ac:dyDescent="0.35">
      <c r="A30" s="23"/>
      <c r="B30" s="23" t="s">
        <v>19</v>
      </c>
      <c r="C30" s="26" t="s">
        <v>152</v>
      </c>
    </row>
    <row r="31" spans="1:3" ht="10" customHeight="1" x14ac:dyDescent="0.35"/>
    <row r="32" spans="1:3" ht="3" customHeight="1" x14ac:dyDescent="0.35">
      <c r="B32" s="21"/>
      <c r="C32" s="21"/>
    </row>
    <row r="33" spans="2:3" ht="12" customHeight="1" x14ac:dyDescent="0.35"/>
    <row r="34" spans="2:3" ht="24" customHeight="1" x14ac:dyDescent="0.35">
      <c r="B34" s="27" t="s">
        <v>153</v>
      </c>
      <c r="C34" s="28" t="s">
        <v>154</v>
      </c>
    </row>
    <row r="35" spans="2:3" ht="18.5" x14ac:dyDescent="0.35">
      <c r="B35" s="27" t="s">
        <v>155</v>
      </c>
      <c r="C35" s="29" t="s">
        <v>156</v>
      </c>
    </row>
    <row r="36" spans="2:3" ht="27" customHeight="1" x14ac:dyDescent="0.35">
      <c r="B36" s="30" t="s">
        <v>157</v>
      </c>
      <c r="C36" s="22" t="s">
        <v>158</v>
      </c>
    </row>
    <row r="37" spans="2:3" x14ac:dyDescent="0.35">
      <c r="B37" s="27" t="s">
        <v>159</v>
      </c>
      <c r="C37" s="31" t="s">
        <v>160</v>
      </c>
    </row>
    <row r="38" spans="2:3" ht="10" customHeight="1" x14ac:dyDescent="0.35"/>
    <row r="39" spans="2:3" ht="130.5" x14ac:dyDescent="0.35">
      <c r="B39" s="27" t="s">
        <v>161</v>
      </c>
      <c r="C39" s="32" t="s">
        <v>162</v>
      </c>
    </row>
    <row r="40" spans="2:3" ht="10" customHeight="1" x14ac:dyDescent="0.35"/>
    <row r="41" spans="2:3" ht="43.5" x14ac:dyDescent="0.35">
      <c r="B41" s="27" t="s">
        <v>163</v>
      </c>
      <c r="C41" s="19" t="s">
        <v>164</v>
      </c>
    </row>
    <row r="42" spans="2:3" ht="10" customHeight="1" x14ac:dyDescent="0.35"/>
    <row r="43" spans="2:3" ht="15.5" x14ac:dyDescent="0.35">
      <c r="C43" s="33" t="s">
        <v>35</v>
      </c>
    </row>
    <row r="44" spans="2:3" ht="29" x14ac:dyDescent="0.35">
      <c r="C44" s="19" t="s">
        <v>165</v>
      </c>
    </row>
    <row r="45" spans="2:3" ht="10" customHeight="1" x14ac:dyDescent="0.35"/>
    <row r="46" spans="2:3" ht="15.5" x14ac:dyDescent="0.35">
      <c r="C46" s="34" t="s">
        <v>15</v>
      </c>
    </row>
    <row r="47" spans="2:3" ht="29" x14ac:dyDescent="0.35">
      <c r="C47" s="19" t="s">
        <v>166</v>
      </c>
    </row>
    <row r="48" spans="2:3" ht="10" customHeight="1" x14ac:dyDescent="0.35"/>
    <row r="49" spans="2:3" ht="15.5" x14ac:dyDescent="0.35">
      <c r="C49" s="35" t="s">
        <v>46</v>
      </c>
    </row>
    <row r="50" spans="2:3" ht="29" x14ac:dyDescent="0.35">
      <c r="C50" s="19" t="s">
        <v>167</v>
      </c>
    </row>
    <row r="51" spans="2:3" ht="10" customHeight="1" x14ac:dyDescent="0.35"/>
    <row r="52" spans="2:3" ht="3" customHeight="1" x14ac:dyDescent="0.35">
      <c r="B52" s="21"/>
      <c r="C52" s="21"/>
    </row>
    <row r="53" spans="2:3" ht="12" customHeight="1" x14ac:dyDescent="0.35"/>
    <row r="54" spans="2:3" ht="130.5" x14ac:dyDescent="0.35">
      <c r="B54" s="18" t="s">
        <v>168</v>
      </c>
      <c r="C54" s="19" t="s">
        <v>169</v>
      </c>
    </row>
    <row r="55" spans="2:3" ht="6" customHeight="1" x14ac:dyDescent="0.35"/>
    <row r="56" spans="2:3" ht="217.5" x14ac:dyDescent="0.35">
      <c r="C56" s="19" t="s">
        <v>170</v>
      </c>
    </row>
    <row r="57" spans="2:3" ht="6" customHeight="1" x14ac:dyDescent="0.35"/>
    <row r="58" spans="2:3" ht="43.5" x14ac:dyDescent="0.35">
      <c r="C58" s="19" t="s">
        <v>171</v>
      </c>
    </row>
    <row r="59" spans="2:3" ht="10" customHeight="1" x14ac:dyDescent="0.35"/>
    <row r="60" spans="2:3" ht="3" customHeight="1" x14ac:dyDescent="0.35">
      <c r="B60" s="21"/>
      <c r="C60" s="21"/>
    </row>
    <row r="61" spans="2:3" ht="12" customHeight="1" x14ac:dyDescent="0.35"/>
    <row r="62" spans="2:3" ht="145" x14ac:dyDescent="0.35">
      <c r="B62" s="18" t="s">
        <v>172</v>
      </c>
      <c r="C62" s="19" t="s">
        <v>173</v>
      </c>
    </row>
    <row r="63" spans="2:3" ht="6" customHeight="1" x14ac:dyDescent="0.35"/>
    <row r="64" spans="2:3" ht="203" x14ac:dyDescent="0.35">
      <c r="C64" s="19" t="s">
        <v>174</v>
      </c>
    </row>
    <row r="65" spans="2:3" ht="6" customHeight="1" x14ac:dyDescent="0.35"/>
    <row r="66" spans="2:3" ht="43.5" x14ac:dyDescent="0.35">
      <c r="C66" s="19" t="s">
        <v>175</v>
      </c>
    </row>
    <row r="67" spans="2:3" ht="10" customHeight="1" x14ac:dyDescent="0.35"/>
    <row r="68" spans="2:3" ht="3" customHeight="1" x14ac:dyDescent="0.35">
      <c r="B68" s="21"/>
      <c r="C68" s="21"/>
    </row>
    <row r="69" spans="2:3" ht="12" customHeight="1" x14ac:dyDescent="0.35"/>
    <row r="70" spans="2:3" ht="101.5" x14ac:dyDescent="0.35">
      <c r="B70" s="18" t="s">
        <v>176</v>
      </c>
      <c r="C70" s="19" t="s">
        <v>177</v>
      </c>
    </row>
    <row r="71" spans="2:3" ht="6" customHeight="1" x14ac:dyDescent="0.35"/>
    <row r="72" spans="2:3" ht="145" x14ac:dyDescent="0.35">
      <c r="C72" s="19" t="s">
        <v>178</v>
      </c>
    </row>
    <row r="73" spans="2:3" ht="6" customHeight="1" x14ac:dyDescent="0.35"/>
    <row r="74" spans="2:3" ht="43.5" x14ac:dyDescent="0.35">
      <c r="C74" s="19" t="s">
        <v>179</v>
      </c>
    </row>
    <row r="75" spans="2:3" ht="10" customHeight="1" x14ac:dyDescent="0.35"/>
    <row r="76" spans="2:3" ht="3" customHeight="1" x14ac:dyDescent="0.35">
      <c r="B76" s="21"/>
      <c r="C76" s="21"/>
    </row>
    <row r="77" spans="2:3" ht="12" customHeight="1" x14ac:dyDescent="0.35"/>
    <row r="78" spans="2:3" ht="26" customHeight="1" x14ac:dyDescent="0.35">
      <c r="B78" s="36" t="s">
        <v>180</v>
      </c>
    </row>
    <row r="79" spans="2:3" ht="8" customHeight="1" x14ac:dyDescent="0.35"/>
    <row r="80" spans="2:3" ht="20" customHeight="1" x14ac:dyDescent="0.35">
      <c r="B80" s="27" t="s">
        <v>181</v>
      </c>
      <c r="C80" s="37" t="s">
        <v>182</v>
      </c>
    </row>
    <row r="81" spans="2:3" ht="116" x14ac:dyDescent="0.35">
      <c r="C81" s="19" t="s">
        <v>183</v>
      </c>
    </row>
    <row r="82" spans="2:3" ht="10" customHeight="1" x14ac:dyDescent="0.35"/>
    <row r="83" spans="2:3" ht="20" customHeight="1" x14ac:dyDescent="0.35">
      <c r="B83" s="27" t="s">
        <v>184</v>
      </c>
      <c r="C83" s="37" t="s">
        <v>185</v>
      </c>
    </row>
    <row r="84" spans="2:3" ht="116" x14ac:dyDescent="0.35">
      <c r="C84" s="19" t="s">
        <v>186</v>
      </c>
    </row>
    <row r="85" spans="2:3" ht="10" customHeight="1" x14ac:dyDescent="0.35"/>
    <row r="86" spans="2:3" ht="20" customHeight="1" x14ac:dyDescent="0.35">
      <c r="B86" s="27" t="s">
        <v>187</v>
      </c>
      <c r="C86" s="37" t="s">
        <v>188</v>
      </c>
    </row>
    <row r="87" spans="2:3" ht="130.5" x14ac:dyDescent="0.35">
      <c r="C87" s="19" t="s">
        <v>189</v>
      </c>
    </row>
    <row r="88" spans="2:3" ht="10" customHeight="1" x14ac:dyDescent="0.35"/>
    <row r="89" spans="2:3" ht="20" customHeight="1" x14ac:dyDescent="0.35">
      <c r="B89" s="27" t="s">
        <v>190</v>
      </c>
      <c r="C89" s="37" t="s">
        <v>191</v>
      </c>
    </row>
    <row r="90" spans="2:3" ht="130.5" x14ac:dyDescent="0.35">
      <c r="C90" s="19" t="s">
        <v>192</v>
      </c>
    </row>
    <row r="91" spans="2:3" ht="10" customHeight="1" x14ac:dyDescent="0.35"/>
    <row r="92" spans="2:3" ht="20" customHeight="1" x14ac:dyDescent="0.35">
      <c r="B92" s="27" t="s">
        <v>193</v>
      </c>
      <c r="C92" s="37" t="s">
        <v>194</v>
      </c>
    </row>
    <row r="93" spans="2:3" ht="116" x14ac:dyDescent="0.35">
      <c r="C93" s="19" t="s">
        <v>195</v>
      </c>
    </row>
    <row r="94" spans="2:3" ht="10" customHeight="1" x14ac:dyDescent="0.35"/>
    <row r="95" spans="2:3" ht="20" customHeight="1" x14ac:dyDescent="0.35">
      <c r="B95" s="27" t="s">
        <v>196</v>
      </c>
      <c r="C95" s="37" t="s">
        <v>197</v>
      </c>
    </row>
    <row r="96" spans="2:3" ht="116" x14ac:dyDescent="0.35">
      <c r="C96" s="19" t="s">
        <v>198</v>
      </c>
    </row>
    <row r="97" spans="2:3" ht="10" customHeight="1" x14ac:dyDescent="0.35"/>
    <row r="98" spans="2:3" ht="20" customHeight="1" x14ac:dyDescent="0.35">
      <c r="B98" s="27" t="s">
        <v>199</v>
      </c>
      <c r="C98" s="37" t="s">
        <v>200</v>
      </c>
    </row>
    <row r="99" spans="2:3" ht="203" x14ac:dyDescent="0.35">
      <c r="C99" s="19" t="s">
        <v>201</v>
      </c>
    </row>
    <row r="100" spans="2:3" ht="10" customHeight="1" x14ac:dyDescent="0.35"/>
    <row r="103" spans="2:3" ht="32" customHeight="1" x14ac:dyDescent="0.35">
      <c r="B103" s="265" t="s">
        <v>125</v>
      </c>
      <c r="C103" s="26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2884</v>
      </c>
      <c r="B1" s="230" t="s">
        <v>0</v>
      </c>
      <c r="C1" s="230" t="s">
        <v>361</v>
      </c>
      <c r="D1" s="230" t="s">
        <v>362</v>
      </c>
      <c r="E1" s="230" t="s">
        <v>367</v>
      </c>
      <c r="F1" s="230" t="s">
        <v>368</v>
      </c>
      <c r="G1" s="230" t="s">
        <v>369</v>
      </c>
      <c r="H1" s="230" t="s">
        <v>370</v>
      </c>
      <c r="I1" s="230" t="s">
        <v>371</v>
      </c>
      <c r="J1" s="230" t="s">
        <v>372</v>
      </c>
      <c r="K1" s="230" t="s">
        <v>373</v>
      </c>
      <c r="L1" s="230" t="s">
        <v>374</v>
      </c>
      <c r="M1" s="230" t="s">
        <v>375</v>
      </c>
      <c r="N1" s="230" t="s">
        <v>376</v>
      </c>
      <c r="O1" s="230" t="s">
        <v>377</v>
      </c>
      <c r="P1" s="230" t="s">
        <v>378</v>
      </c>
      <c r="Q1" s="230" t="s">
        <v>379</v>
      </c>
      <c r="R1" s="230" t="s">
        <v>380</v>
      </c>
      <c r="S1" s="230" t="s">
        <v>381</v>
      </c>
      <c r="T1" s="230" t="s">
        <v>382</v>
      </c>
      <c r="U1" s="230" t="s">
        <v>383</v>
      </c>
      <c r="V1" s="230" t="s">
        <v>384</v>
      </c>
      <c r="W1" s="230" t="s">
        <v>385</v>
      </c>
      <c r="X1" s="230" t="s">
        <v>386</v>
      </c>
      <c r="Y1" s="230" t="s">
        <v>387</v>
      </c>
      <c r="Z1" s="230" t="s">
        <v>388</v>
      </c>
      <c r="AA1" s="230" t="s">
        <v>389</v>
      </c>
      <c r="AB1" s="230" t="s">
        <v>390</v>
      </c>
      <c r="AC1" s="230" t="s">
        <v>391</v>
      </c>
      <c r="AD1" s="230" t="s">
        <v>392</v>
      </c>
      <c r="AE1" s="230" t="s">
        <v>393</v>
      </c>
      <c r="AF1" s="230" t="s">
        <v>394</v>
      </c>
      <c r="AG1" s="230" t="s">
        <v>395</v>
      </c>
      <c r="AH1" s="230" t="s">
        <v>396</v>
      </c>
      <c r="AI1" s="230" t="s">
        <v>397</v>
      </c>
      <c r="AJ1" s="230" t="s">
        <v>398</v>
      </c>
      <c r="AK1" s="230" t="s">
        <v>399</v>
      </c>
      <c r="AL1" s="230" t="s">
        <v>400</v>
      </c>
      <c r="AM1" s="230" t="s">
        <v>401</v>
      </c>
      <c r="AN1" s="230" t="s">
        <v>402</v>
      </c>
      <c r="AO1" s="230" t="s">
        <v>403</v>
      </c>
      <c r="AP1" s="230" t="s">
        <v>404</v>
      </c>
      <c r="AQ1" s="230" t="s">
        <v>405</v>
      </c>
      <c r="AR1" s="230" t="s">
        <v>406</v>
      </c>
      <c r="AS1" s="231" t="s">
        <v>407</v>
      </c>
    </row>
    <row r="2" spans="1:45" ht="60" customHeight="1" outlineLevel="1" x14ac:dyDescent="0.35">
      <c r="A2" s="223" t="s">
        <v>2885</v>
      </c>
      <c r="B2" s="210" t="s">
        <v>2886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2885</v>
      </c>
      <c r="B3" s="211" t="s">
        <v>2887</v>
      </c>
      <c r="C3" s="212" t="s">
        <v>2888</v>
      </c>
      <c r="D3" s="214" t="s">
        <v>2889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2885</v>
      </c>
      <c r="B4" s="211" t="s">
        <v>2890</v>
      </c>
      <c r="C4" s="212" t="s">
        <v>2891</v>
      </c>
      <c r="D4" s="214" t="s">
        <v>2892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2885</v>
      </c>
      <c r="B5" s="211" t="s">
        <v>2893</v>
      </c>
      <c r="C5" s="212" t="s">
        <v>2894</v>
      </c>
      <c r="D5" s="214" t="s">
        <v>2895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2885</v>
      </c>
      <c r="B6" s="211" t="s">
        <v>2896</v>
      </c>
      <c r="C6" s="212" t="s">
        <v>2897</v>
      </c>
      <c r="D6" s="214" t="s">
        <v>2898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2885</v>
      </c>
      <c r="B7" s="211" t="s">
        <v>2899</v>
      </c>
      <c r="C7" s="212" t="s">
        <v>2900</v>
      </c>
      <c r="D7" s="214" t="s">
        <v>2901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2885</v>
      </c>
      <c r="B8" s="211" t="s">
        <v>2902</v>
      </c>
      <c r="C8" s="212" t="s">
        <v>2903</v>
      </c>
      <c r="D8" s="214" t="s">
        <v>2904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2885</v>
      </c>
      <c r="B9" s="211" t="s">
        <v>2905</v>
      </c>
      <c r="C9" s="212" t="s">
        <v>2906</v>
      </c>
      <c r="D9" s="214" t="s">
        <v>2907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2885</v>
      </c>
      <c r="B10" s="211" t="s">
        <v>2908</v>
      </c>
      <c r="C10" s="212" t="s">
        <v>2909</v>
      </c>
      <c r="D10" s="214" t="s">
        <v>2910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2885</v>
      </c>
      <c r="B11" s="211" t="s">
        <v>2911</v>
      </c>
      <c r="C11" s="212" t="s">
        <v>2912</v>
      </c>
      <c r="D11" s="214" t="s">
        <v>2913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2885</v>
      </c>
      <c r="B12" s="211" t="s">
        <v>2914</v>
      </c>
      <c r="C12" s="212" t="s">
        <v>2915</v>
      </c>
      <c r="D12" s="214" t="s">
        <v>2916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2885</v>
      </c>
      <c r="B13" s="211" t="s">
        <v>2917</v>
      </c>
      <c r="C13" s="212" t="s">
        <v>2918</v>
      </c>
      <c r="D13" s="214" t="s">
        <v>2919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2885</v>
      </c>
      <c r="B14" s="211" t="s">
        <v>2920</v>
      </c>
      <c r="C14" s="212" t="s">
        <v>2921</v>
      </c>
      <c r="D14" s="214" t="s">
        <v>2922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2885</v>
      </c>
      <c r="B15" s="211" t="s">
        <v>2923</v>
      </c>
      <c r="C15" s="212" t="s">
        <v>2924</v>
      </c>
      <c r="D15" s="214" t="s">
        <v>2925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2885</v>
      </c>
      <c r="B16" s="211" t="s">
        <v>2926</v>
      </c>
      <c r="C16" s="212" t="s">
        <v>2927</v>
      </c>
      <c r="D16" s="214" t="s">
        <v>2928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2885</v>
      </c>
      <c r="B17" s="211" t="s">
        <v>2929</v>
      </c>
      <c r="C17" s="212" t="s">
        <v>2930</v>
      </c>
      <c r="D17" s="214" t="s">
        <v>2931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2885</v>
      </c>
      <c r="B18" s="211" t="s">
        <v>2932</v>
      </c>
      <c r="C18" s="212" t="s">
        <v>2933</v>
      </c>
      <c r="D18" s="214" t="s">
        <v>2934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2885</v>
      </c>
      <c r="B19" s="211" t="s">
        <v>2935</v>
      </c>
      <c r="C19" s="212" t="s">
        <v>2936</v>
      </c>
      <c r="D19" s="214" t="s">
        <v>2937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2885</v>
      </c>
      <c r="B20" s="211" t="s">
        <v>2938</v>
      </c>
      <c r="C20" s="212" t="s">
        <v>2939</v>
      </c>
      <c r="D20" s="214" t="s">
        <v>2940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2885</v>
      </c>
      <c r="B21" s="211" t="s">
        <v>2941</v>
      </c>
      <c r="C21" s="212" t="s">
        <v>2942</v>
      </c>
      <c r="D21" s="214" t="s">
        <v>2943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2885</v>
      </c>
      <c r="B22" s="211" t="s">
        <v>2944</v>
      </c>
      <c r="C22" s="212" t="s">
        <v>2945</v>
      </c>
      <c r="D22" s="214" t="s">
        <v>2946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2885</v>
      </c>
      <c r="B23" s="211" t="s">
        <v>2947</v>
      </c>
      <c r="C23" s="212" t="s">
        <v>2948</v>
      </c>
      <c r="D23" s="214" t="s">
        <v>2949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2885</v>
      </c>
      <c r="B24" s="211" t="s">
        <v>2950</v>
      </c>
      <c r="C24" s="212" t="s">
        <v>2951</v>
      </c>
      <c r="D24" s="214" t="s">
        <v>2952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2885</v>
      </c>
      <c r="B25" s="211" t="s">
        <v>2953</v>
      </c>
      <c r="C25" s="212" t="s">
        <v>2954</v>
      </c>
      <c r="D25" s="214" t="s">
        <v>2955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2885</v>
      </c>
      <c r="B26" s="211" t="s">
        <v>2956</v>
      </c>
      <c r="C26" s="212" t="s">
        <v>2957</v>
      </c>
      <c r="D26" s="214" t="s">
        <v>2958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2885</v>
      </c>
      <c r="B27" s="211" t="s">
        <v>2959</v>
      </c>
      <c r="C27" s="212" t="s">
        <v>2960</v>
      </c>
      <c r="D27" s="214" t="s">
        <v>2961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2885</v>
      </c>
      <c r="B28" s="211" t="s">
        <v>2962</v>
      </c>
      <c r="C28" s="212" t="s">
        <v>2963</v>
      </c>
      <c r="D28" s="214" t="s">
        <v>2964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2885</v>
      </c>
      <c r="B29" s="211" t="s">
        <v>2965</v>
      </c>
      <c r="C29" s="212" t="s">
        <v>2966</v>
      </c>
      <c r="D29" s="214" t="s">
        <v>2967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2885</v>
      </c>
      <c r="B30" s="211" t="s">
        <v>2968</v>
      </c>
      <c r="C30" s="212" t="s">
        <v>2969</v>
      </c>
      <c r="D30" s="214" t="s">
        <v>2970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2885</v>
      </c>
      <c r="B31" s="211" t="s">
        <v>2971</v>
      </c>
      <c r="C31" s="212" t="s">
        <v>2972</v>
      </c>
      <c r="D31" s="214" t="s">
        <v>2973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2885</v>
      </c>
      <c r="B32" s="211" t="s">
        <v>2974</v>
      </c>
      <c r="C32" s="212" t="s">
        <v>2975</v>
      </c>
      <c r="D32" s="214" t="s">
        <v>2976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2885</v>
      </c>
      <c r="B33" s="211" t="s">
        <v>2977</v>
      </c>
      <c r="C33" s="212" t="s">
        <v>2978</v>
      </c>
      <c r="D33" s="214" t="s">
        <v>2979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2885</v>
      </c>
      <c r="B34" s="211" t="s">
        <v>2980</v>
      </c>
      <c r="C34" s="212" t="s">
        <v>2981</v>
      </c>
      <c r="D34" s="214" t="s">
        <v>2982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2885</v>
      </c>
      <c r="B35" s="211" t="s">
        <v>2983</v>
      </c>
      <c r="C35" s="212" t="s">
        <v>2984</v>
      </c>
      <c r="D35" s="214" t="s">
        <v>2985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2885</v>
      </c>
      <c r="B36" s="211" t="s">
        <v>2986</v>
      </c>
      <c r="C36" s="212" t="s">
        <v>2987</v>
      </c>
      <c r="D36" s="214" t="s">
        <v>2988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2885</v>
      </c>
      <c r="B37" s="211" t="s">
        <v>2989</v>
      </c>
      <c r="C37" s="212" t="s">
        <v>2990</v>
      </c>
      <c r="D37" s="214" t="s">
        <v>2991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2885</v>
      </c>
      <c r="B38" s="211" t="s">
        <v>2992</v>
      </c>
      <c r="C38" s="212" t="s">
        <v>2993</v>
      </c>
      <c r="D38" s="214" t="s">
        <v>2994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2885</v>
      </c>
      <c r="B39" s="211" t="s">
        <v>2995</v>
      </c>
      <c r="C39" s="212" t="s">
        <v>2996</v>
      </c>
      <c r="D39" s="214" t="s">
        <v>2997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2998</v>
      </c>
      <c r="B40" s="210" t="s">
        <v>2999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2998</v>
      </c>
      <c r="B41" s="211" t="s">
        <v>3000</v>
      </c>
      <c r="C41" s="212" t="s">
        <v>3001</v>
      </c>
      <c r="D41" s="214" t="s">
        <v>3002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2998</v>
      </c>
      <c r="B42" s="211" t="s">
        <v>3003</v>
      </c>
      <c r="C42" s="212" t="s">
        <v>3004</v>
      </c>
      <c r="D42" s="214" t="s">
        <v>3005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2998</v>
      </c>
      <c r="B43" s="211" t="s">
        <v>3006</v>
      </c>
      <c r="C43" s="212" t="s">
        <v>3007</v>
      </c>
      <c r="D43" s="214" t="s">
        <v>3008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2998</v>
      </c>
      <c r="B44" s="211" t="s">
        <v>3009</v>
      </c>
      <c r="C44" s="212" t="s">
        <v>3010</v>
      </c>
      <c r="D44" s="214" t="s">
        <v>3011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2998</v>
      </c>
      <c r="B45" s="211" t="s">
        <v>3012</v>
      </c>
      <c r="C45" s="212" t="s">
        <v>3013</v>
      </c>
      <c r="D45" s="214" t="s">
        <v>3014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2998</v>
      </c>
      <c r="B46" s="211" t="s">
        <v>3015</v>
      </c>
      <c r="C46" s="212" t="s">
        <v>3016</v>
      </c>
      <c r="D46" s="214" t="s">
        <v>3017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2998</v>
      </c>
      <c r="B47" s="211" t="s">
        <v>3018</v>
      </c>
      <c r="C47" s="212" t="s">
        <v>3019</v>
      </c>
      <c r="D47" s="214" t="s">
        <v>3020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2998</v>
      </c>
      <c r="B48" s="211" t="s">
        <v>3021</v>
      </c>
      <c r="C48" s="212" t="s">
        <v>3022</v>
      </c>
      <c r="D48" s="214" t="s">
        <v>3023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3024</v>
      </c>
      <c r="B49" s="210" t="s">
        <v>3025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3024</v>
      </c>
      <c r="B50" s="211" t="s">
        <v>3026</v>
      </c>
      <c r="C50" s="212" t="s">
        <v>3027</v>
      </c>
      <c r="D50" s="214" t="s">
        <v>3028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3024</v>
      </c>
      <c r="B51" s="211" t="s">
        <v>3029</v>
      </c>
      <c r="C51" s="212" t="s">
        <v>3030</v>
      </c>
      <c r="D51" s="214" t="s">
        <v>3031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3024</v>
      </c>
      <c r="B52" s="211" t="s">
        <v>3032</v>
      </c>
      <c r="C52" s="212" t="s">
        <v>3033</v>
      </c>
      <c r="D52" s="214" t="s">
        <v>3034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3024</v>
      </c>
      <c r="B53" s="211" t="s">
        <v>3035</v>
      </c>
      <c r="C53" s="212" t="s">
        <v>3036</v>
      </c>
      <c r="D53" s="214" t="s">
        <v>3037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3024</v>
      </c>
      <c r="B54" s="211" t="s">
        <v>3038</v>
      </c>
      <c r="C54" s="212" t="s">
        <v>3039</v>
      </c>
      <c r="D54" s="214" t="s">
        <v>3040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3024</v>
      </c>
      <c r="B55" s="211" t="s">
        <v>3041</v>
      </c>
      <c r="C55" s="212" t="s">
        <v>3042</v>
      </c>
      <c r="D55" s="214" t="s">
        <v>3043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3024</v>
      </c>
      <c r="B56" s="211" t="s">
        <v>3044</v>
      </c>
      <c r="C56" s="212" t="s">
        <v>3045</v>
      </c>
      <c r="D56" s="214" t="s">
        <v>3046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3024</v>
      </c>
      <c r="B57" s="211" t="s">
        <v>3047</v>
      </c>
      <c r="C57" s="212" t="s">
        <v>3048</v>
      </c>
      <c r="D57" s="214" t="s">
        <v>3049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3024</v>
      </c>
      <c r="B58" s="211" t="s">
        <v>3050</v>
      </c>
      <c r="C58" s="212" t="s">
        <v>3051</v>
      </c>
      <c r="D58" s="214" t="s">
        <v>3052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3024</v>
      </c>
      <c r="B59" s="211" t="s">
        <v>3053</v>
      </c>
      <c r="C59" s="212" t="s">
        <v>3054</v>
      </c>
      <c r="D59" s="214" t="s">
        <v>3055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3024</v>
      </c>
      <c r="B60" s="211" t="s">
        <v>3056</v>
      </c>
      <c r="C60" s="212" t="s">
        <v>3057</v>
      </c>
      <c r="D60" s="214" t="s">
        <v>3058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3024</v>
      </c>
      <c r="B61" s="211" t="s">
        <v>3059</v>
      </c>
      <c r="C61" s="212" t="s">
        <v>3060</v>
      </c>
      <c r="D61" s="214" t="s">
        <v>3061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3024</v>
      </c>
      <c r="B62" s="211" t="s">
        <v>3062</v>
      </c>
      <c r="C62" s="212" t="s">
        <v>3063</v>
      </c>
      <c r="D62" s="214" t="s">
        <v>3064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3024</v>
      </c>
      <c r="B63" s="211" t="s">
        <v>3065</v>
      </c>
      <c r="C63" s="212" t="s">
        <v>3066</v>
      </c>
      <c r="D63" s="214" t="s">
        <v>3067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3068</v>
      </c>
      <c r="B64" s="210" t="s">
        <v>3069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3068</v>
      </c>
      <c r="B65" s="211" t="s">
        <v>3070</v>
      </c>
      <c r="C65" s="212" t="s">
        <v>3071</v>
      </c>
      <c r="D65" s="214" t="s">
        <v>3072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3068</v>
      </c>
      <c r="B66" s="211" t="s">
        <v>3073</v>
      </c>
      <c r="C66" s="212" t="s">
        <v>3074</v>
      </c>
      <c r="D66" s="214" t="s">
        <v>3075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3068</v>
      </c>
      <c r="B67" s="211" t="s">
        <v>3076</v>
      </c>
      <c r="C67" s="212" t="s">
        <v>3077</v>
      </c>
      <c r="D67" s="214" t="s">
        <v>3078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3068</v>
      </c>
      <c r="B68" s="211" t="s">
        <v>3079</v>
      </c>
      <c r="C68" s="212" t="s">
        <v>3080</v>
      </c>
      <c r="D68" s="214" t="s">
        <v>3081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3068</v>
      </c>
      <c r="B69" s="211" t="s">
        <v>3082</v>
      </c>
      <c r="C69" s="212" t="s">
        <v>3083</v>
      </c>
      <c r="D69" s="214" t="s">
        <v>3084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3068</v>
      </c>
      <c r="B70" s="211" t="s">
        <v>3085</v>
      </c>
      <c r="C70" s="212" t="s">
        <v>3086</v>
      </c>
      <c r="D70" s="214" t="s">
        <v>3087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3068</v>
      </c>
      <c r="B71" s="211" t="s">
        <v>3088</v>
      </c>
      <c r="C71" s="212" t="s">
        <v>3089</v>
      </c>
      <c r="D71" s="214" t="s">
        <v>3090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3068</v>
      </c>
      <c r="B72" s="211" t="s">
        <v>3091</v>
      </c>
      <c r="C72" s="212" t="s">
        <v>3092</v>
      </c>
      <c r="D72" s="214" t="s">
        <v>3093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3068</v>
      </c>
      <c r="B73" s="211" t="s">
        <v>3094</v>
      </c>
      <c r="C73" s="212" t="s">
        <v>3095</v>
      </c>
      <c r="D73" s="214" t="s">
        <v>3096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3068</v>
      </c>
      <c r="B74" s="211" t="s">
        <v>3097</v>
      </c>
      <c r="C74" s="212" t="s">
        <v>3098</v>
      </c>
      <c r="D74" s="214" t="s">
        <v>3099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3068</v>
      </c>
      <c r="B75" s="211" t="s">
        <v>3100</v>
      </c>
      <c r="C75" s="212" t="s">
        <v>3101</v>
      </c>
      <c r="D75" s="214" t="s">
        <v>3102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3068</v>
      </c>
      <c r="B76" s="211" t="s">
        <v>3103</v>
      </c>
      <c r="C76" s="212" t="s">
        <v>3104</v>
      </c>
      <c r="D76" s="214" t="s">
        <v>3105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3068</v>
      </c>
      <c r="B77" s="211" t="s">
        <v>3106</v>
      </c>
      <c r="C77" s="212" t="s">
        <v>3107</v>
      </c>
      <c r="D77" s="214" t="s">
        <v>3108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3068</v>
      </c>
      <c r="B78" s="211" t="s">
        <v>3109</v>
      </c>
      <c r="C78" s="212" t="s">
        <v>3110</v>
      </c>
      <c r="D78" s="214" t="s">
        <v>3111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3068</v>
      </c>
      <c r="B79" s="211" t="s">
        <v>3112</v>
      </c>
      <c r="C79" s="212" t="s">
        <v>3113</v>
      </c>
      <c r="D79" s="214" t="s">
        <v>3114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3068</v>
      </c>
      <c r="B80" s="211" t="s">
        <v>3115</v>
      </c>
      <c r="C80" s="212" t="s">
        <v>3116</v>
      </c>
      <c r="D80" s="214" t="s">
        <v>3117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3068</v>
      </c>
      <c r="B81" s="211" t="s">
        <v>3118</v>
      </c>
      <c r="C81" s="212" t="s">
        <v>3119</v>
      </c>
      <c r="D81" s="214" t="s">
        <v>3120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3068</v>
      </c>
      <c r="B82" s="211" t="s">
        <v>3121</v>
      </c>
      <c r="C82" s="212" t="s">
        <v>3122</v>
      </c>
      <c r="D82" s="214" t="s">
        <v>3123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3068</v>
      </c>
      <c r="B83" s="211" t="s">
        <v>3124</v>
      </c>
      <c r="C83" s="212" t="s">
        <v>3125</v>
      </c>
      <c r="D83" s="214" t="s">
        <v>3126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3068</v>
      </c>
      <c r="B84" s="211" t="s">
        <v>3127</v>
      </c>
      <c r="C84" s="212" t="s">
        <v>3128</v>
      </c>
      <c r="D84" s="214" t="s">
        <v>3129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3068</v>
      </c>
      <c r="B85" s="211" t="s">
        <v>3130</v>
      </c>
      <c r="C85" s="212" t="s">
        <v>3131</v>
      </c>
      <c r="D85" s="214" t="s">
        <v>3132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3068</v>
      </c>
      <c r="B86" s="211" t="s">
        <v>3133</v>
      </c>
      <c r="C86" s="212" t="s">
        <v>3134</v>
      </c>
      <c r="D86" s="214" t="s">
        <v>3135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3068</v>
      </c>
      <c r="B87" s="211" t="s">
        <v>3136</v>
      </c>
      <c r="C87" s="212" t="s">
        <v>3137</v>
      </c>
      <c r="D87" s="214" t="s">
        <v>3138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3068</v>
      </c>
      <c r="B88" s="211" t="s">
        <v>3139</v>
      </c>
      <c r="C88" s="212" t="s">
        <v>3140</v>
      </c>
      <c r="D88" s="214" t="s">
        <v>3141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3068</v>
      </c>
      <c r="B89" s="211" t="s">
        <v>3142</v>
      </c>
      <c r="C89" s="212" t="s">
        <v>3143</v>
      </c>
      <c r="D89" s="214" t="s">
        <v>3144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3068</v>
      </c>
      <c r="B90" s="211" t="s">
        <v>3145</v>
      </c>
      <c r="C90" s="212" t="s">
        <v>3146</v>
      </c>
      <c r="D90" s="214" t="s">
        <v>3147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3068</v>
      </c>
      <c r="B91" s="211" t="s">
        <v>3148</v>
      </c>
      <c r="C91" s="212" t="s">
        <v>3149</v>
      </c>
      <c r="D91" s="214" t="s">
        <v>3150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3068</v>
      </c>
      <c r="B92" s="211" t="s">
        <v>3151</v>
      </c>
      <c r="C92" s="212" t="s">
        <v>3152</v>
      </c>
      <c r="D92" s="214" t="s">
        <v>3153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3068</v>
      </c>
      <c r="B93" s="211" t="s">
        <v>3154</v>
      </c>
      <c r="C93" s="212" t="s">
        <v>3155</v>
      </c>
      <c r="D93" s="214" t="s">
        <v>3156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3068</v>
      </c>
      <c r="B94" s="211" t="s">
        <v>3157</v>
      </c>
      <c r="C94" s="212" t="s">
        <v>3158</v>
      </c>
      <c r="D94" s="214" t="s">
        <v>3159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3068</v>
      </c>
      <c r="B95" s="211" t="s">
        <v>3160</v>
      </c>
      <c r="C95" s="212" t="s">
        <v>3161</v>
      </c>
      <c r="D95" s="214" t="s">
        <v>3162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3068</v>
      </c>
      <c r="B96" s="211" t="s">
        <v>3163</v>
      </c>
      <c r="C96" s="212" t="s">
        <v>3164</v>
      </c>
      <c r="D96" s="214" t="s">
        <v>3165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3068</v>
      </c>
      <c r="B97" s="211" t="s">
        <v>3166</v>
      </c>
      <c r="C97" s="212" t="s">
        <v>3167</v>
      </c>
      <c r="D97" s="214" t="s">
        <v>3168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3068</v>
      </c>
      <c r="B98" s="218" t="s">
        <v>3169</v>
      </c>
      <c r="C98" s="219" t="s">
        <v>3170</v>
      </c>
      <c r="D98" s="220" t="s">
        <v>3171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125</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IFERROR(INDEX('Recommendations'!$G$2:$G$22, MATCH(F2,'Recommendations'!$A$2:$A$22,0))="Implemented", FALSE))</xm:f>
            <x14:dxf>
              <font>
                <color rgb="FF000000"/>
              </font>
              <fill>
                <patternFill>
                  <bgColor rgb="FF3C7D22"/>
                </patternFill>
              </fill>
            </x14:dxf>
          </x14:cfRule>
          <x14:cfRule type="expression" priority="2" id="{00000000-000E-0000-0900-000002000000}">
            <xm:f>AND(F2&lt;&gt;"", IFERROR(INDEX('Recommendations'!$G$2:$G$22, MATCH(F2,'Recommendations'!$A$2:$A$22,0))="Compensated", FALSE))</xm:f>
            <x14:dxf>
              <font>
                <color rgb="FF000000"/>
              </font>
              <fill>
                <patternFill>
                  <bgColor rgb="FFC6E0B4"/>
                </patternFill>
              </fill>
            </x14:dxf>
          </x14:cfRule>
          <x14:cfRule type="expression" priority="3" id="{00000000-000E-0000-0900-000003000000}">
            <xm:f>AND(F2&lt;&gt;"", IFERROR(INDEX('Recommendations'!$G$2:$G$22, MATCH(F2,'Recommendations'!$A$2:$A$22,0))="Testing", FALSE))</xm:f>
            <x14:dxf>
              <font>
                <color rgb="FF000000"/>
              </font>
              <fill>
                <patternFill>
                  <bgColor rgb="FFFFC000"/>
                </patternFill>
              </fill>
            </x14:dxf>
          </x14:cfRule>
          <x14:cfRule type="expression" priority="4" id="{00000000-000E-0000-0900-000004000000}">
            <xm:f>AND(F2&lt;&gt;"", IFERROR(INDEX('Recommendations'!$G$2:$G$22, MATCH(F2,'Recommendations'!$A$2:$A$22,0))="Failed", FALSE))</xm:f>
            <x14:dxf>
              <font>
                <color rgb="FF000000"/>
              </font>
              <fill>
                <patternFill>
                  <bgColor rgb="FFD82891"/>
                </patternFill>
              </fill>
            </x14:dxf>
          </x14:cfRule>
          <x14:cfRule type="expression" priority="5" id="{00000000-000E-0000-0900-000005000000}">
            <xm:f>AND(F2&lt;&gt;"", IFERROR(INDEX('Recommendations'!$G$2:$G$22, MATCH(F2,'Recommendations'!$A$2:$A$22,0))="Risk Accepted", FALSE))</xm:f>
            <x14:dxf>
              <font>
                <color rgb="FF000000"/>
              </font>
              <fill>
                <patternFill>
                  <bgColor rgb="FFD9D9D9"/>
                </patternFill>
              </fill>
            </x14:dxf>
          </x14:cfRule>
          <x14:cfRule type="expression" priority="6" id="{00000000-000E-0000-0900-000006000000}">
            <xm:f>AND(F2&lt;&gt;"", IFERROR(INDEX('Recommendations'!$G$2:$G$22, MATCH(F2,'Recommendations'!$A$2:$A$22,0))="N/A",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1999</v>
      </c>
      <c r="B1" s="263" t="s">
        <v>2884</v>
      </c>
      <c r="C1" s="263" t="s">
        <v>0</v>
      </c>
      <c r="D1" s="263" t="s">
        <v>362</v>
      </c>
      <c r="E1" s="263" t="s">
        <v>3172</v>
      </c>
      <c r="F1" s="263" t="s">
        <v>3173</v>
      </c>
      <c r="G1" s="263" t="s">
        <v>367</v>
      </c>
      <c r="H1" s="263" t="s">
        <v>368</v>
      </c>
      <c r="I1" s="263" t="s">
        <v>369</v>
      </c>
      <c r="J1" s="263" t="s">
        <v>370</v>
      </c>
      <c r="K1" s="263" t="s">
        <v>371</v>
      </c>
      <c r="L1" s="263" t="s">
        <v>372</v>
      </c>
      <c r="M1" s="263" t="s">
        <v>373</v>
      </c>
      <c r="N1" s="263" t="s">
        <v>374</v>
      </c>
      <c r="O1" s="263" t="s">
        <v>375</v>
      </c>
      <c r="P1" s="263" t="s">
        <v>376</v>
      </c>
      <c r="Q1" s="263" t="s">
        <v>377</v>
      </c>
      <c r="R1" s="263" t="s">
        <v>378</v>
      </c>
      <c r="S1" s="263" t="s">
        <v>379</v>
      </c>
      <c r="T1" s="263" t="s">
        <v>380</v>
      </c>
      <c r="U1" s="263" t="s">
        <v>381</v>
      </c>
      <c r="V1" s="263" t="s">
        <v>382</v>
      </c>
      <c r="W1" s="263" t="s">
        <v>383</v>
      </c>
      <c r="X1" s="263" t="s">
        <v>384</v>
      </c>
      <c r="Y1" s="263" t="s">
        <v>385</v>
      </c>
      <c r="Z1" s="263" t="s">
        <v>386</v>
      </c>
      <c r="AA1" s="263" t="s">
        <v>387</v>
      </c>
      <c r="AB1" s="263" t="s">
        <v>388</v>
      </c>
      <c r="AC1" s="263" t="s">
        <v>389</v>
      </c>
      <c r="AD1" s="263" t="s">
        <v>390</v>
      </c>
      <c r="AE1" s="263" t="s">
        <v>391</v>
      </c>
      <c r="AF1" s="263" t="s">
        <v>392</v>
      </c>
      <c r="AG1" s="263" t="s">
        <v>393</v>
      </c>
      <c r="AH1" s="263" t="s">
        <v>394</v>
      </c>
      <c r="AI1" s="263" t="s">
        <v>395</v>
      </c>
      <c r="AJ1" s="263" t="s">
        <v>396</v>
      </c>
      <c r="AK1" s="263" t="s">
        <v>397</v>
      </c>
      <c r="AL1" s="263" t="s">
        <v>398</v>
      </c>
      <c r="AM1" s="263" t="s">
        <v>399</v>
      </c>
      <c r="AN1" s="263" t="s">
        <v>400</v>
      </c>
      <c r="AO1" s="263" t="s">
        <v>401</v>
      </c>
      <c r="AP1" s="263" t="s">
        <v>402</v>
      </c>
      <c r="AQ1" s="263" t="s">
        <v>403</v>
      </c>
      <c r="AR1" s="263" t="s">
        <v>404</v>
      </c>
      <c r="AS1" s="263" t="s">
        <v>405</v>
      </c>
      <c r="AT1" s="263" t="s">
        <v>406</v>
      </c>
      <c r="AU1" s="264" t="s">
        <v>407</v>
      </c>
    </row>
    <row r="2" spans="1:47" ht="60" customHeight="1" outlineLevel="1" x14ac:dyDescent="0.35">
      <c r="A2" s="254" t="s">
        <v>3174</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3174</v>
      </c>
      <c r="B3" s="233" t="s">
        <v>3175</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3174</v>
      </c>
      <c r="B4" s="234" t="s">
        <v>3175</v>
      </c>
      <c r="C4" s="235" t="s">
        <v>3176</v>
      </c>
      <c r="D4" s="238" t="s">
        <v>3177</v>
      </c>
      <c r="E4" s="239" t="s">
        <v>3178</v>
      </c>
      <c r="F4" s="242" t="s">
        <v>3179</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3174</v>
      </c>
      <c r="B5" s="234" t="s">
        <v>3175</v>
      </c>
      <c r="C5" s="235" t="s">
        <v>3180</v>
      </c>
      <c r="D5" s="238" t="s">
        <v>3181</v>
      </c>
      <c r="E5" s="239" t="s">
        <v>3178</v>
      </c>
      <c r="F5" s="242" t="s">
        <v>3179</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3174</v>
      </c>
      <c r="B6" s="234" t="s">
        <v>3175</v>
      </c>
      <c r="C6" s="235" t="s">
        <v>3182</v>
      </c>
      <c r="D6" s="238" t="s">
        <v>3183</v>
      </c>
      <c r="E6" s="239" t="s">
        <v>3178</v>
      </c>
      <c r="F6" s="242" t="s">
        <v>3179</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3174</v>
      </c>
      <c r="B7" s="234" t="s">
        <v>3175</v>
      </c>
      <c r="C7" s="235" t="s">
        <v>3184</v>
      </c>
      <c r="D7" s="238" t="s">
        <v>3185</v>
      </c>
      <c r="E7" s="239" t="s">
        <v>3178</v>
      </c>
      <c r="F7" s="242" t="s">
        <v>3179</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3174</v>
      </c>
      <c r="B8" s="234" t="s">
        <v>3175</v>
      </c>
      <c r="C8" s="235" t="s">
        <v>3186</v>
      </c>
      <c r="D8" s="238" t="s">
        <v>3187</v>
      </c>
      <c r="E8" s="239" t="s">
        <v>3178</v>
      </c>
      <c r="F8" s="242" t="s">
        <v>3179</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3174</v>
      </c>
      <c r="B9" s="234" t="s">
        <v>3175</v>
      </c>
      <c r="C9" s="235" t="s">
        <v>3188</v>
      </c>
      <c r="D9" s="238" t="s">
        <v>3189</v>
      </c>
      <c r="E9" s="239" t="s">
        <v>3178</v>
      </c>
      <c r="F9" s="242" t="s">
        <v>3179</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3174</v>
      </c>
      <c r="B10" s="234" t="s">
        <v>3175</v>
      </c>
      <c r="C10" s="235" t="s">
        <v>3190</v>
      </c>
      <c r="D10" s="238" t="s">
        <v>3191</v>
      </c>
      <c r="E10" s="239" t="s">
        <v>3178</v>
      </c>
      <c r="F10" s="242" t="s">
        <v>3179</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3174</v>
      </c>
      <c r="B11" s="234" t="s">
        <v>3175</v>
      </c>
      <c r="C11" s="235" t="s">
        <v>3192</v>
      </c>
      <c r="D11" s="238" t="s">
        <v>3193</v>
      </c>
      <c r="E11" s="239" t="s">
        <v>3178</v>
      </c>
      <c r="F11" s="242" t="s">
        <v>3179</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3174</v>
      </c>
      <c r="B12" s="234" t="s">
        <v>3175</v>
      </c>
      <c r="C12" s="235" t="s">
        <v>3194</v>
      </c>
      <c r="D12" s="238" t="s">
        <v>3195</v>
      </c>
      <c r="E12" s="239" t="s">
        <v>3178</v>
      </c>
      <c r="F12" s="242" t="s">
        <v>3179</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3174</v>
      </c>
      <c r="B13" s="234" t="s">
        <v>3175</v>
      </c>
      <c r="C13" s="235" t="s">
        <v>3196</v>
      </c>
      <c r="D13" s="238" t="s">
        <v>3197</v>
      </c>
      <c r="E13" s="239" t="s">
        <v>3178</v>
      </c>
      <c r="F13" s="242" t="s">
        <v>3179</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3174</v>
      </c>
      <c r="B14" s="234" t="s">
        <v>3175</v>
      </c>
      <c r="C14" s="235" t="s">
        <v>3198</v>
      </c>
      <c r="D14" s="238" t="s">
        <v>3199</v>
      </c>
      <c r="E14" s="239" t="s">
        <v>3178</v>
      </c>
      <c r="F14" s="242" t="s">
        <v>3179</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3174</v>
      </c>
      <c r="B15" s="234" t="s">
        <v>3175</v>
      </c>
      <c r="C15" s="235" t="s">
        <v>3200</v>
      </c>
      <c r="D15" s="238" t="s">
        <v>3201</v>
      </c>
      <c r="E15" s="239" t="s">
        <v>3178</v>
      </c>
      <c r="F15" s="242" t="s">
        <v>3179</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3174</v>
      </c>
      <c r="B16" s="234" t="s">
        <v>3175</v>
      </c>
      <c r="C16" s="235" t="s">
        <v>3202</v>
      </c>
      <c r="D16" s="238" t="s">
        <v>3203</v>
      </c>
      <c r="E16" s="239" t="s">
        <v>3178</v>
      </c>
      <c r="F16" s="242" t="s">
        <v>3179</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3174</v>
      </c>
      <c r="B17" s="233" t="s">
        <v>3204</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3174</v>
      </c>
      <c r="B18" s="234" t="s">
        <v>3204</v>
      </c>
      <c r="C18" s="235" t="s">
        <v>3205</v>
      </c>
      <c r="D18" s="238" t="s">
        <v>3206</v>
      </c>
      <c r="E18" s="239" t="s">
        <v>3207</v>
      </c>
      <c r="F18" s="242" t="s">
        <v>3208</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3174</v>
      </c>
      <c r="B19" s="234" t="s">
        <v>3204</v>
      </c>
      <c r="C19" s="235" t="s">
        <v>3209</v>
      </c>
      <c r="D19" s="238" t="s">
        <v>3210</v>
      </c>
      <c r="E19" s="239" t="s">
        <v>3207</v>
      </c>
      <c r="F19" s="242" t="s">
        <v>3208</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3174</v>
      </c>
      <c r="B20" s="234" t="s">
        <v>3204</v>
      </c>
      <c r="C20" s="235" t="s">
        <v>3211</v>
      </c>
      <c r="D20" s="238" t="s">
        <v>3212</v>
      </c>
      <c r="E20" s="239" t="s">
        <v>3207</v>
      </c>
      <c r="F20" s="242" t="s">
        <v>3208</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3174</v>
      </c>
      <c r="B21" s="234" t="s">
        <v>3204</v>
      </c>
      <c r="C21" s="235" t="s">
        <v>3213</v>
      </c>
      <c r="D21" s="238" t="s">
        <v>3214</v>
      </c>
      <c r="E21" s="239" t="s">
        <v>3207</v>
      </c>
      <c r="F21" s="242" t="s">
        <v>3208</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3174</v>
      </c>
      <c r="B22" s="234" t="s">
        <v>3204</v>
      </c>
      <c r="C22" s="235" t="s">
        <v>3215</v>
      </c>
      <c r="D22" s="238" t="s">
        <v>3216</v>
      </c>
      <c r="E22" s="239" t="s">
        <v>3207</v>
      </c>
      <c r="F22" s="242" t="s">
        <v>3208</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3174</v>
      </c>
      <c r="B23" s="234" t="s">
        <v>3204</v>
      </c>
      <c r="C23" s="235" t="s">
        <v>3217</v>
      </c>
      <c r="D23" s="238" t="s">
        <v>3218</v>
      </c>
      <c r="E23" s="239" t="s">
        <v>3178</v>
      </c>
      <c r="F23" s="242" t="s">
        <v>3179</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3174</v>
      </c>
      <c r="B24" s="234" t="s">
        <v>3204</v>
      </c>
      <c r="C24" s="235" t="s">
        <v>3219</v>
      </c>
      <c r="D24" s="238" t="s">
        <v>3220</v>
      </c>
      <c r="E24" s="239" t="s">
        <v>3178</v>
      </c>
      <c r="F24" s="242" t="s">
        <v>3179</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3174</v>
      </c>
      <c r="B25" s="234" t="s">
        <v>3204</v>
      </c>
      <c r="C25" s="235" t="s">
        <v>3221</v>
      </c>
      <c r="D25" s="238" t="s">
        <v>3222</v>
      </c>
      <c r="E25" s="239" t="s">
        <v>3178</v>
      </c>
      <c r="F25" s="242" t="s">
        <v>3223</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3174</v>
      </c>
      <c r="B26" s="234" t="s">
        <v>3204</v>
      </c>
      <c r="C26" s="235" t="s">
        <v>3224</v>
      </c>
      <c r="D26" s="238" t="s">
        <v>3225</v>
      </c>
      <c r="E26" s="239" t="s">
        <v>3178</v>
      </c>
      <c r="F26" s="242" t="s">
        <v>3223</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3174</v>
      </c>
      <c r="B27" s="234" t="s">
        <v>3204</v>
      </c>
      <c r="C27" s="235" t="s">
        <v>3226</v>
      </c>
      <c r="D27" s="238" t="s">
        <v>3227</v>
      </c>
      <c r="E27" s="239" t="s">
        <v>3178</v>
      </c>
      <c r="F27" s="242" t="s">
        <v>3223</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3174</v>
      </c>
      <c r="B28" s="234" t="s">
        <v>3204</v>
      </c>
      <c r="C28" s="235" t="s">
        <v>3228</v>
      </c>
      <c r="D28" s="238" t="s">
        <v>3229</v>
      </c>
      <c r="E28" s="239" t="s">
        <v>3178</v>
      </c>
      <c r="F28" s="242" t="s">
        <v>3223</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3174</v>
      </c>
      <c r="B29" s="234" t="s">
        <v>3204</v>
      </c>
      <c r="C29" s="235" t="s">
        <v>3230</v>
      </c>
      <c r="D29" s="238" t="s">
        <v>3231</v>
      </c>
      <c r="E29" s="239" t="s">
        <v>3178</v>
      </c>
      <c r="F29" s="242" t="s">
        <v>3223</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3174</v>
      </c>
      <c r="B30" s="234" t="s">
        <v>3204</v>
      </c>
      <c r="C30" s="235" t="s">
        <v>3232</v>
      </c>
      <c r="D30" s="238" t="s">
        <v>3233</v>
      </c>
      <c r="E30" s="239" t="s">
        <v>3178</v>
      </c>
      <c r="F30" s="242" t="s">
        <v>3223</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3174</v>
      </c>
      <c r="B31" s="234" t="s">
        <v>3204</v>
      </c>
      <c r="C31" s="235" t="s">
        <v>3234</v>
      </c>
      <c r="D31" s="238" t="s">
        <v>3235</v>
      </c>
      <c r="E31" s="239" t="s">
        <v>3178</v>
      </c>
      <c r="F31" s="242" t="s">
        <v>3223</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3174</v>
      </c>
      <c r="B32" s="234" t="s">
        <v>3204</v>
      </c>
      <c r="C32" s="235" t="s">
        <v>3236</v>
      </c>
      <c r="D32" s="238" t="s">
        <v>3237</v>
      </c>
      <c r="E32" s="239" t="s">
        <v>3178</v>
      </c>
      <c r="F32" s="242" t="s">
        <v>3223</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3174</v>
      </c>
      <c r="B33" s="234" t="s">
        <v>3204</v>
      </c>
      <c r="C33" s="235" t="s">
        <v>3238</v>
      </c>
      <c r="D33" s="238" t="s">
        <v>3239</v>
      </c>
      <c r="E33" s="239" t="s">
        <v>3207</v>
      </c>
      <c r="F33" s="242" t="s">
        <v>3208</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3174</v>
      </c>
      <c r="B34" s="234" t="s">
        <v>3204</v>
      </c>
      <c r="C34" s="235" t="s">
        <v>3240</v>
      </c>
      <c r="D34" s="238" t="s">
        <v>3241</v>
      </c>
      <c r="E34" s="239" t="s">
        <v>3178</v>
      </c>
      <c r="F34" s="242" t="s">
        <v>3223</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3174</v>
      </c>
      <c r="B35" s="233" t="s">
        <v>3242</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3174</v>
      </c>
      <c r="B36" s="234" t="s">
        <v>3242</v>
      </c>
      <c r="C36" s="235" t="s">
        <v>3243</v>
      </c>
      <c r="D36" s="238" t="s">
        <v>3244</v>
      </c>
      <c r="E36" s="239" t="s">
        <v>3178</v>
      </c>
      <c r="F36" s="242" t="s">
        <v>3223</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3174</v>
      </c>
      <c r="B37" s="234" t="s">
        <v>3242</v>
      </c>
      <c r="C37" s="235" t="s">
        <v>3245</v>
      </c>
      <c r="D37" s="238" t="s">
        <v>3246</v>
      </c>
      <c r="E37" s="239" t="s">
        <v>3178</v>
      </c>
      <c r="F37" s="242" t="s">
        <v>3247</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3174</v>
      </c>
      <c r="B38" s="234" t="s">
        <v>3242</v>
      </c>
      <c r="C38" s="235" t="s">
        <v>3248</v>
      </c>
      <c r="D38" s="238" t="s">
        <v>3249</v>
      </c>
      <c r="E38" s="239" t="s">
        <v>3178</v>
      </c>
      <c r="F38" s="242" t="s">
        <v>3247</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3174</v>
      </c>
      <c r="B39" s="234" t="s">
        <v>3242</v>
      </c>
      <c r="C39" s="235" t="s">
        <v>3250</v>
      </c>
      <c r="D39" s="238" t="s">
        <v>3251</v>
      </c>
      <c r="E39" s="239" t="s">
        <v>3178</v>
      </c>
      <c r="F39" s="242" t="s">
        <v>3247</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3174</v>
      </c>
      <c r="B40" s="234" t="s">
        <v>3242</v>
      </c>
      <c r="C40" s="235" t="s">
        <v>3252</v>
      </c>
      <c r="D40" s="238" t="s">
        <v>3253</v>
      </c>
      <c r="E40" s="239" t="s">
        <v>3178</v>
      </c>
      <c r="F40" s="242" t="s">
        <v>3247</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3174</v>
      </c>
      <c r="B41" s="234" t="s">
        <v>3242</v>
      </c>
      <c r="C41" s="235" t="s">
        <v>3254</v>
      </c>
      <c r="D41" s="238" t="s">
        <v>3255</v>
      </c>
      <c r="E41" s="239" t="s">
        <v>3178</v>
      </c>
      <c r="F41" s="242" t="s">
        <v>3247</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3174</v>
      </c>
      <c r="B42" s="234" t="s">
        <v>3242</v>
      </c>
      <c r="C42" s="235" t="s">
        <v>3256</v>
      </c>
      <c r="D42" s="238" t="s">
        <v>3257</v>
      </c>
      <c r="E42" s="239" t="s">
        <v>3178</v>
      </c>
      <c r="F42" s="242" t="s">
        <v>3247</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3174</v>
      </c>
      <c r="B43" s="234" t="s">
        <v>3242</v>
      </c>
      <c r="C43" s="235" t="s">
        <v>3258</v>
      </c>
      <c r="D43" s="238" t="s">
        <v>3259</v>
      </c>
      <c r="E43" s="239" t="s">
        <v>3178</v>
      </c>
      <c r="F43" s="242" t="s">
        <v>3247</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3174</v>
      </c>
      <c r="B44" s="234" t="s">
        <v>3242</v>
      </c>
      <c r="C44" s="235" t="s">
        <v>3260</v>
      </c>
      <c r="D44" s="238" t="s">
        <v>3261</v>
      </c>
      <c r="E44" s="239" t="s">
        <v>3178</v>
      </c>
      <c r="F44" s="242" t="s">
        <v>3247</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3174</v>
      </c>
      <c r="B45" s="234" t="s">
        <v>3242</v>
      </c>
      <c r="C45" s="235" t="s">
        <v>3262</v>
      </c>
      <c r="D45" s="238" t="s">
        <v>3263</v>
      </c>
      <c r="E45" s="239" t="s">
        <v>3178</v>
      </c>
      <c r="F45" s="242" t="s">
        <v>3247</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3174</v>
      </c>
      <c r="B46" s="234" t="s">
        <v>3242</v>
      </c>
      <c r="C46" s="235" t="s">
        <v>3264</v>
      </c>
      <c r="D46" s="238" t="s">
        <v>3265</v>
      </c>
      <c r="E46" s="239" t="s">
        <v>3178</v>
      </c>
      <c r="F46" s="242" t="s">
        <v>3247</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3174</v>
      </c>
      <c r="B47" s="234" t="s">
        <v>3242</v>
      </c>
      <c r="C47" s="235" t="s">
        <v>3266</v>
      </c>
      <c r="D47" s="238" t="s">
        <v>3267</v>
      </c>
      <c r="E47" s="239" t="s">
        <v>3178</v>
      </c>
      <c r="F47" s="242" t="s">
        <v>3247</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3174</v>
      </c>
      <c r="B48" s="234" t="s">
        <v>3242</v>
      </c>
      <c r="C48" s="235" t="s">
        <v>3268</v>
      </c>
      <c r="D48" s="238" t="s">
        <v>3269</v>
      </c>
      <c r="E48" s="239" t="s">
        <v>3178</v>
      </c>
      <c r="F48" s="242" t="s">
        <v>3247</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3174</v>
      </c>
      <c r="B49" s="234" t="s">
        <v>3242</v>
      </c>
      <c r="C49" s="235" t="s">
        <v>3270</v>
      </c>
      <c r="D49" s="238" t="s">
        <v>3271</v>
      </c>
      <c r="E49" s="239" t="s">
        <v>3178</v>
      </c>
      <c r="F49" s="242" t="s">
        <v>3247</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3174</v>
      </c>
      <c r="B50" s="233" t="s">
        <v>2123</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3174</v>
      </c>
      <c r="B51" s="234" t="s">
        <v>2123</v>
      </c>
      <c r="C51" s="235" t="s">
        <v>3272</v>
      </c>
      <c r="D51" s="238" t="s">
        <v>3273</v>
      </c>
      <c r="E51" s="239" t="s">
        <v>3274</v>
      </c>
      <c r="F51" s="242" t="s">
        <v>3275</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3174</v>
      </c>
      <c r="B52" s="234" t="s">
        <v>2123</v>
      </c>
      <c r="C52" s="235" t="s">
        <v>3276</v>
      </c>
      <c r="D52" s="238" t="s">
        <v>3277</v>
      </c>
      <c r="E52" s="239" t="s">
        <v>3274</v>
      </c>
      <c r="F52" s="242" t="s">
        <v>3275</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3174</v>
      </c>
      <c r="B53" s="234" t="s">
        <v>2123</v>
      </c>
      <c r="C53" s="235" t="s">
        <v>3278</v>
      </c>
      <c r="D53" s="238" t="s">
        <v>3279</v>
      </c>
      <c r="E53" s="239" t="s">
        <v>3274</v>
      </c>
      <c r="F53" s="242" t="s">
        <v>3275</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3174</v>
      </c>
      <c r="B54" s="234" t="s">
        <v>2123</v>
      </c>
      <c r="C54" s="235" t="s">
        <v>3280</v>
      </c>
      <c r="D54" s="238" t="s">
        <v>3281</v>
      </c>
      <c r="E54" s="239" t="s">
        <v>3274</v>
      </c>
      <c r="F54" s="242" t="s">
        <v>3275</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3174</v>
      </c>
      <c r="B55" s="234" t="s">
        <v>2123</v>
      </c>
      <c r="C55" s="235" t="s">
        <v>3282</v>
      </c>
      <c r="D55" s="238" t="s">
        <v>3283</v>
      </c>
      <c r="E55" s="239" t="s">
        <v>3274</v>
      </c>
      <c r="F55" s="242" t="s">
        <v>3275</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3174</v>
      </c>
      <c r="B56" s="234" t="s">
        <v>2123</v>
      </c>
      <c r="C56" s="235" t="s">
        <v>3284</v>
      </c>
      <c r="D56" s="238" t="s">
        <v>3285</v>
      </c>
      <c r="E56" s="239" t="s">
        <v>3274</v>
      </c>
      <c r="F56" s="242" t="s">
        <v>3275</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3174</v>
      </c>
      <c r="B57" s="234" t="s">
        <v>2123</v>
      </c>
      <c r="C57" s="235" t="s">
        <v>3286</v>
      </c>
      <c r="D57" s="238" t="s">
        <v>3287</v>
      </c>
      <c r="E57" s="239" t="s">
        <v>3274</v>
      </c>
      <c r="F57" s="242" t="s">
        <v>3275</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3174</v>
      </c>
      <c r="B58" s="234" t="s">
        <v>2123</v>
      </c>
      <c r="C58" s="235" t="s">
        <v>3288</v>
      </c>
      <c r="D58" s="238" t="s">
        <v>3289</v>
      </c>
      <c r="E58" s="239" t="s">
        <v>3178</v>
      </c>
      <c r="F58" s="242" t="s">
        <v>3275</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3174</v>
      </c>
      <c r="B59" s="234" t="s">
        <v>2123</v>
      </c>
      <c r="C59" s="235" t="s">
        <v>3290</v>
      </c>
      <c r="D59" s="238" t="s">
        <v>3291</v>
      </c>
      <c r="E59" s="239" t="s">
        <v>3178</v>
      </c>
      <c r="F59" s="242" t="s">
        <v>3275</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3174</v>
      </c>
      <c r="B60" s="233" t="s">
        <v>3292</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3174</v>
      </c>
      <c r="B61" s="234" t="s">
        <v>3292</v>
      </c>
      <c r="C61" s="235" t="s">
        <v>3293</v>
      </c>
      <c r="D61" s="238" t="s">
        <v>3294</v>
      </c>
      <c r="E61" s="239" t="s">
        <v>3178</v>
      </c>
      <c r="F61" s="242" t="s">
        <v>3295</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3174</v>
      </c>
      <c r="B62" s="234" t="s">
        <v>3292</v>
      </c>
      <c r="C62" s="235" t="s">
        <v>3296</v>
      </c>
      <c r="D62" s="238" t="s">
        <v>3297</v>
      </c>
      <c r="E62" s="239" t="s">
        <v>3178</v>
      </c>
      <c r="F62" s="242" t="s">
        <v>3295</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3174</v>
      </c>
      <c r="B63" s="234" t="s">
        <v>3292</v>
      </c>
      <c r="C63" s="235" t="s">
        <v>3298</v>
      </c>
      <c r="D63" s="238" t="s">
        <v>3299</v>
      </c>
      <c r="E63" s="239" t="s">
        <v>3178</v>
      </c>
      <c r="F63" s="242" t="s">
        <v>3295</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3174</v>
      </c>
      <c r="B64" s="234" t="s">
        <v>3292</v>
      </c>
      <c r="C64" s="235" t="s">
        <v>3300</v>
      </c>
      <c r="D64" s="238" t="s">
        <v>3301</v>
      </c>
      <c r="E64" s="239" t="s">
        <v>3178</v>
      </c>
      <c r="F64" s="242" t="s">
        <v>3295</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3174</v>
      </c>
      <c r="B65" s="234" t="s">
        <v>3292</v>
      </c>
      <c r="C65" s="235" t="s">
        <v>3302</v>
      </c>
      <c r="D65" s="238" t="s">
        <v>3303</v>
      </c>
      <c r="E65" s="239" t="s">
        <v>3178</v>
      </c>
      <c r="F65" s="242" t="s">
        <v>3295</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3174</v>
      </c>
      <c r="B66" s="234" t="s">
        <v>3292</v>
      </c>
      <c r="C66" s="235" t="s">
        <v>3304</v>
      </c>
      <c r="D66" s="238" t="s">
        <v>3305</v>
      </c>
      <c r="E66" s="239" t="s">
        <v>3178</v>
      </c>
      <c r="F66" s="242" t="s">
        <v>3295</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3174</v>
      </c>
      <c r="B67" s="234" t="s">
        <v>3292</v>
      </c>
      <c r="C67" s="235" t="s">
        <v>3306</v>
      </c>
      <c r="D67" s="238" t="s">
        <v>3307</v>
      </c>
      <c r="E67" s="239" t="s">
        <v>3178</v>
      </c>
      <c r="F67" s="242" t="s">
        <v>3295</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3174</v>
      </c>
      <c r="B68" s="234" t="s">
        <v>3292</v>
      </c>
      <c r="C68" s="235" t="s">
        <v>3308</v>
      </c>
      <c r="D68" s="238" t="s">
        <v>3309</v>
      </c>
      <c r="E68" s="239" t="s">
        <v>3178</v>
      </c>
      <c r="F68" s="242" t="s">
        <v>3310</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3174</v>
      </c>
      <c r="B69" s="234" t="s">
        <v>3292</v>
      </c>
      <c r="C69" s="235" t="s">
        <v>3311</v>
      </c>
      <c r="D69" s="238" t="s">
        <v>3312</v>
      </c>
      <c r="E69" s="239" t="s">
        <v>3178</v>
      </c>
      <c r="F69" s="242" t="s">
        <v>3310</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3174</v>
      </c>
      <c r="B70" s="234" t="s">
        <v>3292</v>
      </c>
      <c r="C70" s="235" t="s">
        <v>3313</v>
      </c>
      <c r="D70" s="238" t="s">
        <v>3314</v>
      </c>
      <c r="E70" s="239" t="s">
        <v>3178</v>
      </c>
      <c r="F70" s="242" t="s">
        <v>3310</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3174</v>
      </c>
      <c r="B71" s="234" t="s">
        <v>3292</v>
      </c>
      <c r="C71" s="235" t="s">
        <v>3315</v>
      </c>
      <c r="D71" s="238" t="s">
        <v>3316</v>
      </c>
      <c r="E71" s="239" t="s">
        <v>3178</v>
      </c>
      <c r="F71" s="242" t="s">
        <v>3317</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3174</v>
      </c>
      <c r="B72" s="234" t="s">
        <v>3292</v>
      </c>
      <c r="C72" s="235" t="s">
        <v>3318</v>
      </c>
      <c r="D72" s="238" t="s">
        <v>3319</v>
      </c>
      <c r="E72" s="239" t="s">
        <v>3178</v>
      </c>
      <c r="F72" s="242" t="s">
        <v>3295</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3174</v>
      </c>
      <c r="B73" s="234" t="s">
        <v>3292</v>
      </c>
      <c r="C73" s="235" t="s">
        <v>3320</v>
      </c>
      <c r="D73" s="238" t="s">
        <v>3321</v>
      </c>
      <c r="E73" s="239" t="s">
        <v>3322</v>
      </c>
      <c r="F73" s="242" t="s">
        <v>3295</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3174</v>
      </c>
      <c r="B74" s="233" t="s">
        <v>3323</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3174</v>
      </c>
      <c r="B75" s="234" t="s">
        <v>3323</v>
      </c>
      <c r="C75" s="235" t="s">
        <v>3324</v>
      </c>
      <c r="D75" s="238" t="s">
        <v>3325</v>
      </c>
      <c r="E75" s="239" t="s">
        <v>3322</v>
      </c>
      <c r="F75" s="242" t="s">
        <v>3326</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3174</v>
      </c>
      <c r="B76" s="234" t="s">
        <v>3323</v>
      </c>
      <c r="C76" s="235" t="s">
        <v>3327</v>
      </c>
      <c r="D76" s="238" t="s">
        <v>3328</v>
      </c>
      <c r="E76" s="239" t="s">
        <v>3322</v>
      </c>
      <c r="F76" s="242" t="s">
        <v>3326</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3174</v>
      </c>
      <c r="B77" s="234" t="s">
        <v>3323</v>
      </c>
      <c r="C77" s="235" t="s">
        <v>3329</v>
      </c>
      <c r="D77" s="238" t="s">
        <v>3330</v>
      </c>
      <c r="E77" s="239" t="s">
        <v>3322</v>
      </c>
      <c r="F77" s="242" t="s">
        <v>3326</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3174</v>
      </c>
      <c r="B78" s="234" t="s">
        <v>3323</v>
      </c>
      <c r="C78" s="235" t="s">
        <v>3331</v>
      </c>
      <c r="D78" s="238" t="s">
        <v>3332</v>
      </c>
      <c r="E78" s="239" t="s">
        <v>3322</v>
      </c>
      <c r="F78" s="242" t="s">
        <v>3326</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3174</v>
      </c>
      <c r="B79" s="234" t="s">
        <v>3323</v>
      </c>
      <c r="C79" s="235" t="s">
        <v>3333</v>
      </c>
      <c r="D79" s="238" t="s">
        <v>3334</v>
      </c>
      <c r="E79" s="239" t="s">
        <v>3322</v>
      </c>
      <c r="F79" s="242" t="s">
        <v>3326</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3174</v>
      </c>
      <c r="B80" s="234" t="s">
        <v>3323</v>
      </c>
      <c r="C80" s="235" t="s">
        <v>3335</v>
      </c>
      <c r="D80" s="238" t="s">
        <v>3336</v>
      </c>
      <c r="E80" s="239" t="s">
        <v>3322</v>
      </c>
      <c r="F80" s="242" t="s">
        <v>3326</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3174</v>
      </c>
      <c r="B81" s="234" t="s">
        <v>3323</v>
      </c>
      <c r="C81" s="235" t="s">
        <v>3337</v>
      </c>
      <c r="D81" s="238" t="s">
        <v>3338</v>
      </c>
      <c r="E81" s="239" t="s">
        <v>3322</v>
      </c>
      <c r="F81" s="242" t="s">
        <v>3326</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3174</v>
      </c>
      <c r="B82" s="234" t="s">
        <v>3323</v>
      </c>
      <c r="C82" s="235" t="s">
        <v>3339</v>
      </c>
      <c r="D82" s="238" t="s">
        <v>3340</v>
      </c>
      <c r="E82" s="239" t="s">
        <v>3322</v>
      </c>
      <c r="F82" s="242" t="s">
        <v>3326</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3174</v>
      </c>
      <c r="B83" s="234" t="s">
        <v>3323</v>
      </c>
      <c r="C83" s="235" t="s">
        <v>3341</v>
      </c>
      <c r="D83" s="238" t="s">
        <v>3342</v>
      </c>
      <c r="E83" s="239" t="s">
        <v>3322</v>
      </c>
      <c r="F83" s="242" t="s">
        <v>3326</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3174</v>
      </c>
      <c r="B84" s="234" t="s">
        <v>3323</v>
      </c>
      <c r="C84" s="235" t="s">
        <v>3343</v>
      </c>
      <c r="D84" s="238" t="s">
        <v>3344</v>
      </c>
      <c r="E84" s="239" t="s">
        <v>3322</v>
      </c>
      <c r="F84" s="242" t="s">
        <v>3326</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3174</v>
      </c>
      <c r="B85" s="234" t="s">
        <v>3323</v>
      </c>
      <c r="C85" s="235" t="s">
        <v>3345</v>
      </c>
      <c r="D85" s="238" t="s">
        <v>3346</v>
      </c>
      <c r="E85" s="239" t="s">
        <v>3322</v>
      </c>
      <c r="F85" s="242" t="s">
        <v>3326</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3174</v>
      </c>
      <c r="B86" s="234" t="s">
        <v>3323</v>
      </c>
      <c r="C86" s="235" t="s">
        <v>3347</v>
      </c>
      <c r="D86" s="238" t="s">
        <v>3348</v>
      </c>
      <c r="E86" s="239" t="s">
        <v>3322</v>
      </c>
      <c r="F86" s="242" t="s">
        <v>3326</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3174</v>
      </c>
      <c r="B87" s="234" t="s">
        <v>3323</v>
      </c>
      <c r="C87" s="235" t="s">
        <v>3349</v>
      </c>
      <c r="D87" s="238" t="s">
        <v>3350</v>
      </c>
      <c r="E87" s="239" t="s">
        <v>3322</v>
      </c>
      <c r="F87" s="242" t="s">
        <v>3326</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3174</v>
      </c>
      <c r="B88" s="234" t="s">
        <v>3323</v>
      </c>
      <c r="C88" s="235" t="s">
        <v>3351</v>
      </c>
      <c r="D88" s="238" t="s">
        <v>3352</v>
      </c>
      <c r="E88" s="239" t="s">
        <v>3322</v>
      </c>
      <c r="F88" s="242" t="s">
        <v>3310</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3174</v>
      </c>
      <c r="B89" s="234" t="s">
        <v>3323</v>
      </c>
      <c r="C89" s="235" t="s">
        <v>3353</v>
      </c>
      <c r="D89" s="238" t="s">
        <v>3354</v>
      </c>
      <c r="E89" s="239" t="s">
        <v>3322</v>
      </c>
      <c r="F89" s="242" t="s">
        <v>3310</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3174</v>
      </c>
      <c r="B90" s="234" t="s">
        <v>3323</v>
      </c>
      <c r="C90" s="235" t="s">
        <v>3355</v>
      </c>
      <c r="D90" s="238" t="s">
        <v>3356</v>
      </c>
      <c r="E90" s="239" t="s">
        <v>3322</v>
      </c>
      <c r="F90" s="242" t="s">
        <v>3310</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3174</v>
      </c>
      <c r="B91" s="233" t="s">
        <v>3357</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3174</v>
      </c>
      <c r="B92" s="234" t="s">
        <v>3357</v>
      </c>
      <c r="C92" s="235" t="s">
        <v>3358</v>
      </c>
      <c r="D92" s="238" t="s">
        <v>3359</v>
      </c>
      <c r="E92" s="239" t="s">
        <v>3178</v>
      </c>
      <c r="F92" s="242" t="s">
        <v>3310</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3174</v>
      </c>
      <c r="B93" s="234" t="s">
        <v>3357</v>
      </c>
      <c r="C93" s="235" t="s">
        <v>3360</v>
      </c>
      <c r="D93" s="238" t="s">
        <v>3361</v>
      </c>
      <c r="E93" s="239" t="s">
        <v>3178</v>
      </c>
      <c r="F93" s="242" t="s">
        <v>3310</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3174</v>
      </c>
      <c r="B94" s="234" t="s">
        <v>3357</v>
      </c>
      <c r="C94" s="235" t="s">
        <v>3362</v>
      </c>
      <c r="D94" s="238" t="s">
        <v>3363</v>
      </c>
      <c r="E94" s="239" t="s">
        <v>3178</v>
      </c>
      <c r="F94" s="242" t="s">
        <v>3310</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3174</v>
      </c>
      <c r="B95" s="234" t="s">
        <v>3357</v>
      </c>
      <c r="C95" s="235" t="s">
        <v>3364</v>
      </c>
      <c r="D95" s="238" t="s">
        <v>3365</v>
      </c>
      <c r="E95" s="239" t="s">
        <v>3178</v>
      </c>
      <c r="F95" s="242" t="s">
        <v>3310</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3174</v>
      </c>
      <c r="B96" s="234" t="s">
        <v>3357</v>
      </c>
      <c r="C96" s="235" t="s">
        <v>3366</v>
      </c>
      <c r="D96" s="238" t="s">
        <v>3367</v>
      </c>
      <c r="E96" s="239" t="s">
        <v>3178</v>
      </c>
      <c r="F96" s="242" t="s">
        <v>3310</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3174</v>
      </c>
      <c r="B97" s="234" t="s">
        <v>3357</v>
      </c>
      <c r="C97" s="235" t="s">
        <v>3368</v>
      </c>
      <c r="D97" s="238" t="s">
        <v>3369</v>
      </c>
      <c r="E97" s="239" t="s">
        <v>3178</v>
      </c>
      <c r="F97" s="242" t="s">
        <v>3370</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3174</v>
      </c>
      <c r="B98" s="234" t="s">
        <v>3357</v>
      </c>
      <c r="C98" s="235" t="s">
        <v>3371</v>
      </c>
      <c r="D98" s="238" t="s">
        <v>3372</v>
      </c>
      <c r="E98" s="239" t="s">
        <v>3178</v>
      </c>
      <c r="F98" s="242" t="s">
        <v>3370</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3174</v>
      </c>
      <c r="B99" s="234" t="s">
        <v>3357</v>
      </c>
      <c r="C99" s="235" t="s">
        <v>3373</v>
      </c>
      <c r="D99" s="238" t="s">
        <v>3374</v>
      </c>
      <c r="E99" s="239" t="s">
        <v>3178</v>
      </c>
      <c r="F99" s="242" t="s">
        <v>3370</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3174</v>
      </c>
      <c r="B100" s="234" t="s">
        <v>3357</v>
      </c>
      <c r="C100" s="235" t="s">
        <v>3375</v>
      </c>
      <c r="D100" s="238" t="s">
        <v>3376</v>
      </c>
      <c r="E100" s="239" t="s">
        <v>3178</v>
      </c>
      <c r="F100" s="242" t="s">
        <v>3370</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3174</v>
      </c>
      <c r="B101" s="234" t="s">
        <v>3357</v>
      </c>
      <c r="C101" s="235" t="s">
        <v>3377</v>
      </c>
      <c r="D101" s="238" t="s">
        <v>3378</v>
      </c>
      <c r="E101" s="239" t="s">
        <v>3178</v>
      </c>
      <c r="F101" s="242" t="s">
        <v>3310</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3174</v>
      </c>
      <c r="B102" s="234" t="s">
        <v>3357</v>
      </c>
      <c r="C102" s="235" t="s">
        <v>3379</v>
      </c>
      <c r="D102" s="238" t="s">
        <v>3380</v>
      </c>
      <c r="E102" s="239" t="s">
        <v>3322</v>
      </c>
      <c r="F102" s="242" t="s">
        <v>3310</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3174</v>
      </c>
      <c r="B103" s="234" t="s">
        <v>3357</v>
      </c>
      <c r="C103" s="235" t="s">
        <v>3381</v>
      </c>
      <c r="D103" s="238" t="s">
        <v>3382</v>
      </c>
      <c r="E103" s="239" t="s">
        <v>3322</v>
      </c>
      <c r="F103" s="242" t="s">
        <v>3310</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3174</v>
      </c>
      <c r="B104" s="234" t="s">
        <v>3357</v>
      </c>
      <c r="C104" s="235" t="s">
        <v>3383</v>
      </c>
      <c r="D104" s="238" t="s">
        <v>3384</v>
      </c>
      <c r="E104" s="239" t="s">
        <v>3322</v>
      </c>
      <c r="F104" s="242" t="s">
        <v>3310</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3174</v>
      </c>
      <c r="B105" s="234" t="s">
        <v>3357</v>
      </c>
      <c r="C105" s="235" t="s">
        <v>3385</v>
      </c>
      <c r="D105" s="238" t="s">
        <v>3386</v>
      </c>
      <c r="E105" s="239" t="s">
        <v>3207</v>
      </c>
      <c r="F105" s="242" t="s">
        <v>3310</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3174</v>
      </c>
      <c r="B106" s="233" t="s">
        <v>3387</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3174</v>
      </c>
      <c r="B107" s="234" t="s">
        <v>3387</v>
      </c>
      <c r="C107" s="235" t="s">
        <v>3388</v>
      </c>
      <c r="D107" s="238" t="s">
        <v>3389</v>
      </c>
      <c r="E107" s="239" t="s">
        <v>3322</v>
      </c>
      <c r="F107" s="242" t="s">
        <v>3310</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3174</v>
      </c>
      <c r="B108" s="234" t="s">
        <v>3387</v>
      </c>
      <c r="C108" s="235" t="s">
        <v>3390</v>
      </c>
      <c r="D108" s="238" t="s">
        <v>3391</v>
      </c>
      <c r="E108" s="239" t="s">
        <v>3322</v>
      </c>
      <c r="F108" s="242" t="s">
        <v>3310</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3174</v>
      </c>
      <c r="B109" s="234" t="s">
        <v>3387</v>
      </c>
      <c r="C109" s="235" t="s">
        <v>3392</v>
      </c>
      <c r="D109" s="238" t="s">
        <v>3393</v>
      </c>
      <c r="E109" s="239" t="s">
        <v>3322</v>
      </c>
      <c r="F109" s="242" t="s">
        <v>3310</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3174</v>
      </c>
      <c r="B110" s="234" t="s">
        <v>3387</v>
      </c>
      <c r="C110" s="235" t="s">
        <v>3394</v>
      </c>
      <c r="D110" s="238" t="s">
        <v>3395</v>
      </c>
      <c r="E110" s="239" t="s">
        <v>3322</v>
      </c>
      <c r="F110" s="242" t="s">
        <v>3310</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3174</v>
      </c>
      <c r="B111" s="234" t="s">
        <v>3387</v>
      </c>
      <c r="C111" s="235" t="s">
        <v>3396</v>
      </c>
      <c r="D111" s="238" t="s">
        <v>3397</v>
      </c>
      <c r="E111" s="239" t="s">
        <v>3322</v>
      </c>
      <c r="F111" s="242" t="s">
        <v>3310</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3174</v>
      </c>
      <c r="B112" s="234" t="s">
        <v>3387</v>
      </c>
      <c r="C112" s="235" t="s">
        <v>3398</v>
      </c>
      <c r="D112" s="238" t="s">
        <v>3399</v>
      </c>
      <c r="E112" s="239" t="s">
        <v>3322</v>
      </c>
      <c r="F112" s="242" t="s">
        <v>3310</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3174</v>
      </c>
      <c r="B113" s="234" t="s">
        <v>3387</v>
      </c>
      <c r="C113" s="235" t="s">
        <v>3400</v>
      </c>
      <c r="D113" s="238" t="s">
        <v>3401</v>
      </c>
      <c r="E113" s="239" t="s">
        <v>3322</v>
      </c>
      <c r="F113" s="242" t="s">
        <v>3310</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3174</v>
      </c>
      <c r="B114" s="234" t="s">
        <v>3387</v>
      </c>
      <c r="C114" s="235" t="s">
        <v>3402</v>
      </c>
      <c r="D114" s="238" t="s">
        <v>3403</v>
      </c>
      <c r="E114" s="239" t="s">
        <v>3322</v>
      </c>
      <c r="F114" s="242" t="s">
        <v>3310</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3174</v>
      </c>
      <c r="B115" s="234" t="s">
        <v>3387</v>
      </c>
      <c r="C115" s="235" t="s">
        <v>3404</v>
      </c>
      <c r="D115" s="238" t="s">
        <v>3405</v>
      </c>
      <c r="E115" s="239" t="s">
        <v>3322</v>
      </c>
      <c r="F115" s="242" t="s">
        <v>3310</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3174</v>
      </c>
      <c r="B116" s="234" t="s">
        <v>3387</v>
      </c>
      <c r="C116" s="235" t="s">
        <v>3406</v>
      </c>
      <c r="D116" s="238" t="s">
        <v>3407</v>
      </c>
      <c r="E116" s="239" t="s">
        <v>3322</v>
      </c>
      <c r="F116" s="242" t="s">
        <v>3310</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3174</v>
      </c>
      <c r="B117" s="234" t="s">
        <v>3387</v>
      </c>
      <c r="C117" s="235" t="s">
        <v>3408</v>
      </c>
      <c r="D117" s="238" t="s">
        <v>3409</v>
      </c>
      <c r="E117" s="239" t="s">
        <v>3322</v>
      </c>
      <c r="F117" s="242" t="s">
        <v>3310</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3410</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3410</v>
      </c>
      <c r="B119" s="233" t="s">
        <v>3411</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3410</v>
      </c>
      <c r="B120" s="234" t="s">
        <v>3411</v>
      </c>
      <c r="C120" s="235" t="s">
        <v>3412</v>
      </c>
      <c r="D120" s="238" t="s">
        <v>3413</v>
      </c>
      <c r="E120" s="239" t="s">
        <v>3178</v>
      </c>
      <c r="F120" s="242" t="s">
        <v>3414</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3410</v>
      </c>
      <c r="B121" s="234" t="s">
        <v>3411</v>
      </c>
      <c r="C121" s="235" t="s">
        <v>3415</v>
      </c>
      <c r="D121" s="238" t="s">
        <v>3416</v>
      </c>
      <c r="E121" s="239" t="s">
        <v>3178</v>
      </c>
      <c r="F121" s="242" t="s">
        <v>3414</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3410</v>
      </c>
      <c r="B122" s="234" t="s">
        <v>3411</v>
      </c>
      <c r="C122" s="235" t="s">
        <v>3417</v>
      </c>
      <c r="D122" s="238" t="s">
        <v>3418</v>
      </c>
      <c r="E122" s="239" t="s">
        <v>3178</v>
      </c>
      <c r="F122" s="242" t="s">
        <v>3414</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3410</v>
      </c>
      <c r="B123" s="234" t="s">
        <v>3411</v>
      </c>
      <c r="C123" s="235" t="s">
        <v>3419</v>
      </c>
      <c r="D123" s="238" t="s">
        <v>3420</v>
      </c>
      <c r="E123" s="239" t="s">
        <v>3178</v>
      </c>
      <c r="F123" s="242" t="s">
        <v>3414</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3410</v>
      </c>
      <c r="B124" s="234" t="s">
        <v>3411</v>
      </c>
      <c r="C124" s="235" t="s">
        <v>3421</v>
      </c>
      <c r="D124" s="238" t="s">
        <v>3422</v>
      </c>
      <c r="E124" s="239" t="s">
        <v>3178</v>
      </c>
      <c r="F124" s="242" t="s">
        <v>3414</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3410</v>
      </c>
      <c r="B125" s="234" t="s">
        <v>3411</v>
      </c>
      <c r="C125" s="235" t="s">
        <v>3423</v>
      </c>
      <c r="D125" s="238" t="s">
        <v>3424</v>
      </c>
      <c r="E125" s="239" t="s">
        <v>3178</v>
      </c>
      <c r="F125" s="242" t="s">
        <v>3414</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3410</v>
      </c>
      <c r="B126" s="234" t="s">
        <v>3411</v>
      </c>
      <c r="C126" s="235" t="s">
        <v>3425</v>
      </c>
      <c r="D126" s="238" t="s">
        <v>3426</v>
      </c>
      <c r="E126" s="239" t="s">
        <v>3178</v>
      </c>
      <c r="F126" s="242" t="s">
        <v>3414</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3410</v>
      </c>
      <c r="B127" s="234" t="s">
        <v>3411</v>
      </c>
      <c r="C127" s="235" t="s">
        <v>3427</v>
      </c>
      <c r="D127" s="238" t="s">
        <v>3428</v>
      </c>
      <c r="E127" s="239" t="s">
        <v>3178</v>
      </c>
      <c r="F127" s="242" t="s">
        <v>3414</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3410</v>
      </c>
      <c r="B128" s="234" t="s">
        <v>3411</v>
      </c>
      <c r="C128" s="235" t="s">
        <v>3429</v>
      </c>
      <c r="D128" s="238" t="s">
        <v>3430</v>
      </c>
      <c r="E128" s="239" t="s">
        <v>3178</v>
      </c>
      <c r="F128" s="242" t="s">
        <v>3414</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3410</v>
      </c>
      <c r="B129" s="234" t="s">
        <v>3411</v>
      </c>
      <c r="C129" s="235" t="s">
        <v>3431</v>
      </c>
      <c r="D129" s="238" t="s">
        <v>3432</v>
      </c>
      <c r="E129" s="239" t="s">
        <v>3178</v>
      </c>
      <c r="F129" s="242" t="s">
        <v>3414</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3410</v>
      </c>
      <c r="B130" s="234" t="s">
        <v>3411</v>
      </c>
      <c r="C130" s="235" t="s">
        <v>3433</v>
      </c>
      <c r="D130" s="238" t="s">
        <v>3434</v>
      </c>
      <c r="E130" s="239" t="s">
        <v>3178</v>
      </c>
      <c r="F130" s="242" t="s">
        <v>3414</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3410</v>
      </c>
      <c r="B131" s="234" t="s">
        <v>3411</v>
      </c>
      <c r="C131" s="235" t="s">
        <v>3435</v>
      </c>
      <c r="D131" s="238" t="s">
        <v>3436</v>
      </c>
      <c r="E131" s="239" t="s">
        <v>3178</v>
      </c>
      <c r="F131" s="242" t="s">
        <v>3414</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3410</v>
      </c>
      <c r="B132" s="234" t="s">
        <v>3411</v>
      </c>
      <c r="C132" s="235" t="s">
        <v>3437</v>
      </c>
      <c r="D132" s="238" t="s">
        <v>3438</v>
      </c>
      <c r="E132" s="239" t="s">
        <v>3178</v>
      </c>
      <c r="F132" s="242" t="s">
        <v>3414</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3410</v>
      </c>
      <c r="B133" s="234" t="s">
        <v>3411</v>
      </c>
      <c r="C133" s="235" t="s">
        <v>3439</v>
      </c>
      <c r="D133" s="238" t="s">
        <v>3440</v>
      </c>
      <c r="E133" s="239" t="s">
        <v>3207</v>
      </c>
      <c r="F133" s="242" t="s">
        <v>3414</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3410</v>
      </c>
      <c r="B134" s="234" t="s">
        <v>3411</v>
      </c>
      <c r="C134" s="235" t="s">
        <v>3441</v>
      </c>
      <c r="D134" s="238" t="s">
        <v>3442</v>
      </c>
      <c r="E134" s="239" t="s">
        <v>3207</v>
      </c>
      <c r="F134" s="242" t="s">
        <v>3414</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3410</v>
      </c>
      <c r="B135" s="234" t="s">
        <v>3411</v>
      </c>
      <c r="C135" s="235" t="s">
        <v>3443</v>
      </c>
      <c r="D135" s="238" t="s">
        <v>3444</v>
      </c>
      <c r="E135" s="239" t="s">
        <v>3322</v>
      </c>
      <c r="F135" s="242" t="s">
        <v>3414</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3410</v>
      </c>
      <c r="B136" s="234" t="s">
        <v>3411</v>
      </c>
      <c r="C136" s="235" t="s">
        <v>3445</v>
      </c>
      <c r="D136" s="238" t="s">
        <v>3446</v>
      </c>
      <c r="E136" s="239" t="s">
        <v>3207</v>
      </c>
      <c r="F136" s="242" t="s">
        <v>3414</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3410</v>
      </c>
      <c r="B137" s="234" t="s">
        <v>3411</v>
      </c>
      <c r="C137" s="235" t="s">
        <v>3447</v>
      </c>
      <c r="D137" s="238" t="s">
        <v>3448</v>
      </c>
      <c r="E137" s="239" t="s">
        <v>3207</v>
      </c>
      <c r="F137" s="242" t="s">
        <v>3414</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3410</v>
      </c>
      <c r="B138" s="234" t="s">
        <v>3411</v>
      </c>
      <c r="C138" s="235" t="s">
        <v>3449</v>
      </c>
      <c r="D138" s="238" t="s">
        <v>3450</v>
      </c>
      <c r="E138" s="239" t="s">
        <v>3322</v>
      </c>
      <c r="F138" s="242" t="s">
        <v>3414</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3410</v>
      </c>
      <c r="B139" s="234" t="s">
        <v>3411</v>
      </c>
      <c r="C139" s="235" t="s">
        <v>3451</v>
      </c>
      <c r="D139" s="238" t="s">
        <v>3452</v>
      </c>
      <c r="E139" s="239" t="s">
        <v>3322</v>
      </c>
      <c r="F139" s="242" t="s">
        <v>3414</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3410</v>
      </c>
      <c r="B140" s="234" t="s">
        <v>3411</v>
      </c>
      <c r="C140" s="235" t="s">
        <v>3453</v>
      </c>
      <c r="D140" s="238" t="s">
        <v>3454</v>
      </c>
      <c r="E140" s="239" t="s">
        <v>3178</v>
      </c>
      <c r="F140" s="242" t="s">
        <v>3414</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3410</v>
      </c>
      <c r="B141" s="234" t="s">
        <v>3411</v>
      </c>
      <c r="C141" s="235" t="s">
        <v>3455</v>
      </c>
      <c r="D141" s="238" t="s">
        <v>3456</v>
      </c>
      <c r="E141" s="239" t="s">
        <v>3457</v>
      </c>
      <c r="F141" s="242" t="s">
        <v>3458</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3410</v>
      </c>
      <c r="B142" s="234" t="s">
        <v>3411</v>
      </c>
      <c r="C142" s="235" t="s">
        <v>3459</v>
      </c>
      <c r="D142" s="238" t="s">
        <v>3460</v>
      </c>
      <c r="E142" s="239" t="s">
        <v>3457</v>
      </c>
      <c r="F142" s="242" t="s">
        <v>3458</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3410</v>
      </c>
      <c r="B143" s="234" t="s">
        <v>3411</v>
      </c>
      <c r="C143" s="235" t="s">
        <v>3461</v>
      </c>
      <c r="D143" s="238" t="s">
        <v>3462</v>
      </c>
      <c r="E143" s="239" t="s">
        <v>3457</v>
      </c>
      <c r="F143" s="242" t="s">
        <v>3458</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3410</v>
      </c>
      <c r="B144" s="234" t="s">
        <v>3411</v>
      </c>
      <c r="C144" s="235" t="s">
        <v>3463</v>
      </c>
      <c r="D144" s="238" t="s">
        <v>3464</v>
      </c>
      <c r="E144" s="239" t="s">
        <v>3274</v>
      </c>
      <c r="F144" s="242" t="s">
        <v>3458</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3410</v>
      </c>
      <c r="B145" s="234" t="s">
        <v>3411</v>
      </c>
      <c r="C145" s="235" t="s">
        <v>3465</v>
      </c>
      <c r="D145" s="238" t="s">
        <v>3466</v>
      </c>
      <c r="E145" s="239" t="s">
        <v>3274</v>
      </c>
      <c r="F145" s="242" t="s">
        <v>3458</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3410</v>
      </c>
      <c r="B146" s="234" t="s">
        <v>3411</v>
      </c>
      <c r="C146" s="235" t="s">
        <v>3467</v>
      </c>
      <c r="D146" s="238" t="s">
        <v>3468</v>
      </c>
      <c r="E146" s="239" t="s">
        <v>3274</v>
      </c>
      <c r="F146" s="242" t="s">
        <v>3458</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3410</v>
      </c>
      <c r="B147" s="233" t="s">
        <v>3469</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3410</v>
      </c>
      <c r="B148" s="234" t="s">
        <v>3469</v>
      </c>
      <c r="C148" s="235" t="s">
        <v>3470</v>
      </c>
      <c r="D148" s="238" t="s">
        <v>3471</v>
      </c>
      <c r="E148" s="239" t="s">
        <v>3207</v>
      </c>
      <c r="F148" s="242" t="s">
        <v>3472</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3410</v>
      </c>
      <c r="B149" s="234" t="s">
        <v>3469</v>
      </c>
      <c r="C149" s="235" t="s">
        <v>3473</v>
      </c>
      <c r="D149" s="238" t="s">
        <v>3474</v>
      </c>
      <c r="E149" s="239" t="s">
        <v>3207</v>
      </c>
      <c r="F149" s="242" t="s">
        <v>3472</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3410</v>
      </c>
      <c r="B150" s="234" t="s">
        <v>3469</v>
      </c>
      <c r="C150" s="235" t="s">
        <v>3475</v>
      </c>
      <c r="D150" s="238" t="s">
        <v>3476</v>
      </c>
      <c r="E150" s="239" t="s">
        <v>3207</v>
      </c>
      <c r="F150" s="242" t="s">
        <v>3472</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3410</v>
      </c>
      <c r="B151" s="234" t="s">
        <v>3469</v>
      </c>
      <c r="C151" s="235" t="s">
        <v>3477</v>
      </c>
      <c r="D151" s="238" t="s">
        <v>3478</v>
      </c>
      <c r="E151" s="239" t="s">
        <v>3207</v>
      </c>
      <c r="F151" s="242" t="s">
        <v>3472</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3410</v>
      </c>
      <c r="B152" s="234" t="s">
        <v>3469</v>
      </c>
      <c r="C152" s="235" t="s">
        <v>3479</v>
      </c>
      <c r="D152" s="238" t="s">
        <v>3480</v>
      </c>
      <c r="E152" s="239" t="s">
        <v>3207</v>
      </c>
      <c r="F152" s="242" t="s">
        <v>3472</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3410</v>
      </c>
      <c r="B153" s="234" t="s">
        <v>3469</v>
      </c>
      <c r="C153" s="235" t="s">
        <v>3481</v>
      </c>
      <c r="D153" s="238" t="s">
        <v>3482</v>
      </c>
      <c r="E153" s="239" t="s">
        <v>3207</v>
      </c>
      <c r="F153" s="242" t="s">
        <v>3472</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3410</v>
      </c>
      <c r="B154" s="234" t="s">
        <v>3469</v>
      </c>
      <c r="C154" s="235" t="s">
        <v>3483</v>
      </c>
      <c r="D154" s="238" t="s">
        <v>3484</v>
      </c>
      <c r="E154" s="239" t="s">
        <v>3207</v>
      </c>
      <c r="F154" s="242" t="s">
        <v>3472</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3410</v>
      </c>
      <c r="B155" s="234" t="s">
        <v>3469</v>
      </c>
      <c r="C155" s="235" t="s">
        <v>3485</v>
      </c>
      <c r="D155" s="238" t="s">
        <v>3486</v>
      </c>
      <c r="E155" s="239" t="s">
        <v>3207</v>
      </c>
      <c r="F155" s="242" t="s">
        <v>3472</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3410</v>
      </c>
      <c r="B156" s="234" t="s">
        <v>3469</v>
      </c>
      <c r="C156" s="235" t="s">
        <v>3487</v>
      </c>
      <c r="D156" s="238" t="s">
        <v>3488</v>
      </c>
      <c r="E156" s="239" t="s">
        <v>3207</v>
      </c>
      <c r="F156" s="242" t="s">
        <v>3472</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3410</v>
      </c>
      <c r="B157" s="234" t="s">
        <v>3469</v>
      </c>
      <c r="C157" s="235" t="s">
        <v>3489</v>
      </c>
      <c r="D157" s="238" t="s">
        <v>3490</v>
      </c>
      <c r="E157" s="239" t="s">
        <v>3207</v>
      </c>
      <c r="F157" s="242" t="s">
        <v>3472</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3410</v>
      </c>
      <c r="B158" s="234" t="s">
        <v>3469</v>
      </c>
      <c r="C158" s="235" t="s">
        <v>3491</v>
      </c>
      <c r="D158" s="238" t="s">
        <v>3492</v>
      </c>
      <c r="E158" s="239" t="s">
        <v>3207</v>
      </c>
      <c r="F158" s="242" t="s">
        <v>3472</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3410</v>
      </c>
      <c r="B159" s="234" t="s">
        <v>3469</v>
      </c>
      <c r="C159" s="235" t="s">
        <v>3493</v>
      </c>
      <c r="D159" s="238" t="s">
        <v>3494</v>
      </c>
      <c r="E159" s="239" t="s">
        <v>3207</v>
      </c>
      <c r="F159" s="242" t="s">
        <v>3472</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3410</v>
      </c>
      <c r="B160" s="234" t="s">
        <v>3469</v>
      </c>
      <c r="C160" s="235" t="s">
        <v>3495</v>
      </c>
      <c r="D160" s="238" t="s">
        <v>3496</v>
      </c>
      <c r="E160" s="239" t="s">
        <v>3207</v>
      </c>
      <c r="F160" s="242" t="s">
        <v>3497</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3410</v>
      </c>
      <c r="B161" s="234" t="s">
        <v>3469</v>
      </c>
      <c r="C161" s="235" t="s">
        <v>3498</v>
      </c>
      <c r="D161" s="238" t="s">
        <v>3499</v>
      </c>
      <c r="E161" s="239" t="s">
        <v>3207</v>
      </c>
      <c r="F161" s="242" t="s">
        <v>3497</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3410</v>
      </c>
      <c r="B162" s="234" t="s">
        <v>3469</v>
      </c>
      <c r="C162" s="235" t="s">
        <v>3500</v>
      </c>
      <c r="D162" s="238" t="s">
        <v>3501</v>
      </c>
      <c r="E162" s="239" t="s">
        <v>3207</v>
      </c>
      <c r="F162" s="242" t="s">
        <v>3497</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3410</v>
      </c>
      <c r="B163" s="234" t="s">
        <v>3469</v>
      </c>
      <c r="C163" s="235" t="s">
        <v>3502</v>
      </c>
      <c r="D163" s="238" t="s">
        <v>3503</v>
      </c>
      <c r="E163" s="239" t="s">
        <v>3207</v>
      </c>
      <c r="F163" s="242" t="s">
        <v>3497</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3410</v>
      </c>
      <c r="B164" s="234" t="s">
        <v>3469</v>
      </c>
      <c r="C164" s="235" t="s">
        <v>3504</v>
      </c>
      <c r="D164" s="238" t="s">
        <v>3505</v>
      </c>
      <c r="E164" s="239" t="s">
        <v>3207</v>
      </c>
      <c r="F164" s="242" t="s">
        <v>3497</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3410</v>
      </c>
      <c r="B165" s="233" t="s">
        <v>3506</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3410</v>
      </c>
      <c r="B166" s="234" t="s">
        <v>3506</v>
      </c>
      <c r="C166" s="235" t="s">
        <v>3507</v>
      </c>
      <c r="D166" s="238" t="s">
        <v>3508</v>
      </c>
      <c r="E166" s="239" t="s">
        <v>3178</v>
      </c>
      <c r="F166" s="242" t="s">
        <v>3509</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3410</v>
      </c>
      <c r="B167" s="234" t="s">
        <v>3506</v>
      </c>
      <c r="C167" s="235" t="s">
        <v>3510</v>
      </c>
      <c r="D167" s="238" t="s">
        <v>3511</v>
      </c>
      <c r="E167" s="239" t="s">
        <v>3322</v>
      </c>
      <c r="F167" s="242" t="s">
        <v>3509</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3410</v>
      </c>
      <c r="B168" s="234" t="s">
        <v>3506</v>
      </c>
      <c r="C168" s="235" t="s">
        <v>3512</v>
      </c>
      <c r="D168" s="238" t="s">
        <v>3513</v>
      </c>
      <c r="E168" s="239" t="s">
        <v>3274</v>
      </c>
      <c r="F168" s="242" t="s">
        <v>3509</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3410</v>
      </c>
      <c r="B169" s="234" t="s">
        <v>3506</v>
      </c>
      <c r="C169" s="235" t="s">
        <v>3514</v>
      </c>
      <c r="D169" s="238" t="s">
        <v>3515</v>
      </c>
      <c r="E169" s="239" t="s">
        <v>3274</v>
      </c>
      <c r="F169" s="242" t="s">
        <v>3509</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3410</v>
      </c>
      <c r="B170" s="234" t="s">
        <v>3506</v>
      </c>
      <c r="C170" s="235" t="s">
        <v>3516</v>
      </c>
      <c r="D170" s="238" t="s">
        <v>3517</v>
      </c>
      <c r="E170" s="239" t="s">
        <v>3322</v>
      </c>
      <c r="F170" s="242" t="s">
        <v>3509</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3410</v>
      </c>
      <c r="B171" s="234" t="s">
        <v>3506</v>
      </c>
      <c r="C171" s="235" t="s">
        <v>3518</v>
      </c>
      <c r="D171" s="238" t="s">
        <v>3519</v>
      </c>
      <c r="E171" s="239" t="s">
        <v>3207</v>
      </c>
      <c r="F171" s="242" t="s">
        <v>3509</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3410</v>
      </c>
      <c r="B172" s="234" t="s">
        <v>3506</v>
      </c>
      <c r="C172" s="235" t="s">
        <v>3520</v>
      </c>
      <c r="D172" s="238" t="s">
        <v>3521</v>
      </c>
      <c r="E172" s="239" t="s">
        <v>3274</v>
      </c>
      <c r="F172" s="242" t="s">
        <v>3509</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3410</v>
      </c>
      <c r="B173" s="234" t="s">
        <v>3506</v>
      </c>
      <c r="C173" s="235" t="s">
        <v>3522</v>
      </c>
      <c r="D173" s="238" t="s">
        <v>3523</v>
      </c>
      <c r="E173" s="239" t="s">
        <v>3207</v>
      </c>
      <c r="F173" s="242" t="s">
        <v>3509</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3410</v>
      </c>
      <c r="B174" s="234" t="s">
        <v>3506</v>
      </c>
      <c r="C174" s="235" t="s">
        <v>3524</v>
      </c>
      <c r="D174" s="238" t="s">
        <v>3525</v>
      </c>
      <c r="E174" s="239" t="s">
        <v>3274</v>
      </c>
      <c r="F174" s="242" t="s">
        <v>3509</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3410</v>
      </c>
      <c r="B175" s="234" t="s">
        <v>3506</v>
      </c>
      <c r="C175" s="235" t="s">
        <v>3526</v>
      </c>
      <c r="D175" s="238" t="s">
        <v>3527</v>
      </c>
      <c r="E175" s="239" t="s">
        <v>3207</v>
      </c>
      <c r="F175" s="242" t="s">
        <v>3509</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3410</v>
      </c>
      <c r="B176" s="234" t="s">
        <v>3506</v>
      </c>
      <c r="C176" s="235" t="s">
        <v>3528</v>
      </c>
      <c r="D176" s="238" t="s">
        <v>3529</v>
      </c>
      <c r="E176" s="239" t="s">
        <v>3178</v>
      </c>
      <c r="F176" s="242" t="s">
        <v>3509</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3410</v>
      </c>
      <c r="B177" s="234" t="s">
        <v>3506</v>
      </c>
      <c r="C177" s="235" t="s">
        <v>3530</v>
      </c>
      <c r="D177" s="238" t="s">
        <v>3531</v>
      </c>
      <c r="E177" s="239" t="s">
        <v>3178</v>
      </c>
      <c r="F177" s="242" t="s">
        <v>3509</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3410</v>
      </c>
      <c r="B178" s="234" t="s">
        <v>3506</v>
      </c>
      <c r="C178" s="235" t="s">
        <v>3532</v>
      </c>
      <c r="D178" s="238" t="s">
        <v>3533</v>
      </c>
      <c r="E178" s="239" t="s">
        <v>3207</v>
      </c>
      <c r="F178" s="242" t="s">
        <v>3509</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3410</v>
      </c>
      <c r="B179" s="234" t="s">
        <v>3506</v>
      </c>
      <c r="C179" s="235" t="s">
        <v>3534</v>
      </c>
      <c r="D179" s="238" t="s">
        <v>3535</v>
      </c>
      <c r="E179" s="239" t="s">
        <v>3322</v>
      </c>
      <c r="F179" s="242" t="s">
        <v>3509</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3410</v>
      </c>
      <c r="B180" s="234" t="s">
        <v>3506</v>
      </c>
      <c r="C180" s="235" t="s">
        <v>3536</v>
      </c>
      <c r="D180" s="238" t="s">
        <v>3537</v>
      </c>
      <c r="E180" s="239" t="s">
        <v>3322</v>
      </c>
      <c r="F180" s="242" t="s">
        <v>3509</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3410</v>
      </c>
      <c r="B181" s="233" t="s">
        <v>3538</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3410</v>
      </c>
      <c r="B182" s="234" t="s">
        <v>3538</v>
      </c>
      <c r="C182" s="235" t="s">
        <v>3539</v>
      </c>
      <c r="D182" s="238" t="s">
        <v>3540</v>
      </c>
      <c r="E182" s="239" t="s">
        <v>3178</v>
      </c>
      <c r="F182" s="242" t="s">
        <v>3541</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3410</v>
      </c>
      <c r="B183" s="234" t="s">
        <v>3538</v>
      </c>
      <c r="C183" s="235" t="s">
        <v>3542</v>
      </c>
      <c r="D183" s="238" t="s">
        <v>3543</v>
      </c>
      <c r="E183" s="239" t="s">
        <v>3178</v>
      </c>
      <c r="F183" s="242" t="s">
        <v>3541</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3410</v>
      </c>
      <c r="B184" s="234" t="s">
        <v>3538</v>
      </c>
      <c r="C184" s="235" t="s">
        <v>3544</v>
      </c>
      <c r="D184" s="238" t="s">
        <v>3545</v>
      </c>
      <c r="E184" s="239" t="s">
        <v>3178</v>
      </c>
      <c r="F184" s="242" t="s">
        <v>3541</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3410</v>
      </c>
      <c r="B185" s="234" t="s">
        <v>3538</v>
      </c>
      <c r="C185" s="235" t="s">
        <v>3546</v>
      </c>
      <c r="D185" s="238" t="s">
        <v>3547</v>
      </c>
      <c r="E185" s="239" t="s">
        <v>3178</v>
      </c>
      <c r="F185" s="242" t="s">
        <v>3541</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3410</v>
      </c>
      <c r="B186" s="234" t="s">
        <v>3538</v>
      </c>
      <c r="C186" s="235" t="s">
        <v>3548</v>
      </c>
      <c r="D186" s="238" t="s">
        <v>3549</v>
      </c>
      <c r="E186" s="239" t="s">
        <v>3178</v>
      </c>
      <c r="F186" s="242" t="s">
        <v>3541</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3410</v>
      </c>
      <c r="B187" s="234" t="s">
        <v>3538</v>
      </c>
      <c r="C187" s="235" t="s">
        <v>3550</v>
      </c>
      <c r="D187" s="238" t="s">
        <v>3551</v>
      </c>
      <c r="E187" s="239" t="s">
        <v>3207</v>
      </c>
      <c r="F187" s="242" t="s">
        <v>3541</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3410</v>
      </c>
      <c r="B188" s="234" t="s">
        <v>3538</v>
      </c>
      <c r="C188" s="235" t="s">
        <v>3552</v>
      </c>
      <c r="D188" s="238" t="s">
        <v>3553</v>
      </c>
      <c r="E188" s="239" t="s">
        <v>3207</v>
      </c>
      <c r="F188" s="242" t="s">
        <v>3541</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3410</v>
      </c>
      <c r="B189" s="234" t="s">
        <v>3538</v>
      </c>
      <c r="C189" s="235" t="s">
        <v>3554</v>
      </c>
      <c r="D189" s="238" t="s">
        <v>3555</v>
      </c>
      <c r="E189" s="239" t="s">
        <v>3207</v>
      </c>
      <c r="F189" s="242" t="s">
        <v>3541</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3410</v>
      </c>
      <c r="B190" s="234" t="s">
        <v>3538</v>
      </c>
      <c r="C190" s="235" t="s">
        <v>3556</v>
      </c>
      <c r="D190" s="238" t="s">
        <v>3557</v>
      </c>
      <c r="E190" s="239" t="s">
        <v>3207</v>
      </c>
      <c r="F190" s="242" t="s">
        <v>3541</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3410</v>
      </c>
      <c r="B191" s="234" t="s">
        <v>3538</v>
      </c>
      <c r="C191" s="235" t="s">
        <v>3558</v>
      </c>
      <c r="D191" s="238" t="s">
        <v>3559</v>
      </c>
      <c r="E191" s="239" t="s">
        <v>3178</v>
      </c>
      <c r="F191" s="242" t="s">
        <v>3541</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3410</v>
      </c>
      <c r="B192" s="234" t="s">
        <v>3538</v>
      </c>
      <c r="C192" s="235" t="s">
        <v>3560</v>
      </c>
      <c r="D192" s="238" t="s">
        <v>3561</v>
      </c>
      <c r="E192" s="239" t="s">
        <v>3178</v>
      </c>
      <c r="F192" s="242" t="s">
        <v>3541</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3410</v>
      </c>
      <c r="B193" s="234" t="s">
        <v>3538</v>
      </c>
      <c r="C193" s="235" t="s">
        <v>3562</v>
      </c>
      <c r="D193" s="238" t="s">
        <v>3563</v>
      </c>
      <c r="E193" s="239" t="s">
        <v>3178</v>
      </c>
      <c r="F193" s="242" t="s">
        <v>3541</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3410</v>
      </c>
      <c r="B194" s="234" t="s">
        <v>3538</v>
      </c>
      <c r="C194" s="235" t="s">
        <v>3564</v>
      </c>
      <c r="D194" s="238" t="s">
        <v>3565</v>
      </c>
      <c r="E194" s="239" t="s">
        <v>3178</v>
      </c>
      <c r="F194" s="242" t="s">
        <v>3541</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3410</v>
      </c>
      <c r="B195" s="234" t="s">
        <v>3538</v>
      </c>
      <c r="C195" s="235" t="s">
        <v>3566</v>
      </c>
      <c r="D195" s="238" t="s">
        <v>3567</v>
      </c>
      <c r="E195" s="239" t="s">
        <v>3178</v>
      </c>
      <c r="F195" s="242" t="s">
        <v>3541</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3410</v>
      </c>
      <c r="B196" s="234" t="s">
        <v>3538</v>
      </c>
      <c r="C196" s="235" t="s">
        <v>3568</v>
      </c>
      <c r="D196" s="238" t="s">
        <v>3569</v>
      </c>
      <c r="E196" s="239" t="s">
        <v>3178</v>
      </c>
      <c r="F196" s="242" t="s">
        <v>3570</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3410</v>
      </c>
      <c r="B197" s="234" t="s">
        <v>3538</v>
      </c>
      <c r="C197" s="235" t="s">
        <v>3571</v>
      </c>
      <c r="D197" s="238" t="s">
        <v>3572</v>
      </c>
      <c r="E197" s="239" t="s">
        <v>3178</v>
      </c>
      <c r="F197" s="242" t="s">
        <v>3570</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3410</v>
      </c>
      <c r="B198" s="234" t="s">
        <v>3538</v>
      </c>
      <c r="C198" s="235" t="s">
        <v>3573</v>
      </c>
      <c r="D198" s="238" t="s">
        <v>3574</v>
      </c>
      <c r="E198" s="239" t="s">
        <v>3178</v>
      </c>
      <c r="F198" s="242" t="s">
        <v>3570</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3410</v>
      </c>
      <c r="B199" s="234" t="s">
        <v>3538</v>
      </c>
      <c r="C199" s="235" t="s">
        <v>3575</v>
      </c>
      <c r="D199" s="238" t="s">
        <v>3576</v>
      </c>
      <c r="E199" s="239" t="s">
        <v>3178</v>
      </c>
      <c r="F199" s="242" t="s">
        <v>3570</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3577</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3577</v>
      </c>
      <c r="B201" s="233" t="s">
        <v>3578</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3577</v>
      </c>
      <c r="B202" s="234" t="s">
        <v>3578</v>
      </c>
      <c r="C202" s="235" t="s">
        <v>3579</v>
      </c>
      <c r="D202" s="238" t="s">
        <v>3580</v>
      </c>
      <c r="E202" s="239" t="s">
        <v>3457</v>
      </c>
      <c r="F202" s="242" t="s">
        <v>3581</v>
      </c>
      <c r="G202" s="245" t="str">
        <f>IF(COUNTIF(H202:AU202,"&lt;&gt;")=0,"",SUMPRODUCT(((Recommendations[ImplStatus]="Implemented")+(Recommendations[ImplStatus]="Compensated"))*ISNUMBER(MATCH(Recommendations[Id],H202:AU202,0)))/COUNTIF(H202:AU202,"&lt;&gt;"))</f>
        <v/>
      </c>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60"/>
    </row>
    <row r="203" spans="1:47" ht="60" customHeight="1" x14ac:dyDescent="0.35">
      <c r="A203" s="256" t="s">
        <v>3577</v>
      </c>
      <c r="B203" s="234" t="s">
        <v>3578</v>
      </c>
      <c r="C203" s="235" t="s">
        <v>3582</v>
      </c>
      <c r="D203" s="238" t="s">
        <v>3583</v>
      </c>
      <c r="E203" s="239" t="s">
        <v>3457</v>
      </c>
      <c r="F203" s="242" t="s">
        <v>3581</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3577</v>
      </c>
      <c r="B204" s="234" t="s">
        <v>3578</v>
      </c>
      <c r="C204" s="235" t="s">
        <v>3584</v>
      </c>
      <c r="D204" s="238" t="s">
        <v>3585</v>
      </c>
      <c r="E204" s="239" t="s">
        <v>3457</v>
      </c>
      <c r="F204" s="242" t="s">
        <v>3581</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3577</v>
      </c>
      <c r="B205" s="234" t="s">
        <v>3578</v>
      </c>
      <c r="C205" s="235" t="s">
        <v>3586</v>
      </c>
      <c r="D205" s="238" t="s">
        <v>3587</v>
      </c>
      <c r="E205" s="239" t="s">
        <v>3457</v>
      </c>
      <c r="F205" s="242" t="s">
        <v>3581</v>
      </c>
      <c r="G205" s="245" t="str">
        <f>IF(COUNTIF(H205:AU205,"&lt;&gt;")=0,"",SUMPRODUCT(((Recommendations[ImplStatus]="Implemented")+(Recommendations[ImplStatus]="Compensated"))*ISNUMBER(MATCH(Recommendations[Id],H205:AU205,0)))/COUNTIF(H205:AU205,"&lt;&gt;"))</f>
        <v/>
      </c>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3577</v>
      </c>
      <c r="B206" s="234" t="s">
        <v>3578</v>
      </c>
      <c r="C206" s="235" t="s">
        <v>3588</v>
      </c>
      <c r="D206" s="238" t="s">
        <v>3589</v>
      </c>
      <c r="E206" s="239" t="s">
        <v>3457</v>
      </c>
      <c r="F206" s="242" t="s">
        <v>3581</v>
      </c>
      <c r="G206" s="245" t="str">
        <f>IF(COUNTIF(H206:AU206,"&lt;&gt;")=0,"",SUMPRODUCT(((Recommendations[ImplStatus]="Implemented")+(Recommendations[ImplStatus]="Compensated"))*ISNUMBER(MATCH(Recommendations[Id],H206:AU206,0)))/COUNTIF(H206:AU206,"&lt;&gt;"))</f>
        <v/>
      </c>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3577</v>
      </c>
      <c r="B207" s="234" t="s">
        <v>3578</v>
      </c>
      <c r="C207" s="235" t="s">
        <v>3590</v>
      </c>
      <c r="D207" s="238" t="s">
        <v>3591</v>
      </c>
      <c r="E207" s="239" t="s">
        <v>3322</v>
      </c>
      <c r="F207" s="242" t="s">
        <v>3581</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3577</v>
      </c>
      <c r="B208" s="234" t="s">
        <v>3578</v>
      </c>
      <c r="C208" s="235" t="s">
        <v>3592</v>
      </c>
      <c r="D208" s="238" t="s">
        <v>3593</v>
      </c>
      <c r="E208" s="239" t="s">
        <v>3322</v>
      </c>
      <c r="F208" s="242" t="s">
        <v>3581</v>
      </c>
      <c r="G208" s="245" t="str">
        <f>IF(COUNTIF(H208:AU208,"&lt;&gt;")=0,"",SUMPRODUCT(((Recommendations[ImplStatus]="Implemented")+(Recommendations[ImplStatus]="Compensated"))*ISNUMBER(MATCH(Recommendations[Id],H208:AU208,0)))/COUNTIF(H208:AU208,"&lt;&gt;"))</f>
        <v/>
      </c>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3577</v>
      </c>
      <c r="B209" s="234" t="s">
        <v>3578</v>
      </c>
      <c r="C209" s="235" t="s">
        <v>3594</v>
      </c>
      <c r="D209" s="238" t="s">
        <v>3595</v>
      </c>
      <c r="E209" s="239" t="s">
        <v>3457</v>
      </c>
      <c r="F209" s="242" t="s">
        <v>3581</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3577</v>
      </c>
      <c r="B210" s="234" t="s">
        <v>3578</v>
      </c>
      <c r="C210" s="235" t="s">
        <v>3596</v>
      </c>
      <c r="D210" s="238" t="s">
        <v>3597</v>
      </c>
      <c r="E210" s="239" t="s">
        <v>3207</v>
      </c>
      <c r="F210" s="242" t="s">
        <v>3598</v>
      </c>
      <c r="G210" s="245">
        <f>IF(COUNTIF(H210:AU210,"&lt;&gt;")=0,"",SUMPRODUCT(((Recommendations[ImplStatus]="Implemented")+(Recommendations[ImplStatus]="Compensated"))*ISNUMBER(MATCH(Recommendations[Id],H210:AU210,0)))/COUNTIF(H210:AU210,"&lt;&gt;"))</f>
        <v>0</v>
      </c>
      <c r="H210" s="246" t="s">
        <v>13</v>
      </c>
      <c r="I210" s="246" t="s">
        <v>23</v>
      </c>
      <c r="J210" s="246" t="s">
        <v>28</v>
      </c>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3577</v>
      </c>
      <c r="B211" s="234" t="s">
        <v>3578</v>
      </c>
      <c r="C211" s="235" t="s">
        <v>3599</v>
      </c>
      <c r="D211" s="238" t="s">
        <v>3600</v>
      </c>
      <c r="E211" s="239" t="s">
        <v>3207</v>
      </c>
      <c r="F211" s="242" t="s">
        <v>3598</v>
      </c>
      <c r="G211" s="245">
        <f>IF(COUNTIF(H211:AU211,"&lt;&gt;")=0,"",SUMPRODUCT(((Recommendations[ImplStatus]="Implemented")+(Recommendations[ImplStatus]="Compensated"))*ISNUMBER(MATCH(Recommendations[Id],H211:AU211,0)))/COUNTIF(H211:AU211,"&lt;&gt;"))</f>
        <v>0</v>
      </c>
      <c r="H211" s="246" t="s">
        <v>33</v>
      </c>
      <c r="I211" s="246" t="s">
        <v>60</v>
      </c>
      <c r="J211" s="246" t="s">
        <v>85</v>
      </c>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3577</v>
      </c>
      <c r="B212" s="234" t="s">
        <v>3578</v>
      </c>
      <c r="C212" s="235" t="s">
        <v>3601</v>
      </c>
      <c r="D212" s="238" t="s">
        <v>3602</v>
      </c>
      <c r="E212" s="239" t="s">
        <v>3274</v>
      </c>
      <c r="F212" s="242" t="s">
        <v>3603</v>
      </c>
      <c r="G212" s="245" t="str">
        <f>IF(COUNTIF(H212:AU212,"&lt;&gt;")=0,"",SUMPRODUCT(((Recommendations[ImplStatus]="Implemented")+(Recommendations[ImplStatus]="Compensated"))*ISNUMBER(MATCH(Recommendations[Id],H212:AU212,0)))/COUNTIF(H212:AU212,"&lt;&gt;"))</f>
        <v/>
      </c>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3577</v>
      </c>
      <c r="B213" s="234" t="s">
        <v>3578</v>
      </c>
      <c r="C213" s="235" t="s">
        <v>3604</v>
      </c>
      <c r="D213" s="238" t="s">
        <v>3605</v>
      </c>
      <c r="E213" s="239" t="s">
        <v>3207</v>
      </c>
      <c r="F213" s="242" t="s">
        <v>3606</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3577</v>
      </c>
      <c r="B214" s="234" t="s">
        <v>3578</v>
      </c>
      <c r="C214" s="235" t="s">
        <v>3607</v>
      </c>
      <c r="D214" s="238" t="s">
        <v>3608</v>
      </c>
      <c r="E214" s="239" t="s">
        <v>3274</v>
      </c>
      <c r="F214" s="242" t="s">
        <v>3609</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3577</v>
      </c>
      <c r="B215" s="234" t="s">
        <v>3578</v>
      </c>
      <c r="C215" s="235" t="s">
        <v>3610</v>
      </c>
      <c r="D215" s="238" t="s">
        <v>3611</v>
      </c>
      <c r="E215" s="239" t="s">
        <v>3178</v>
      </c>
      <c r="F215" s="242" t="s">
        <v>3609</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3577</v>
      </c>
      <c r="B216" s="234" t="s">
        <v>3578</v>
      </c>
      <c r="C216" s="235" t="s">
        <v>3612</v>
      </c>
      <c r="D216" s="238" t="s">
        <v>3613</v>
      </c>
      <c r="E216" s="239" t="s">
        <v>3178</v>
      </c>
      <c r="F216" s="242" t="s">
        <v>3609</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3577</v>
      </c>
      <c r="B217" s="234" t="s">
        <v>3578</v>
      </c>
      <c r="C217" s="235" t="s">
        <v>3614</v>
      </c>
      <c r="D217" s="238" t="s">
        <v>3615</v>
      </c>
      <c r="E217" s="239" t="s">
        <v>3207</v>
      </c>
      <c r="F217" s="242" t="s">
        <v>3609</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3577</v>
      </c>
      <c r="B218" s="234" t="s">
        <v>3578</v>
      </c>
      <c r="C218" s="235" t="s">
        <v>3616</v>
      </c>
      <c r="D218" s="238" t="s">
        <v>3617</v>
      </c>
      <c r="E218" s="239" t="s">
        <v>3207</v>
      </c>
      <c r="F218" s="242" t="s">
        <v>3609</v>
      </c>
      <c r="G218" s="245" t="str">
        <f>IF(COUNTIF(H218:AU218,"&lt;&gt;")=0,"",SUMPRODUCT(((Recommendations[ImplStatus]="Implemented")+(Recommendations[ImplStatus]="Compensated"))*ISNUMBER(MATCH(Recommendations[Id],H218:AU218,0)))/COUNTIF(H218:AU218,"&lt;&gt;"))</f>
        <v/>
      </c>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3577</v>
      </c>
      <c r="B219" s="234" t="s">
        <v>3578</v>
      </c>
      <c r="C219" s="235" t="s">
        <v>3618</v>
      </c>
      <c r="D219" s="238" t="s">
        <v>3619</v>
      </c>
      <c r="E219" s="239" t="s">
        <v>3207</v>
      </c>
      <c r="F219" s="242" t="s">
        <v>3609</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3577</v>
      </c>
      <c r="B220" s="234" t="s">
        <v>3578</v>
      </c>
      <c r="C220" s="235" t="s">
        <v>3620</v>
      </c>
      <c r="D220" s="238" t="s">
        <v>3621</v>
      </c>
      <c r="E220" s="239" t="s">
        <v>3207</v>
      </c>
      <c r="F220" s="242" t="s">
        <v>3609</v>
      </c>
      <c r="G220" s="245" t="str">
        <f>IF(COUNTIF(H220:AU220,"&lt;&gt;")=0,"",SUMPRODUCT(((Recommendations[ImplStatus]="Implemented")+(Recommendations[ImplStatus]="Compensated"))*ISNUMBER(MATCH(Recommendations[Id],H220:AU220,0)))/COUNTIF(H220:AU220,"&lt;&gt;"))</f>
        <v/>
      </c>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3577</v>
      </c>
      <c r="B221" s="233" t="s">
        <v>3622</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3577</v>
      </c>
      <c r="B222" s="234" t="s">
        <v>3622</v>
      </c>
      <c r="C222" s="235" t="s">
        <v>3623</v>
      </c>
      <c r="D222" s="238" t="s">
        <v>3624</v>
      </c>
      <c r="E222" s="239" t="s">
        <v>3274</v>
      </c>
      <c r="F222" s="242" t="s">
        <v>3625</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3577</v>
      </c>
      <c r="B223" s="234" t="s">
        <v>3622</v>
      </c>
      <c r="C223" s="235" t="s">
        <v>3626</v>
      </c>
      <c r="D223" s="238" t="s">
        <v>3627</v>
      </c>
      <c r="E223" s="239" t="s">
        <v>3274</v>
      </c>
      <c r="F223" s="242" t="s">
        <v>3625</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3577</v>
      </c>
      <c r="B224" s="234" t="s">
        <v>3622</v>
      </c>
      <c r="C224" s="235" t="s">
        <v>3628</v>
      </c>
      <c r="D224" s="238" t="s">
        <v>3629</v>
      </c>
      <c r="E224" s="239" t="s">
        <v>3274</v>
      </c>
      <c r="F224" s="242" t="s">
        <v>3625</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3577</v>
      </c>
      <c r="B225" s="234" t="s">
        <v>3622</v>
      </c>
      <c r="C225" s="235" t="s">
        <v>3630</v>
      </c>
      <c r="D225" s="238" t="s">
        <v>3631</v>
      </c>
      <c r="E225" s="239" t="s">
        <v>3274</v>
      </c>
      <c r="F225" s="242" t="s">
        <v>3625</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3577</v>
      </c>
      <c r="B226" s="234" t="s">
        <v>3622</v>
      </c>
      <c r="C226" s="235" t="s">
        <v>3632</v>
      </c>
      <c r="D226" s="238" t="s">
        <v>3633</v>
      </c>
      <c r="E226" s="239" t="s">
        <v>3274</v>
      </c>
      <c r="F226" s="242" t="s">
        <v>3625</v>
      </c>
      <c r="G226" s="245" t="str">
        <f>IF(COUNTIF(H226:AU226,"&lt;&gt;")=0,"",SUMPRODUCT(((Recommendations[ImplStatus]="Implemented")+(Recommendations[ImplStatus]="Compensated"))*ISNUMBER(MATCH(Recommendations[Id],H226:AU226,0)))/COUNTIF(H226:AU226,"&lt;&gt;"))</f>
        <v/>
      </c>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3577</v>
      </c>
      <c r="B227" s="234" t="s">
        <v>3622</v>
      </c>
      <c r="C227" s="235" t="s">
        <v>3634</v>
      </c>
      <c r="D227" s="238" t="s">
        <v>3635</v>
      </c>
      <c r="E227" s="239" t="s">
        <v>3274</v>
      </c>
      <c r="F227" s="242" t="s">
        <v>3625</v>
      </c>
      <c r="G227" s="245" t="str">
        <f>IF(COUNTIF(H227:AU227,"&lt;&gt;")=0,"",SUMPRODUCT(((Recommendations[ImplStatus]="Implemented")+(Recommendations[ImplStatus]="Compensated"))*ISNUMBER(MATCH(Recommendations[Id],H227:AU227,0)))/COUNTIF(H227:AU227,"&lt;&gt;"))</f>
        <v/>
      </c>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3577</v>
      </c>
      <c r="B228" s="234" t="s">
        <v>3622</v>
      </c>
      <c r="C228" s="235" t="s">
        <v>3636</v>
      </c>
      <c r="D228" s="238" t="s">
        <v>3637</v>
      </c>
      <c r="E228" s="239" t="s">
        <v>3274</v>
      </c>
      <c r="F228" s="242" t="s">
        <v>3625</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3577</v>
      </c>
      <c r="B229" s="234" t="s">
        <v>3622</v>
      </c>
      <c r="C229" s="235" t="s">
        <v>3638</v>
      </c>
      <c r="D229" s="238" t="s">
        <v>3639</v>
      </c>
      <c r="E229" s="239" t="s">
        <v>3178</v>
      </c>
      <c r="F229" s="242" t="s">
        <v>3625</v>
      </c>
      <c r="G229" s="245" t="str">
        <f>IF(COUNTIF(H229:AU229,"&lt;&gt;")=0,"",SUMPRODUCT(((Recommendations[ImplStatus]="Implemented")+(Recommendations[ImplStatus]="Compensated"))*ISNUMBER(MATCH(Recommendations[Id],H229:AU229,0)))/COUNTIF(H229:AU229,"&lt;&gt;"))</f>
        <v/>
      </c>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3577</v>
      </c>
      <c r="B230" s="234" t="s">
        <v>3622</v>
      </c>
      <c r="C230" s="235" t="s">
        <v>3640</v>
      </c>
      <c r="D230" s="238" t="s">
        <v>3641</v>
      </c>
      <c r="E230" s="239" t="s">
        <v>3178</v>
      </c>
      <c r="F230" s="242" t="s">
        <v>3625</v>
      </c>
      <c r="G230" s="245" t="str">
        <f>IF(COUNTIF(H230:AU230,"&lt;&gt;")=0,"",SUMPRODUCT(((Recommendations[ImplStatus]="Implemented")+(Recommendations[ImplStatus]="Compensated"))*ISNUMBER(MATCH(Recommendations[Id],H230:AU230,0)))/COUNTIF(H230:AU230,"&lt;&gt;"))</f>
        <v/>
      </c>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3577</v>
      </c>
      <c r="B231" s="234" t="s">
        <v>3622</v>
      </c>
      <c r="C231" s="235" t="s">
        <v>3642</v>
      </c>
      <c r="D231" s="238" t="s">
        <v>3643</v>
      </c>
      <c r="E231" s="239" t="s">
        <v>3274</v>
      </c>
      <c r="F231" s="242" t="s">
        <v>3644</v>
      </c>
      <c r="G231" s="245" t="str">
        <f>IF(COUNTIF(H231:AU231,"&lt;&gt;")=0,"",SUMPRODUCT(((Recommendations[ImplStatus]="Implemented")+(Recommendations[ImplStatus]="Compensated"))*ISNUMBER(MATCH(Recommendations[Id],H231:AU231,0)))/COUNTIF(H231:AU231,"&lt;&gt;"))</f>
        <v/>
      </c>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3577</v>
      </c>
      <c r="B232" s="234" t="s">
        <v>3622</v>
      </c>
      <c r="C232" s="235" t="s">
        <v>3645</v>
      </c>
      <c r="D232" s="238" t="s">
        <v>3646</v>
      </c>
      <c r="E232" s="239" t="s">
        <v>3274</v>
      </c>
      <c r="F232" s="242" t="s">
        <v>3644</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3577</v>
      </c>
      <c r="B233" s="234" t="s">
        <v>3622</v>
      </c>
      <c r="C233" s="235" t="s">
        <v>3647</v>
      </c>
      <c r="D233" s="238" t="s">
        <v>3648</v>
      </c>
      <c r="E233" s="239" t="s">
        <v>3207</v>
      </c>
      <c r="F233" s="242" t="s">
        <v>3644</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3577</v>
      </c>
      <c r="B234" s="234" t="s">
        <v>3622</v>
      </c>
      <c r="C234" s="235" t="s">
        <v>3649</v>
      </c>
      <c r="D234" s="238" t="s">
        <v>3650</v>
      </c>
      <c r="E234" s="239" t="s">
        <v>3207</v>
      </c>
      <c r="F234" s="242" t="s">
        <v>3644</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3577</v>
      </c>
      <c r="B235" s="234" t="s">
        <v>3622</v>
      </c>
      <c r="C235" s="235" t="s">
        <v>3651</v>
      </c>
      <c r="D235" s="238" t="s">
        <v>3652</v>
      </c>
      <c r="E235" s="239" t="s">
        <v>3274</v>
      </c>
      <c r="F235" s="242" t="s">
        <v>3644</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3577</v>
      </c>
      <c r="B236" s="234" t="s">
        <v>3622</v>
      </c>
      <c r="C236" s="235" t="s">
        <v>3653</v>
      </c>
      <c r="D236" s="238" t="s">
        <v>3654</v>
      </c>
      <c r="E236" s="239" t="s">
        <v>3207</v>
      </c>
      <c r="F236" s="242" t="s">
        <v>3644</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3577</v>
      </c>
      <c r="B237" s="233" t="s">
        <v>1490</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3577</v>
      </c>
      <c r="B238" s="234" t="s">
        <v>1490</v>
      </c>
      <c r="C238" s="235" t="s">
        <v>3655</v>
      </c>
      <c r="D238" s="238" t="s">
        <v>3656</v>
      </c>
      <c r="E238" s="239" t="s">
        <v>3178</v>
      </c>
      <c r="F238" s="242" t="s">
        <v>3657</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3577</v>
      </c>
      <c r="B239" s="234" t="s">
        <v>1490</v>
      </c>
      <c r="C239" s="235" t="s">
        <v>3658</v>
      </c>
      <c r="D239" s="238" t="s">
        <v>3659</v>
      </c>
      <c r="E239" s="239" t="s">
        <v>3178</v>
      </c>
      <c r="F239" s="242" t="s">
        <v>3657</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3577</v>
      </c>
      <c r="B240" s="234" t="s">
        <v>1490</v>
      </c>
      <c r="C240" s="235" t="s">
        <v>3660</v>
      </c>
      <c r="D240" s="238" t="s">
        <v>3661</v>
      </c>
      <c r="E240" s="239" t="s">
        <v>3178</v>
      </c>
      <c r="F240" s="242" t="s">
        <v>3657</v>
      </c>
      <c r="G240" s="245" t="str">
        <f>IF(COUNTIF(H240:AU240,"&lt;&gt;")=0,"",SUMPRODUCT(((Recommendations[ImplStatus]="Implemented")+(Recommendations[ImplStatus]="Compensated"))*ISNUMBER(MATCH(Recommendations[Id],H240:AU240,0)))/COUNTIF(H240:AU240,"&lt;&gt;"))</f>
        <v/>
      </c>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3577</v>
      </c>
      <c r="B241" s="234" t="s">
        <v>1490</v>
      </c>
      <c r="C241" s="235" t="s">
        <v>3662</v>
      </c>
      <c r="D241" s="238" t="s">
        <v>3663</v>
      </c>
      <c r="E241" s="239" t="s">
        <v>3178</v>
      </c>
      <c r="F241" s="242" t="s">
        <v>3657</v>
      </c>
      <c r="G241" s="245" t="str">
        <f>IF(COUNTIF(H241:AU241,"&lt;&gt;")=0,"",SUMPRODUCT(((Recommendations[ImplStatus]="Implemented")+(Recommendations[ImplStatus]="Compensated"))*ISNUMBER(MATCH(Recommendations[Id],H241:AU241,0)))/COUNTIF(H241:AU241,"&lt;&gt;"))</f>
        <v/>
      </c>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60"/>
    </row>
    <row r="242" spans="1:47" ht="60" customHeight="1" x14ac:dyDescent="0.35">
      <c r="A242" s="256" t="s">
        <v>3577</v>
      </c>
      <c r="B242" s="234" t="s">
        <v>1490</v>
      </c>
      <c r="C242" s="235" t="s">
        <v>3664</v>
      </c>
      <c r="D242" s="238" t="s">
        <v>3665</v>
      </c>
      <c r="E242" s="239" t="s">
        <v>3178</v>
      </c>
      <c r="F242" s="242" t="s">
        <v>3657</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3577</v>
      </c>
      <c r="B243" s="234" t="s">
        <v>1490</v>
      </c>
      <c r="C243" s="235" t="s">
        <v>3666</v>
      </c>
      <c r="D243" s="238" t="s">
        <v>3667</v>
      </c>
      <c r="E243" s="239" t="s">
        <v>3178</v>
      </c>
      <c r="F243" s="242" t="s">
        <v>3657</v>
      </c>
      <c r="G243" s="245" t="str">
        <f>IF(COUNTIF(H243:AU243,"&lt;&gt;")=0,"",SUMPRODUCT(((Recommendations[ImplStatus]="Implemented")+(Recommendations[ImplStatus]="Compensated"))*ISNUMBER(MATCH(Recommendations[Id],H243:AU243,0)))/COUNTIF(H243:AU243,"&lt;&gt;"))</f>
        <v/>
      </c>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3577</v>
      </c>
      <c r="B244" s="234" t="s">
        <v>1490</v>
      </c>
      <c r="C244" s="235" t="s">
        <v>3668</v>
      </c>
      <c r="D244" s="238" t="s">
        <v>3669</v>
      </c>
      <c r="E244" s="239" t="s">
        <v>3178</v>
      </c>
      <c r="F244" s="242" t="s">
        <v>3657</v>
      </c>
      <c r="G244" s="245" t="str">
        <f>IF(COUNTIF(H244:AU244,"&lt;&gt;")=0,"",SUMPRODUCT(((Recommendations[ImplStatus]="Implemented")+(Recommendations[ImplStatus]="Compensated"))*ISNUMBER(MATCH(Recommendations[Id],H244:AU244,0)))/COUNTIF(H244:AU244,"&lt;&gt;"))</f>
        <v/>
      </c>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3577</v>
      </c>
      <c r="B245" s="234" t="s">
        <v>1490</v>
      </c>
      <c r="C245" s="235" t="s">
        <v>3670</v>
      </c>
      <c r="D245" s="238" t="s">
        <v>3671</v>
      </c>
      <c r="E245" s="239" t="s">
        <v>3178</v>
      </c>
      <c r="F245" s="242" t="s">
        <v>3657</v>
      </c>
      <c r="G245" s="245" t="str">
        <f>IF(COUNTIF(H245:AU245,"&lt;&gt;")=0,"",SUMPRODUCT(((Recommendations[ImplStatus]="Implemented")+(Recommendations[ImplStatus]="Compensated"))*ISNUMBER(MATCH(Recommendations[Id],H245:AU245,0)))/COUNTIF(H245:AU245,"&lt;&gt;"))</f>
        <v/>
      </c>
      <c r="H245" s="246"/>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3577</v>
      </c>
      <c r="B246" s="234" t="s">
        <v>1490</v>
      </c>
      <c r="C246" s="235" t="s">
        <v>3672</v>
      </c>
      <c r="D246" s="238" t="s">
        <v>3673</v>
      </c>
      <c r="E246" s="239" t="s">
        <v>3178</v>
      </c>
      <c r="F246" s="242" t="s">
        <v>3657</v>
      </c>
      <c r="G246" s="245" t="str">
        <f>IF(COUNTIF(H246:AU246,"&lt;&gt;")=0,"",SUMPRODUCT(((Recommendations[ImplStatus]="Implemented")+(Recommendations[ImplStatus]="Compensated"))*ISNUMBER(MATCH(Recommendations[Id],H246:AU246,0)))/COUNTIF(H246:AU246,"&lt;&gt;"))</f>
        <v/>
      </c>
      <c r="H246" s="246"/>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3577</v>
      </c>
      <c r="B247" s="234" t="s">
        <v>1490</v>
      </c>
      <c r="C247" s="235" t="s">
        <v>3674</v>
      </c>
      <c r="D247" s="238" t="s">
        <v>3675</v>
      </c>
      <c r="E247" s="239" t="s">
        <v>3178</v>
      </c>
      <c r="F247" s="242" t="s">
        <v>3657</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3577</v>
      </c>
      <c r="B248" s="234" t="s">
        <v>1490</v>
      </c>
      <c r="C248" s="235" t="s">
        <v>3676</v>
      </c>
      <c r="D248" s="238" t="s">
        <v>3677</v>
      </c>
      <c r="E248" s="239" t="s">
        <v>3207</v>
      </c>
      <c r="F248" s="242" t="s">
        <v>3657</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3577</v>
      </c>
      <c r="B249" s="234" t="s">
        <v>1490</v>
      </c>
      <c r="C249" s="235" t="s">
        <v>3678</v>
      </c>
      <c r="D249" s="238" t="s">
        <v>3679</v>
      </c>
      <c r="E249" s="239" t="s">
        <v>3207</v>
      </c>
      <c r="F249" s="242" t="s">
        <v>3680</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3577</v>
      </c>
      <c r="B250" s="234" t="s">
        <v>1490</v>
      </c>
      <c r="C250" s="235" t="s">
        <v>3681</v>
      </c>
      <c r="D250" s="238" t="s">
        <v>3682</v>
      </c>
      <c r="E250" s="239" t="s">
        <v>3207</v>
      </c>
      <c r="F250" s="242" t="s">
        <v>3680</v>
      </c>
      <c r="G250" s="245" t="str">
        <f>IF(COUNTIF(H250:AU250,"&lt;&gt;")=0,"",SUMPRODUCT(((Recommendations[ImplStatus]="Implemented")+(Recommendations[ImplStatus]="Compensated"))*ISNUMBER(MATCH(Recommendations[Id],H250:AU250,0)))/COUNTIF(H250:AU250,"&lt;&gt;"))</f>
        <v/>
      </c>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3577</v>
      </c>
      <c r="B251" s="233" t="s">
        <v>3683</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3577</v>
      </c>
      <c r="B252" s="234" t="s">
        <v>3683</v>
      </c>
      <c r="C252" s="235" t="s">
        <v>3684</v>
      </c>
      <c r="D252" s="238" t="s">
        <v>3685</v>
      </c>
      <c r="E252" s="239" t="s">
        <v>3274</v>
      </c>
      <c r="F252" s="242" t="s">
        <v>3686</v>
      </c>
      <c r="G252" s="245" t="str">
        <f>IF(COUNTIF(H252:AU252,"&lt;&gt;")=0,"",SUMPRODUCT(((Recommendations[ImplStatus]="Implemented")+(Recommendations[ImplStatus]="Compensated"))*ISNUMBER(MATCH(Recommendations[Id],H252:AU252,0)))/COUNTIF(H252:AU252,"&lt;&gt;"))</f>
        <v/>
      </c>
      <c r="H252" s="246"/>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3577</v>
      </c>
      <c r="B253" s="234" t="s">
        <v>3683</v>
      </c>
      <c r="C253" s="235" t="s">
        <v>3687</v>
      </c>
      <c r="D253" s="238" t="s">
        <v>3688</v>
      </c>
      <c r="E253" s="239" t="s">
        <v>3274</v>
      </c>
      <c r="F253" s="242" t="s">
        <v>3686</v>
      </c>
      <c r="G253" s="245" t="str">
        <f>IF(COUNTIF(H253:AU253,"&lt;&gt;")=0,"",SUMPRODUCT(((Recommendations[ImplStatus]="Implemented")+(Recommendations[ImplStatus]="Compensated"))*ISNUMBER(MATCH(Recommendations[Id],H253:AU253,0)))/COUNTIF(H253:AU253,"&lt;&gt;"))</f>
        <v/>
      </c>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3577</v>
      </c>
      <c r="B254" s="234" t="s">
        <v>3683</v>
      </c>
      <c r="C254" s="235" t="s">
        <v>3689</v>
      </c>
      <c r="D254" s="238" t="s">
        <v>3690</v>
      </c>
      <c r="E254" s="239" t="s">
        <v>3274</v>
      </c>
      <c r="F254" s="242" t="s">
        <v>3686</v>
      </c>
      <c r="G254" s="245" t="str">
        <f>IF(COUNTIF(H254:AU254,"&lt;&gt;")=0,"",SUMPRODUCT(((Recommendations[ImplStatus]="Implemented")+(Recommendations[ImplStatus]="Compensated"))*ISNUMBER(MATCH(Recommendations[Id],H254:AU254,0)))/COUNTIF(H254:AU254,"&lt;&gt;"))</f>
        <v/>
      </c>
      <c r="H254" s="246"/>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3577</v>
      </c>
      <c r="B255" s="234" t="s">
        <v>3683</v>
      </c>
      <c r="C255" s="235" t="s">
        <v>3691</v>
      </c>
      <c r="D255" s="238" t="s">
        <v>3692</v>
      </c>
      <c r="E255" s="239" t="s">
        <v>3274</v>
      </c>
      <c r="F255" s="242" t="s">
        <v>3686</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3577</v>
      </c>
      <c r="B256" s="234" t="s">
        <v>3683</v>
      </c>
      <c r="C256" s="235" t="s">
        <v>3693</v>
      </c>
      <c r="D256" s="238" t="s">
        <v>3694</v>
      </c>
      <c r="E256" s="239" t="s">
        <v>3274</v>
      </c>
      <c r="F256" s="242" t="s">
        <v>3686</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3577</v>
      </c>
      <c r="B257" s="234" t="s">
        <v>3683</v>
      </c>
      <c r="C257" s="235" t="s">
        <v>3695</v>
      </c>
      <c r="D257" s="238" t="s">
        <v>3696</v>
      </c>
      <c r="E257" s="239" t="s">
        <v>3178</v>
      </c>
      <c r="F257" s="242" t="s">
        <v>3686</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3577</v>
      </c>
      <c r="B258" s="234" t="s">
        <v>3683</v>
      </c>
      <c r="C258" s="235" t="s">
        <v>3697</v>
      </c>
      <c r="D258" s="238" t="s">
        <v>3698</v>
      </c>
      <c r="E258" s="239" t="s">
        <v>3178</v>
      </c>
      <c r="F258" s="242" t="s">
        <v>3686</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3577</v>
      </c>
      <c r="B259" s="234" t="s">
        <v>3683</v>
      </c>
      <c r="C259" s="235" t="s">
        <v>3699</v>
      </c>
      <c r="D259" s="238" t="s">
        <v>3700</v>
      </c>
      <c r="E259" s="239" t="s">
        <v>3178</v>
      </c>
      <c r="F259" s="242" t="s">
        <v>3686</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3577</v>
      </c>
      <c r="B260" s="234" t="s">
        <v>3683</v>
      </c>
      <c r="C260" s="235" t="s">
        <v>3701</v>
      </c>
      <c r="D260" s="238" t="s">
        <v>3702</v>
      </c>
      <c r="E260" s="239" t="s">
        <v>3178</v>
      </c>
      <c r="F260" s="242" t="s">
        <v>3686</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3577</v>
      </c>
      <c r="B261" s="234" t="s">
        <v>3683</v>
      </c>
      <c r="C261" s="235" t="s">
        <v>3703</v>
      </c>
      <c r="D261" s="238" t="s">
        <v>3704</v>
      </c>
      <c r="E261" s="239" t="s">
        <v>3322</v>
      </c>
      <c r="F261" s="242" t="s">
        <v>3686</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3577</v>
      </c>
      <c r="B262" s="234" t="s">
        <v>3683</v>
      </c>
      <c r="C262" s="235" t="s">
        <v>3705</v>
      </c>
      <c r="D262" s="238" t="s">
        <v>3706</v>
      </c>
      <c r="E262" s="239" t="s">
        <v>3322</v>
      </c>
      <c r="F262" s="242" t="s">
        <v>3686</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3577</v>
      </c>
      <c r="B263" s="234" t="s">
        <v>3683</v>
      </c>
      <c r="C263" s="235" t="s">
        <v>3707</v>
      </c>
      <c r="D263" s="238" t="s">
        <v>3708</v>
      </c>
      <c r="E263" s="239" t="s">
        <v>3322</v>
      </c>
      <c r="F263" s="242" t="s">
        <v>3686</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3577</v>
      </c>
      <c r="B264" s="233" t="s">
        <v>3709</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3577</v>
      </c>
      <c r="B265" s="234" t="s">
        <v>3709</v>
      </c>
      <c r="C265" s="235" t="s">
        <v>3710</v>
      </c>
      <c r="D265" s="238" t="s">
        <v>3711</v>
      </c>
      <c r="E265" s="239" t="s">
        <v>3207</v>
      </c>
      <c r="F265" s="242" t="s">
        <v>3712</v>
      </c>
      <c r="G265" s="245" t="str">
        <f>IF(COUNTIF(H265:AU265,"&lt;&gt;")=0,"",SUMPRODUCT(((Recommendations[ImplStatus]="Implemented")+(Recommendations[ImplStatus]="Compensated"))*ISNUMBER(MATCH(Recommendations[Id],H265:AU265,0)))/COUNTIF(H265:AU265,"&lt;&gt;"))</f>
        <v/>
      </c>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3577</v>
      </c>
      <c r="B266" s="234" t="s">
        <v>3709</v>
      </c>
      <c r="C266" s="235" t="s">
        <v>3713</v>
      </c>
      <c r="D266" s="238" t="s">
        <v>3714</v>
      </c>
      <c r="E266" s="239" t="s">
        <v>3207</v>
      </c>
      <c r="F266" s="242" t="s">
        <v>3712</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3577</v>
      </c>
      <c r="B267" s="234" t="s">
        <v>3709</v>
      </c>
      <c r="C267" s="235" t="s">
        <v>3715</v>
      </c>
      <c r="D267" s="238" t="s">
        <v>3716</v>
      </c>
      <c r="E267" s="239" t="s">
        <v>3207</v>
      </c>
      <c r="F267" s="242" t="s">
        <v>3712</v>
      </c>
      <c r="G267" s="245" t="str">
        <f>IF(COUNTIF(H267:AU267,"&lt;&gt;")=0,"",SUMPRODUCT(((Recommendations[ImplStatus]="Implemented")+(Recommendations[ImplStatus]="Compensated"))*ISNUMBER(MATCH(Recommendations[Id],H267:AU267,0)))/COUNTIF(H267:AU267,"&lt;&gt;"))</f>
        <v/>
      </c>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3577</v>
      </c>
      <c r="B268" s="234" t="s">
        <v>3709</v>
      </c>
      <c r="C268" s="235" t="s">
        <v>3717</v>
      </c>
      <c r="D268" s="238" t="s">
        <v>3718</v>
      </c>
      <c r="E268" s="239" t="s">
        <v>3207</v>
      </c>
      <c r="F268" s="242" t="s">
        <v>3712</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3577</v>
      </c>
      <c r="B269" s="234" t="s">
        <v>3709</v>
      </c>
      <c r="C269" s="235" t="s">
        <v>3719</v>
      </c>
      <c r="D269" s="238" t="s">
        <v>3720</v>
      </c>
      <c r="E269" s="239" t="s">
        <v>3207</v>
      </c>
      <c r="F269" s="242" t="s">
        <v>3712</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3577</v>
      </c>
      <c r="B270" s="234" t="s">
        <v>3709</v>
      </c>
      <c r="C270" s="235" t="s">
        <v>3721</v>
      </c>
      <c r="D270" s="238" t="s">
        <v>3722</v>
      </c>
      <c r="E270" s="239" t="s">
        <v>3207</v>
      </c>
      <c r="F270" s="242" t="s">
        <v>3712</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3577</v>
      </c>
      <c r="B271" s="234" t="s">
        <v>3709</v>
      </c>
      <c r="C271" s="235" t="s">
        <v>3723</v>
      </c>
      <c r="D271" s="238" t="s">
        <v>3724</v>
      </c>
      <c r="E271" s="239" t="s">
        <v>3207</v>
      </c>
      <c r="F271" s="242" t="s">
        <v>3712</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3577</v>
      </c>
      <c r="B272" s="234" t="s">
        <v>3709</v>
      </c>
      <c r="C272" s="235" t="s">
        <v>3725</v>
      </c>
      <c r="D272" s="238" t="s">
        <v>3726</v>
      </c>
      <c r="E272" s="239" t="s">
        <v>3207</v>
      </c>
      <c r="F272" s="242" t="s">
        <v>3712</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3577</v>
      </c>
      <c r="B273" s="234" t="s">
        <v>3709</v>
      </c>
      <c r="C273" s="235" t="s">
        <v>3727</v>
      </c>
      <c r="D273" s="238" t="s">
        <v>3728</v>
      </c>
      <c r="E273" s="239" t="s">
        <v>3207</v>
      </c>
      <c r="F273" s="242" t="s">
        <v>3712</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3729</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3729</v>
      </c>
      <c r="B275" s="233" t="s">
        <v>3730</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3729</v>
      </c>
      <c r="B276" s="234" t="s">
        <v>3730</v>
      </c>
      <c r="C276" s="235" t="s">
        <v>3731</v>
      </c>
      <c r="D276" s="238" t="s">
        <v>3732</v>
      </c>
      <c r="E276" s="239" t="s">
        <v>3178</v>
      </c>
      <c r="F276" s="242" t="s">
        <v>3733</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3729</v>
      </c>
      <c r="B277" s="234" t="s">
        <v>3730</v>
      </c>
      <c r="C277" s="235" t="s">
        <v>3734</v>
      </c>
      <c r="D277" s="238" t="s">
        <v>3735</v>
      </c>
      <c r="E277" s="239" t="s">
        <v>3178</v>
      </c>
      <c r="F277" s="242" t="s">
        <v>3733</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3729</v>
      </c>
      <c r="B278" s="234" t="s">
        <v>3730</v>
      </c>
      <c r="C278" s="235" t="s">
        <v>3736</v>
      </c>
      <c r="D278" s="238" t="s">
        <v>3737</v>
      </c>
      <c r="E278" s="239" t="s">
        <v>3178</v>
      </c>
      <c r="F278" s="242" t="s">
        <v>3733</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3729</v>
      </c>
      <c r="B279" s="234" t="s">
        <v>3730</v>
      </c>
      <c r="C279" s="235" t="s">
        <v>3738</v>
      </c>
      <c r="D279" s="238" t="s">
        <v>3739</v>
      </c>
      <c r="E279" s="239" t="s">
        <v>3178</v>
      </c>
      <c r="F279" s="242" t="s">
        <v>3733</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3729</v>
      </c>
      <c r="B280" s="234" t="s">
        <v>3730</v>
      </c>
      <c r="C280" s="235" t="s">
        <v>3740</v>
      </c>
      <c r="D280" s="238" t="s">
        <v>3741</v>
      </c>
      <c r="E280" s="239" t="s">
        <v>3178</v>
      </c>
      <c r="F280" s="242" t="s">
        <v>3733</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3729</v>
      </c>
      <c r="B281" s="234" t="s">
        <v>3730</v>
      </c>
      <c r="C281" s="235" t="s">
        <v>3742</v>
      </c>
      <c r="D281" s="238" t="s">
        <v>3743</v>
      </c>
      <c r="E281" s="239" t="s">
        <v>3178</v>
      </c>
      <c r="F281" s="242" t="s">
        <v>3733</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3729</v>
      </c>
      <c r="B282" s="234" t="s">
        <v>3730</v>
      </c>
      <c r="C282" s="235" t="s">
        <v>3744</v>
      </c>
      <c r="D282" s="238" t="s">
        <v>3745</v>
      </c>
      <c r="E282" s="239" t="s">
        <v>3178</v>
      </c>
      <c r="F282" s="242" t="s">
        <v>3733</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3729</v>
      </c>
      <c r="B283" s="234" t="s">
        <v>3730</v>
      </c>
      <c r="C283" s="235" t="s">
        <v>3746</v>
      </c>
      <c r="D283" s="238" t="s">
        <v>3747</v>
      </c>
      <c r="E283" s="239" t="s">
        <v>3274</v>
      </c>
      <c r="F283" s="242" t="s">
        <v>3748</v>
      </c>
      <c r="G283" s="245" t="str">
        <f>IF(COUNTIF(H283:AU283,"&lt;&gt;")=0,"",SUMPRODUCT(((Recommendations[ImplStatus]="Implemented")+(Recommendations[ImplStatus]="Compensated"))*ISNUMBER(MATCH(Recommendations[Id],H283:AU283,0)))/COUNTIF(H283:AU283,"&lt;&gt;"))</f>
        <v/>
      </c>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3729</v>
      </c>
      <c r="B284" s="234" t="s">
        <v>3730</v>
      </c>
      <c r="C284" s="235" t="s">
        <v>3749</v>
      </c>
      <c r="D284" s="238" t="s">
        <v>3750</v>
      </c>
      <c r="E284" s="239" t="s">
        <v>3274</v>
      </c>
      <c r="F284" s="242" t="s">
        <v>3748</v>
      </c>
      <c r="G284" s="245" t="str">
        <f>IF(COUNTIF(H284:AU284,"&lt;&gt;")=0,"",SUMPRODUCT(((Recommendations[ImplStatus]="Implemented")+(Recommendations[ImplStatus]="Compensated"))*ISNUMBER(MATCH(Recommendations[Id],H284:AU284,0)))/COUNTIF(H284:AU284,"&lt;&gt;"))</f>
        <v/>
      </c>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3729</v>
      </c>
      <c r="B285" s="234" t="s">
        <v>3730</v>
      </c>
      <c r="C285" s="235" t="s">
        <v>3751</v>
      </c>
      <c r="D285" s="238" t="s">
        <v>3752</v>
      </c>
      <c r="E285" s="239" t="s">
        <v>3178</v>
      </c>
      <c r="F285" s="242" t="s">
        <v>3748</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3729</v>
      </c>
      <c r="B286" s="234" t="s">
        <v>3730</v>
      </c>
      <c r="C286" s="235" t="s">
        <v>3753</v>
      </c>
      <c r="D286" s="238" t="s">
        <v>3754</v>
      </c>
      <c r="E286" s="239" t="s">
        <v>3207</v>
      </c>
      <c r="F286" s="242" t="s">
        <v>3748</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3729</v>
      </c>
      <c r="B287" s="234" t="s">
        <v>3730</v>
      </c>
      <c r="C287" s="235" t="s">
        <v>3755</v>
      </c>
      <c r="D287" s="238" t="s">
        <v>3756</v>
      </c>
      <c r="E287" s="239" t="s">
        <v>3207</v>
      </c>
      <c r="F287" s="242" t="s">
        <v>3748</v>
      </c>
      <c r="G287" s="245" t="str">
        <f>IF(COUNTIF(H287:AU287,"&lt;&gt;")=0,"",SUMPRODUCT(((Recommendations[ImplStatus]="Implemented")+(Recommendations[ImplStatus]="Compensated"))*ISNUMBER(MATCH(Recommendations[Id],H287:AU287,0)))/COUNTIF(H287:AU287,"&lt;&gt;"))</f>
        <v/>
      </c>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3729</v>
      </c>
      <c r="B288" s="234" t="s">
        <v>3730</v>
      </c>
      <c r="C288" s="235" t="s">
        <v>3757</v>
      </c>
      <c r="D288" s="238" t="s">
        <v>3758</v>
      </c>
      <c r="E288" s="239" t="s">
        <v>3207</v>
      </c>
      <c r="F288" s="242" t="s">
        <v>3748</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3729</v>
      </c>
      <c r="B289" s="234" t="s">
        <v>3730</v>
      </c>
      <c r="C289" s="235" t="s">
        <v>3759</v>
      </c>
      <c r="D289" s="238" t="s">
        <v>3760</v>
      </c>
      <c r="E289" s="239" t="s">
        <v>3207</v>
      </c>
      <c r="F289" s="242" t="s">
        <v>3748</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3729</v>
      </c>
      <c r="B290" s="234" t="s">
        <v>3730</v>
      </c>
      <c r="C290" s="235" t="s">
        <v>3761</v>
      </c>
      <c r="D290" s="238" t="s">
        <v>3762</v>
      </c>
      <c r="E290" s="239" t="s">
        <v>3178</v>
      </c>
      <c r="F290" s="242" t="s">
        <v>3748</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3729</v>
      </c>
      <c r="B291" s="234" t="s">
        <v>3730</v>
      </c>
      <c r="C291" s="235" t="s">
        <v>3763</v>
      </c>
      <c r="D291" s="238" t="s">
        <v>3764</v>
      </c>
      <c r="E291" s="239" t="s">
        <v>3207</v>
      </c>
      <c r="F291" s="242" t="s">
        <v>3765</v>
      </c>
      <c r="G291" s="245" t="str">
        <f>IF(COUNTIF(H291:AU291,"&lt;&gt;")=0,"",SUMPRODUCT(((Recommendations[ImplStatus]="Implemented")+(Recommendations[ImplStatus]="Compensated"))*ISNUMBER(MATCH(Recommendations[Id],H291:AU291,0)))/COUNTIF(H291:AU291,"&lt;&gt;"))</f>
        <v/>
      </c>
      <c r="H291" s="246"/>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3729</v>
      </c>
      <c r="B292" s="234" t="s">
        <v>3730</v>
      </c>
      <c r="C292" s="235" t="s">
        <v>3766</v>
      </c>
      <c r="D292" s="238" t="s">
        <v>3767</v>
      </c>
      <c r="E292" s="239" t="s">
        <v>3207</v>
      </c>
      <c r="F292" s="242" t="s">
        <v>3765</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3729</v>
      </c>
      <c r="B293" s="234" t="s">
        <v>3730</v>
      </c>
      <c r="C293" s="235" t="s">
        <v>3768</v>
      </c>
      <c r="D293" s="238" t="s">
        <v>3769</v>
      </c>
      <c r="E293" s="239" t="s">
        <v>3457</v>
      </c>
      <c r="F293" s="242" t="s">
        <v>3748</v>
      </c>
      <c r="G293" s="245" t="str">
        <f>IF(COUNTIF(H293:AU293,"&lt;&gt;")=0,"",SUMPRODUCT(((Recommendations[ImplStatus]="Implemented")+(Recommendations[ImplStatus]="Compensated"))*ISNUMBER(MATCH(Recommendations[Id],H293:AU293,0)))/COUNTIF(H293:AU293,"&lt;&gt;"))</f>
        <v/>
      </c>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3729</v>
      </c>
      <c r="B294" s="234" t="s">
        <v>3730</v>
      </c>
      <c r="C294" s="235" t="s">
        <v>3770</v>
      </c>
      <c r="D294" s="238" t="s">
        <v>3771</v>
      </c>
      <c r="E294" s="239" t="s">
        <v>3457</v>
      </c>
      <c r="F294" s="242" t="s">
        <v>3748</v>
      </c>
      <c r="G294" s="245" t="str">
        <f>IF(COUNTIF(H294:AU294,"&lt;&gt;")=0,"",SUMPRODUCT(((Recommendations[ImplStatus]="Implemented")+(Recommendations[ImplStatus]="Compensated"))*ISNUMBER(MATCH(Recommendations[Id],H294:AU294,0)))/COUNTIF(H294:AU294,"&lt;&gt;"))</f>
        <v/>
      </c>
      <c r="H294" s="246"/>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3729</v>
      </c>
      <c r="B295" s="234" t="s">
        <v>3730</v>
      </c>
      <c r="C295" s="235" t="s">
        <v>3772</v>
      </c>
      <c r="D295" s="238" t="s">
        <v>3773</v>
      </c>
      <c r="E295" s="239" t="s">
        <v>3274</v>
      </c>
      <c r="F295" s="242" t="s">
        <v>3748</v>
      </c>
      <c r="G295" s="245" t="str">
        <f>IF(COUNTIF(H295:AU295,"&lt;&gt;")=0,"",SUMPRODUCT(((Recommendations[ImplStatus]="Implemented")+(Recommendations[ImplStatus]="Compensated"))*ISNUMBER(MATCH(Recommendations[Id],H295:AU295,0)))/COUNTIF(H295:AU295,"&lt;&gt;"))</f>
        <v/>
      </c>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3729</v>
      </c>
      <c r="B296" s="234" t="s">
        <v>3730</v>
      </c>
      <c r="C296" s="235" t="s">
        <v>3774</v>
      </c>
      <c r="D296" s="238" t="s">
        <v>3775</v>
      </c>
      <c r="E296" s="239" t="s">
        <v>3274</v>
      </c>
      <c r="F296" s="242" t="s">
        <v>3748</v>
      </c>
      <c r="G296" s="245" t="str">
        <f>IF(COUNTIF(H296:AU296,"&lt;&gt;")=0,"",SUMPRODUCT(((Recommendations[ImplStatus]="Implemented")+(Recommendations[ImplStatus]="Compensated"))*ISNUMBER(MATCH(Recommendations[Id],H296:AU296,0)))/COUNTIF(H296:AU296,"&lt;&gt;"))</f>
        <v/>
      </c>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3729</v>
      </c>
      <c r="B297" s="234" t="s">
        <v>3730</v>
      </c>
      <c r="C297" s="235" t="s">
        <v>3776</v>
      </c>
      <c r="D297" s="238" t="s">
        <v>3777</v>
      </c>
      <c r="E297" s="239" t="s">
        <v>3178</v>
      </c>
      <c r="F297" s="242" t="s">
        <v>3748</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3729</v>
      </c>
      <c r="B298" s="234" t="s">
        <v>3730</v>
      </c>
      <c r="C298" s="235" t="s">
        <v>3778</v>
      </c>
      <c r="D298" s="238" t="s">
        <v>3779</v>
      </c>
      <c r="E298" s="239" t="s">
        <v>3274</v>
      </c>
      <c r="F298" s="242" t="s">
        <v>3748</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3729</v>
      </c>
      <c r="B299" s="234" t="s">
        <v>3730</v>
      </c>
      <c r="C299" s="235" t="s">
        <v>3780</v>
      </c>
      <c r="D299" s="238" t="s">
        <v>3781</v>
      </c>
      <c r="E299" s="239" t="s">
        <v>3207</v>
      </c>
      <c r="F299" s="242" t="s">
        <v>3748</v>
      </c>
      <c r="G299" s="245" t="str">
        <f>IF(COUNTIF(H299:AU299,"&lt;&gt;")=0,"",SUMPRODUCT(((Recommendations[ImplStatus]="Implemented")+(Recommendations[ImplStatus]="Compensated"))*ISNUMBER(MATCH(Recommendations[Id],H299:AU299,0)))/COUNTIF(H299:AU299,"&lt;&gt;"))</f>
        <v/>
      </c>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3729</v>
      </c>
      <c r="B300" s="234" t="s">
        <v>3730</v>
      </c>
      <c r="C300" s="235" t="s">
        <v>3782</v>
      </c>
      <c r="D300" s="238" t="s">
        <v>3783</v>
      </c>
      <c r="E300" s="239" t="s">
        <v>3274</v>
      </c>
      <c r="F300" s="242" t="s">
        <v>3748</v>
      </c>
      <c r="G300" s="245" t="str">
        <f>IF(COUNTIF(H300:AU300,"&lt;&gt;")=0,"",SUMPRODUCT(((Recommendations[ImplStatus]="Implemented")+(Recommendations[ImplStatus]="Compensated"))*ISNUMBER(MATCH(Recommendations[Id],H300:AU300,0)))/COUNTIF(H300:AU300,"&lt;&gt;"))</f>
        <v/>
      </c>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3729</v>
      </c>
      <c r="B301" s="234" t="s">
        <v>3730</v>
      </c>
      <c r="C301" s="235" t="s">
        <v>3784</v>
      </c>
      <c r="D301" s="238" t="s">
        <v>3785</v>
      </c>
      <c r="E301" s="239" t="s">
        <v>3322</v>
      </c>
      <c r="F301" s="242" t="s">
        <v>3748</v>
      </c>
      <c r="G301" s="245" t="str">
        <f>IF(COUNTIF(H301:AU301,"&lt;&gt;")=0,"",SUMPRODUCT(((Recommendations[ImplStatus]="Implemented")+(Recommendations[ImplStatus]="Compensated"))*ISNUMBER(MATCH(Recommendations[Id],H301:AU301,0)))/COUNTIF(H301:AU301,"&lt;&gt;"))</f>
        <v/>
      </c>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3729</v>
      </c>
      <c r="B302" s="234" t="s">
        <v>3730</v>
      </c>
      <c r="C302" s="235" t="s">
        <v>3786</v>
      </c>
      <c r="D302" s="238" t="s">
        <v>3787</v>
      </c>
      <c r="E302" s="239" t="s">
        <v>3322</v>
      </c>
      <c r="F302" s="242" t="s">
        <v>3748</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3729</v>
      </c>
      <c r="B303" s="233" t="s">
        <v>1223</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3729</v>
      </c>
      <c r="B304" s="234" t="s">
        <v>1223</v>
      </c>
      <c r="C304" s="235" t="s">
        <v>3788</v>
      </c>
      <c r="D304" s="238" t="s">
        <v>3789</v>
      </c>
      <c r="E304" s="239" t="s">
        <v>3178</v>
      </c>
      <c r="F304" s="242" t="s">
        <v>3790</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3729</v>
      </c>
      <c r="B305" s="234" t="s">
        <v>1223</v>
      </c>
      <c r="C305" s="235" t="s">
        <v>3791</v>
      </c>
      <c r="D305" s="238" t="s">
        <v>3792</v>
      </c>
      <c r="E305" s="239" t="s">
        <v>3178</v>
      </c>
      <c r="F305" s="242" t="s">
        <v>3790</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3729</v>
      </c>
      <c r="B306" s="234" t="s">
        <v>1223</v>
      </c>
      <c r="C306" s="235" t="s">
        <v>3793</v>
      </c>
      <c r="D306" s="238" t="s">
        <v>3794</v>
      </c>
      <c r="E306" s="239" t="s">
        <v>3178</v>
      </c>
      <c r="F306" s="242" t="s">
        <v>3790</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3729</v>
      </c>
      <c r="B307" s="234" t="s">
        <v>1223</v>
      </c>
      <c r="C307" s="235" t="s">
        <v>3795</v>
      </c>
      <c r="D307" s="238" t="s">
        <v>3796</v>
      </c>
      <c r="E307" s="239" t="s">
        <v>3178</v>
      </c>
      <c r="F307" s="242" t="s">
        <v>3790</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3729</v>
      </c>
      <c r="B308" s="234" t="s">
        <v>1223</v>
      </c>
      <c r="C308" s="235" t="s">
        <v>3797</v>
      </c>
      <c r="D308" s="238" t="s">
        <v>3798</v>
      </c>
      <c r="E308" s="239" t="s">
        <v>3274</v>
      </c>
      <c r="F308" s="242" t="s">
        <v>3790</v>
      </c>
      <c r="G308" s="245" t="str">
        <f>IF(COUNTIF(H308:AU308,"&lt;&gt;")=0,"",SUMPRODUCT(((Recommendations[ImplStatus]="Implemented")+(Recommendations[ImplStatus]="Compensated"))*ISNUMBER(MATCH(Recommendations[Id],H308:AU308,0)))/COUNTIF(H308:AU308,"&lt;&gt;"))</f>
        <v/>
      </c>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c r="AS308" s="246"/>
      <c r="AT308" s="246"/>
      <c r="AU308" s="260"/>
    </row>
    <row r="309" spans="1:47" ht="60" customHeight="1" x14ac:dyDescent="0.35">
      <c r="A309" s="256" t="s">
        <v>3729</v>
      </c>
      <c r="B309" s="234" t="s">
        <v>1223</v>
      </c>
      <c r="C309" s="235" t="s">
        <v>3799</v>
      </c>
      <c r="D309" s="238" t="s">
        <v>3800</v>
      </c>
      <c r="E309" s="239" t="s">
        <v>3274</v>
      </c>
      <c r="F309" s="242" t="s">
        <v>3790</v>
      </c>
      <c r="G309" s="245" t="str">
        <f>IF(COUNTIF(H309:AU309,"&lt;&gt;")=0,"",SUMPRODUCT(((Recommendations[ImplStatus]="Implemented")+(Recommendations[ImplStatus]="Compensated"))*ISNUMBER(MATCH(Recommendations[Id],H309:AU309,0)))/COUNTIF(H309:AU309,"&lt;&gt;"))</f>
        <v/>
      </c>
      <c r="H309" s="246"/>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3729</v>
      </c>
      <c r="B310" s="234" t="s">
        <v>1223</v>
      </c>
      <c r="C310" s="235" t="s">
        <v>3801</v>
      </c>
      <c r="D310" s="238" t="s">
        <v>3802</v>
      </c>
      <c r="E310" s="239" t="s">
        <v>3274</v>
      </c>
      <c r="F310" s="242" t="s">
        <v>3790</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3729</v>
      </c>
      <c r="B311" s="234" t="s">
        <v>1223</v>
      </c>
      <c r="C311" s="235" t="s">
        <v>3803</v>
      </c>
      <c r="D311" s="238" t="s">
        <v>3804</v>
      </c>
      <c r="E311" s="239" t="s">
        <v>3274</v>
      </c>
      <c r="F311" s="242" t="s">
        <v>3790</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3729</v>
      </c>
      <c r="B312" s="234" t="s">
        <v>1223</v>
      </c>
      <c r="C312" s="235" t="s">
        <v>3805</v>
      </c>
      <c r="D312" s="238" t="s">
        <v>3806</v>
      </c>
      <c r="E312" s="239" t="s">
        <v>3274</v>
      </c>
      <c r="F312" s="242" t="s">
        <v>3790</v>
      </c>
      <c r="G312" s="245" t="str">
        <f>IF(COUNTIF(H312:AU312,"&lt;&gt;")=0,"",SUMPRODUCT(((Recommendations[ImplStatus]="Implemented")+(Recommendations[ImplStatus]="Compensated"))*ISNUMBER(MATCH(Recommendations[Id],H312:AU312,0)))/COUNTIF(H312:AU312,"&lt;&gt;"))</f>
        <v/>
      </c>
      <c r="H312" s="246"/>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3729</v>
      </c>
      <c r="B313" s="234" t="s">
        <v>1223</v>
      </c>
      <c r="C313" s="235" t="s">
        <v>3807</v>
      </c>
      <c r="D313" s="238" t="s">
        <v>3808</v>
      </c>
      <c r="E313" s="239" t="s">
        <v>3207</v>
      </c>
      <c r="F313" s="242" t="s">
        <v>3790</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3729</v>
      </c>
      <c r="B314" s="234" t="s">
        <v>1223</v>
      </c>
      <c r="C314" s="235" t="s">
        <v>3809</v>
      </c>
      <c r="D314" s="238" t="s">
        <v>3810</v>
      </c>
      <c r="E314" s="239" t="s">
        <v>3207</v>
      </c>
      <c r="F314" s="242" t="s">
        <v>3790</v>
      </c>
      <c r="G314" s="245" t="str">
        <f>IF(COUNTIF(H314:AU314,"&lt;&gt;")=0,"",SUMPRODUCT(((Recommendations[ImplStatus]="Implemented")+(Recommendations[ImplStatus]="Compensated"))*ISNUMBER(MATCH(Recommendations[Id],H314:AU314,0)))/COUNTIF(H314:AU314,"&lt;&gt;"))</f>
        <v/>
      </c>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3729</v>
      </c>
      <c r="B315" s="234" t="s">
        <v>1223</v>
      </c>
      <c r="C315" s="235" t="s">
        <v>3811</v>
      </c>
      <c r="D315" s="238" t="s">
        <v>3812</v>
      </c>
      <c r="E315" s="239" t="s">
        <v>3207</v>
      </c>
      <c r="F315" s="242" t="s">
        <v>3790</v>
      </c>
      <c r="G315" s="245" t="str">
        <f>IF(COUNTIF(H315:AU315,"&lt;&gt;")=0,"",SUMPRODUCT(((Recommendations[ImplStatus]="Implemented")+(Recommendations[ImplStatus]="Compensated"))*ISNUMBER(MATCH(Recommendations[Id],H315:AU315,0)))/COUNTIF(H315:AU315,"&lt;&gt;"))</f>
        <v/>
      </c>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3729</v>
      </c>
      <c r="B316" s="234" t="s">
        <v>1223</v>
      </c>
      <c r="C316" s="235" t="s">
        <v>3813</v>
      </c>
      <c r="D316" s="238" t="s">
        <v>3814</v>
      </c>
      <c r="E316" s="239" t="s">
        <v>3207</v>
      </c>
      <c r="F316" s="242" t="s">
        <v>3790</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3729</v>
      </c>
      <c r="B317" s="234" t="s">
        <v>1223</v>
      </c>
      <c r="C317" s="235" t="s">
        <v>3815</v>
      </c>
      <c r="D317" s="238" t="s">
        <v>3816</v>
      </c>
      <c r="E317" s="239" t="s">
        <v>3274</v>
      </c>
      <c r="F317" s="242" t="s">
        <v>3748</v>
      </c>
      <c r="G317" s="245" t="str">
        <f>IF(COUNTIF(H317:AU317,"&lt;&gt;")=0,"",SUMPRODUCT(((Recommendations[ImplStatus]="Implemented")+(Recommendations[ImplStatus]="Compensated"))*ISNUMBER(MATCH(Recommendations[Id],H317:AU317,0)))/COUNTIF(H317:AU317,"&lt;&gt;"))</f>
        <v/>
      </c>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3729</v>
      </c>
      <c r="B318" s="234" t="s">
        <v>1223</v>
      </c>
      <c r="C318" s="235" t="s">
        <v>3817</v>
      </c>
      <c r="D318" s="238" t="s">
        <v>3818</v>
      </c>
      <c r="E318" s="239" t="s">
        <v>3322</v>
      </c>
      <c r="F318" s="242" t="s">
        <v>3748</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3729</v>
      </c>
      <c r="B319" s="234" t="s">
        <v>1223</v>
      </c>
      <c r="C319" s="235" t="s">
        <v>3819</v>
      </c>
      <c r="D319" s="238" t="s">
        <v>3820</v>
      </c>
      <c r="E319" s="239" t="s">
        <v>3322</v>
      </c>
      <c r="F319" s="242" t="s">
        <v>3748</v>
      </c>
      <c r="G319" s="245" t="str">
        <f>IF(COUNTIF(H319:AU319,"&lt;&gt;")=0,"",SUMPRODUCT(((Recommendations[ImplStatus]="Implemented")+(Recommendations[ImplStatus]="Compensated"))*ISNUMBER(MATCH(Recommendations[Id],H319:AU319,0)))/COUNTIF(H319:AU319,"&lt;&gt;"))</f>
        <v/>
      </c>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3729</v>
      </c>
      <c r="B320" s="233" t="s">
        <v>3821</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3729</v>
      </c>
      <c r="B321" s="234" t="s">
        <v>3821</v>
      </c>
      <c r="C321" s="235" t="s">
        <v>3822</v>
      </c>
      <c r="D321" s="238" t="s">
        <v>3823</v>
      </c>
      <c r="E321" s="239" t="s">
        <v>3207</v>
      </c>
      <c r="F321" s="242" t="s">
        <v>3824</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3729</v>
      </c>
      <c r="B322" s="234" t="s">
        <v>3821</v>
      </c>
      <c r="C322" s="235" t="s">
        <v>3825</v>
      </c>
      <c r="D322" s="238" t="s">
        <v>3826</v>
      </c>
      <c r="E322" s="239" t="s">
        <v>3207</v>
      </c>
      <c r="F322" s="242" t="s">
        <v>3824</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3729</v>
      </c>
      <c r="B323" s="234" t="s">
        <v>3821</v>
      </c>
      <c r="C323" s="235" t="s">
        <v>3827</v>
      </c>
      <c r="D323" s="238" t="s">
        <v>3828</v>
      </c>
      <c r="E323" s="239" t="s">
        <v>3207</v>
      </c>
      <c r="F323" s="242" t="s">
        <v>3824</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3729</v>
      </c>
      <c r="B324" s="234" t="s">
        <v>3821</v>
      </c>
      <c r="C324" s="235" t="s">
        <v>3829</v>
      </c>
      <c r="D324" s="238" t="s">
        <v>3830</v>
      </c>
      <c r="E324" s="239" t="s">
        <v>3207</v>
      </c>
      <c r="F324" s="242" t="s">
        <v>3824</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3729</v>
      </c>
      <c r="B325" s="234" t="s">
        <v>3821</v>
      </c>
      <c r="C325" s="235" t="s">
        <v>3831</v>
      </c>
      <c r="D325" s="238" t="s">
        <v>3832</v>
      </c>
      <c r="E325" s="239" t="s">
        <v>3207</v>
      </c>
      <c r="F325" s="242" t="s">
        <v>3824</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3729</v>
      </c>
      <c r="B326" s="234" t="s">
        <v>3821</v>
      </c>
      <c r="C326" s="235" t="s">
        <v>3833</v>
      </c>
      <c r="D326" s="238" t="s">
        <v>3834</v>
      </c>
      <c r="E326" s="239" t="s">
        <v>3207</v>
      </c>
      <c r="F326" s="242" t="s">
        <v>3824</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3729</v>
      </c>
      <c r="B327" s="234" t="s">
        <v>3821</v>
      </c>
      <c r="C327" s="235" t="s">
        <v>3835</v>
      </c>
      <c r="D327" s="238" t="s">
        <v>3836</v>
      </c>
      <c r="E327" s="239" t="s">
        <v>3207</v>
      </c>
      <c r="F327" s="242" t="s">
        <v>3824</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3729</v>
      </c>
      <c r="B328" s="234" t="s">
        <v>3821</v>
      </c>
      <c r="C328" s="235" t="s">
        <v>3837</v>
      </c>
      <c r="D328" s="238" t="s">
        <v>3838</v>
      </c>
      <c r="E328" s="239" t="s">
        <v>3207</v>
      </c>
      <c r="F328" s="242" t="s">
        <v>3824</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3729</v>
      </c>
      <c r="B329" s="234" t="s">
        <v>3821</v>
      </c>
      <c r="C329" s="235" t="s">
        <v>3839</v>
      </c>
      <c r="D329" s="238" t="s">
        <v>3840</v>
      </c>
      <c r="E329" s="239" t="s">
        <v>3207</v>
      </c>
      <c r="F329" s="242" t="s">
        <v>3824</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3729</v>
      </c>
      <c r="B330" s="234" t="s">
        <v>3821</v>
      </c>
      <c r="C330" s="235" t="s">
        <v>3841</v>
      </c>
      <c r="D330" s="238" t="s">
        <v>3842</v>
      </c>
      <c r="E330" s="239" t="s">
        <v>3207</v>
      </c>
      <c r="F330" s="242" t="s">
        <v>3824</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3729</v>
      </c>
      <c r="B331" s="234" t="s">
        <v>3821</v>
      </c>
      <c r="C331" s="235" t="s">
        <v>3843</v>
      </c>
      <c r="D331" s="238" t="s">
        <v>3844</v>
      </c>
      <c r="E331" s="239" t="s">
        <v>3207</v>
      </c>
      <c r="F331" s="242" t="s">
        <v>3824</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3729</v>
      </c>
      <c r="B332" s="234" t="s">
        <v>3821</v>
      </c>
      <c r="C332" s="235" t="s">
        <v>3845</v>
      </c>
      <c r="D332" s="238" t="s">
        <v>3846</v>
      </c>
      <c r="E332" s="239" t="s">
        <v>3207</v>
      </c>
      <c r="F332" s="242" t="s">
        <v>3824</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3729</v>
      </c>
      <c r="B333" s="234" t="s">
        <v>3821</v>
      </c>
      <c r="C333" s="235" t="s">
        <v>3847</v>
      </c>
      <c r="D333" s="238" t="s">
        <v>3848</v>
      </c>
      <c r="E333" s="239" t="s">
        <v>3207</v>
      </c>
      <c r="F333" s="242" t="s">
        <v>3824</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3729</v>
      </c>
      <c r="B334" s="234" t="s">
        <v>3821</v>
      </c>
      <c r="C334" s="235" t="s">
        <v>3849</v>
      </c>
      <c r="D334" s="238" t="s">
        <v>3850</v>
      </c>
      <c r="E334" s="239" t="s">
        <v>3207</v>
      </c>
      <c r="F334" s="242" t="s">
        <v>3824</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3729</v>
      </c>
      <c r="B335" s="234" t="s">
        <v>3821</v>
      </c>
      <c r="C335" s="235" t="s">
        <v>3851</v>
      </c>
      <c r="D335" s="238" t="s">
        <v>3852</v>
      </c>
      <c r="E335" s="239" t="s">
        <v>3207</v>
      </c>
      <c r="F335" s="242" t="s">
        <v>3824</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3729</v>
      </c>
      <c r="B336" s="234" t="s">
        <v>3821</v>
      </c>
      <c r="C336" s="235" t="s">
        <v>3853</v>
      </c>
      <c r="D336" s="238" t="s">
        <v>3854</v>
      </c>
      <c r="E336" s="239" t="s">
        <v>3322</v>
      </c>
      <c r="F336" s="242" t="s">
        <v>3824</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3729</v>
      </c>
      <c r="B337" s="234" t="s">
        <v>3821</v>
      </c>
      <c r="C337" s="235" t="s">
        <v>3855</v>
      </c>
      <c r="D337" s="238" t="s">
        <v>3856</v>
      </c>
      <c r="E337" s="239" t="s">
        <v>3322</v>
      </c>
      <c r="F337" s="242" t="s">
        <v>3824</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3729</v>
      </c>
      <c r="B338" s="234" t="s">
        <v>3821</v>
      </c>
      <c r="C338" s="235" t="s">
        <v>3857</v>
      </c>
      <c r="D338" s="238" t="s">
        <v>3858</v>
      </c>
      <c r="E338" s="239" t="s">
        <v>3207</v>
      </c>
      <c r="F338" s="242" t="s">
        <v>3824</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3729</v>
      </c>
      <c r="B339" s="234" t="s">
        <v>3821</v>
      </c>
      <c r="C339" s="235" t="s">
        <v>3859</v>
      </c>
      <c r="D339" s="238" t="s">
        <v>3860</v>
      </c>
      <c r="E339" s="239" t="s">
        <v>3207</v>
      </c>
      <c r="F339" s="242" t="s">
        <v>3824</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3729</v>
      </c>
      <c r="B340" s="233" t="s">
        <v>3861</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3729</v>
      </c>
      <c r="B341" s="234" t="s">
        <v>3861</v>
      </c>
      <c r="C341" s="235" t="s">
        <v>3862</v>
      </c>
      <c r="D341" s="238" t="s">
        <v>3863</v>
      </c>
      <c r="E341" s="239" t="s">
        <v>3178</v>
      </c>
      <c r="F341" s="242" t="s">
        <v>3748</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3729</v>
      </c>
      <c r="B342" s="234" t="s">
        <v>3861</v>
      </c>
      <c r="C342" s="235" t="s">
        <v>3864</v>
      </c>
      <c r="D342" s="238" t="s">
        <v>3865</v>
      </c>
      <c r="E342" s="239" t="s">
        <v>3178</v>
      </c>
      <c r="F342" s="242" t="s">
        <v>3748</v>
      </c>
      <c r="G342" s="245" t="str">
        <f>IF(COUNTIF(H342:AU342,"&lt;&gt;")=0,"",SUMPRODUCT(((Recommendations[ImplStatus]="Implemented")+(Recommendations[ImplStatus]="Compensated"))*ISNUMBER(MATCH(Recommendations[Id],H342:AU342,0)))/COUNTIF(H342:AU342,"&lt;&gt;"))</f>
        <v/>
      </c>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3729</v>
      </c>
      <c r="B343" s="234" t="s">
        <v>3861</v>
      </c>
      <c r="C343" s="235" t="s">
        <v>3866</v>
      </c>
      <c r="D343" s="238" t="s">
        <v>3867</v>
      </c>
      <c r="E343" s="239" t="s">
        <v>3274</v>
      </c>
      <c r="F343" s="242" t="s">
        <v>3868</v>
      </c>
      <c r="G343" s="245" t="str">
        <f>IF(COUNTIF(H343:AU343,"&lt;&gt;")=0,"",SUMPRODUCT(((Recommendations[ImplStatus]="Implemented")+(Recommendations[ImplStatus]="Compensated"))*ISNUMBER(MATCH(Recommendations[Id],H343:AU343,0)))/COUNTIF(H343:AU343,"&lt;&gt;"))</f>
        <v/>
      </c>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3729</v>
      </c>
      <c r="B344" s="234" t="s">
        <v>3861</v>
      </c>
      <c r="C344" s="235" t="s">
        <v>3869</v>
      </c>
      <c r="D344" s="238" t="s">
        <v>3870</v>
      </c>
      <c r="E344" s="239" t="s">
        <v>3207</v>
      </c>
      <c r="F344" s="242" t="s">
        <v>3868</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3729</v>
      </c>
      <c r="B345" s="234" t="s">
        <v>3861</v>
      </c>
      <c r="C345" s="235" t="s">
        <v>3871</v>
      </c>
      <c r="D345" s="238" t="s">
        <v>3872</v>
      </c>
      <c r="E345" s="239" t="s">
        <v>3207</v>
      </c>
      <c r="F345" s="242" t="s">
        <v>3868</v>
      </c>
      <c r="G345" s="245" t="str">
        <f>IF(COUNTIF(H345:AU345,"&lt;&gt;")=0,"",SUMPRODUCT(((Recommendations[ImplStatus]="Implemented")+(Recommendations[ImplStatus]="Compensated"))*ISNUMBER(MATCH(Recommendations[Id],H345:AU345,0)))/COUNTIF(H345:AU345,"&lt;&gt;"))</f>
        <v/>
      </c>
      <c r="H345" s="246"/>
      <c r="I345" s="246"/>
      <c r="J345" s="246"/>
      <c r="K345" s="246"/>
      <c r="L345" s="246"/>
      <c r="M345" s="246"/>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3729</v>
      </c>
      <c r="B346" s="234" t="s">
        <v>3861</v>
      </c>
      <c r="C346" s="235" t="s">
        <v>3873</v>
      </c>
      <c r="D346" s="238" t="s">
        <v>3874</v>
      </c>
      <c r="E346" s="239" t="s">
        <v>3207</v>
      </c>
      <c r="F346" s="242" t="s">
        <v>3868</v>
      </c>
      <c r="G346" s="245" t="str">
        <f>IF(COUNTIF(H346:AU346,"&lt;&gt;")=0,"",SUMPRODUCT(((Recommendations[ImplStatus]="Implemented")+(Recommendations[ImplStatus]="Compensated"))*ISNUMBER(MATCH(Recommendations[Id],H346:AU346,0)))/COUNTIF(H346:AU346,"&lt;&gt;"))</f>
        <v/>
      </c>
      <c r="H346" s="246"/>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3729</v>
      </c>
      <c r="B347" s="234" t="s">
        <v>3861</v>
      </c>
      <c r="C347" s="235" t="s">
        <v>3875</v>
      </c>
      <c r="D347" s="238" t="s">
        <v>3876</v>
      </c>
      <c r="E347" s="239" t="s">
        <v>3207</v>
      </c>
      <c r="F347" s="242" t="s">
        <v>3868</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3729</v>
      </c>
      <c r="B348" s="234" t="s">
        <v>3861</v>
      </c>
      <c r="C348" s="235" t="s">
        <v>3877</v>
      </c>
      <c r="D348" s="238" t="s">
        <v>3878</v>
      </c>
      <c r="E348" s="239" t="s">
        <v>3207</v>
      </c>
      <c r="F348" s="242" t="s">
        <v>3868</v>
      </c>
      <c r="G348" s="245" t="str">
        <f>IF(COUNTIF(H348:AU348,"&lt;&gt;")=0,"",SUMPRODUCT(((Recommendations[ImplStatus]="Implemented")+(Recommendations[ImplStatus]="Compensated"))*ISNUMBER(MATCH(Recommendations[Id],H348:AU348,0)))/COUNTIF(H348:AU348,"&lt;&gt;"))</f>
        <v/>
      </c>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3729</v>
      </c>
      <c r="B349" s="234" t="s">
        <v>3861</v>
      </c>
      <c r="C349" s="235" t="s">
        <v>3879</v>
      </c>
      <c r="D349" s="238" t="s">
        <v>3880</v>
      </c>
      <c r="E349" s="239" t="s">
        <v>3207</v>
      </c>
      <c r="F349" s="242" t="s">
        <v>3868</v>
      </c>
      <c r="G349" s="245" t="str">
        <f>IF(COUNTIF(H349:AU349,"&lt;&gt;")=0,"",SUMPRODUCT(((Recommendations[ImplStatus]="Implemented")+(Recommendations[ImplStatus]="Compensated"))*ISNUMBER(MATCH(Recommendations[Id],H349:AU349,0)))/COUNTIF(H349:AU349,"&lt;&gt;"))</f>
        <v/>
      </c>
      <c r="H349" s="246"/>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3729</v>
      </c>
      <c r="B350" s="234" t="s">
        <v>3861</v>
      </c>
      <c r="C350" s="235" t="s">
        <v>3881</v>
      </c>
      <c r="D350" s="238" t="s">
        <v>3882</v>
      </c>
      <c r="E350" s="239" t="s">
        <v>3178</v>
      </c>
      <c r="F350" s="242" t="s">
        <v>3868</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3729</v>
      </c>
      <c r="B351" s="234" t="s">
        <v>3861</v>
      </c>
      <c r="C351" s="235" t="s">
        <v>3883</v>
      </c>
      <c r="D351" s="238" t="s">
        <v>3884</v>
      </c>
      <c r="E351" s="239" t="s">
        <v>3178</v>
      </c>
      <c r="F351" s="242" t="s">
        <v>3868</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3729</v>
      </c>
      <c r="B352" s="234" t="s">
        <v>3861</v>
      </c>
      <c r="C352" s="235" t="s">
        <v>3885</v>
      </c>
      <c r="D352" s="238" t="s">
        <v>3886</v>
      </c>
      <c r="E352" s="239" t="s">
        <v>3178</v>
      </c>
      <c r="F352" s="242" t="s">
        <v>3868</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3729</v>
      </c>
      <c r="B353" s="234" t="s">
        <v>3861</v>
      </c>
      <c r="C353" s="235" t="s">
        <v>3887</v>
      </c>
      <c r="D353" s="238" t="s">
        <v>3888</v>
      </c>
      <c r="E353" s="239" t="s">
        <v>3274</v>
      </c>
      <c r="F353" s="242" t="s">
        <v>3748</v>
      </c>
      <c r="G353" s="245" t="str">
        <f>IF(COUNTIF(H353:AU353,"&lt;&gt;")=0,"",SUMPRODUCT(((Recommendations[ImplStatus]="Implemented")+(Recommendations[ImplStatus]="Compensated"))*ISNUMBER(MATCH(Recommendations[Id],H353:AU353,0)))/COUNTIF(H353:AU353,"&lt;&gt;"))</f>
        <v/>
      </c>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3729</v>
      </c>
      <c r="B354" s="233" t="s">
        <v>3889</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3729</v>
      </c>
      <c r="B355" s="234" t="s">
        <v>3889</v>
      </c>
      <c r="C355" s="235" t="s">
        <v>3890</v>
      </c>
      <c r="D355" s="238" t="s">
        <v>3891</v>
      </c>
      <c r="E355" s="239" t="s">
        <v>3274</v>
      </c>
      <c r="F355" s="242" t="s">
        <v>3892</v>
      </c>
      <c r="G355" s="245" t="str">
        <f>IF(COUNTIF(H355:AU355,"&lt;&gt;")=0,"",SUMPRODUCT(((Recommendations[ImplStatus]="Implemented")+(Recommendations[ImplStatus]="Compensated"))*ISNUMBER(MATCH(Recommendations[Id],H355:AU355,0)))/COUNTIF(H355:AU355,"&lt;&gt;"))</f>
        <v/>
      </c>
      <c r="H355" s="246"/>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3729</v>
      </c>
      <c r="B356" s="234" t="s">
        <v>3889</v>
      </c>
      <c r="C356" s="235" t="s">
        <v>3893</v>
      </c>
      <c r="D356" s="238" t="s">
        <v>3894</v>
      </c>
      <c r="E356" s="239" t="s">
        <v>3274</v>
      </c>
      <c r="F356" s="242" t="s">
        <v>3892</v>
      </c>
      <c r="G356" s="245" t="str">
        <f>IF(COUNTIF(H356:AU356,"&lt;&gt;")=0,"",SUMPRODUCT(((Recommendations[ImplStatus]="Implemented")+(Recommendations[ImplStatus]="Compensated"))*ISNUMBER(MATCH(Recommendations[Id],H356:AU356,0)))/COUNTIF(H356:AU356,"&lt;&gt;"))</f>
        <v/>
      </c>
      <c r="H356" s="246"/>
      <c r="I356" s="246"/>
      <c r="J356" s="246"/>
      <c r="K356" s="246"/>
      <c r="L356" s="246"/>
      <c r="M356" s="246"/>
      <c r="N356" s="246"/>
      <c r="O356" s="246"/>
      <c r="P356" s="246"/>
      <c r="Q356" s="246"/>
      <c r="R356" s="246"/>
      <c r="S356" s="246"/>
      <c r="T356" s="246"/>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3729</v>
      </c>
      <c r="B357" s="234" t="s">
        <v>3889</v>
      </c>
      <c r="C357" s="235" t="s">
        <v>3895</v>
      </c>
      <c r="D357" s="238" t="s">
        <v>3896</v>
      </c>
      <c r="E357" s="239" t="s">
        <v>3322</v>
      </c>
      <c r="F357" s="242" t="s">
        <v>3892</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3729</v>
      </c>
      <c r="B358" s="234" t="s">
        <v>3889</v>
      </c>
      <c r="C358" s="235" t="s">
        <v>3897</v>
      </c>
      <c r="D358" s="238" t="s">
        <v>3898</v>
      </c>
      <c r="E358" s="239" t="s">
        <v>3322</v>
      </c>
      <c r="F358" s="242" t="s">
        <v>3892</v>
      </c>
      <c r="G358" s="245" t="str">
        <f>IF(COUNTIF(H358:AU358,"&lt;&gt;")=0,"",SUMPRODUCT(((Recommendations[ImplStatus]="Implemented")+(Recommendations[ImplStatus]="Compensated"))*ISNUMBER(MATCH(Recommendations[Id],H358:AU358,0)))/COUNTIF(H358:AU358,"&lt;&gt;"))</f>
        <v/>
      </c>
      <c r="H358" s="246"/>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3729</v>
      </c>
      <c r="B359" s="234" t="s">
        <v>3889</v>
      </c>
      <c r="C359" s="235" t="s">
        <v>3899</v>
      </c>
      <c r="D359" s="238" t="s">
        <v>3900</v>
      </c>
      <c r="E359" s="239" t="s">
        <v>3322</v>
      </c>
      <c r="F359" s="242" t="s">
        <v>3892</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3729</v>
      </c>
      <c r="B360" s="234" t="s">
        <v>3889</v>
      </c>
      <c r="C360" s="235" t="s">
        <v>3901</v>
      </c>
      <c r="D360" s="238" t="s">
        <v>3902</v>
      </c>
      <c r="E360" s="239" t="s">
        <v>3274</v>
      </c>
      <c r="F360" s="242" t="s">
        <v>3892</v>
      </c>
      <c r="G360" s="245" t="str">
        <f>IF(COUNTIF(H360:AU360,"&lt;&gt;")=0,"",SUMPRODUCT(((Recommendations[ImplStatus]="Implemented")+(Recommendations[ImplStatus]="Compensated"))*ISNUMBER(MATCH(Recommendations[Id],H360:AU360,0)))/COUNTIF(H360:AU360,"&lt;&gt;"))</f>
        <v/>
      </c>
      <c r="H360" s="246"/>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3729</v>
      </c>
      <c r="B361" s="234" t="s">
        <v>3889</v>
      </c>
      <c r="C361" s="235" t="s">
        <v>3903</v>
      </c>
      <c r="D361" s="238" t="s">
        <v>3904</v>
      </c>
      <c r="E361" s="239" t="s">
        <v>3207</v>
      </c>
      <c r="F361" s="242" t="s">
        <v>3892</v>
      </c>
      <c r="G361" s="245" t="str">
        <f>IF(COUNTIF(H361:AU361,"&lt;&gt;")=0,"",SUMPRODUCT(((Recommendations[ImplStatus]="Implemented")+(Recommendations[ImplStatus]="Compensated"))*ISNUMBER(MATCH(Recommendations[Id],H361:AU361,0)))/COUNTIF(H361:AU361,"&lt;&gt;"))</f>
        <v/>
      </c>
      <c r="H361" s="246"/>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3729</v>
      </c>
      <c r="B362" s="234" t="s">
        <v>3889</v>
      </c>
      <c r="C362" s="235" t="s">
        <v>3905</v>
      </c>
      <c r="D362" s="238" t="s">
        <v>3906</v>
      </c>
      <c r="E362" s="239" t="s">
        <v>3322</v>
      </c>
      <c r="F362" s="242" t="s">
        <v>3892</v>
      </c>
      <c r="G362" s="245" t="str">
        <f>IF(COUNTIF(H362:AU362,"&lt;&gt;")=0,"",SUMPRODUCT(((Recommendations[ImplStatus]="Implemented")+(Recommendations[ImplStatus]="Compensated"))*ISNUMBER(MATCH(Recommendations[Id],H362:AU362,0)))/COUNTIF(H362:AU362,"&lt;&gt;"))</f>
        <v/>
      </c>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3729</v>
      </c>
      <c r="B363" s="234" t="s">
        <v>3889</v>
      </c>
      <c r="C363" s="235" t="s">
        <v>3907</v>
      </c>
      <c r="D363" s="238" t="s">
        <v>3908</v>
      </c>
      <c r="E363" s="239" t="s">
        <v>3322</v>
      </c>
      <c r="F363" s="242" t="s">
        <v>3892</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3729</v>
      </c>
      <c r="B364" s="234" t="s">
        <v>3889</v>
      </c>
      <c r="C364" s="235" t="s">
        <v>3909</v>
      </c>
      <c r="D364" s="238" t="s">
        <v>3910</v>
      </c>
      <c r="E364" s="239" t="s">
        <v>3322</v>
      </c>
      <c r="F364" s="242" t="s">
        <v>3892</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3729</v>
      </c>
      <c r="B365" s="234" t="s">
        <v>3889</v>
      </c>
      <c r="C365" s="235" t="s">
        <v>3911</v>
      </c>
      <c r="D365" s="238" t="s">
        <v>3912</v>
      </c>
      <c r="E365" s="239" t="s">
        <v>3322</v>
      </c>
      <c r="F365" s="242" t="s">
        <v>3892</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3729</v>
      </c>
      <c r="B366" s="234" t="s">
        <v>3889</v>
      </c>
      <c r="C366" s="235" t="s">
        <v>3913</v>
      </c>
      <c r="D366" s="238" t="s">
        <v>3914</v>
      </c>
      <c r="E366" s="239" t="s">
        <v>3322</v>
      </c>
      <c r="F366" s="242" t="s">
        <v>3892</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3729</v>
      </c>
      <c r="B367" s="234" t="s">
        <v>3889</v>
      </c>
      <c r="C367" s="235" t="s">
        <v>3915</v>
      </c>
      <c r="D367" s="238" t="s">
        <v>3916</v>
      </c>
      <c r="E367" s="239" t="s">
        <v>3322</v>
      </c>
      <c r="F367" s="242" t="s">
        <v>3892</v>
      </c>
      <c r="G367" s="245" t="str">
        <f>IF(COUNTIF(H367:AU367,"&lt;&gt;")=0,"",SUMPRODUCT(((Recommendations[ImplStatus]="Implemented")+(Recommendations[ImplStatus]="Compensated"))*ISNUMBER(MATCH(Recommendations[Id],H367:AU367,0)))/COUNTIF(H367:AU367,"&lt;&gt;"))</f>
        <v/>
      </c>
      <c r="H367" s="246"/>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3729</v>
      </c>
      <c r="B368" s="234" t="s">
        <v>3889</v>
      </c>
      <c r="C368" s="235" t="s">
        <v>3917</v>
      </c>
      <c r="D368" s="238" t="s">
        <v>3918</v>
      </c>
      <c r="E368" s="239" t="s">
        <v>3322</v>
      </c>
      <c r="F368" s="242" t="s">
        <v>3892</v>
      </c>
      <c r="G368" s="245" t="str">
        <f>IF(COUNTIF(H368:AU368,"&lt;&gt;")=0,"",SUMPRODUCT(((Recommendations[ImplStatus]="Implemented")+(Recommendations[ImplStatus]="Compensated"))*ISNUMBER(MATCH(Recommendations[Id],H368:AU368,0)))/COUNTIF(H368:AU368,"&lt;&gt;"))</f>
        <v/>
      </c>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3729</v>
      </c>
      <c r="B369" s="234" t="s">
        <v>3889</v>
      </c>
      <c r="C369" s="235" t="s">
        <v>3919</v>
      </c>
      <c r="D369" s="238" t="s">
        <v>3920</v>
      </c>
      <c r="E369" s="239" t="s">
        <v>3322</v>
      </c>
      <c r="F369" s="242" t="s">
        <v>3892</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3921</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3921</v>
      </c>
      <c r="B371" s="233" t="s">
        <v>3922</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3921</v>
      </c>
      <c r="B372" s="234" t="s">
        <v>3922</v>
      </c>
      <c r="C372" s="235" t="s">
        <v>3923</v>
      </c>
      <c r="D372" s="238" t="s">
        <v>3924</v>
      </c>
      <c r="E372" s="239" t="s">
        <v>3178</v>
      </c>
      <c r="F372" s="242" t="s">
        <v>3925</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3921</v>
      </c>
      <c r="B373" s="234" t="s">
        <v>3922</v>
      </c>
      <c r="C373" s="235" t="s">
        <v>3926</v>
      </c>
      <c r="D373" s="238" t="s">
        <v>3927</v>
      </c>
      <c r="E373" s="239" t="s">
        <v>3178</v>
      </c>
      <c r="F373" s="242" t="s">
        <v>3928</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3921</v>
      </c>
      <c r="B374" s="234" t="s">
        <v>3922</v>
      </c>
      <c r="C374" s="235" t="s">
        <v>3929</v>
      </c>
      <c r="D374" s="238" t="s">
        <v>3930</v>
      </c>
      <c r="E374" s="239" t="s">
        <v>3207</v>
      </c>
      <c r="F374" s="242" t="s">
        <v>3928</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3921</v>
      </c>
      <c r="B375" s="234" t="s">
        <v>3922</v>
      </c>
      <c r="C375" s="235" t="s">
        <v>3931</v>
      </c>
      <c r="D375" s="238" t="s">
        <v>3932</v>
      </c>
      <c r="E375" s="239" t="s">
        <v>3207</v>
      </c>
      <c r="F375" s="242" t="s">
        <v>3928</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3921</v>
      </c>
      <c r="B376" s="234" t="s">
        <v>3922</v>
      </c>
      <c r="C376" s="235" t="s">
        <v>3933</v>
      </c>
      <c r="D376" s="238" t="s">
        <v>3934</v>
      </c>
      <c r="E376" s="239" t="s">
        <v>3207</v>
      </c>
      <c r="F376" s="242" t="s">
        <v>3790</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3921</v>
      </c>
      <c r="B377" s="234" t="s">
        <v>3922</v>
      </c>
      <c r="C377" s="235" t="s">
        <v>3935</v>
      </c>
      <c r="D377" s="238" t="s">
        <v>3936</v>
      </c>
      <c r="E377" s="239" t="s">
        <v>3274</v>
      </c>
      <c r="F377" s="242" t="s">
        <v>3748</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3921</v>
      </c>
      <c r="B378" s="234" t="s">
        <v>3922</v>
      </c>
      <c r="C378" s="235" t="s">
        <v>3937</v>
      </c>
      <c r="D378" s="238" t="s">
        <v>3938</v>
      </c>
      <c r="E378" s="239" t="s">
        <v>3274</v>
      </c>
      <c r="F378" s="242" t="s">
        <v>3928</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3921</v>
      </c>
      <c r="B379" s="234" t="s">
        <v>3922</v>
      </c>
      <c r="C379" s="235" t="s">
        <v>3939</v>
      </c>
      <c r="D379" s="238" t="s">
        <v>3940</v>
      </c>
      <c r="E379" s="239" t="s">
        <v>3274</v>
      </c>
      <c r="F379" s="242" t="s">
        <v>3925</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3921</v>
      </c>
      <c r="B380" s="234" t="s">
        <v>3922</v>
      </c>
      <c r="C380" s="235" t="s">
        <v>3941</v>
      </c>
      <c r="D380" s="238" t="s">
        <v>3942</v>
      </c>
      <c r="E380" s="239" t="s">
        <v>3274</v>
      </c>
      <c r="F380" s="242" t="s">
        <v>3925</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3921</v>
      </c>
      <c r="B381" s="234" t="s">
        <v>3922</v>
      </c>
      <c r="C381" s="235" t="s">
        <v>3943</v>
      </c>
      <c r="D381" s="238" t="s">
        <v>3944</v>
      </c>
      <c r="E381" s="239" t="s">
        <v>3274</v>
      </c>
      <c r="F381" s="242" t="s">
        <v>3925</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3921</v>
      </c>
      <c r="B382" s="234" t="s">
        <v>3922</v>
      </c>
      <c r="C382" s="235" t="s">
        <v>3945</v>
      </c>
      <c r="D382" s="238" t="s">
        <v>3946</v>
      </c>
      <c r="E382" s="239" t="s">
        <v>3322</v>
      </c>
      <c r="F382" s="242" t="s">
        <v>3925</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3921</v>
      </c>
      <c r="B383" s="234" t="s">
        <v>3922</v>
      </c>
      <c r="C383" s="235" t="s">
        <v>3947</v>
      </c>
      <c r="D383" s="238" t="s">
        <v>3948</v>
      </c>
      <c r="E383" s="239" t="s">
        <v>3322</v>
      </c>
      <c r="F383" s="242" t="s">
        <v>3925</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3921</v>
      </c>
      <c r="B384" s="234" t="s">
        <v>3922</v>
      </c>
      <c r="C384" s="235" t="s">
        <v>3949</v>
      </c>
      <c r="D384" s="238" t="s">
        <v>3950</v>
      </c>
      <c r="E384" s="239" t="s">
        <v>3322</v>
      </c>
      <c r="F384" s="242" t="s">
        <v>3925</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3921</v>
      </c>
      <c r="B385" s="234" t="s">
        <v>3922</v>
      </c>
      <c r="C385" s="235" t="s">
        <v>3951</v>
      </c>
      <c r="D385" s="238" t="s">
        <v>3952</v>
      </c>
      <c r="E385" s="239" t="s">
        <v>3274</v>
      </c>
      <c r="F385" s="242" t="s">
        <v>3925</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3921</v>
      </c>
      <c r="B386" s="233" t="s">
        <v>3953</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3921</v>
      </c>
      <c r="B387" s="234" t="s">
        <v>3953</v>
      </c>
      <c r="C387" s="235" t="s">
        <v>3954</v>
      </c>
      <c r="D387" s="238" t="s">
        <v>3955</v>
      </c>
      <c r="E387" s="239" t="s">
        <v>3178</v>
      </c>
      <c r="F387" s="242" t="s">
        <v>3956</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3921</v>
      </c>
      <c r="B388" s="234" t="s">
        <v>3953</v>
      </c>
      <c r="C388" s="235" t="s">
        <v>3957</v>
      </c>
      <c r="D388" s="238" t="s">
        <v>3958</v>
      </c>
      <c r="E388" s="239" t="s">
        <v>3178</v>
      </c>
      <c r="F388" s="242" t="s">
        <v>3956</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3921</v>
      </c>
      <c r="B389" s="234" t="s">
        <v>3953</v>
      </c>
      <c r="C389" s="235" t="s">
        <v>3959</v>
      </c>
      <c r="D389" s="238" t="s">
        <v>3960</v>
      </c>
      <c r="E389" s="239" t="s">
        <v>3457</v>
      </c>
      <c r="F389" s="242" t="s">
        <v>3956</v>
      </c>
      <c r="G389" s="245" t="str">
        <f>IF(COUNTIF(H389:AU389,"&lt;&gt;")=0,"",SUMPRODUCT(((Recommendations[ImplStatus]="Implemented")+(Recommendations[ImplStatus]="Compensated"))*ISNUMBER(MATCH(Recommendations[Id],H389:AU389,0)))/COUNTIF(H389:AU389,"&lt;&gt;"))</f>
        <v/>
      </c>
      <c r="H389" s="246"/>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3921</v>
      </c>
      <c r="B390" s="234" t="s">
        <v>3953</v>
      </c>
      <c r="C390" s="235" t="s">
        <v>3961</v>
      </c>
      <c r="D390" s="238" t="s">
        <v>3962</v>
      </c>
      <c r="E390" s="239" t="s">
        <v>3274</v>
      </c>
      <c r="F390" s="242" t="s">
        <v>3956</v>
      </c>
      <c r="G390" s="245" t="str">
        <f>IF(COUNTIF(H390:AU390,"&lt;&gt;")=0,"",SUMPRODUCT(((Recommendations[ImplStatus]="Implemented")+(Recommendations[ImplStatus]="Compensated"))*ISNUMBER(MATCH(Recommendations[Id],H390:AU390,0)))/COUNTIF(H390:AU390,"&lt;&gt;"))</f>
        <v/>
      </c>
      <c r="H390" s="246"/>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3921</v>
      </c>
      <c r="B391" s="234" t="s">
        <v>3953</v>
      </c>
      <c r="C391" s="235" t="s">
        <v>3963</v>
      </c>
      <c r="D391" s="238" t="s">
        <v>3964</v>
      </c>
      <c r="E391" s="239" t="s">
        <v>3457</v>
      </c>
      <c r="F391" s="242" t="s">
        <v>3956</v>
      </c>
      <c r="G391" s="245" t="str">
        <f>IF(COUNTIF(H391:AU391,"&lt;&gt;")=0,"",SUMPRODUCT(((Recommendations[ImplStatus]="Implemented")+(Recommendations[ImplStatus]="Compensated"))*ISNUMBER(MATCH(Recommendations[Id],H391:AU391,0)))/COUNTIF(H391:AU391,"&lt;&gt;"))</f>
        <v/>
      </c>
      <c r="H391" s="246"/>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3921</v>
      </c>
      <c r="B392" s="234" t="s">
        <v>3953</v>
      </c>
      <c r="C392" s="235" t="s">
        <v>3965</v>
      </c>
      <c r="D392" s="238" t="s">
        <v>3966</v>
      </c>
      <c r="E392" s="239" t="s">
        <v>3207</v>
      </c>
      <c r="F392" s="242" t="s">
        <v>3956</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3921</v>
      </c>
      <c r="B393" s="234" t="s">
        <v>3953</v>
      </c>
      <c r="C393" s="235" t="s">
        <v>3967</v>
      </c>
      <c r="D393" s="238" t="s">
        <v>3968</v>
      </c>
      <c r="E393" s="239" t="s">
        <v>3207</v>
      </c>
      <c r="F393" s="242" t="s">
        <v>3956</v>
      </c>
      <c r="G393" s="245" t="str">
        <f>IF(COUNTIF(H393:AU393,"&lt;&gt;")=0,"",SUMPRODUCT(((Recommendations[ImplStatus]="Implemented")+(Recommendations[ImplStatus]="Compensated"))*ISNUMBER(MATCH(Recommendations[Id],H393:AU393,0)))/COUNTIF(H393:AU393,"&lt;&gt;"))</f>
        <v/>
      </c>
      <c r="H393" s="246"/>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3921</v>
      </c>
      <c r="B394" s="234" t="s">
        <v>3953</v>
      </c>
      <c r="C394" s="235" t="s">
        <v>3969</v>
      </c>
      <c r="D394" s="238" t="s">
        <v>3970</v>
      </c>
      <c r="E394" s="239" t="s">
        <v>3457</v>
      </c>
      <c r="F394" s="242" t="s">
        <v>3956</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3921</v>
      </c>
      <c r="B395" s="234" t="s">
        <v>3953</v>
      </c>
      <c r="C395" s="235" t="s">
        <v>3971</v>
      </c>
      <c r="D395" s="238" t="s">
        <v>3972</v>
      </c>
      <c r="E395" s="239" t="s">
        <v>3274</v>
      </c>
      <c r="F395" s="242" t="s">
        <v>3956</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3921</v>
      </c>
      <c r="B396" s="234" t="s">
        <v>3953</v>
      </c>
      <c r="C396" s="235" t="s">
        <v>3973</v>
      </c>
      <c r="D396" s="238" t="s">
        <v>3974</v>
      </c>
      <c r="E396" s="239" t="s">
        <v>3457</v>
      </c>
      <c r="F396" s="242" t="s">
        <v>3956</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3921</v>
      </c>
      <c r="B397" s="234" t="s">
        <v>3953</v>
      </c>
      <c r="C397" s="235" t="s">
        <v>3975</v>
      </c>
      <c r="D397" s="238" t="s">
        <v>3976</v>
      </c>
      <c r="E397" s="239" t="s">
        <v>3207</v>
      </c>
      <c r="F397" s="242" t="s">
        <v>3956</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3921</v>
      </c>
      <c r="B398" s="234" t="s">
        <v>3953</v>
      </c>
      <c r="C398" s="235" t="s">
        <v>3977</v>
      </c>
      <c r="D398" s="238" t="s">
        <v>3978</v>
      </c>
      <c r="E398" s="239" t="s">
        <v>3322</v>
      </c>
      <c r="F398" s="242" t="s">
        <v>3956</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3921</v>
      </c>
      <c r="B399" s="234" t="s">
        <v>3953</v>
      </c>
      <c r="C399" s="235" t="s">
        <v>3979</v>
      </c>
      <c r="D399" s="238" t="s">
        <v>3980</v>
      </c>
      <c r="E399" s="239" t="s">
        <v>3457</v>
      </c>
      <c r="F399" s="242" t="s">
        <v>3956</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3921</v>
      </c>
      <c r="B400" s="234" t="s">
        <v>3953</v>
      </c>
      <c r="C400" s="235" t="s">
        <v>3981</v>
      </c>
      <c r="D400" s="238" t="s">
        <v>3982</v>
      </c>
      <c r="E400" s="239" t="s">
        <v>3457</v>
      </c>
      <c r="F400" s="242" t="s">
        <v>3956</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3921</v>
      </c>
      <c r="B401" s="234" t="s">
        <v>3953</v>
      </c>
      <c r="C401" s="235" t="s">
        <v>3983</v>
      </c>
      <c r="D401" s="238" t="s">
        <v>3984</v>
      </c>
      <c r="E401" s="239" t="s">
        <v>3207</v>
      </c>
      <c r="F401" s="242" t="s">
        <v>3956</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3921</v>
      </c>
      <c r="B402" s="234" t="s">
        <v>3953</v>
      </c>
      <c r="C402" s="235" t="s">
        <v>3985</v>
      </c>
      <c r="D402" s="238" t="s">
        <v>3986</v>
      </c>
      <c r="E402" s="239" t="s">
        <v>3207</v>
      </c>
      <c r="F402" s="242" t="s">
        <v>3956</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3921</v>
      </c>
      <c r="B403" s="234" t="s">
        <v>3953</v>
      </c>
      <c r="C403" s="235" t="s">
        <v>3987</v>
      </c>
      <c r="D403" s="238" t="s">
        <v>3988</v>
      </c>
      <c r="E403" s="239" t="s">
        <v>3207</v>
      </c>
      <c r="F403" s="242" t="s">
        <v>3956</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3921</v>
      </c>
      <c r="B404" s="234" t="s">
        <v>3953</v>
      </c>
      <c r="C404" s="235" t="s">
        <v>3989</v>
      </c>
      <c r="D404" s="238" t="s">
        <v>3990</v>
      </c>
      <c r="E404" s="239" t="s">
        <v>3322</v>
      </c>
      <c r="F404" s="242" t="s">
        <v>3956</v>
      </c>
      <c r="G404" s="245">
        <f>IF(COUNTIF(H404:AU404,"&lt;&gt;")=0,"",SUMPRODUCT(((Recommendations[ImplStatus]="Implemented")+(Recommendations[ImplStatus]="Compensated"))*ISNUMBER(MATCH(Recommendations[Id],H404:AU404,0)))/COUNTIF(H404:AU404,"&lt;&gt;"))</f>
        <v>0</v>
      </c>
      <c r="H404" s="246" t="s">
        <v>50</v>
      </c>
      <c r="I404" s="246" t="s">
        <v>55</v>
      </c>
      <c r="J404" s="246" t="s">
        <v>75</v>
      </c>
      <c r="K404" s="246" t="s">
        <v>80</v>
      </c>
      <c r="L404" s="246" t="s">
        <v>110</v>
      </c>
      <c r="M404" s="246" t="s">
        <v>115</v>
      </c>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3921</v>
      </c>
      <c r="B405" s="234" t="s">
        <v>3953</v>
      </c>
      <c r="C405" s="235" t="s">
        <v>3991</v>
      </c>
      <c r="D405" s="238" t="s">
        <v>3992</v>
      </c>
      <c r="E405" s="239" t="s">
        <v>3322</v>
      </c>
      <c r="F405" s="242" t="s">
        <v>3956</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3921</v>
      </c>
      <c r="B406" s="234" t="s">
        <v>3953</v>
      </c>
      <c r="C406" s="235" t="s">
        <v>3993</v>
      </c>
      <c r="D406" s="238" t="s">
        <v>3994</v>
      </c>
      <c r="E406" s="239" t="s">
        <v>3322</v>
      </c>
      <c r="F406" s="242" t="s">
        <v>3995</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3921</v>
      </c>
      <c r="B407" s="234" t="s">
        <v>3953</v>
      </c>
      <c r="C407" s="235" t="s">
        <v>3996</v>
      </c>
      <c r="D407" s="238" t="s">
        <v>3997</v>
      </c>
      <c r="E407" s="239" t="s">
        <v>3322</v>
      </c>
      <c r="F407" s="242" t="s">
        <v>3956</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3921</v>
      </c>
      <c r="B408" s="234" t="s">
        <v>3953</v>
      </c>
      <c r="C408" s="235" t="s">
        <v>3998</v>
      </c>
      <c r="D408" s="238" t="s">
        <v>3999</v>
      </c>
      <c r="E408" s="239" t="s">
        <v>3322</v>
      </c>
      <c r="F408" s="242" t="s">
        <v>3956</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3921</v>
      </c>
      <c r="B409" s="234" t="s">
        <v>3953</v>
      </c>
      <c r="C409" s="235" t="s">
        <v>4000</v>
      </c>
      <c r="D409" s="238" t="s">
        <v>4001</v>
      </c>
      <c r="E409" s="239" t="s">
        <v>3322</v>
      </c>
      <c r="F409" s="242" t="s">
        <v>4002</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3921</v>
      </c>
      <c r="B410" s="233" t="s">
        <v>4003</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3921</v>
      </c>
      <c r="B411" s="234" t="s">
        <v>4003</v>
      </c>
      <c r="C411" s="235" t="s">
        <v>4004</v>
      </c>
      <c r="D411" s="238" t="s">
        <v>4005</v>
      </c>
      <c r="E411" s="239" t="s">
        <v>3178</v>
      </c>
      <c r="F411" s="242" t="s">
        <v>3928</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3921</v>
      </c>
      <c r="B412" s="234" t="s">
        <v>4003</v>
      </c>
      <c r="C412" s="235" t="s">
        <v>4006</v>
      </c>
      <c r="D412" s="238" t="s">
        <v>4007</v>
      </c>
      <c r="E412" s="239" t="s">
        <v>3178</v>
      </c>
      <c r="F412" s="242" t="s">
        <v>3928</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3921</v>
      </c>
      <c r="B413" s="234" t="s">
        <v>4003</v>
      </c>
      <c r="C413" s="235" t="s">
        <v>4008</v>
      </c>
      <c r="D413" s="238" t="s">
        <v>4009</v>
      </c>
      <c r="E413" s="239" t="s">
        <v>3178</v>
      </c>
      <c r="F413" s="242" t="s">
        <v>3928</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3921</v>
      </c>
      <c r="B414" s="234" t="s">
        <v>4003</v>
      </c>
      <c r="C414" s="235" t="s">
        <v>4010</v>
      </c>
      <c r="D414" s="238" t="s">
        <v>4011</v>
      </c>
      <c r="E414" s="239" t="s">
        <v>3178</v>
      </c>
      <c r="F414" s="242" t="s">
        <v>3928</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3921</v>
      </c>
      <c r="B415" s="234" t="s">
        <v>4003</v>
      </c>
      <c r="C415" s="235" t="s">
        <v>4012</v>
      </c>
      <c r="D415" s="238" t="s">
        <v>4013</v>
      </c>
      <c r="E415" s="239" t="s">
        <v>3207</v>
      </c>
      <c r="F415" s="242" t="s">
        <v>3928</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3921</v>
      </c>
      <c r="B416" s="234" t="s">
        <v>4003</v>
      </c>
      <c r="C416" s="235" t="s">
        <v>4014</v>
      </c>
      <c r="D416" s="238" t="s">
        <v>4015</v>
      </c>
      <c r="E416" s="239" t="s">
        <v>3207</v>
      </c>
      <c r="F416" s="242" t="s">
        <v>4016</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3921</v>
      </c>
      <c r="B417" s="234" t="s">
        <v>4003</v>
      </c>
      <c r="C417" s="235" t="s">
        <v>4017</v>
      </c>
      <c r="D417" s="238" t="s">
        <v>4018</v>
      </c>
      <c r="E417" s="239" t="s">
        <v>3207</v>
      </c>
      <c r="F417" s="242" t="s">
        <v>4016</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3921</v>
      </c>
      <c r="B418" s="234" t="s">
        <v>4003</v>
      </c>
      <c r="C418" s="235" t="s">
        <v>4019</v>
      </c>
      <c r="D418" s="238" t="s">
        <v>4020</v>
      </c>
      <c r="E418" s="239" t="s">
        <v>3457</v>
      </c>
      <c r="F418" s="242" t="s">
        <v>4016</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3921</v>
      </c>
      <c r="B419" s="234" t="s">
        <v>4003</v>
      </c>
      <c r="C419" s="235" t="s">
        <v>4021</v>
      </c>
      <c r="D419" s="238" t="s">
        <v>4022</v>
      </c>
      <c r="E419" s="239" t="s">
        <v>3207</v>
      </c>
      <c r="F419" s="242" t="s">
        <v>4016</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3921</v>
      </c>
      <c r="B420" s="234" t="s">
        <v>4003</v>
      </c>
      <c r="C420" s="235" t="s">
        <v>4023</v>
      </c>
      <c r="D420" s="238" t="s">
        <v>4024</v>
      </c>
      <c r="E420" s="239" t="s">
        <v>3457</v>
      </c>
      <c r="F420" s="242" t="s">
        <v>4016</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3921</v>
      </c>
      <c r="B421" s="234" t="s">
        <v>4003</v>
      </c>
      <c r="C421" s="235" t="s">
        <v>4025</v>
      </c>
      <c r="D421" s="238" t="s">
        <v>4026</v>
      </c>
      <c r="E421" s="239" t="s">
        <v>3457</v>
      </c>
      <c r="F421" s="242" t="s">
        <v>4016</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3921</v>
      </c>
      <c r="B422" s="234" t="s">
        <v>4003</v>
      </c>
      <c r="C422" s="235" t="s">
        <v>4027</v>
      </c>
      <c r="D422" s="238" t="s">
        <v>4028</v>
      </c>
      <c r="E422" s="239" t="s">
        <v>3207</v>
      </c>
      <c r="F422" s="242" t="s">
        <v>4016</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3921</v>
      </c>
      <c r="B423" s="234" t="s">
        <v>4003</v>
      </c>
      <c r="C423" s="235" t="s">
        <v>4029</v>
      </c>
      <c r="D423" s="238" t="s">
        <v>4030</v>
      </c>
      <c r="E423" s="239" t="s">
        <v>3207</v>
      </c>
      <c r="F423" s="242" t="s">
        <v>4016</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4031</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4031</v>
      </c>
      <c r="B425" s="233" t="s">
        <v>4032</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4031</v>
      </c>
      <c r="B426" s="234" t="s">
        <v>4032</v>
      </c>
      <c r="C426" s="235" t="s">
        <v>4033</v>
      </c>
      <c r="D426" s="238" t="s">
        <v>4034</v>
      </c>
      <c r="E426" s="239" t="s">
        <v>3178</v>
      </c>
      <c r="F426" s="242" t="s">
        <v>3995</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4031</v>
      </c>
      <c r="B427" s="234" t="s">
        <v>4032</v>
      </c>
      <c r="C427" s="235" t="s">
        <v>4035</v>
      </c>
      <c r="D427" s="238" t="s">
        <v>4036</v>
      </c>
      <c r="E427" s="239" t="s">
        <v>3178</v>
      </c>
      <c r="F427" s="242" t="s">
        <v>3995</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4031</v>
      </c>
      <c r="B428" s="234" t="s">
        <v>4032</v>
      </c>
      <c r="C428" s="235" t="s">
        <v>4037</v>
      </c>
      <c r="D428" s="238" t="s">
        <v>4038</v>
      </c>
      <c r="E428" s="239" t="s">
        <v>3457</v>
      </c>
      <c r="F428" s="242" t="s">
        <v>3995</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4031</v>
      </c>
      <c r="B429" s="234" t="s">
        <v>4032</v>
      </c>
      <c r="C429" s="235" t="s">
        <v>4039</v>
      </c>
      <c r="D429" s="238" t="s">
        <v>4040</v>
      </c>
      <c r="E429" s="239" t="s">
        <v>3207</v>
      </c>
      <c r="F429" s="242" t="s">
        <v>3995</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4031</v>
      </c>
      <c r="B430" s="234" t="s">
        <v>4032</v>
      </c>
      <c r="C430" s="235" t="s">
        <v>4041</v>
      </c>
      <c r="D430" s="238" t="s">
        <v>4042</v>
      </c>
      <c r="E430" s="239" t="s">
        <v>3207</v>
      </c>
      <c r="F430" s="242" t="s">
        <v>3995</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4031</v>
      </c>
      <c r="B431" s="234" t="s">
        <v>4032</v>
      </c>
      <c r="C431" s="235" t="s">
        <v>4043</v>
      </c>
      <c r="D431" s="238" t="s">
        <v>4044</v>
      </c>
      <c r="E431" s="239" t="s">
        <v>3457</v>
      </c>
      <c r="F431" s="242" t="s">
        <v>3995</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4031</v>
      </c>
      <c r="B432" s="234" t="s">
        <v>4032</v>
      </c>
      <c r="C432" s="235" t="s">
        <v>4045</v>
      </c>
      <c r="D432" s="238" t="s">
        <v>4046</v>
      </c>
      <c r="E432" s="239" t="s">
        <v>3457</v>
      </c>
      <c r="F432" s="242" t="s">
        <v>3995</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4031</v>
      </c>
      <c r="B433" s="234" t="s">
        <v>4032</v>
      </c>
      <c r="C433" s="235" t="s">
        <v>4047</v>
      </c>
      <c r="D433" s="238" t="s">
        <v>4048</v>
      </c>
      <c r="E433" s="239" t="s">
        <v>3274</v>
      </c>
      <c r="F433" s="242" t="s">
        <v>3995</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4031</v>
      </c>
      <c r="B434" s="234" t="s">
        <v>4032</v>
      </c>
      <c r="C434" s="235" t="s">
        <v>4049</v>
      </c>
      <c r="D434" s="238" t="s">
        <v>4050</v>
      </c>
      <c r="E434" s="239" t="s">
        <v>3274</v>
      </c>
      <c r="F434" s="242" t="s">
        <v>3995</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4031</v>
      </c>
      <c r="B435" s="234" t="s">
        <v>4032</v>
      </c>
      <c r="C435" s="235" t="s">
        <v>4051</v>
      </c>
      <c r="D435" s="238" t="s">
        <v>4052</v>
      </c>
      <c r="E435" s="239" t="s">
        <v>3207</v>
      </c>
      <c r="F435" s="242" t="s">
        <v>3995</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4031</v>
      </c>
      <c r="B436" s="234" t="s">
        <v>4032</v>
      </c>
      <c r="C436" s="235" t="s">
        <v>4053</v>
      </c>
      <c r="D436" s="238" t="s">
        <v>4054</v>
      </c>
      <c r="E436" s="239" t="s">
        <v>3274</v>
      </c>
      <c r="F436" s="242" t="s">
        <v>3995</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4031</v>
      </c>
      <c r="B437" s="234" t="s">
        <v>4032</v>
      </c>
      <c r="C437" s="235" t="s">
        <v>4055</v>
      </c>
      <c r="D437" s="238" t="s">
        <v>4056</v>
      </c>
      <c r="E437" s="239" t="s">
        <v>3207</v>
      </c>
      <c r="F437" s="242" t="s">
        <v>3995</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4031</v>
      </c>
      <c r="B438" s="233" t="s">
        <v>4057</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4031</v>
      </c>
      <c r="B439" s="234" t="s">
        <v>4057</v>
      </c>
      <c r="C439" s="235" t="s">
        <v>4058</v>
      </c>
      <c r="D439" s="238" t="s">
        <v>4059</v>
      </c>
      <c r="E439" s="239" t="s">
        <v>3178</v>
      </c>
      <c r="F439" s="242" t="s">
        <v>4060</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4031</v>
      </c>
      <c r="B440" s="234" t="s">
        <v>4057</v>
      </c>
      <c r="C440" s="235" t="s">
        <v>4061</v>
      </c>
      <c r="D440" s="238" t="s">
        <v>4062</v>
      </c>
      <c r="E440" s="239" t="s">
        <v>3178</v>
      </c>
      <c r="F440" s="242" t="s">
        <v>4060</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4031</v>
      </c>
      <c r="B441" s="234" t="s">
        <v>4057</v>
      </c>
      <c r="C441" s="235" t="s">
        <v>4063</v>
      </c>
      <c r="D441" s="238" t="s">
        <v>4064</v>
      </c>
      <c r="E441" s="239" t="s">
        <v>3178</v>
      </c>
      <c r="F441" s="242" t="s">
        <v>4060</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4031</v>
      </c>
      <c r="B442" s="234" t="s">
        <v>4057</v>
      </c>
      <c r="C442" s="235" t="s">
        <v>4065</v>
      </c>
      <c r="D442" s="238" t="s">
        <v>4066</v>
      </c>
      <c r="E442" s="239" t="s">
        <v>3178</v>
      </c>
      <c r="F442" s="242" t="s">
        <v>4060</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4031</v>
      </c>
      <c r="B443" s="234" t="s">
        <v>4057</v>
      </c>
      <c r="C443" s="235" t="s">
        <v>4067</v>
      </c>
      <c r="D443" s="238" t="s">
        <v>4068</v>
      </c>
      <c r="E443" s="239" t="s">
        <v>3207</v>
      </c>
      <c r="F443" s="242" t="s">
        <v>4060</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4031</v>
      </c>
      <c r="B444" s="234" t="s">
        <v>4057</v>
      </c>
      <c r="C444" s="235" t="s">
        <v>4069</v>
      </c>
      <c r="D444" s="238" t="s">
        <v>4070</v>
      </c>
      <c r="E444" s="239" t="s">
        <v>3207</v>
      </c>
      <c r="F444" s="242" t="s">
        <v>4060</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4031</v>
      </c>
      <c r="B445" s="234" t="s">
        <v>4057</v>
      </c>
      <c r="C445" s="235" t="s">
        <v>4071</v>
      </c>
      <c r="D445" s="238" t="s">
        <v>4072</v>
      </c>
      <c r="E445" s="239" t="s">
        <v>3207</v>
      </c>
      <c r="F445" s="242" t="s">
        <v>4060</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4031</v>
      </c>
      <c r="B446" s="234" t="s">
        <v>4057</v>
      </c>
      <c r="C446" s="235" t="s">
        <v>4073</v>
      </c>
      <c r="D446" s="238" t="s">
        <v>4074</v>
      </c>
      <c r="E446" s="239" t="s">
        <v>3322</v>
      </c>
      <c r="F446" s="242" t="s">
        <v>4060</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4031</v>
      </c>
      <c r="B447" s="234" t="s">
        <v>4057</v>
      </c>
      <c r="C447" s="235" t="s">
        <v>4075</v>
      </c>
      <c r="D447" s="238" t="s">
        <v>4076</v>
      </c>
      <c r="E447" s="239" t="s">
        <v>3207</v>
      </c>
      <c r="F447" s="242" t="s">
        <v>4060</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4031</v>
      </c>
      <c r="B448" s="234" t="s">
        <v>4057</v>
      </c>
      <c r="C448" s="235" t="s">
        <v>4077</v>
      </c>
      <c r="D448" s="238" t="s">
        <v>4078</v>
      </c>
      <c r="E448" s="239" t="s">
        <v>3322</v>
      </c>
      <c r="F448" s="242" t="s">
        <v>4060</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4031</v>
      </c>
      <c r="B449" s="234" t="s">
        <v>4057</v>
      </c>
      <c r="C449" s="235" t="s">
        <v>4079</v>
      </c>
      <c r="D449" s="238" t="s">
        <v>4080</v>
      </c>
      <c r="E449" s="239" t="s">
        <v>3322</v>
      </c>
      <c r="F449" s="242" t="s">
        <v>4060</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4081</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4081</v>
      </c>
      <c r="B451" s="233" t="s">
        <v>4082</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4081</v>
      </c>
      <c r="B452" s="234" t="s">
        <v>4082</v>
      </c>
      <c r="C452" s="235" t="s">
        <v>4083</v>
      </c>
      <c r="D452" s="238" t="s">
        <v>4084</v>
      </c>
      <c r="E452" s="239" t="s">
        <v>3178</v>
      </c>
      <c r="F452" s="242" t="s">
        <v>4085</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4081</v>
      </c>
      <c r="B453" s="234" t="s">
        <v>4082</v>
      </c>
      <c r="C453" s="235" t="s">
        <v>4086</v>
      </c>
      <c r="D453" s="238" t="s">
        <v>4087</v>
      </c>
      <c r="E453" s="239" t="s">
        <v>3178</v>
      </c>
      <c r="F453" s="242" t="s">
        <v>4085</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4081</v>
      </c>
      <c r="B454" s="234" t="s">
        <v>4082</v>
      </c>
      <c r="C454" s="235" t="s">
        <v>4088</v>
      </c>
      <c r="D454" s="238" t="s">
        <v>4089</v>
      </c>
      <c r="E454" s="239" t="s">
        <v>3178</v>
      </c>
      <c r="F454" s="242" t="s">
        <v>4085</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4081</v>
      </c>
      <c r="B455" s="234" t="s">
        <v>4082</v>
      </c>
      <c r="C455" s="235" t="s">
        <v>4090</v>
      </c>
      <c r="D455" s="238" t="s">
        <v>4091</v>
      </c>
      <c r="E455" s="239" t="s">
        <v>3178</v>
      </c>
      <c r="F455" s="242" t="s">
        <v>4085</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4081</v>
      </c>
      <c r="B456" s="234" t="s">
        <v>4082</v>
      </c>
      <c r="C456" s="235" t="s">
        <v>4092</v>
      </c>
      <c r="D456" s="238" t="s">
        <v>4093</v>
      </c>
      <c r="E456" s="239" t="s">
        <v>3178</v>
      </c>
      <c r="F456" s="242" t="s">
        <v>4085</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4081</v>
      </c>
      <c r="B457" s="234" t="s">
        <v>4082</v>
      </c>
      <c r="C457" s="235" t="s">
        <v>4094</v>
      </c>
      <c r="D457" s="238" t="s">
        <v>4095</v>
      </c>
      <c r="E457" s="239" t="s">
        <v>3207</v>
      </c>
      <c r="F457" s="242" t="s">
        <v>4085</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4081</v>
      </c>
      <c r="B458" s="234" t="s">
        <v>4082</v>
      </c>
      <c r="C458" s="235" t="s">
        <v>4096</v>
      </c>
      <c r="D458" s="238" t="s">
        <v>4097</v>
      </c>
      <c r="E458" s="239" t="s">
        <v>3207</v>
      </c>
      <c r="F458" s="242" t="s">
        <v>4085</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4081</v>
      </c>
      <c r="B459" s="234" t="s">
        <v>4082</v>
      </c>
      <c r="C459" s="235" t="s">
        <v>4098</v>
      </c>
      <c r="D459" s="238" t="s">
        <v>4099</v>
      </c>
      <c r="E459" s="239" t="s">
        <v>3207</v>
      </c>
      <c r="F459" s="242" t="s">
        <v>4085</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4081</v>
      </c>
      <c r="B460" s="234" t="s">
        <v>4082</v>
      </c>
      <c r="C460" s="235" t="s">
        <v>4100</v>
      </c>
      <c r="D460" s="238" t="s">
        <v>4101</v>
      </c>
      <c r="E460" s="239" t="s">
        <v>3207</v>
      </c>
      <c r="F460" s="242" t="s">
        <v>4085</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4081</v>
      </c>
      <c r="B461" s="234" t="s">
        <v>4082</v>
      </c>
      <c r="C461" s="235" t="s">
        <v>4102</v>
      </c>
      <c r="D461" s="238" t="s">
        <v>4103</v>
      </c>
      <c r="E461" s="239" t="s">
        <v>3207</v>
      </c>
      <c r="F461" s="242" t="s">
        <v>4085</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4081</v>
      </c>
      <c r="B462" s="234" t="s">
        <v>4082</v>
      </c>
      <c r="C462" s="235" t="s">
        <v>4104</v>
      </c>
      <c r="D462" s="238" t="s">
        <v>4105</v>
      </c>
      <c r="E462" s="239" t="s">
        <v>3207</v>
      </c>
      <c r="F462" s="242" t="s">
        <v>4085</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4081</v>
      </c>
      <c r="B463" s="234" t="s">
        <v>4082</v>
      </c>
      <c r="C463" s="235" t="s">
        <v>4106</v>
      </c>
      <c r="D463" s="238" t="s">
        <v>4107</v>
      </c>
      <c r="E463" s="239" t="s">
        <v>3207</v>
      </c>
      <c r="F463" s="242" t="s">
        <v>4085</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4081</v>
      </c>
      <c r="B464" s="234" t="s">
        <v>4082</v>
      </c>
      <c r="C464" s="235" t="s">
        <v>4108</v>
      </c>
      <c r="D464" s="238" t="s">
        <v>4109</v>
      </c>
      <c r="E464" s="239" t="s">
        <v>3207</v>
      </c>
      <c r="F464" s="242" t="s">
        <v>4085</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4081</v>
      </c>
      <c r="B465" s="234" t="s">
        <v>4082</v>
      </c>
      <c r="C465" s="235" t="s">
        <v>4110</v>
      </c>
      <c r="D465" s="238" t="s">
        <v>4111</v>
      </c>
      <c r="E465" s="239" t="s">
        <v>3207</v>
      </c>
      <c r="F465" s="242" t="s">
        <v>4085</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4081</v>
      </c>
      <c r="B466" s="233" t="s">
        <v>4112</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4081</v>
      </c>
      <c r="B467" s="234" t="s">
        <v>4112</v>
      </c>
      <c r="C467" s="235" t="s">
        <v>4113</v>
      </c>
      <c r="D467" s="238" t="s">
        <v>4114</v>
      </c>
      <c r="E467" s="239" t="s">
        <v>3178</v>
      </c>
      <c r="F467" s="242" t="s">
        <v>3317</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4081</v>
      </c>
      <c r="B468" s="234" t="s">
        <v>4112</v>
      </c>
      <c r="C468" s="235" t="s">
        <v>4115</v>
      </c>
      <c r="D468" s="238" t="s">
        <v>4116</v>
      </c>
      <c r="E468" s="239" t="s">
        <v>3178</v>
      </c>
      <c r="F468" s="242" t="s">
        <v>3317</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4081</v>
      </c>
      <c r="B469" s="234" t="s">
        <v>4112</v>
      </c>
      <c r="C469" s="235" t="s">
        <v>4117</v>
      </c>
      <c r="D469" s="238" t="s">
        <v>4118</v>
      </c>
      <c r="E469" s="239" t="s">
        <v>3178</v>
      </c>
      <c r="F469" s="242" t="s">
        <v>3317</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4081</v>
      </c>
      <c r="B470" s="234" t="s">
        <v>4112</v>
      </c>
      <c r="C470" s="235" t="s">
        <v>4119</v>
      </c>
      <c r="D470" s="238" t="s">
        <v>4120</v>
      </c>
      <c r="E470" s="239" t="s">
        <v>3274</v>
      </c>
      <c r="F470" s="242" t="s">
        <v>3686</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4081</v>
      </c>
      <c r="B471" s="234" t="s">
        <v>4112</v>
      </c>
      <c r="C471" s="235" t="s">
        <v>4121</v>
      </c>
      <c r="D471" s="238" t="s">
        <v>4122</v>
      </c>
      <c r="E471" s="239" t="s">
        <v>3274</v>
      </c>
      <c r="F471" s="242" t="s">
        <v>3686</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4081</v>
      </c>
      <c r="B472" s="234" t="s">
        <v>4112</v>
      </c>
      <c r="C472" s="235" t="s">
        <v>4123</v>
      </c>
      <c r="D472" s="238" t="s">
        <v>4124</v>
      </c>
      <c r="E472" s="239" t="s">
        <v>3178</v>
      </c>
      <c r="F472" s="242" t="s">
        <v>3686</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4081</v>
      </c>
      <c r="B473" s="234" t="s">
        <v>4112</v>
      </c>
      <c r="C473" s="235" t="s">
        <v>4125</v>
      </c>
      <c r="D473" s="238" t="s">
        <v>4126</v>
      </c>
      <c r="E473" s="239" t="s">
        <v>3178</v>
      </c>
      <c r="F473" s="242" t="s">
        <v>3625</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4081</v>
      </c>
      <c r="B474" s="234" t="s">
        <v>4112</v>
      </c>
      <c r="C474" s="235" t="s">
        <v>4127</v>
      </c>
      <c r="D474" s="238" t="s">
        <v>4128</v>
      </c>
      <c r="E474" s="239" t="s">
        <v>3207</v>
      </c>
      <c r="F474" s="242" t="s">
        <v>3625</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4081</v>
      </c>
      <c r="B475" s="234" t="s">
        <v>4112</v>
      </c>
      <c r="C475" s="235" t="s">
        <v>4129</v>
      </c>
      <c r="D475" s="238" t="s">
        <v>4130</v>
      </c>
      <c r="E475" s="239" t="s">
        <v>3207</v>
      </c>
      <c r="F475" s="242" t="s">
        <v>3625</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4081</v>
      </c>
      <c r="B476" s="234" t="s">
        <v>4112</v>
      </c>
      <c r="C476" s="235" t="s">
        <v>4131</v>
      </c>
      <c r="D476" s="238" t="s">
        <v>4132</v>
      </c>
      <c r="E476" s="239" t="s">
        <v>3207</v>
      </c>
      <c r="F476" s="242" t="s">
        <v>3625</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4081</v>
      </c>
      <c r="B477" s="234" t="s">
        <v>4112</v>
      </c>
      <c r="C477" s="235" t="s">
        <v>4133</v>
      </c>
      <c r="D477" s="238" t="s">
        <v>4134</v>
      </c>
      <c r="E477" s="239" t="s">
        <v>3207</v>
      </c>
      <c r="F477" s="242" t="s">
        <v>3625</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4081</v>
      </c>
      <c r="B478" s="234" t="s">
        <v>4112</v>
      </c>
      <c r="C478" s="235" t="s">
        <v>4135</v>
      </c>
      <c r="D478" s="238" t="s">
        <v>4136</v>
      </c>
      <c r="E478" s="239" t="s">
        <v>3207</v>
      </c>
      <c r="F478" s="242" t="s">
        <v>3686</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4081</v>
      </c>
      <c r="B479" s="234" t="s">
        <v>4112</v>
      </c>
      <c r="C479" s="235" t="s">
        <v>4137</v>
      </c>
      <c r="D479" s="238" t="s">
        <v>4138</v>
      </c>
      <c r="E479" s="239" t="s">
        <v>3322</v>
      </c>
      <c r="F479" s="242" t="s">
        <v>3686</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4081</v>
      </c>
      <c r="B480" s="234" t="s">
        <v>4112</v>
      </c>
      <c r="C480" s="235" t="s">
        <v>4139</v>
      </c>
      <c r="D480" s="238" t="s">
        <v>4140</v>
      </c>
      <c r="E480" s="239" t="s">
        <v>3322</v>
      </c>
      <c r="F480" s="242" t="s">
        <v>3686</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4081</v>
      </c>
      <c r="B481" s="247" t="s">
        <v>4112</v>
      </c>
      <c r="C481" s="248" t="s">
        <v>4141</v>
      </c>
      <c r="D481" s="249" t="s">
        <v>4142</v>
      </c>
      <c r="E481" s="250" t="s">
        <v>3322</v>
      </c>
      <c r="F481" s="251" t="s">
        <v>3317</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125</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IFERROR(INDEX('Recommendations'!$G$2:$G$22, MATCH(H2,'Recommendations'!$A$2:$A$22,0))="Implemented", FALSE))</xm:f>
            <x14:dxf>
              <font>
                <color rgb="FF000000"/>
              </font>
              <fill>
                <patternFill>
                  <bgColor rgb="FF3C7D22"/>
                </patternFill>
              </fill>
            </x14:dxf>
          </x14:cfRule>
          <x14:cfRule type="expression" priority="2" id="{00000000-000E-0000-0A00-000002000000}">
            <xm:f>AND(H2&lt;&gt;"", IFERROR(INDEX('Recommendations'!$G$2:$G$22, MATCH(H2,'Recommendations'!$A$2:$A$22,0))="Compensated", FALSE))</xm:f>
            <x14:dxf>
              <font>
                <color rgb="FF000000"/>
              </font>
              <fill>
                <patternFill>
                  <bgColor rgb="FFC6E0B4"/>
                </patternFill>
              </fill>
            </x14:dxf>
          </x14:cfRule>
          <x14:cfRule type="expression" priority="3" id="{00000000-000E-0000-0A00-000003000000}">
            <xm:f>AND(H2&lt;&gt;"", IFERROR(INDEX('Recommendations'!$G$2:$G$22, MATCH(H2,'Recommendations'!$A$2:$A$22,0))="Testing", FALSE))</xm:f>
            <x14:dxf>
              <font>
                <color rgb="FF000000"/>
              </font>
              <fill>
                <patternFill>
                  <bgColor rgb="FFFFC000"/>
                </patternFill>
              </fill>
            </x14:dxf>
          </x14:cfRule>
          <x14:cfRule type="expression" priority="4" id="{00000000-000E-0000-0A00-000004000000}">
            <xm:f>AND(H2&lt;&gt;"", IFERROR(INDEX('Recommendations'!$G$2:$G$22, MATCH(H2,'Recommendations'!$A$2:$A$22,0))="Failed", FALSE))</xm:f>
            <x14:dxf>
              <font>
                <color rgb="FF000000"/>
              </font>
              <fill>
                <patternFill>
                  <bgColor rgb="FFD82891"/>
                </patternFill>
              </fill>
            </x14:dxf>
          </x14:cfRule>
          <x14:cfRule type="expression" priority="5" id="{00000000-000E-0000-0A00-000005000000}">
            <xm:f>AND(H2&lt;&gt;"", IFERROR(INDEX('Recommendations'!$G$2:$G$22, MATCH(H2,'Recommendations'!$A$2:$A$22,0))="Risk Accepted", FALSE))</xm:f>
            <x14:dxf>
              <font>
                <color rgb="FF000000"/>
              </font>
              <fill>
                <patternFill>
                  <bgColor rgb="FFD9D9D9"/>
                </patternFill>
              </fill>
            </x14:dxf>
          </x14:cfRule>
          <x14:cfRule type="expression" priority="6" id="{00000000-000E-0000-0A00-000006000000}">
            <xm:f>AND(H2&lt;&gt;"", IFERROR(INDEX('Recommendations'!$G$2:$G$22, MATCH(H2,'Recommendations'!$A$2:$A$22,0))="N/A",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6" t="s">
        <v>202</v>
      </c>
      <c r="C2" s="267"/>
      <c r="D2" s="267"/>
      <c r="E2" s="267"/>
      <c r="F2" s="267"/>
      <c r="G2" s="267"/>
      <c r="H2" s="267"/>
      <c r="I2" s="267"/>
    </row>
    <row r="4" spans="2:15" ht="18.5" x14ac:dyDescent="0.45">
      <c r="B4" s="39" t="s">
        <v>203</v>
      </c>
    </row>
    <row r="5" spans="2:15" x14ac:dyDescent="0.35">
      <c r="B5" s="41" t="s">
        <v>19</v>
      </c>
      <c r="C5" s="41" t="s">
        <v>204</v>
      </c>
      <c r="D5" s="41" t="s">
        <v>205</v>
      </c>
      <c r="F5" s="268" t="s">
        <v>206</v>
      </c>
      <c r="G5" s="268"/>
      <c r="H5" s="268"/>
      <c r="I5" s="269" t="s">
        <v>207</v>
      </c>
      <c r="J5" s="269"/>
      <c r="K5" s="269"/>
      <c r="L5" s="269"/>
      <c r="M5" s="269"/>
      <c r="N5" s="269"/>
      <c r="O5" s="269"/>
    </row>
    <row r="6" spans="2:15" x14ac:dyDescent="0.35">
      <c r="B6" s="47" t="s">
        <v>208</v>
      </c>
      <c r="C6" s="48">
        <v>21</v>
      </c>
      <c r="D6" s="49" t="s">
        <v>19</v>
      </c>
      <c r="F6" s="268" t="s">
        <v>209</v>
      </c>
      <c r="G6" s="268"/>
      <c r="H6" s="268"/>
      <c r="I6" s="270" t="s">
        <v>210</v>
      </c>
      <c r="J6" s="270"/>
      <c r="K6" s="270"/>
      <c r="L6" s="270"/>
      <c r="M6" s="270"/>
      <c r="N6" s="270"/>
      <c r="O6" s="270"/>
    </row>
    <row r="7" spans="2:15" x14ac:dyDescent="0.35">
      <c r="B7" s="50" t="s">
        <v>211</v>
      </c>
      <c r="C7" s="51">
        <f>C6-C8-C9</f>
        <v>21</v>
      </c>
      <c r="D7" s="52">
        <f>IF(C6&gt;0,C7/C6,0)</f>
        <v>1</v>
      </c>
      <c r="F7" s="268" t="s">
        <v>212</v>
      </c>
      <c r="G7" s="268"/>
      <c r="H7" s="268"/>
      <c r="I7" s="270" t="s">
        <v>210</v>
      </c>
      <c r="J7" s="270"/>
      <c r="K7" s="270"/>
      <c r="L7" s="270"/>
      <c r="M7" s="270"/>
      <c r="N7" s="270"/>
      <c r="O7" s="270"/>
    </row>
    <row r="8" spans="2:15" x14ac:dyDescent="0.35">
      <c r="B8" s="43" t="s">
        <v>213</v>
      </c>
      <c r="C8" s="44">
        <f>COUNTIF('Recommendations'!G:G,"Risk Accepted")</f>
        <v>0</v>
      </c>
      <c r="D8" s="45">
        <f>IF(C6&gt;0,C8/C6,0)</f>
        <v>0</v>
      </c>
      <c r="F8" s="268" t="s">
        <v>214</v>
      </c>
      <c r="G8" s="268"/>
      <c r="H8" s="268"/>
      <c r="I8" s="270" t="s">
        <v>210</v>
      </c>
      <c r="J8" s="270"/>
      <c r="K8" s="270"/>
      <c r="L8" s="270"/>
      <c r="M8" s="270"/>
      <c r="N8" s="270"/>
      <c r="O8" s="270"/>
    </row>
    <row r="9" spans="2:15" x14ac:dyDescent="0.35">
      <c r="B9" s="43" t="s">
        <v>215</v>
      </c>
      <c r="C9" s="44">
        <f>COUNTIF('Recommendations'!G:G,"N/A")</f>
        <v>0</v>
      </c>
      <c r="D9" s="45">
        <f>IF(C6&gt;0,C9/C6,0)</f>
        <v>0</v>
      </c>
      <c r="F9" s="268" t="s">
        <v>216</v>
      </c>
      <c r="G9" s="268"/>
      <c r="H9" s="268"/>
      <c r="I9" s="270" t="s">
        <v>210</v>
      </c>
      <c r="J9" s="270"/>
      <c r="K9" s="270"/>
      <c r="L9" s="270"/>
      <c r="M9" s="270"/>
      <c r="N9" s="270"/>
      <c r="O9" s="270"/>
    </row>
    <row r="12" spans="2:15" ht="18.5" x14ac:dyDescent="0.45">
      <c r="B12" s="39" t="s">
        <v>217</v>
      </c>
    </row>
    <row r="14" spans="2:15" x14ac:dyDescent="0.35">
      <c r="B14" s="53" t="s">
        <v>218</v>
      </c>
    </row>
    <row r="15" spans="2:15" x14ac:dyDescent="0.35">
      <c r="B15" s="41" t="s">
        <v>19</v>
      </c>
      <c r="C15" s="41" t="s">
        <v>219</v>
      </c>
      <c r="D15" s="41" t="s">
        <v>220</v>
      </c>
      <c r="E15" s="41" t="s">
        <v>221</v>
      </c>
      <c r="F15" s="41" t="s">
        <v>222</v>
      </c>
    </row>
    <row r="16" spans="2:15" x14ac:dyDescent="0.35">
      <c r="B16" s="43" t="s">
        <v>223</v>
      </c>
      <c r="C16" s="44">
        <f>COUNTIF('Recommendations'!L:L,"Resolved")</f>
        <v>0</v>
      </c>
      <c r="D16" s="44">
        <f>COUNTIF('Recommendations'!L:L,"Testing")</f>
        <v>0</v>
      </c>
      <c r="E16" s="44">
        <f>COUNTIF('Recommendations'!L:L,"Outstanding")</f>
        <v>21</v>
      </c>
      <c r="F16" s="44">
        <f>SUM(C16:E16)</f>
        <v>21</v>
      </c>
    </row>
    <row r="18" spans="2:6" x14ac:dyDescent="0.35">
      <c r="B18" s="53" t="s">
        <v>224</v>
      </c>
    </row>
    <row r="19" spans="2:6" x14ac:dyDescent="0.35">
      <c r="B19" s="54" t="s">
        <v>19</v>
      </c>
      <c r="C19" s="54" t="s">
        <v>219</v>
      </c>
      <c r="D19" s="54" t="s">
        <v>220</v>
      </c>
      <c r="E19" s="54" t="s">
        <v>221</v>
      </c>
      <c r="F19" s="54" t="s">
        <v>19</v>
      </c>
    </row>
    <row r="20" spans="2:6" x14ac:dyDescent="0.35">
      <c r="B20" s="43" t="s">
        <v>223</v>
      </c>
      <c r="C20" s="45">
        <f>IF(F16&gt;0, C16/F16, 0)</f>
        <v>0</v>
      </c>
      <c r="D20" s="45">
        <f>IF(F16&gt;0, D16/F16, 0)</f>
        <v>0</v>
      </c>
      <c r="E20" s="45">
        <f>IF(F16&gt;0, E16/F16, 0)</f>
        <v>1</v>
      </c>
      <c r="F20" s="46" t="s">
        <v>19</v>
      </c>
    </row>
    <row r="25" spans="2:6" ht="18.5" x14ac:dyDescent="0.45">
      <c r="B25" s="39" t="s">
        <v>225</v>
      </c>
    </row>
    <row r="27" spans="2:6" x14ac:dyDescent="0.35">
      <c r="B27" s="53" t="s">
        <v>218</v>
      </c>
    </row>
    <row r="28" spans="2:6" x14ac:dyDescent="0.35">
      <c r="B28" s="41" t="s">
        <v>5</v>
      </c>
      <c r="C28" s="41" t="s">
        <v>219</v>
      </c>
      <c r="D28" s="41" t="s">
        <v>220</v>
      </c>
      <c r="E28" s="41" t="s">
        <v>221</v>
      </c>
      <c r="F28" s="41" t="s">
        <v>222</v>
      </c>
    </row>
    <row r="29" spans="2:6" x14ac:dyDescent="0.35">
      <c r="B29" s="43" t="s">
        <v>226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227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228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229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230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21</v>
      </c>
      <c r="F34" s="44">
        <f t="shared" si="0"/>
        <v>21</v>
      </c>
    </row>
    <row r="36" spans="2:6" x14ac:dyDescent="0.35">
      <c r="B36" s="53" t="s">
        <v>224</v>
      </c>
    </row>
    <row r="37" spans="2:6" x14ac:dyDescent="0.35">
      <c r="B37" s="54" t="s">
        <v>5</v>
      </c>
      <c r="C37" s="54" t="s">
        <v>219</v>
      </c>
      <c r="D37" s="54" t="s">
        <v>220</v>
      </c>
      <c r="E37" s="54" t="s">
        <v>221</v>
      </c>
      <c r="F37" s="54" t="s">
        <v>19</v>
      </c>
    </row>
    <row r="38" spans="2:6" x14ac:dyDescent="0.35">
      <c r="B38" s="43" t="s">
        <v>226</v>
      </c>
      <c r="C38" s="45">
        <f t="shared" ref="C38:C43" si="1">IF(F29&gt;0, C29/F29, 0)</f>
        <v>0</v>
      </c>
      <c r="D38" s="45">
        <f t="shared" ref="D38:D43" si="2">IF(F29&gt;0, D29/F29, 0)</f>
        <v>0</v>
      </c>
      <c r="E38" s="45">
        <f t="shared" ref="E38:E43" si="3">IF(F29&gt;0, E29/F29, 0)</f>
        <v>0</v>
      </c>
      <c r="F38" s="46" t="s">
        <v>19</v>
      </c>
    </row>
    <row r="39" spans="2:6" x14ac:dyDescent="0.35">
      <c r="B39" s="43" t="s">
        <v>227</v>
      </c>
      <c r="C39" s="45">
        <f t="shared" si="1"/>
        <v>0</v>
      </c>
      <c r="D39" s="45">
        <f t="shared" si="2"/>
        <v>0</v>
      </c>
      <c r="E39" s="45">
        <f t="shared" si="3"/>
        <v>0</v>
      </c>
      <c r="F39" s="46" t="s">
        <v>19</v>
      </c>
    </row>
    <row r="40" spans="2:6" x14ac:dyDescent="0.35">
      <c r="B40" s="43" t="s">
        <v>228</v>
      </c>
      <c r="C40" s="45">
        <f t="shared" si="1"/>
        <v>0</v>
      </c>
      <c r="D40" s="45">
        <f t="shared" si="2"/>
        <v>0</v>
      </c>
      <c r="E40" s="45">
        <f t="shared" si="3"/>
        <v>0</v>
      </c>
      <c r="F40" s="46" t="s">
        <v>19</v>
      </c>
    </row>
    <row r="41" spans="2:6" x14ac:dyDescent="0.35">
      <c r="B41" s="43" t="s">
        <v>229</v>
      </c>
      <c r="C41" s="45">
        <f t="shared" si="1"/>
        <v>0</v>
      </c>
      <c r="D41" s="45">
        <f t="shared" si="2"/>
        <v>0</v>
      </c>
      <c r="E41" s="45">
        <f t="shared" si="3"/>
        <v>0</v>
      </c>
      <c r="F41" s="46" t="s">
        <v>19</v>
      </c>
    </row>
    <row r="42" spans="2:6" x14ac:dyDescent="0.35">
      <c r="B42" s="43" t="s">
        <v>230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231</v>
      </c>
    </row>
    <row r="50" spans="2:6" x14ac:dyDescent="0.35">
      <c r="B50" s="53" t="s">
        <v>218</v>
      </c>
    </row>
    <row r="51" spans="2:6" x14ac:dyDescent="0.35">
      <c r="B51" s="41" t="s">
        <v>2</v>
      </c>
      <c r="C51" s="41" t="s">
        <v>219</v>
      </c>
      <c r="D51" s="41" t="s">
        <v>220</v>
      </c>
      <c r="E51" s="41" t="s">
        <v>221</v>
      </c>
      <c r="F51" s="41" t="s">
        <v>222</v>
      </c>
    </row>
    <row r="52" spans="2:6" x14ac:dyDescent="0.35">
      <c r="B52" s="43" t="s">
        <v>35</v>
      </c>
      <c r="C52" s="44">
        <f>COUNTIFS('Recommendations'!C:C,"CAT I (High)",'Recommendations'!L:L,"=Resolved")</f>
        <v>0</v>
      </c>
      <c r="D52" s="44">
        <f>COUNTIFS('Recommendations'!C:C,"=CAT I (High)",'Recommendations'!L:L,"=Testing")</f>
        <v>0</v>
      </c>
      <c r="E52" s="44">
        <f>COUNTIFS('Recommendations'!C:C,"=CAT I (High)",'Recommendations'!L:L,"=Outstanding")</f>
        <v>3</v>
      </c>
      <c r="F52" s="44">
        <f>SUM(C52:E52)</f>
        <v>3</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9</v>
      </c>
      <c r="F53" s="44">
        <f>SUM(C53:E53)</f>
        <v>9</v>
      </c>
    </row>
    <row r="54" spans="2:6" x14ac:dyDescent="0.35">
      <c r="B54" s="43" t="s">
        <v>46</v>
      </c>
      <c r="C54" s="44">
        <f>COUNTIFS('Recommendations'!C:C,"CAT III (Low)",'Recommendations'!L:L,"=Resolved")</f>
        <v>0</v>
      </c>
      <c r="D54" s="44">
        <f>COUNTIFS('Recommendations'!C:C,"=CAT III (Low)",'Recommendations'!L:L,"=Testing")</f>
        <v>0</v>
      </c>
      <c r="E54" s="44">
        <f>COUNTIFS('Recommendations'!C:C,"=CAT III (Low)",'Recommendations'!L:L,"=Outstanding")</f>
        <v>9</v>
      </c>
      <c r="F54" s="44">
        <f>SUM(C54:E54)</f>
        <v>9</v>
      </c>
    </row>
    <row r="56" spans="2:6" x14ac:dyDescent="0.35">
      <c r="B56" s="53" t="s">
        <v>224</v>
      </c>
    </row>
    <row r="57" spans="2:6" x14ac:dyDescent="0.35">
      <c r="B57" s="54" t="s">
        <v>2</v>
      </c>
      <c r="C57" s="54" t="s">
        <v>219</v>
      </c>
      <c r="D57" s="54" t="s">
        <v>220</v>
      </c>
      <c r="E57" s="54" t="s">
        <v>221</v>
      </c>
      <c r="F57" s="54" t="s">
        <v>19</v>
      </c>
    </row>
    <row r="58" spans="2:6" x14ac:dyDescent="0.35">
      <c r="B58" s="43" t="s">
        <v>35</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46</v>
      </c>
      <c r="C60" s="45">
        <f>IF(F54&gt;0, C54/F54, 0)</f>
        <v>0</v>
      </c>
      <c r="D60" s="45">
        <f>IF(F54&gt;0, D54/F54, 0)</f>
        <v>0</v>
      </c>
      <c r="E60" s="45">
        <f>IF(F54&gt;0, E54/F54, 0)</f>
        <v>1</v>
      </c>
      <c r="F60" s="46" t="s">
        <v>19</v>
      </c>
    </row>
    <row r="65" spans="2:6" ht="18.5" x14ac:dyDescent="0.45">
      <c r="B65" s="39" t="s">
        <v>232</v>
      </c>
    </row>
    <row r="67" spans="2:6" x14ac:dyDescent="0.35">
      <c r="B67" s="53" t="s">
        <v>218</v>
      </c>
    </row>
    <row r="68" spans="2:6" x14ac:dyDescent="0.35">
      <c r="B68" s="41" t="s">
        <v>3</v>
      </c>
      <c r="C68" s="41" t="s">
        <v>219</v>
      </c>
      <c r="D68" s="41" t="s">
        <v>220</v>
      </c>
      <c r="E68" s="41" t="s">
        <v>221</v>
      </c>
      <c r="F68" s="41" t="s">
        <v>222</v>
      </c>
    </row>
    <row r="69" spans="2:6" x14ac:dyDescent="0.35">
      <c r="B69" s="43" t="s">
        <v>233</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234</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235</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236</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21</v>
      </c>
      <c r="F73" s="44">
        <f>SUM(C73:E73)</f>
        <v>21</v>
      </c>
    </row>
    <row r="75" spans="2:6" x14ac:dyDescent="0.35">
      <c r="B75" s="53" t="s">
        <v>224</v>
      </c>
    </row>
    <row r="76" spans="2:6" x14ac:dyDescent="0.35">
      <c r="B76" s="54" t="s">
        <v>3</v>
      </c>
      <c r="C76" s="54" t="s">
        <v>219</v>
      </c>
      <c r="D76" s="54" t="s">
        <v>220</v>
      </c>
      <c r="E76" s="54" t="s">
        <v>221</v>
      </c>
      <c r="F76" s="54" t="s">
        <v>19</v>
      </c>
    </row>
    <row r="77" spans="2:6" x14ac:dyDescent="0.35">
      <c r="B77" s="43" t="s">
        <v>233</v>
      </c>
      <c r="C77" s="45">
        <f>IF(F69&gt;0, C69/F69, 0)</f>
        <v>0</v>
      </c>
      <c r="D77" s="45">
        <f>IF(F69&gt;0, D69/F69, 0)</f>
        <v>0</v>
      </c>
      <c r="E77" s="45">
        <f>IF(F69&gt;0, E69/F69, 0)</f>
        <v>0</v>
      </c>
      <c r="F77" s="46" t="s">
        <v>19</v>
      </c>
    </row>
    <row r="78" spans="2:6" x14ac:dyDescent="0.35">
      <c r="B78" s="43" t="s">
        <v>234</v>
      </c>
      <c r="C78" s="45">
        <f>IF(F70&gt;0, C70/F70, 0)</f>
        <v>0</v>
      </c>
      <c r="D78" s="45">
        <f>IF(F70&gt;0, D70/F70, 0)</f>
        <v>0</v>
      </c>
      <c r="E78" s="45">
        <f>IF(F70&gt;0, E70/F70, 0)</f>
        <v>0</v>
      </c>
      <c r="F78" s="46" t="s">
        <v>19</v>
      </c>
    </row>
    <row r="79" spans="2:6" x14ac:dyDescent="0.35">
      <c r="B79" s="43" t="s">
        <v>235</v>
      </c>
      <c r="C79" s="45">
        <f>IF(F71&gt;0, C71/F71, 0)</f>
        <v>0</v>
      </c>
      <c r="D79" s="45">
        <f>IF(F71&gt;0, D71/F71, 0)</f>
        <v>0</v>
      </c>
      <c r="E79" s="45">
        <f>IF(F71&gt;0, E71/F71, 0)</f>
        <v>0</v>
      </c>
      <c r="F79" s="46" t="s">
        <v>19</v>
      </c>
    </row>
    <row r="80" spans="2:6" x14ac:dyDescent="0.35">
      <c r="B80" s="43" t="s">
        <v>236</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237</v>
      </c>
    </row>
    <row r="88" spans="2:6" x14ac:dyDescent="0.35">
      <c r="B88" s="53" t="s">
        <v>218</v>
      </c>
    </row>
    <row r="89" spans="2:6" x14ac:dyDescent="0.35">
      <c r="B89" s="41" t="s">
        <v>238</v>
      </c>
      <c r="C89" s="41" t="s">
        <v>219</v>
      </c>
      <c r="D89" s="41" t="s">
        <v>220</v>
      </c>
      <c r="E89" s="41" t="s">
        <v>221</v>
      </c>
      <c r="F89" s="41" t="s">
        <v>222</v>
      </c>
    </row>
    <row r="90" spans="2:6" x14ac:dyDescent="0.35">
      <c r="B90" s="43" t="s">
        <v>239</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240</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241</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21</v>
      </c>
      <c r="F93" s="44">
        <f>SUM(C93:E93)</f>
        <v>21</v>
      </c>
    </row>
    <row r="95" spans="2:6" x14ac:dyDescent="0.35">
      <c r="B95" s="53" t="s">
        <v>224</v>
      </c>
    </row>
    <row r="96" spans="2:6" x14ac:dyDescent="0.35">
      <c r="B96" s="54" t="s">
        <v>238</v>
      </c>
      <c r="C96" s="54" t="s">
        <v>219</v>
      </c>
      <c r="D96" s="54" t="s">
        <v>220</v>
      </c>
      <c r="E96" s="54" t="s">
        <v>221</v>
      </c>
      <c r="F96" s="54" t="s">
        <v>19</v>
      </c>
    </row>
    <row r="97" spans="2:15" x14ac:dyDescent="0.35">
      <c r="B97" s="43" t="s">
        <v>239</v>
      </c>
      <c r="C97" s="45">
        <f>IF(F90&gt;0, C90/F90, 0)</f>
        <v>0</v>
      </c>
      <c r="D97" s="45">
        <f>IF(F90&gt;0, D90/F90, 0)</f>
        <v>0</v>
      </c>
      <c r="E97" s="45">
        <f>IF(F90&gt;0, E90/F90, 0)</f>
        <v>0</v>
      </c>
      <c r="F97" s="46" t="s">
        <v>19</v>
      </c>
    </row>
    <row r="98" spans="2:15" x14ac:dyDescent="0.35">
      <c r="B98" s="43" t="s">
        <v>240</v>
      </c>
      <c r="C98" s="45">
        <f>IF(F91&gt;0, C91/F91, 0)</f>
        <v>0</v>
      </c>
      <c r="D98" s="45">
        <f>IF(F91&gt;0, D91/F91, 0)</f>
        <v>0</v>
      </c>
      <c r="E98" s="45">
        <f>IF(F91&gt;0, E91/F91, 0)</f>
        <v>0</v>
      </c>
      <c r="F98" s="46" t="s">
        <v>19</v>
      </c>
    </row>
    <row r="99" spans="2:15" x14ac:dyDescent="0.35">
      <c r="B99" s="43" t="s">
        <v>241</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242</v>
      </c>
      <c r="J105" s="39" t="s">
        <v>243</v>
      </c>
    </row>
    <row r="106" spans="2:15" x14ac:dyDescent="0.35">
      <c r="B106" s="41" t="s">
        <v>5</v>
      </c>
      <c r="C106" s="271" t="s">
        <v>244</v>
      </c>
      <c r="D106" s="271"/>
      <c r="E106" s="41" t="s">
        <v>211</v>
      </c>
      <c r="F106" s="41" t="s">
        <v>219</v>
      </c>
      <c r="G106" s="271" t="s">
        <v>245</v>
      </c>
      <c r="H106" s="271"/>
      <c r="J106" s="41" t="s">
        <v>5</v>
      </c>
      <c r="K106" s="41" t="s">
        <v>233</v>
      </c>
      <c r="L106" s="41" t="s">
        <v>234</v>
      </c>
      <c r="M106" s="41" t="s">
        <v>235</v>
      </c>
      <c r="N106" s="41" t="s">
        <v>236</v>
      </c>
      <c r="O106" s="41" t="s">
        <v>16</v>
      </c>
    </row>
    <row r="107" spans="2:15" x14ac:dyDescent="0.35">
      <c r="B107" s="47" t="s">
        <v>226</v>
      </c>
      <c r="C107" s="272" t="s">
        <v>19</v>
      </c>
      <c r="D107" s="272"/>
      <c r="E107" s="44">
        <f>COUNTIF('Recommendations'!F:F,"Phase1")-COUNTIFS('Recommendations'!F:F,"Phase1",'Recommendations'!G:G,"Risk Accepted")-COUNTIFS('Recommendations'!F:F,"Phase1",'Recommendations'!G:G,"N/A")</f>
        <v>0</v>
      </c>
      <c r="F107" s="44">
        <f>COUNTIFS('Recommendations'!F:F,"Phase1",'Recommendations'!L:L,"Resolved")</f>
        <v>0</v>
      </c>
      <c r="G107" s="273">
        <f t="shared" ref="G107:G112" si="4">IF(E107&gt;0,F107/E107,0)</f>
        <v>0</v>
      </c>
      <c r="H107" s="273"/>
      <c r="J107" s="47" t="s">
        <v>226</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227</v>
      </c>
      <c r="C108" s="272" t="s">
        <v>19</v>
      </c>
      <c r="D108" s="272"/>
      <c r="E108" s="44">
        <f>COUNTIF('Recommendations'!F:F,"Phase2")-COUNTIFS('Recommendations'!F:F,"Phase2",'Recommendations'!G:G,"Risk Accepted")-COUNTIFS('Recommendations'!F:F,"Phase2",'Recommendations'!G:G,"N/A")</f>
        <v>0</v>
      </c>
      <c r="F108" s="44">
        <f>COUNTIFS('Recommendations'!F:F,"Phase2",'Recommendations'!L:L,"Resolved")</f>
        <v>0</v>
      </c>
      <c r="G108" s="273">
        <f t="shared" si="4"/>
        <v>0</v>
      </c>
      <c r="H108" s="273"/>
      <c r="J108" s="47" t="s">
        <v>227</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228</v>
      </c>
      <c r="C109" s="272" t="s">
        <v>19</v>
      </c>
      <c r="D109" s="272"/>
      <c r="E109" s="44">
        <f>COUNTIF('Recommendations'!F:F,"Phase3")-COUNTIFS('Recommendations'!F:F,"Phase3",'Recommendations'!G:G,"Risk Accepted")-COUNTIFS('Recommendations'!F:F,"Phase3",'Recommendations'!G:G,"N/A")</f>
        <v>0</v>
      </c>
      <c r="F109" s="44">
        <f>COUNTIFS('Recommendations'!F:F,"Phase3",'Recommendations'!L:L,"Resolved")</f>
        <v>0</v>
      </c>
      <c r="G109" s="273">
        <f t="shared" si="4"/>
        <v>0</v>
      </c>
      <c r="H109" s="273"/>
      <c r="J109" s="47" t="s">
        <v>228</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229</v>
      </c>
      <c r="C110" s="272" t="s">
        <v>19</v>
      </c>
      <c r="D110" s="272"/>
      <c r="E110" s="44">
        <f>COUNTIF('Recommendations'!F:F,"Phase4")-COUNTIFS('Recommendations'!F:F,"Phase4",'Recommendations'!G:G,"Risk Accepted")-COUNTIFS('Recommendations'!F:F,"Phase4",'Recommendations'!G:G,"N/A")</f>
        <v>0</v>
      </c>
      <c r="F110" s="44">
        <f>COUNTIFS('Recommendations'!F:F,"Phase4",'Recommendations'!L:L,"Resolved")</f>
        <v>0</v>
      </c>
      <c r="G110" s="273">
        <f t="shared" si="4"/>
        <v>0</v>
      </c>
      <c r="H110" s="273"/>
      <c r="J110" s="47" t="s">
        <v>229</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230</v>
      </c>
      <c r="C111" s="272" t="s">
        <v>19</v>
      </c>
      <c r="D111" s="272"/>
      <c r="E111" s="44">
        <f>COUNTIF('Recommendations'!F:F,"Phase5")-COUNTIFS('Recommendations'!F:F,"Phase5",'Recommendations'!G:G,"Risk Accepted")-COUNTIFS('Recommendations'!F:F,"Phase5",'Recommendations'!G:G,"N/A")</f>
        <v>0</v>
      </c>
      <c r="F111" s="44">
        <f>COUNTIFS('Recommendations'!F:F,"Phase5",'Recommendations'!L:L,"Resolved")</f>
        <v>0</v>
      </c>
      <c r="G111" s="273">
        <f t="shared" si="4"/>
        <v>0</v>
      </c>
      <c r="H111" s="273"/>
      <c r="J111" s="47" t="s">
        <v>230</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72" t="s">
        <v>19</v>
      </c>
      <c r="D112" s="272"/>
      <c r="E112" s="44">
        <f>COUNTIF('Recommendations'!F:F,"Pending")-COUNTIFS('Recommendations'!F:F,"Pending",'Recommendations'!G:G,"Risk Accepted")-COUNTIFS('Recommendations'!F:F,"Pending",'Recommendations'!G:G,"N/A")</f>
        <v>21</v>
      </c>
      <c r="F112" s="44">
        <f>COUNTIFS('Recommendations'!F:F,"Pending",'Recommendations'!L:L,"Resolved")</f>
        <v>0</v>
      </c>
      <c r="G112" s="273">
        <f t="shared" si="4"/>
        <v>0</v>
      </c>
      <c r="H112" s="27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21</v>
      </c>
    </row>
    <row r="119" spans="2:24" ht="21" x14ac:dyDescent="0.5">
      <c r="B119" s="39" t="s">
        <v>246</v>
      </c>
      <c r="P119" s="56" t="s">
        <v>247</v>
      </c>
    </row>
    <row r="121" spans="2:24" ht="60" customHeight="1" x14ac:dyDescent="0.35">
      <c r="B121" s="274" t="s">
        <v>248</v>
      </c>
      <c r="C121" s="267"/>
      <c r="D121" s="267"/>
      <c r="E121" s="267"/>
      <c r="F121" s="267"/>
      <c r="P121" s="274" t="s">
        <v>249</v>
      </c>
      <c r="Q121" s="267"/>
      <c r="R121" s="267"/>
      <c r="S121" s="267"/>
      <c r="T121" s="267"/>
      <c r="U121" s="267"/>
      <c r="V121" s="267"/>
      <c r="W121" s="267"/>
    </row>
    <row r="123" spans="2:24" ht="30" customHeight="1" x14ac:dyDescent="0.35">
      <c r="P123" s="57" t="s">
        <v>250</v>
      </c>
      <c r="Q123" s="58">
        <f>C16</f>
        <v>0</v>
      </c>
      <c r="R123" s="59"/>
      <c r="S123" s="58">
        <f>C69</f>
        <v>0</v>
      </c>
      <c r="T123" s="59"/>
      <c r="U123" s="58">
        <f>C70</f>
        <v>0</v>
      </c>
      <c r="V123" s="59"/>
      <c r="W123" s="58">
        <f>C71</f>
        <v>0</v>
      </c>
      <c r="X123" s="59"/>
    </row>
    <row r="124" spans="2:24" ht="35" customHeight="1" x14ac:dyDescent="0.35">
      <c r="P124" s="60" t="s">
        <v>251</v>
      </c>
      <c r="Q124" s="60" t="s">
        <v>252</v>
      </c>
      <c r="R124" s="60" t="s">
        <v>253</v>
      </c>
      <c r="S124" s="60" t="s">
        <v>254</v>
      </c>
      <c r="T124" s="60" t="s">
        <v>255</v>
      </c>
      <c r="U124" s="60" t="s">
        <v>256</v>
      </c>
      <c r="V124" s="60" t="s">
        <v>257</v>
      </c>
      <c r="W124" s="60" t="s">
        <v>258</v>
      </c>
      <c r="X124" s="60" t="s">
        <v>259</v>
      </c>
    </row>
    <row r="125" spans="2:24" x14ac:dyDescent="0.35">
      <c r="O125" s="61" t="s">
        <v>260</v>
      </c>
      <c r="P125" s="62" t="s">
        <v>261</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262</v>
      </c>
      <c r="P160" s="56" t="s">
        <v>263</v>
      </c>
    </row>
    <row r="162" spans="2:22" ht="45" customHeight="1" x14ac:dyDescent="0.35">
      <c r="B162" s="274" t="s">
        <v>264</v>
      </c>
      <c r="C162" s="267"/>
      <c r="D162" s="267"/>
      <c r="E162" s="267"/>
      <c r="F162" s="267"/>
      <c r="P162" s="274" t="s">
        <v>265</v>
      </c>
      <c r="Q162" s="267"/>
      <c r="R162" s="267"/>
      <c r="S162" s="267"/>
      <c r="T162" s="267"/>
      <c r="U162" s="267"/>
    </row>
    <row r="163" spans="2:22" ht="35" customHeight="1" x14ac:dyDescent="0.35">
      <c r="P163" s="271" t="s">
        <v>266</v>
      </c>
      <c r="Q163" s="271"/>
      <c r="R163" s="271" t="s">
        <v>267</v>
      </c>
      <c r="S163" s="271"/>
      <c r="T163" s="271"/>
    </row>
    <row r="164" spans="2:22" ht="30" customHeight="1" x14ac:dyDescent="0.35">
      <c r="P164" s="275">
        <v>0</v>
      </c>
      <c r="Q164" s="276"/>
      <c r="R164" s="277" t="s">
        <v>268</v>
      </c>
      <c r="S164" s="278"/>
      <c r="T164" s="278"/>
    </row>
    <row r="167" spans="2:22" ht="25" customHeight="1" x14ac:dyDescent="0.35">
      <c r="P167" s="65" t="s">
        <v>251</v>
      </c>
      <c r="Q167" s="65" t="s">
        <v>269</v>
      </c>
      <c r="R167" s="65" t="s">
        <v>270</v>
      </c>
      <c r="S167" s="279" t="s">
        <v>7</v>
      </c>
      <c r="T167" s="279"/>
      <c r="U167" s="279"/>
      <c r="V167" s="267"/>
    </row>
    <row r="168" spans="2:22" ht="20" customHeight="1" x14ac:dyDescent="0.35">
      <c r="P168" s="67"/>
      <c r="Q168" s="68"/>
      <c r="R168" s="69" t="str">
        <f>IF(AND(NOT(ISBLANK(Q168)), Dashboard!$P164&gt;0), Q168/Dashboard!$P164, "")</f>
        <v/>
      </c>
      <c r="S168" s="280"/>
      <c r="T168" s="281"/>
      <c r="U168" s="281"/>
      <c r="V168" s="281"/>
    </row>
    <row r="169" spans="2:22" ht="20" customHeight="1" x14ac:dyDescent="0.35">
      <c r="P169" s="67"/>
      <c r="Q169" s="68"/>
      <c r="R169" s="69" t="str">
        <f>IF(AND(NOT(ISBLANK(Q169)), Dashboard!$P164&gt;0), Q169/Dashboard!$P164, "")</f>
        <v/>
      </c>
      <c r="S169" s="280"/>
      <c r="T169" s="281"/>
      <c r="U169" s="281"/>
      <c r="V169" s="281"/>
    </row>
    <row r="170" spans="2:22" ht="20" customHeight="1" x14ac:dyDescent="0.35">
      <c r="P170" s="67"/>
      <c r="Q170" s="68"/>
      <c r="R170" s="69" t="str">
        <f>IF(AND(NOT(ISBLANK(Q170)), Dashboard!$P164&gt;0), Q170/Dashboard!$P164, "")</f>
        <v/>
      </c>
      <c r="S170" s="280"/>
      <c r="T170" s="281"/>
      <c r="U170" s="281"/>
      <c r="V170" s="281"/>
    </row>
    <row r="171" spans="2:22" ht="20" customHeight="1" x14ac:dyDescent="0.35">
      <c r="P171" s="67"/>
      <c r="Q171" s="68"/>
      <c r="R171" s="69" t="str">
        <f>IF(AND(NOT(ISBLANK(Q171)), Dashboard!$P164&gt;0), Q171/Dashboard!$P164, "")</f>
        <v/>
      </c>
      <c r="S171" s="280"/>
      <c r="T171" s="281"/>
      <c r="U171" s="281"/>
      <c r="V171" s="281"/>
    </row>
    <row r="172" spans="2:22" ht="20" customHeight="1" x14ac:dyDescent="0.35">
      <c r="P172" s="67"/>
      <c r="Q172" s="68"/>
      <c r="R172" s="69" t="str">
        <f>IF(AND(NOT(ISBLANK(Q172)), Dashboard!$P164&gt;0), Q172/Dashboard!$P164, "")</f>
        <v/>
      </c>
      <c r="S172" s="280"/>
      <c r="T172" s="281"/>
      <c r="U172" s="281"/>
      <c r="V172" s="281"/>
    </row>
    <row r="173" spans="2:22" ht="20" customHeight="1" x14ac:dyDescent="0.35">
      <c r="P173" s="67"/>
      <c r="Q173" s="68"/>
      <c r="R173" s="69" t="str">
        <f>IF(AND(NOT(ISBLANK(Q173)), Dashboard!$P164&gt;0), Q173/Dashboard!$P164, "")</f>
        <v/>
      </c>
      <c r="S173" s="280"/>
      <c r="T173" s="281"/>
      <c r="U173" s="281"/>
      <c r="V173" s="281"/>
    </row>
    <row r="174" spans="2:22" ht="20" customHeight="1" x14ac:dyDescent="0.35">
      <c r="P174" s="67"/>
      <c r="Q174" s="68"/>
      <c r="R174" s="69" t="str">
        <f>IF(AND(NOT(ISBLANK(Q174)), Dashboard!$P164&gt;0), Q174/Dashboard!$P164, "")</f>
        <v/>
      </c>
      <c r="S174" s="280"/>
      <c r="T174" s="281"/>
      <c r="U174" s="281"/>
      <c r="V174" s="281"/>
    </row>
    <row r="175" spans="2:22" ht="20" customHeight="1" x14ac:dyDescent="0.35">
      <c r="P175" s="67"/>
      <c r="Q175" s="68"/>
      <c r="R175" s="69" t="str">
        <f>IF(AND(NOT(ISBLANK(Q175)), Dashboard!$P164&gt;0), Q175/Dashboard!$P164, "")</f>
        <v/>
      </c>
      <c r="S175" s="280"/>
      <c r="T175" s="281"/>
      <c r="U175" s="281"/>
      <c r="V175" s="281"/>
    </row>
    <row r="176" spans="2:22" ht="20" customHeight="1" x14ac:dyDescent="0.35">
      <c r="P176" s="67"/>
      <c r="Q176" s="68"/>
      <c r="R176" s="69" t="str">
        <f>IF(AND(NOT(ISBLANK(Q176)), Dashboard!$P164&gt;0), Q176/Dashboard!$P164, "")</f>
        <v/>
      </c>
      <c r="S176" s="280"/>
      <c r="T176" s="281"/>
      <c r="U176" s="281"/>
      <c r="V176" s="281"/>
    </row>
    <row r="177" spans="2:22" ht="20" customHeight="1" x14ac:dyDescent="0.35">
      <c r="P177" s="67"/>
      <c r="Q177" s="68"/>
      <c r="R177" s="69" t="str">
        <f>IF(AND(NOT(ISBLANK(Q177)), Dashboard!$P164&gt;0), Q177/Dashboard!$P164, "")</f>
        <v/>
      </c>
      <c r="S177" s="280"/>
      <c r="T177" s="281"/>
      <c r="U177" s="281"/>
      <c r="V177" s="281"/>
    </row>
    <row r="178" spans="2:22" ht="20" customHeight="1" x14ac:dyDescent="0.35">
      <c r="P178" s="67"/>
      <c r="Q178" s="68"/>
      <c r="R178" s="69" t="str">
        <f>IF(AND(NOT(ISBLANK(Q178)), Dashboard!$P164&gt;0), Q178/Dashboard!$P164, "")</f>
        <v/>
      </c>
      <c r="S178" s="280"/>
      <c r="T178" s="281"/>
      <c r="U178" s="281"/>
      <c r="V178" s="281"/>
    </row>
    <row r="179" spans="2:22" ht="20" customHeight="1" x14ac:dyDescent="0.35">
      <c r="P179" s="67"/>
      <c r="Q179" s="68"/>
      <c r="R179" s="69" t="str">
        <f>IF(AND(NOT(ISBLANK(Q179)), Dashboard!$P164&gt;0), Q179/Dashboard!$P164, "")</f>
        <v/>
      </c>
      <c r="S179" s="280"/>
      <c r="T179" s="281"/>
      <c r="U179" s="281"/>
      <c r="V179" s="281"/>
    </row>
    <row r="180" spans="2:22" ht="20" customHeight="1" x14ac:dyDescent="0.35">
      <c r="P180" s="67"/>
      <c r="Q180" s="68"/>
      <c r="R180" s="69" t="str">
        <f>IF(AND(NOT(ISBLANK(Q180)), Dashboard!$P164&gt;0), Q180/Dashboard!$P164, "")</f>
        <v/>
      </c>
      <c r="S180" s="280"/>
      <c r="T180" s="281"/>
      <c r="U180" s="281"/>
      <c r="V180" s="281"/>
    </row>
    <row r="181" spans="2:22" ht="20" customHeight="1" x14ac:dyDescent="0.35">
      <c r="P181" s="67"/>
      <c r="Q181" s="68"/>
      <c r="R181" s="69" t="str">
        <f>IF(AND(NOT(ISBLANK(Q181)), Dashboard!$P164&gt;0), Q181/Dashboard!$P164, "")</f>
        <v/>
      </c>
      <c r="S181" s="280"/>
      <c r="T181" s="281"/>
      <c r="U181" s="281"/>
      <c r="V181" s="281"/>
    </row>
    <row r="182" spans="2:22" ht="20" customHeight="1" x14ac:dyDescent="0.35">
      <c r="P182" s="67"/>
      <c r="Q182" s="68"/>
      <c r="R182" s="69" t="str">
        <f>IF(AND(NOT(ISBLANK(Q182)), Dashboard!$P164&gt;0), Q182/Dashboard!$P164, "")</f>
        <v/>
      </c>
      <c r="S182" s="280"/>
      <c r="T182" s="281"/>
      <c r="U182" s="281"/>
      <c r="V182" s="281"/>
    </row>
    <row r="183" spans="2:22" ht="20" customHeight="1" x14ac:dyDescent="0.35">
      <c r="P183" s="67"/>
      <c r="Q183" s="68"/>
      <c r="R183" s="69" t="str">
        <f>IF(AND(NOT(ISBLANK(Q183)), Dashboard!$P164&gt;0), Q183/Dashboard!$P164, "")</f>
        <v/>
      </c>
      <c r="S183" s="280"/>
      <c r="T183" s="281"/>
      <c r="U183" s="281"/>
      <c r="V183" s="281"/>
    </row>
    <row r="184" spans="2:22" ht="20" customHeight="1" x14ac:dyDescent="0.35">
      <c r="P184" s="67"/>
      <c r="Q184" s="68"/>
      <c r="R184" s="69" t="str">
        <f>IF(AND(NOT(ISBLANK(Q184)), Dashboard!$P164&gt;0), Q184/Dashboard!$P164, "")</f>
        <v/>
      </c>
      <c r="S184" s="280"/>
      <c r="T184" s="281"/>
      <c r="U184" s="281"/>
      <c r="V184" s="281"/>
    </row>
    <row r="185" spans="2:22" ht="20" customHeight="1" x14ac:dyDescent="0.35">
      <c r="P185" s="67"/>
      <c r="Q185" s="68"/>
      <c r="R185" s="69" t="str">
        <f>IF(AND(NOT(ISBLANK(Q185)), Dashboard!$P164&gt;0), Q185/Dashboard!$P164, "")</f>
        <v/>
      </c>
      <c r="S185" s="280"/>
      <c r="T185" s="281"/>
      <c r="U185" s="281"/>
      <c r="V185" s="281"/>
    </row>
    <row r="186" spans="2:22" ht="20" customHeight="1" x14ac:dyDescent="0.35">
      <c r="P186" s="67"/>
      <c r="Q186" s="68"/>
      <c r="R186" s="69" t="str">
        <f>IF(AND(NOT(ISBLANK(Q186)), Dashboard!$P164&gt;0), Q186/Dashboard!$P164, "")</f>
        <v/>
      </c>
      <c r="S186" s="280"/>
      <c r="T186" s="281"/>
      <c r="U186" s="281"/>
      <c r="V186" s="281"/>
    </row>
    <row r="187" spans="2:22" ht="20" customHeight="1" x14ac:dyDescent="0.35">
      <c r="P187" s="67"/>
      <c r="Q187" s="68"/>
      <c r="R187" s="69" t="str">
        <f>IF(AND(NOT(ISBLANK(Q187)), Dashboard!$P164&gt;0), Q187/Dashboard!$P164, "")</f>
        <v/>
      </c>
      <c r="S187" s="280"/>
      <c r="T187" s="281"/>
      <c r="U187" s="281"/>
      <c r="V187" s="281"/>
    </row>
    <row r="191" spans="2:22" ht="32" customHeight="1" x14ac:dyDescent="0.35">
      <c r="B191" s="265" t="s">
        <v>125</v>
      </c>
      <c r="C191" s="265"/>
      <c r="D191" s="265"/>
      <c r="E191" s="265"/>
      <c r="F191" s="265"/>
      <c r="G191" s="265"/>
      <c r="H191" s="265"/>
      <c r="I191" s="26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46</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46</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46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35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15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46</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46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46</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35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46</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46</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46</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10" t="s">
        <v>120</v>
      </c>
      <c r="B22" s="5" t="s">
        <v>121</v>
      </c>
      <c r="C22" s="6" t="s">
        <v>15</v>
      </c>
      <c r="D22" s="7" t="s">
        <v>16</v>
      </c>
      <c r="E22" s="7" t="s">
        <v>17</v>
      </c>
      <c r="F22" s="7" t="s">
        <v>18</v>
      </c>
      <c r="G22" s="7" t="s">
        <v>19</v>
      </c>
      <c r="H22" s="8" t="s">
        <v>19</v>
      </c>
      <c r="I22" s="5" t="s">
        <v>122</v>
      </c>
      <c r="J22" s="5" t="s">
        <v>123</v>
      </c>
      <c r="K22" s="5" t="s">
        <v>124</v>
      </c>
      <c r="L22" s="7" t="str">
        <f t="shared" si="0"/>
        <v>Outstanding</v>
      </c>
      <c r="M22" s="12" t="s">
        <v>19</v>
      </c>
    </row>
    <row r="26" spans="1:13" ht="32" customHeight="1" x14ac:dyDescent="0.35">
      <c r="A26" s="265" t="s">
        <v>125</v>
      </c>
      <c r="B26" s="265"/>
      <c r="C26" s="265"/>
      <c r="D26" s="265"/>
    </row>
  </sheetData>
  <mergeCells count="1">
    <mergeCell ref="A26:D26"/>
  </mergeCells>
  <conditionalFormatting sqref="C2:C22">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22">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22">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22">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22" xr:uid="{00000000-0002-0000-0200-000000000000}">
      <formula1>"Must,Should,Could,Won't,Unassigned"</formula1>
    </dataValidation>
    <dataValidation type="list" showErrorMessage="1" errorTitle="Invalid Value" error="Please select a value from the list: Low, Medium, High, Unassessed." sqref="E2:E22" xr:uid="{00000000-0002-0000-0200-000001000000}">
      <formula1>"Low,Medium,High,Unassessed"</formula1>
    </dataValidation>
    <dataValidation type="list" showErrorMessage="1" errorTitle="Invalid Value" error="Please select a value from the list: Phase1, Phase2, Phase3, Phase4, Phase5, Pending." sqref="F2:F2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2" xr:uid="{00000000-0002-0000-0200-000003000000}">
      <formula1>"Implemented,Testing,Failed,Compensated,Risk Accepted,N/A"</formula1>
    </dataValidation>
  </dataValidations>
  <hyperlinks>
    <hyperlink ref="A2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82" t="s">
        <v>271</v>
      </c>
      <c r="C2" s="282" t="s">
        <v>271</v>
      </c>
      <c r="D2" s="282" t="s">
        <v>271</v>
      </c>
      <c r="E2" s="282" t="s">
        <v>271</v>
      </c>
      <c r="F2" s="282" t="s">
        <v>271</v>
      </c>
      <c r="G2" s="282" t="s">
        <v>271</v>
      </c>
      <c r="H2" s="286" t="s">
        <v>272</v>
      </c>
      <c r="I2" s="286" t="s">
        <v>272</v>
      </c>
      <c r="J2" s="286" t="s">
        <v>272</v>
      </c>
      <c r="K2" s="286" t="s">
        <v>272</v>
      </c>
      <c r="L2" s="286" t="s">
        <v>272</v>
      </c>
      <c r="M2" s="285" t="s">
        <v>273</v>
      </c>
      <c r="N2" s="285" t="s">
        <v>273</v>
      </c>
      <c r="O2" s="287" t="s">
        <v>274</v>
      </c>
      <c r="P2" s="287" t="s">
        <v>274</v>
      </c>
      <c r="Q2" s="283" t="s">
        <v>11</v>
      </c>
      <c r="R2" s="283" t="s">
        <v>11</v>
      </c>
      <c r="S2" s="283" t="s">
        <v>11</v>
      </c>
      <c r="T2" s="284" t="s">
        <v>275</v>
      </c>
    </row>
    <row r="3" spans="2:20" ht="35" customHeight="1" x14ac:dyDescent="0.35">
      <c r="B3" s="70" t="s">
        <v>276</v>
      </c>
      <c r="C3" s="70" t="s">
        <v>277</v>
      </c>
      <c r="D3" s="70" t="s">
        <v>278</v>
      </c>
      <c r="E3" s="70" t="s">
        <v>279</v>
      </c>
      <c r="F3" s="70" t="s">
        <v>280</v>
      </c>
      <c r="G3" s="70" t="s">
        <v>9</v>
      </c>
      <c r="H3" s="71" t="s">
        <v>281</v>
      </c>
      <c r="I3" s="71" t="s">
        <v>282</v>
      </c>
      <c r="J3" s="71" t="s">
        <v>283</v>
      </c>
      <c r="K3" s="71" t="s">
        <v>284</v>
      </c>
      <c r="L3" s="71" t="s">
        <v>216</v>
      </c>
      <c r="M3" s="72" t="s">
        <v>285</v>
      </c>
      <c r="N3" s="72" t="s">
        <v>286</v>
      </c>
      <c r="O3" s="73" t="s">
        <v>287</v>
      </c>
      <c r="P3" s="73" t="s">
        <v>288</v>
      </c>
      <c r="Q3" s="74" t="s">
        <v>11</v>
      </c>
      <c r="R3" s="74" t="s">
        <v>289</v>
      </c>
      <c r="S3" s="74" t="s">
        <v>290</v>
      </c>
      <c r="T3" s="75" t="s">
        <v>291</v>
      </c>
    </row>
    <row r="4" spans="2:20" ht="60" customHeight="1" x14ac:dyDescent="0.35">
      <c r="B4" s="76" t="s">
        <v>292</v>
      </c>
      <c r="C4" s="76" t="s">
        <v>293</v>
      </c>
      <c r="D4" s="76" t="s">
        <v>294</v>
      </c>
      <c r="E4" s="76" t="s">
        <v>295</v>
      </c>
      <c r="F4" s="76" t="s">
        <v>296</v>
      </c>
      <c r="G4" s="76" t="s">
        <v>297</v>
      </c>
      <c r="H4" s="76" t="s">
        <v>298</v>
      </c>
      <c r="I4" s="76" t="s">
        <v>299</v>
      </c>
      <c r="J4" s="76" t="s">
        <v>300</v>
      </c>
      <c r="K4" s="76" t="s">
        <v>301</v>
      </c>
      <c r="L4" s="76" t="s">
        <v>302</v>
      </c>
      <c r="M4" s="76" t="s">
        <v>303</v>
      </c>
      <c r="N4" s="76" t="s">
        <v>304</v>
      </c>
      <c r="O4" s="76" t="s">
        <v>305</v>
      </c>
      <c r="P4" s="76" t="s">
        <v>306</v>
      </c>
      <c r="Q4" s="76" t="s">
        <v>307</v>
      </c>
      <c r="R4" s="76" t="s">
        <v>308</v>
      </c>
      <c r="S4" s="76" t="s">
        <v>309</v>
      </c>
      <c r="T4" s="76" t="s">
        <v>310</v>
      </c>
    </row>
    <row r="5" spans="2:20" ht="60" customHeight="1" x14ac:dyDescent="0.35">
      <c r="B5" s="38" t="s">
        <v>311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312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313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314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315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316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317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318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319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320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321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322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323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324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325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326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327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328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329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330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331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332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333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334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335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336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337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338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339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340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341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342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343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344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345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346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347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348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349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350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351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352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353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354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355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356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357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358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359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360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125</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361</v>
      </c>
      <c r="B1" s="104" t="s">
        <v>0</v>
      </c>
      <c r="C1" s="104" t="s">
        <v>362</v>
      </c>
      <c r="D1" s="104" t="s">
        <v>9</v>
      </c>
      <c r="E1" s="104" t="s">
        <v>363</v>
      </c>
      <c r="F1" s="104" t="s">
        <v>364</v>
      </c>
      <c r="G1" s="104" t="s">
        <v>365</v>
      </c>
      <c r="H1" s="104" t="s">
        <v>366</v>
      </c>
      <c r="I1" s="104" t="s">
        <v>367</v>
      </c>
      <c r="J1" s="104" t="s">
        <v>368</v>
      </c>
      <c r="K1" s="104" t="s">
        <v>369</v>
      </c>
      <c r="L1" s="104" t="s">
        <v>370</v>
      </c>
      <c r="M1" s="104" t="s">
        <v>371</v>
      </c>
      <c r="N1" s="104" t="s">
        <v>372</v>
      </c>
      <c r="O1" s="104" t="s">
        <v>373</v>
      </c>
      <c r="P1" s="104" t="s">
        <v>374</v>
      </c>
      <c r="Q1" s="104" t="s">
        <v>375</v>
      </c>
      <c r="R1" s="104" t="s">
        <v>376</v>
      </c>
      <c r="S1" s="104" t="s">
        <v>377</v>
      </c>
      <c r="T1" s="104" t="s">
        <v>378</v>
      </c>
      <c r="U1" s="104" t="s">
        <v>379</v>
      </c>
      <c r="V1" s="104" t="s">
        <v>380</v>
      </c>
      <c r="W1" s="104" t="s">
        <v>381</v>
      </c>
      <c r="X1" s="104" t="s">
        <v>382</v>
      </c>
      <c r="Y1" s="104" t="s">
        <v>383</v>
      </c>
      <c r="Z1" s="104" t="s">
        <v>384</v>
      </c>
      <c r="AA1" s="104" t="s">
        <v>385</v>
      </c>
      <c r="AB1" s="104" t="s">
        <v>386</v>
      </c>
      <c r="AC1" s="104" t="s">
        <v>387</v>
      </c>
      <c r="AD1" s="104" t="s">
        <v>388</v>
      </c>
      <c r="AE1" s="104" t="s">
        <v>389</v>
      </c>
      <c r="AF1" s="104" t="s">
        <v>390</v>
      </c>
      <c r="AG1" s="104" t="s">
        <v>391</v>
      </c>
      <c r="AH1" s="104" t="s">
        <v>392</v>
      </c>
      <c r="AI1" s="104" t="s">
        <v>393</v>
      </c>
      <c r="AJ1" s="104" t="s">
        <v>394</v>
      </c>
      <c r="AK1" s="104" t="s">
        <v>395</v>
      </c>
      <c r="AL1" s="104" t="s">
        <v>396</v>
      </c>
      <c r="AM1" s="104" t="s">
        <v>397</v>
      </c>
      <c r="AN1" s="104" t="s">
        <v>398</v>
      </c>
      <c r="AO1" s="104" t="s">
        <v>399</v>
      </c>
      <c r="AP1" s="104" t="s">
        <v>400</v>
      </c>
      <c r="AQ1" s="104" t="s">
        <v>401</v>
      </c>
      <c r="AR1" s="104" t="s">
        <v>402</v>
      </c>
      <c r="AS1" s="104" t="s">
        <v>403</v>
      </c>
      <c r="AT1" s="104" t="s">
        <v>404</v>
      </c>
      <c r="AU1" s="104" t="s">
        <v>405</v>
      </c>
      <c r="AV1" s="104" t="s">
        <v>406</v>
      </c>
      <c r="AW1" s="105" t="s">
        <v>407</v>
      </c>
    </row>
    <row r="2" spans="1:49" ht="60" customHeight="1" outlineLevel="1" x14ac:dyDescent="0.35">
      <c r="A2" s="97" t="s">
        <v>408</v>
      </c>
      <c r="B2" s="80">
        <v>1</v>
      </c>
      <c r="C2" s="82" t="s">
        <v>19</v>
      </c>
      <c r="D2" s="84" t="s">
        <v>409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408</v>
      </c>
      <c r="B3" s="81" t="s">
        <v>410</v>
      </c>
      <c r="C3" s="83" t="s">
        <v>411</v>
      </c>
      <c r="D3" s="85" t="s">
        <v>412</v>
      </c>
      <c r="E3" s="85" t="s">
        <v>413</v>
      </c>
      <c r="F3" s="86" t="s">
        <v>414</v>
      </c>
      <c r="G3" s="86" t="s">
        <v>415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408</v>
      </c>
      <c r="B4" s="81" t="s">
        <v>416</v>
      </c>
      <c r="C4" s="83" t="s">
        <v>417</v>
      </c>
      <c r="D4" s="85" t="s">
        <v>418</v>
      </c>
      <c r="E4" s="85" t="s">
        <v>419</v>
      </c>
      <c r="F4" s="86" t="s">
        <v>414</v>
      </c>
      <c r="G4" s="86" t="s">
        <v>420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408</v>
      </c>
      <c r="B5" s="81" t="s">
        <v>421</v>
      </c>
      <c r="C5" s="83" t="s">
        <v>422</v>
      </c>
      <c r="D5" s="85" t="s">
        <v>423</v>
      </c>
      <c r="E5" s="85" t="s">
        <v>424</v>
      </c>
      <c r="F5" s="86" t="s">
        <v>414</v>
      </c>
      <c r="G5" s="86" t="s">
        <v>425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408</v>
      </c>
      <c r="B6" s="81" t="s">
        <v>426</v>
      </c>
      <c r="C6" s="83" t="s">
        <v>427</v>
      </c>
      <c r="D6" s="85" t="s">
        <v>428</v>
      </c>
      <c r="E6" s="85" t="s">
        <v>429</v>
      </c>
      <c r="F6" s="86" t="s">
        <v>414</v>
      </c>
      <c r="G6" s="86" t="s">
        <v>415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408</v>
      </c>
      <c r="B7" s="81" t="s">
        <v>430</v>
      </c>
      <c r="C7" s="83" t="s">
        <v>431</v>
      </c>
      <c r="D7" s="85" t="s">
        <v>432</v>
      </c>
      <c r="E7" s="85" t="s">
        <v>433</v>
      </c>
      <c r="F7" s="86" t="s">
        <v>414</v>
      </c>
      <c r="G7" s="86" t="s">
        <v>425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434</v>
      </c>
      <c r="B8" s="80">
        <v>2</v>
      </c>
      <c r="C8" s="82" t="s">
        <v>19</v>
      </c>
      <c r="D8" s="84" t="s">
        <v>435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434</v>
      </c>
      <c r="B9" s="81" t="s">
        <v>436</v>
      </c>
      <c r="C9" s="83" t="s">
        <v>437</v>
      </c>
      <c r="D9" s="85" t="s">
        <v>438</v>
      </c>
      <c r="E9" s="85" t="s">
        <v>439</v>
      </c>
      <c r="F9" s="86" t="s">
        <v>440</v>
      </c>
      <c r="G9" s="86" t="s">
        <v>415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434</v>
      </c>
      <c r="B10" s="81" t="s">
        <v>441</v>
      </c>
      <c r="C10" s="83" t="s">
        <v>442</v>
      </c>
      <c r="D10" s="85" t="s">
        <v>443</v>
      </c>
      <c r="E10" s="85" t="s">
        <v>444</v>
      </c>
      <c r="F10" s="86" t="s">
        <v>440</v>
      </c>
      <c r="G10" s="86" t="s">
        <v>415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434</v>
      </c>
      <c r="B11" s="81" t="s">
        <v>445</v>
      </c>
      <c r="C11" s="83" t="s">
        <v>446</v>
      </c>
      <c r="D11" s="85" t="s">
        <v>447</v>
      </c>
      <c r="E11" s="85" t="s">
        <v>448</v>
      </c>
      <c r="F11" s="86" t="s">
        <v>440</v>
      </c>
      <c r="G11" s="86" t="s">
        <v>420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434</v>
      </c>
      <c r="B12" s="81" t="s">
        <v>449</v>
      </c>
      <c r="C12" s="83" t="s">
        <v>450</v>
      </c>
      <c r="D12" s="85" t="s">
        <v>451</v>
      </c>
      <c r="E12" s="85" t="s">
        <v>452</v>
      </c>
      <c r="F12" s="86" t="s">
        <v>440</v>
      </c>
      <c r="G12" s="86" t="s">
        <v>425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434</v>
      </c>
      <c r="B13" s="81" t="s">
        <v>453</v>
      </c>
      <c r="C13" s="83" t="s">
        <v>454</v>
      </c>
      <c r="D13" s="85" t="s">
        <v>455</v>
      </c>
      <c r="E13" s="85" t="s">
        <v>456</v>
      </c>
      <c r="F13" s="86" t="s">
        <v>440</v>
      </c>
      <c r="G13" s="86" t="s">
        <v>457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434</v>
      </c>
      <c r="B14" s="81" t="s">
        <v>458</v>
      </c>
      <c r="C14" s="83" t="s">
        <v>459</v>
      </c>
      <c r="D14" s="85" t="s">
        <v>460</v>
      </c>
      <c r="E14" s="85" t="s">
        <v>461</v>
      </c>
      <c r="F14" s="86" t="s">
        <v>440</v>
      </c>
      <c r="G14" s="86" t="s">
        <v>457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434</v>
      </c>
      <c r="B15" s="81" t="s">
        <v>462</v>
      </c>
      <c r="C15" s="83" t="s">
        <v>463</v>
      </c>
      <c r="D15" s="85" t="s">
        <v>464</v>
      </c>
      <c r="E15" s="85" t="s">
        <v>465</v>
      </c>
      <c r="F15" s="86" t="s">
        <v>440</v>
      </c>
      <c r="G15" s="86" t="s">
        <v>457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466</v>
      </c>
      <c r="B16" s="80">
        <v>3</v>
      </c>
      <c r="C16" s="82" t="s">
        <v>19</v>
      </c>
      <c r="D16" s="84" t="s">
        <v>467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466</v>
      </c>
      <c r="B17" s="81" t="s">
        <v>468</v>
      </c>
      <c r="C17" s="83" t="s">
        <v>469</v>
      </c>
      <c r="D17" s="85" t="s">
        <v>470</v>
      </c>
      <c r="E17" s="85" t="s">
        <v>471</v>
      </c>
      <c r="F17" s="86" t="s">
        <v>472</v>
      </c>
      <c r="G17" s="86" t="s">
        <v>473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466</v>
      </c>
      <c r="B18" s="81" t="s">
        <v>474</v>
      </c>
      <c r="C18" s="83" t="s">
        <v>475</v>
      </c>
      <c r="D18" s="85" t="s">
        <v>476</v>
      </c>
      <c r="E18" s="85" t="s">
        <v>477</v>
      </c>
      <c r="F18" s="86" t="s">
        <v>472</v>
      </c>
      <c r="G18" s="86" t="s">
        <v>415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466</v>
      </c>
      <c r="B19" s="81" t="s">
        <v>478</v>
      </c>
      <c r="C19" s="83" t="s">
        <v>479</v>
      </c>
      <c r="D19" s="85" t="s">
        <v>480</v>
      </c>
      <c r="E19" s="85" t="s">
        <v>481</v>
      </c>
      <c r="F19" s="86" t="s">
        <v>472</v>
      </c>
      <c r="G19" s="86" t="s">
        <v>457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466</v>
      </c>
      <c r="B20" s="81" t="s">
        <v>482</v>
      </c>
      <c r="C20" s="83" t="s">
        <v>483</v>
      </c>
      <c r="D20" s="85" t="s">
        <v>484</v>
      </c>
      <c r="E20" s="85" t="s">
        <v>485</v>
      </c>
      <c r="F20" s="86" t="s">
        <v>472</v>
      </c>
      <c r="G20" s="86" t="s">
        <v>457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466</v>
      </c>
      <c r="B21" s="81" t="s">
        <v>486</v>
      </c>
      <c r="C21" s="83" t="s">
        <v>487</v>
      </c>
      <c r="D21" s="85" t="s">
        <v>488</v>
      </c>
      <c r="E21" s="85" t="s">
        <v>489</v>
      </c>
      <c r="F21" s="86" t="s">
        <v>472</v>
      </c>
      <c r="G21" s="86" t="s">
        <v>457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466</v>
      </c>
      <c r="B22" s="81" t="s">
        <v>490</v>
      </c>
      <c r="C22" s="83" t="s">
        <v>491</v>
      </c>
      <c r="D22" s="85" t="s">
        <v>492</v>
      </c>
      <c r="E22" s="85" t="s">
        <v>493</v>
      </c>
      <c r="F22" s="86" t="s">
        <v>472</v>
      </c>
      <c r="G22" s="86" t="s">
        <v>457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466</v>
      </c>
      <c r="B23" s="81" t="s">
        <v>494</v>
      </c>
      <c r="C23" s="83" t="s">
        <v>495</v>
      </c>
      <c r="D23" s="85" t="s">
        <v>496</v>
      </c>
      <c r="E23" s="85" t="s">
        <v>497</v>
      </c>
      <c r="F23" s="86" t="s">
        <v>472</v>
      </c>
      <c r="G23" s="86" t="s">
        <v>415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466</v>
      </c>
      <c r="B24" s="81" t="s">
        <v>498</v>
      </c>
      <c r="C24" s="83" t="s">
        <v>499</v>
      </c>
      <c r="D24" s="85" t="s">
        <v>500</v>
      </c>
      <c r="E24" s="85" t="s">
        <v>501</v>
      </c>
      <c r="F24" s="86" t="s">
        <v>472</v>
      </c>
      <c r="G24" s="86" t="s">
        <v>415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466</v>
      </c>
      <c r="B25" s="81" t="s">
        <v>502</v>
      </c>
      <c r="C25" s="83" t="s">
        <v>503</v>
      </c>
      <c r="D25" s="85" t="s">
        <v>504</v>
      </c>
      <c r="E25" s="85" t="s">
        <v>505</v>
      </c>
      <c r="F25" s="86" t="s">
        <v>472</v>
      </c>
      <c r="G25" s="86" t="s">
        <v>457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466</v>
      </c>
      <c r="B26" s="81" t="s">
        <v>506</v>
      </c>
      <c r="C26" s="83" t="s">
        <v>507</v>
      </c>
      <c r="D26" s="85" t="s">
        <v>508</v>
      </c>
      <c r="E26" s="85" t="s">
        <v>509</v>
      </c>
      <c r="F26" s="86" t="s">
        <v>472</v>
      </c>
      <c r="G26" s="86" t="s">
        <v>457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466</v>
      </c>
      <c r="B27" s="81" t="s">
        <v>510</v>
      </c>
      <c r="C27" s="83" t="s">
        <v>511</v>
      </c>
      <c r="D27" s="85" t="s">
        <v>512</v>
      </c>
      <c r="E27" s="85" t="s">
        <v>513</v>
      </c>
      <c r="F27" s="86" t="s">
        <v>472</v>
      </c>
      <c r="G27" s="86" t="s">
        <v>457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466</v>
      </c>
      <c r="B28" s="81" t="s">
        <v>514</v>
      </c>
      <c r="C28" s="83" t="s">
        <v>515</v>
      </c>
      <c r="D28" s="85" t="s">
        <v>516</v>
      </c>
      <c r="E28" s="85" t="s">
        <v>517</v>
      </c>
      <c r="F28" s="86" t="s">
        <v>472</v>
      </c>
      <c r="G28" s="86" t="s">
        <v>457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466</v>
      </c>
      <c r="B29" s="81" t="s">
        <v>518</v>
      </c>
      <c r="C29" s="83" t="s">
        <v>519</v>
      </c>
      <c r="D29" s="85" t="s">
        <v>520</v>
      </c>
      <c r="E29" s="85" t="s">
        <v>521</v>
      </c>
      <c r="F29" s="86" t="s">
        <v>472</v>
      </c>
      <c r="G29" s="86" t="s">
        <v>457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466</v>
      </c>
      <c r="B30" s="81" t="s">
        <v>522</v>
      </c>
      <c r="C30" s="83" t="s">
        <v>523</v>
      </c>
      <c r="D30" s="85" t="s">
        <v>524</v>
      </c>
      <c r="E30" s="85" t="s">
        <v>525</v>
      </c>
      <c r="F30" s="86" t="s">
        <v>472</v>
      </c>
      <c r="G30" s="86" t="s">
        <v>425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526</v>
      </c>
      <c r="B31" s="80">
        <v>4</v>
      </c>
      <c r="C31" s="82" t="s">
        <v>19</v>
      </c>
      <c r="D31" s="84" t="s">
        <v>527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526</v>
      </c>
      <c r="B32" s="81" t="s">
        <v>528</v>
      </c>
      <c r="C32" s="83" t="s">
        <v>529</v>
      </c>
      <c r="D32" s="85" t="s">
        <v>530</v>
      </c>
      <c r="E32" s="85" t="s">
        <v>531</v>
      </c>
      <c r="F32" s="86" t="s">
        <v>532</v>
      </c>
      <c r="G32" s="86" t="s">
        <v>473</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526</v>
      </c>
      <c r="B33" s="81" t="s">
        <v>533</v>
      </c>
      <c r="C33" s="83" t="s">
        <v>534</v>
      </c>
      <c r="D33" s="85" t="s">
        <v>535</v>
      </c>
      <c r="E33" s="85" t="s">
        <v>536</v>
      </c>
      <c r="F33" s="86" t="s">
        <v>532</v>
      </c>
      <c r="G33" s="86" t="s">
        <v>473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526</v>
      </c>
      <c r="B34" s="81" t="s">
        <v>537</v>
      </c>
      <c r="C34" s="83" t="s">
        <v>538</v>
      </c>
      <c r="D34" s="85" t="s">
        <v>539</v>
      </c>
      <c r="E34" s="85" t="s">
        <v>540</v>
      </c>
      <c r="F34" s="86" t="s">
        <v>414</v>
      </c>
      <c r="G34" s="86" t="s">
        <v>457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526</v>
      </c>
      <c r="B35" s="81" t="s">
        <v>541</v>
      </c>
      <c r="C35" s="83" t="s">
        <v>542</v>
      </c>
      <c r="D35" s="85" t="s">
        <v>543</v>
      </c>
      <c r="E35" s="85" t="s">
        <v>544</v>
      </c>
      <c r="F35" s="86" t="s">
        <v>414</v>
      </c>
      <c r="G35" s="86" t="s">
        <v>457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526</v>
      </c>
      <c r="B36" s="81" t="s">
        <v>545</v>
      </c>
      <c r="C36" s="83" t="s">
        <v>546</v>
      </c>
      <c r="D36" s="85" t="s">
        <v>547</v>
      </c>
      <c r="E36" s="85" t="s">
        <v>548</v>
      </c>
      <c r="F36" s="86" t="s">
        <v>414</v>
      </c>
      <c r="G36" s="86" t="s">
        <v>457</v>
      </c>
      <c r="H36" s="86">
        <v>1</v>
      </c>
      <c r="I36" s="88">
        <f>IF(COUNTIF(J36:AW36,"&lt;&gt;")=0,"",SUMPRODUCT(((Recommendations[ImplStatus]="Implemented")+(Recommendations[ImplStatus]="Compensated"))*ISNUMBER(MATCH(Recommendations[Id],J36:AW36,0)))/COUNTIF(J36:AW36,"&lt;&gt;"))</f>
        <v>0</v>
      </c>
      <c r="J36" s="90" t="s">
        <v>13</v>
      </c>
      <c r="K36" s="90" t="s">
        <v>23</v>
      </c>
      <c r="L36" s="90" t="s">
        <v>28</v>
      </c>
      <c r="M36" s="90" t="s">
        <v>33</v>
      </c>
      <c r="N36" s="90" t="s">
        <v>39</v>
      </c>
      <c r="O36" s="90" t="s">
        <v>60</v>
      </c>
      <c r="P36" s="90" t="s">
        <v>65</v>
      </c>
      <c r="Q36" s="90" t="s">
        <v>85</v>
      </c>
      <c r="R36" s="90" t="s">
        <v>90</v>
      </c>
      <c r="S36" s="90" t="s">
        <v>120</v>
      </c>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526</v>
      </c>
      <c r="B37" s="81" t="s">
        <v>549</v>
      </c>
      <c r="C37" s="83" t="s">
        <v>550</v>
      </c>
      <c r="D37" s="85" t="s">
        <v>551</v>
      </c>
      <c r="E37" s="85" t="s">
        <v>552</v>
      </c>
      <c r="F37" s="86" t="s">
        <v>414</v>
      </c>
      <c r="G37" s="86" t="s">
        <v>457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526</v>
      </c>
      <c r="B38" s="81" t="s">
        <v>553</v>
      </c>
      <c r="C38" s="83" t="s">
        <v>554</v>
      </c>
      <c r="D38" s="85" t="s">
        <v>555</v>
      </c>
      <c r="E38" s="85" t="s">
        <v>556</v>
      </c>
      <c r="F38" s="86" t="s">
        <v>557</v>
      </c>
      <c r="G38" s="86" t="s">
        <v>457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526</v>
      </c>
      <c r="B39" s="81" t="s">
        <v>558</v>
      </c>
      <c r="C39" s="83" t="s">
        <v>559</v>
      </c>
      <c r="D39" s="85" t="s">
        <v>560</v>
      </c>
      <c r="E39" s="85" t="s">
        <v>561</v>
      </c>
      <c r="F39" s="86" t="s">
        <v>414</v>
      </c>
      <c r="G39" s="86" t="s">
        <v>457</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526</v>
      </c>
      <c r="B40" s="81" t="s">
        <v>562</v>
      </c>
      <c r="C40" s="83" t="s">
        <v>563</v>
      </c>
      <c r="D40" s="85" t="s">
        <v>564</v>
      </c>
      <c r="E40" s="85" t="s">
        <v>565</v>
      </c>
      <c r="F40" s="86" t="s">
        <v>414</v>
      </c>
      <c r="G40" s="86" t="s">
        <v>457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526</v>
      </c>
      <c r="B41" s="81" t="s">
        <v>566</v>
      </c>
      <c r="C41" s="83" t="s">
        <v>567</v>
      </c>
      <c r="D41" s="85" t="s">
        <v>568</v>
      </c>
      <c r="E41" s="85" t="s">
        <v>569</v>
      </c>
      <c r="F41" s="86" t="s">
        <v>414</v>
      </c>
      <c r="G41" s="86" t="s">
        <v>457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526</v>
      </c>
      <c r="B42" s="81" t="s">
        <v>570</v>
      </c>
      <c r="C42" s="83" t="s">
        <v>571</v>
      </c>
      <c r="D42" s="85" t="s">
        <v>572</v>
      </c>
      <c r="E42" s="85" t="s">
        <v>573</v>
      </c>
      <c r="F42" s="86" t="s">
        <v>472</v>
      </c>
      <c r="G42" s="86" t="s">
        <v>457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526</v>
      </c>
      <c r="B43" s="81" t="s">
        <v>574</v>
      </c>
      <c r="C43" s="83" t="s">
        <v>575</v>
      </c>
      <c r="D43" s="85" t="s">
        <v>576</v>
      </c>
      <c r="E43" s="85" t="s">
        <v>577</v>
      </c>
      <c r="F43" s="86" t="s">
        <v>472</v>
      </c>
      <c r="G43" s="86" t="s">
        <v>457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578</v>
      </c>
      <c r="B44" s="80">
        <v>5</v>
      </c>
      <c r="C44" s="82" t="s">
        <v>19</v>
      </c>
      <c r="D44" s="84" t="s">
        <v>579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578</v>
      </c>
      <c r="B45" s="81" t="s">
        <v>580</v>
      </c>
      <c r="C45" s="83" t="s">
        <v>581</v>
      </c>
      <c r="D45" s="85" t="s">
        <v>582</v>
      </c>
      <c r="E45" s="85" t="s">
        <v>583</v>
      </c>
      <c r="F45" s="86" t="s">
        <v>557</v>
      </c>
      <c r="G45" s="86" t="s">
        <v>415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578</v>
      </c>
      <c r="B46" s="81" t="s">
        <v>584</v>
      </c>
      <c r="C46" s="83" t="s">
        <v>585</v>
      </c>
      <c r="D46" s="85" t="s">
        <v>586</v>
      </c>
      <c r="E46" s="85" t="s">
        <v>587</v>
      </c>
      <c r="F46" s="86" t="s">
        <v>557</v>
      </c>
      <c r="G46" s="86" t="s">
        <v>457</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578</v>
      </c>
      <c r="B47" s="81" t="s">
        <v>588</v>
      </c>
      <c r="C47" s="83" t="s">
        <v>589</v>
      </c>
      <c r="D47" s="85" t="s">
        <v>590</v>
      </c>
      <c r="E47" s="85" t="s">
        <v>591</v>
      </c>
      <c r="F47" s="86" t="s">
        <v>557</v>
      </c>
      <c r="G47" s="86" t="s">
        <v>457</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578</v>
      </c>
      <c r="B48" s="81" t="s">
        <v>592</v>
      </c>
      <c r="C48" s="83" t="s">
        <v>593</v>
      </c>
      <c r="D48" s="85" t="s">
        <v>594</v>
      </c>
      <c r="E48" s="85" t="s">
        <v>595</v>
      </c>
      <c r="F48" s="86" t="s">
        <v>557</v>
      </c>
      <c r="G48" s="86" t="s">
        <v>457</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578</v>
      </c>
      <c r="B49" s="81" t="s">
        <v>596</v>
      </c>
      <c r="C49" s="83" t="s">
        <v>597</v>
      </c>
      <c r="D49" s="85" t="s">
        <v>598</v>
      </c>
      <c r="E49" s="85" t="s">
        <v>599</v>
      </c>
      <c r="F49" s="86" t="s">
        <v>557</v>
      </c>
      <c r="G49" s="86" t="s">
        <v>415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578</v>
      </c>
      <c r="B50" s="81" t="s">
        <v>600</v>
      </c>
      <c r="C50" s="83" t="s">
        <v>601</v>
      </c>
      <c r="D50" s="85" t="s">
        <v>602</v>
      </c>
      <c r="E50" s="85" t="s">
        <v>603</v>
      </c>
      <c r="F50" s="86" t="s">
        <v>557</v>
      </c>
      <c r="G50" s="86" t="s">
        <v>473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604</v>
      </c>
      <c r="B51" s="80">
        <v>6</v>
      </c>
      <c r="C51" s="82" t="s">
        <v>19</v>
      </c>
      <c r="D51" s="84" t="s">
        <v>605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604</v>
      </c>
      <c r="B52" s="81" t="s">
        <v>606</v>
      </c>
      <c r="C52" s="83" t="s">
        <v>607</v>
      </c>
      <c r="D52" s="85" t="s">
        <v>608</v>
      </c>
      <c r="E52" s="85" t="s">
        <v>609</v>
      </c>
      <c r="F52" s="86" t="s">
        <v>532</v>
      </c>
      <c r="G52" s="86" t="s">
        <v>473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604</v>
      </c>
      <c r="B53" s="81" t="s">
        <v>610</v>
      </c>
      <c r="C53" s="83" t="s">
        <v>611</v>
      </c>
      <c r="D53" s="85" t="s">
        <v>612</v>
      </c>
      <c r="E53" s="85" t="s">
        <v>613</v>
      </c>
      <c r="F53" s="86" t="s">
        <v>532</v>
      </c>
      <c r="G53" s="86" t="s">
        <v>473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604</v>
      </c>
      <c r="B54" s="81" t="s">
        <v>614</v>
      </c>
      <c r="C54" s="83" t="s">
        <v>615</v>
      </c>
      <c r="D54" s="85" t="s">
        <v>616</v>
      </c>
      <c r="E54" s="85" t="s">
        <v>617</v>
      </c>
      <c r="F54" s="86" t="s">
        <v>557</v>
      </c>
      <c r="G54" s="86" t="s">
        <v>457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604</v>
      </c>
      <c r="B55" s="81" t="s">
        <v>618</v>
      </c>
      <c r="C55" s="83" t="s">
        <v>619</v>
      </c>
      <c r="D55" s="85" t="s">
        <v>620</v>
      </c>
      <c r="E55" s="85" t="s">
        <v>621</v>
      </c>
      <c r="F55" s="86" t="s">
        <v>557</v>
      </c>
      <c r="G55" s="86" t="s">
        <v>457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604</v>
      </c>
      <c r="B56" s="81" t="s">
        <v>622</v>
      </c>
      <c r="C56" s="83" t="s">
        <v>623</v>
      </c>
      <c r="D56" s="85" t="s">
        <v>624</v>
      </c>
      <c r="E56" s="85" t="s">
        <v>625</v>
      </c>
      <c r="F56" s="86" t="s">
        <v>557</v>
      </c>
      <c r="G56" s="86" t="s">
        <v>457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604</v>
      </c>
      <c r="B57" s="81" t="s">
        <v>626</v>
      </c>
      <c r="C57" s="83" t="s">
        <v>627</v>
      </c>
      <c r="D57" s="85" t="s">
        <v>628</v>
      </c>
      <c r="E57" s="85" t="s">
        <v>629</v>
      </c>
      <c r="F57" s="86" t="s">
        <v>440</v>
      </c>
      <c r="G57" s="86" t="s">
        <v>415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604</v>
      </c>
      <c r="B58" s="81" t="s">
        <v>630</v>
      </c>
      <c r="C58" s="83" t="s">
        <v>631</v>
      </c>
      <c r="D58" s="85" t="s">
        <v>632</v>
      </c>
      <c r="E58" s="85" t="s">
        <v>633</v>
      </c>
      <c r="F58" s="86" t="s">
        <v>557</v>
      </c>
      <c r="G58" s="86" t="s">
        <v>457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604</v>
      </c>
      <c r="B59" s="81" t="s">
        <v>634</v>
      </c>
      <c r="C59" s="83" t="s">
        <v>635</v>
      </c>
      <c r="D59" s="85" t="s">
        <v>636</v>
      </c>
      <c r="E59" s="85" t="s">
        <v>637</v>
      </c>
      <c r="F59" s="86" t="s">
        <v>557</v>
      </c>
      <c r="G59" s="86" t="s">
        <v>473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638</v>
      </c>
      <c r="B60" s="80">
        <v>7</v>
      </c>
      <c r="C60" s="82" t="s">
        <v>19</v>
      </c>
      <c r="D60" s="84" t="s">
        <v>639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638</v>
      </c>
      <c r="B61" s="81" t="s">
        <v>640</v>
      </c>
      <c r="C61" s="83" t="s">
        <v>641</v>
      </c>
      <c r="D61" s="85" t="s">
        <v>642</v>
      </c>
      <c r="E61" s="85" t="s">
        <v>643</v>
      </c>
      <c r="F61" s="86" t="s">
        <v>532</v>
      </c>
      <c r="G61" s="86" t="s">
        <v>473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638</v>
      </c>
      <c r="B62" s="81" t="s">
        <v>644</v>
      </c>
      <c r="C62" s="83" t="s">
        <v>645</v>
      </c>
      <c r="D62" s="85" t="s">
        <v>646</v>
      </c>
      <c r="E62" s="85" t="s">
        <v>647</v>
      </c>
      <c r="F62" s="86" t="s">
        <v>532</v>
      </c>
      <c r="G62" s="86" t="s">
        <v>473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638</v>
      </c>
      <c r="B63" s="81" t="s">
        <v>648</v>
      </c>
      <c r="C63" s="83" t="s">
        <v>649</v>
      </c>
      <c r="D63" s="85" t="s">
        <v>650</v>
      </c>
      <c r="E63" s="85" t="s">
        <v>651</v>
      </c>
      <c r="F63" s="86" t="s">
        <v>440</v>
      </c>
      <c r="G63" s="86" t="s">
        <v>457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638</v>
      </c>
      <c r="B64" s="81" t="s">
        <v>652</v>
      </c>
      <c r="C64" s="83" t="s">
        <v>653</v>
      </c>
      <c r="D64" s="85" t="s">
        <v>654</v>
      </c>
      <c r="E64" s="85" t="s">
        <v>655</v>
      </c>
      <c r="F64" s="86" t="s">
        <v>440</v>
      </c>
      <c r="G64" s="86" t="s">
        <v>457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638</v>
      </c>
      <c r="B65" s="81" t="s">
        <v>656</v>
      </c>
      <c r="C65" s="83" t="s">
        <v>657</v>
      </c>
      <c r="D65" s="85" t="s">
        <v>658</v>
      </c>
      <c r="E65" s="85" t="s">
        <v>659</v>
      </c>
      <c r="F65" s="86" t="s">
        <v>440</v>
      </c>
      <c r="G65" s="86" t="s">
        <v>415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638</v>
      </c>
      <c r="B66" s="81" t="s">
        <v>660</v>
      </c>
      <c r="C66" s="83" t="s">
        <v>661</v>
      </c>
      <c r="D66" s="85" t="s">
        <v>662</v>
      </c>
      <c r="E66" s="85" t="s">
        <v>663</v>
      </c>
      <c r="F66" s="86" t="s">
        <v>440</v>
      </c>
      <c r="G66" s="86" t="s">
        <v>415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638</v>
      </c>
      <c r="B67" s="81" t="s">
        <v>664</v>
      </c>
      <c r="C67" s="83" t="s">
        <v>665</v>
      </c>
      <c r="D67" s="85" t="s">
        <v>666</v>
      </c>
      <c r="E67" s="85" t="s">
        <v>667</v>
      </c>
      <c r="F67" s="86" t="s">
        <v>440</v>
      </c>
      <c r="G67" s="86" t="s">
        <v>420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668</v>
      </c>
      <c r="B68" s="80">
        <v>8</v>
      </c>
      <c r="C68" s="82" t="s">
        <v>19</v>
      </c>
      <c r="D68" s="84" t="s">
        <v>669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668</v>
      </c>
      <c r="B69" s="81" t="s">
        <v>670</v>
      </c>
      <c r="C69" s="83" t="s">
        <v>671</v>
      </c>
      <c r="D69" s="85" t="s">
        <v>672</v>
      </c>
      <c r="E69" s="85" t="s">
        <v>673</v>
      </c>
      <c r="F69" s="86" t="s">
        <v>532</v>
      </c>
      <c r="G69" s="86" t="s">
        <v>473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668</v>
      </c>
      <c r="B70" s="81" t="s">
        <v>674</v>
      </c>
      <c r="C70" s="83" t="s">
        <v>675</v>
      </c>
      <c r="D70" s="85" t="s">
        <v>676</v>
      </c>
      <c r="E70" s="85" t="s">
        <v>677</v>
      </c>
      <c r="F70" s="86" t="s">
        <v>472</v>
      </c>
      <c r="G70" s="86" t="s">
        <v>425</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668</v>
      </c>
      <c r="B71" s="81" t="s">
        <v>678</v>
      </c>
      <c r="C71" s="83" t="s">
        <v>679</v>
      </c>
      <c r="D71" s="85" t="s">
        <v>680</v>
      </c>
      <c r="E71" s="85" t="s">
        <v>681</v>
      </c>
      <c r="F71" s="86" t="s">
        <v>472</v>
      </c>
      <c r="G71" s="86" t="s">
        <v>457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668</v>
      </c>
      <c r="B72" s="81" t="s">
        <v>682</v>
      </c>
      <c r="C72" s="83" t="s">
        <v>683</v>
      </c>
      <c r="D72" s="85" t="s">
        <v>684</v>
      </c>
      <c r="E72" s="85" t="s">
        <v>685</v>
      </c>
      <c r="F72" s="86" t="s">
        <v>686</v>
      </c>
      <c r="G72" s="86" t="s">
        <v>457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668</v>
      </c>
      <c r="B73" s="81" t="s">
        <v>687</v>
      </c>
      <c r="C73" s="83" t="s">
        <v>688</v>
      </c>
      <c r="D73" s="85" t="s">
        <v>689</v>
      </c>
      <c r="E73" s="85" t="s">
        <v>690</v>
      </c>
      <c r="F73" s="86" t="s">
        <v>472</v>
      </c>
      <c r="G73" s="86" t="s">
        <v>425</v>
      </c>
      <c r="H73" s="86">
        <v>2</v>
      </c>
      <c r="I73" s="88">
        <f>IF(COUNTIF(J73:AW73,"&lt;&gt;")=0,"",SUMPRODUCT(((Recommendations[ImplStatus]="Implemented")+(Recommendations[ImplStatus]="Compensated"))*ISNUMBER(MATCH(Recommendations[Id],J73:AW73,0)))/COUNTIF(J73:AW73,"&lt;&gt;"))</f>
        <v>0</v>
      </c>
      <c r="J73" s="90" t="s">
        <v>50</v>
      </c>
      <c r="K73" s="90" t="s">
        <v>55</v>
      </c>
      <c r="L73" s="90" t="s">
        <v>75</v>
      </c>
      <c r="M73" s="90" t="s">
        <v>80</v>
      </c>
      <c r="N73" s="90" t="s">
        <v>110</v>
      </c>
      <c r="O73" s="90" t="s">
        <v>115</v>
      </c>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668</v>
      </c>
      <c r="B74" s="81" t="s">
        <v>691</v>
      </c>
      <c r="C74" s="83" t="s">
        <v>692</v>
      </c>
      <c r="D74" s="85" t="s">
        <v>693</v>
      </c>
      <c r="E74" s="85" t="s">
        <v>694</v>
      </c>
      <c r="F74" s="86" t="s">
        <v>472</v>
      </c>
      <c r="G74" s="86" t="s">
        <v>425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668</v>
      </c>
      <c r="B75" s="81" t="s">
        <v>695</v>
      </c>
      <c r="C75" s="83" t="s">
        <v>696</v>
      </c>
      <c r="D75" s="85" t="s">
        <v>697</v>
      </c>
      <c r="E75" s="85" t="s">
        <v>698</v>
      </c>
      <c r="F75" s="86" t="s">
        <v>472</v>
      </c>
      <c r="G75" s="86" t="s">
        <v>425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668</v>
      </c>
      <c r="B76" s="81" t="s">
        <v>699</v>
      </c>
      <c r="C76" s="83" t="s">
        <v>700</v>
      </c>
      <c r="D76" s="85" t="s">
        <v>701</v>
      </c>
      <c r="E76" s="85" t="s">
        <v>702</v>
      </c>
      <c r="F76" s="86" t="s">
        <v>472</v>
      </c>
      <c r="G76" s="86" t="s">
        <v>425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668</v>
      </c>
      <c r="B77" s="81" t="s">
        <v>703</v>
      </c>
      <c r="C77" s="83" t="s">
        <v>704</v>
      </c>
      <c r="D77" s="85" t="s">
        <v>705</v>
      </c>
      <c r="E77" s="85" t="s">
        <v>706</v>
      </c>
      <c r="F77" s="86" t="s">
        <v>472</v>
      </c>
      <c r="G77" s="86" t="s">
        <v>425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668</v>
      </c>
      <c r="B78" s="81" t="s">
        <v>707</v>
      </c>
      <c r="C78" s="83" t="s">
        <v>708</v>
      </c>
      <c r="D78" s="85" t="s">
        <v>709</v>
      </c>
      <c r="E78" s="85" t="s">
        <v>710</v>
      </c>
      <c r="F78" s="86" t="s">
        <v>472</v>
      </c>
      <c r="G78" s="86" t="s">
        <v>457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668</v>
      </c>
      <c r="B79" s="81" t="s">
        <v>711</v>
      </c>
      <c r="C79" s="83" t="s">
        <v>712</v>
      </c>
      <c r="D79" s="85" t="s">
        <v>713</v>
      </c>
      <c r="E79" s="85" t="s">
        <v>714</v>
      </c>
      <c r="F79" s="86" t="s">
        <v>472</v>
      </c>
      <c r="G79" s="86" t="s">
        <v>425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668</v>
      </c>
      <c r="B80" s="81" t="s">
        <v>715</v>
      </c>
      <c r="C80" s="83" t="s">
        <v>716</v>
      </c>
      <c r="D80" s="85" t="s">
        <v>717</v>
      </c>
      <c r="E80" s="85" t="s">
        <v>718</v>
      </c>
      <c r="F80" s="86" t="s">
        <v>472</v>
      </c>
      <c r="G80" s="86" t="s">
        <v>425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719</v>
      </c>
      <c r="B81" s="80">
        <v>9</v>
      </c>
      <c r="C81" s="82" t="s">
        <v>19</v>
      </c>
      <c r="D81" s="84" t="s">
        <v>720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719</v>
      </c>
      <c r="B82" s="81" t="s">
        <v>721</v>
      </c>
      <c r="C82" s="83" t="s">
        <v>722</v>
      </c>
      <c r="D82" s="85" t="s">
        <v>723</v>
      </c>
      <c r="E82" s="85" t="s">
        <v>724</v>
      </c>
      <c r="F82" s="86" t="s">
        <v>440</v>
      </c>
      <c r="G82" s="86" t="s">
        <v>457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719</v>
      </c>
      <c r="B83" s="81" t="s">
        <v>725</v>
      </c>
      <c r="C83" s="83" t="s">
        <v>726</v>
      </c>
      <c r="D83" s="85" t="s">
        <v>727</v>
      </c>
      <c r="E83" s="85" t="s">
        <v>728</v>
      </c>
      <c r="F83" s="86" t="s">
        <v>414</v>
      </c>
      <c r="G83" s="86" t="s">
        <v>457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719</v>
      </c>
      <c r="B84" s="81" t="s">
        <v>729</v>
      </c>
      <c r="C84" s="83" t="s">
        <v>730</v>
      </c>
      <c r="D84" s="85" t="s">
        <v>731</v>
      </c>
      <c r="E84" s="85" t="s">
        <v>732</v>
      </c>
      <c r="F84" s="86" t="s">
        <v>686</v>
      </c>
      <c r="G84" s="86" t="s">
        <v>457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719</v>
      </c>
      <c r="B85" s="81" t="s">
        <v>733</v>
      </c>
      <c r="C85" s="83" t="s">
        <v>734</v>
      </c>
      <c r="D85" s="85" t="s">
        <v>735</v>
      </c>
      <c r="E85" s="85" t="s">
        <v>736</v>
      </c>
      <c r="F85" s="86" t="s">
        <v>440</v>
      </c>
      <c r="G85" s="86" t="s">
        <v>457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719</v>
      </c>
      <c r="B86" s="81" t="s">
        <v>737</v>
      </c>
      <c r="C86" s="83" t="s">
        <v>738</v>
      </c>
      <c r="D86" s="85" t="s">
        <v>739</v>
      </c>
      <c r="E86" s="85" t="s">
        <v>740</v>
      </c>
      <c r="F86" s="86" t="s">
        <v>686</v>
      </c>
      <c r="G86" s="86" t="s">
        <v>457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719</v>
      </c>
      <c r="B87" s="81" t="s">
        <v>741</v>
      </c>
      <c r="C87" s="83" t="s">
        <v>742</v>
      </c>
      <c r="D87" s="85" t="s">
        <v>743</v>
      </c>
      <c r="E87" s="85" t="s">
        <v>744</v>
      </c>
      <c r="F87" s="86" t="s">
        <v>686</v>
      </c>
      <c r="G87" s="86" t="s">
        <v>457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719</v>
      </c>
      <c r="B88" s="81" t="s">
        <v>745</v>
      </c>
      <c r="C88" s="83" t="s">
        <v>746</v>
      </c>
      <c r="D88" s="85" t="s">
        <v>747</v>
      </c>
      <c r="E88" s="85" t="s">
        <v>748</v>
      </c>
      <c r="F88" s="86" t="s">
        <v>686</v>
      </c>
      <c r="G88" s="86" t="s">
        <v>457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749</v>
      </c>
      <c r="B89" s="80">
        <v>10</v>
      </c>
      <c r="C89" s="82" t="s">
        <v>19</v>
      </c>
      <c r="D89" s="84" t="s">
        <v>750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749</v>
      </c>
      <c r="B90" s="81" t="s">
        <v>751</v>
      </c>
      <c r="C90" s="83" t="s">
        <v>752</v>
      </c>
      <c r="D90" s="85" t="s">
        <v>753</v>
      </c>
      <c r="E90" s="85" t="s">
        <v>754</v>
      </c>
      <c r="F90" s="86" t="s">
        <v>414</v>
      </c>
      <c r="G90" s="86" t="s">
        <v>425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749</v>
      </c>
      <c r="B91" s="81" t="s">
        <v>755</v>
      </c>
      <c r="C91" s="83" t="s">
        <v>756</v>
      </c>
      <c r="D91" s="85" t="s">
        <v>757</v>
      </c>
      <c r="E91" s="85" t="s">
        <v>758</v>
      </c>
      <c r="F91" s="86" t="s">
        <v>414</v>
      </c>
      <c r="G91" s="86" t="s">
        <v>457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749</v>
      </c>
      <c r="B92" s="81" t="s">
        <v>759</v>
      </c>
      <c r="C92" s="83" t="s">
        <v>760</v>
      </c>
      <c r="D92" s="85" t="s">
        <v>761</v>
      </c>
      <c r="E92" s="85" t="s">
        <v>762</v>
      </c>
      <c r="F92" s="86" t="s">
        <v>414</v>
      </c>
      <c r="G92" s="86" t="s">
        <v>457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749</v>
      </c>
      <c r="B93" s="81" t="s">
        <v>763</v>
      </c>
      <c r="C93" s="83" t="s">
        <v>764</v>
      </c>
      <c r="D93" s="85" t="s">
        <v>765</v>
      </c>
      <c r="E93" s="85" t="s">
        <v>766</v>
      </c>
      <c r="F93" s="86" t="s">
        <v>414</v>
      </c>
      <c r="G93" s="86" t="s">
        <v>425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749</v>
      </c>
      <c r="B94" s="81" t="s">
        <v>767</v>
      </c>
      <c r="C94" s="83" t="s">
        <v>768</v>
      </c>
      <c r="D94" s="85" t="s">
        <v>769</v>
      </c>
      <c r="E94" s="85" t="s">
        <v>770</v>
      </c>
      <c r="F94" s="86" t="s">
        <v>414</v>
      </c>
      <c r="G94" s="86" t="s">
        <v>457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749</v>
      </c>
      <c r="B95" s="81" t="s">
        <v>771</v>
      </c>
      <c r="C95" s="83" t="s">
        <v>772</v>
      </c>
      <c r="D95" s="85" t="s">
        <v>773</v>
      </c>
      <c r="E95" s="85" t="s">
        <v>774</v>
      </c>
      <c r="F95" s="86" t="s">
        <v>414</v>
      </c>
      <c r="G95" s="86" t="s">
        <v>457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749</v>
      </c>
      <c r="B96" s="81" t="s">
        <v>775</v>
      </c>
      <c r="C96" s="83" t="s">
        <v>776</v>
      </c>
      <c r="D96" s="85" t="s">
        <v>777</v>
      </c>
      <c r="E96" s="85" t="s">
        <v>778</v>
      </c>
      <c r="F96" s="86" t="s">
        <v>414</v>
      </c>
      <c r="G96" s="86" t="s">
        <v>425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779</v>
      </c>
      <c r="B97" s="80">
        <v>11</v>
      </c>
      <c r="C97" s="82" t="s">
        <v>19</v>
      </c>
      <c r="D97" s="84" t="s">
        <v>780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779</v>
      </c>
      <c r="B98" s="81" t="s">
        <v>781</v>
      </c>
      <c r="C98" s="83" t="s">
        <v>782</v>
      </c>
      <c r="D98" s="85" t="s">
        <v>783</v>
      </c>
      <c r="E98" s="85" t="s">
        <v>784</v>
      </c>
      <c r="F98" s="86" t="s">
        <v>532</v>
      </c>
      <c r="G98" s="86" t="s">
        <v>473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779</v>
      </c>
      <c r="B99" s="81" t="s">
        <v>785</v>
      </c>
      <c r="C99" s="83" t="s">
        <v>786</v>
      </c>
      <c r="D99" s="85" t="s">
        <v>787</v>
      </c>
      <c r="E99" s="85" t="s">
        <v>788</v>
      </c>
      <c r="F99" s="86" t="s">
        <v>472</v>
      </c>
      <c r="G99" s="86" t="s">
        <v>789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779</v>
      </c>
      <c r="B100" s="81" t="s">
        <v>790</v>
      </c>
      <c r="C100" s="83" t="s">
        <v>791</v>
      </c>
      <c r="D100" s="85" t="s">
        <v>792</v>
      </c>
      <c r="E100" s="85" t="s">
        <v>793</v>
      </c>
      <c r="F100" s="86" t="s">
        <v>472</v>
      </c>
      <c r="G100" s="86" t="s">
        <v>457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779</v>
      </c>
      <c r="B101" s="81" t="s">
        <v>794</v>
      </c>
      <c r="C101" s="83" t="s">
        <v>795</v>
      </c>
      <c r="D101" s="85" t="s">
        <v>796</v>
      </c>
      <c r="E101" s="85" t="s">
        <v>797</v>
      </c>
      <c r="F101" s="86" t="s">
        <v>472</v>
      </c>
      <c r="G101" s="86" t="s">
        <v>789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779</v>
      </c>
      <c r="B102" s="81" t="s">
        <v>798</v>
      </c>
      <c r="C102" s="83" t="s">
        <v>799</v>
      </c>
      <c r="D102" s="85" t="s">
        <v>800</v>
      </c>
      <c r="E102" s="85" t="s">
        <v>801</v>
      </c>
      <c r="F102" s="86" t="s">
        <v>472</v>
      </c>
      <c r="G102" s="86" t="s">
        <v>789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802</v>
      </c>
      <c r="B103" s="80">
        <v>12</v>
      </c>
      <c r="C103" s="82" t="s">
        <v>19</v>
      </c>
      <c r="D103" s="84" t="s">
        <v>803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802</v>
      </c>
      <c r="B104" s="81" t="s">
        <v>804</v>
      </c>
      <c r="C104" s="83" t="s">
        <v>805</v>
      </c>
      <c r="D104" s="85" t="s">
        <v>806</v>
      </c>
      <c r="E104" s="85" t="s">
        <v>807</v>
      </c>
      <c r="F104" s="86" t="s">
        <v>686</v>
      </c>
      <c r="G104" s="86" t="s">
        <v>457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802</v>
      </c>
      <c r="B105" s="81" t="s">
        <v>808</v>
      </c>
      <c r="C105" s="83" t="s">
        <v>809</v>
      </c>
      <c r="D105" s="85" t="s">
        <v>810</v>
      </c>
      <c r="E105" s="85" t="s">
        <v>811</v>
      </c>
      <c r="F105" s="86" t="s">
        <v>686</v>
      </c>
      <c r="G105" s="86" t="s">
        <v>457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802</v>
      </c>
      <c r="B106" s="81" t="s">
        <v>812</v>
      </c>
      <c r="C106" s="83" t="s">
        <v>813</v>
      </c>
      <c r="D106" s="85" t="s">
        <v>814</v>
      </c>
      <c r="E106" s="85" t="s">
        <v>815</v>
      </c>
      <c r="F106" s="86" t="s">
        <v>686</v>
      </c>
      <c r="G106" s="86" t="s">
        <v>457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802</v>
      </c>
      <c r="B107" s="81" t="s">
        <v>816</v>
      </c>
      <c r="C107" s="83" t="s">
        <v>817</v>
      </c>
      <c r="D107" s="85" t="s">
        <v>818</v>
      </c>
      <c r="E107" s="85" t="s">
        <v>819</v>
      </c>
      <c r="F107" s="86" t="s">
        <v>532</v>
      </c>
      <c r="G107" s="86" t="s">
        <v>473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802</v>
      </c>
      <c r="B108" s="81" t="s">
        <v>820</v>
      </c>
      <c r="C108" s="83" t="s">
        <v>821</v>
      </c>
      <c r="D108" s="85" t="s">
        <v>822</v>
      </c>
      <c r="E108" s="85" t="s">
        <v>823</v>
      </c>
      <c r="F108" s="86" t="s">
        <v>686</v>
      </c>
      <c r="G108" s="86" t="s">
        <v>457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802</v>
      </c>
      <c r="B109" s="81" t="s">
        <v>824</v>
      </c>
      <c r="C109" s="83" t="s">
        <v>825</v>
      </c>
      <c r="D109" s="85" t="s">
        <v>826</v>
      </c>
      <c r="E109" s="85" t="s">
        <v>827</v>
      </c>
      <c r="F109" s="86" t="s">
        <v>686</v>
      </c>
      <c r="G109" s="86" t="s">
        <v>457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802</v>
      </c>
      <c r="B110" s="81" t="s">
        <v>828</v>
      </c>
      <c r="C110" s="83" t="s">
        <v>829</v>
      </c>
      <c r="D110" s="85" t="s">
        <v>830</v>
      </c>
      <c r="E110" s="85" t="s">
        <v>831</v>
      </c>
      <c r="F110" s="86" t="s">
        <v>414</v>
      </c>
      <c r="G110" s="86" t="s">
        <v>457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802</v>
      </c>
      <c r="B111" s="81" t="s">
        <v>832</v>
      </c>
      <c r="C111" s="83" t="s">
        <v>833</v>
      </c>
      <c r="D111" s="85" t="s">
        <v>834</v>
      </c>
      <c r="E111" s="85" t="s">
        <v>835</v>
      </c>
      <c r="F111" s="86" t="s">
        <v>414</v>
      </c>
      <c r="G111" s="86" t="s">
        <v>457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836</v>
      </c>
      <c r="B112" s="80">
        <v>13</v>
      </c>
      <c r="C112" s="82" t="s">
        <v>19</v>
      </c>
      <c r="D112" s="84" t="s">
        <v>837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836</v>
      </c>
      <c r="B113" s="81" t="s">
        <v>838</v>
      </c>
      <c r="C113" s="83" t="s">
        <v>839</v>
      </c>
      <c r="D113" s="85" t="s">
        <v>840</v>
      </c>
      <c r="E113" s="85" t="s">
        <v>841</v>
      </c>
      <c r="F113" s="86" t="s">
        <v>686</v>
      </c>
      <c r="G113" s="86" t="s">
        <v>425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836</v>
      </c>
      <c r="B114" s="81" t="s">
        <v>842</v>
      </c>
      <c r="C114" s="83" t="s">
        <v>843</v>
      </c>
      <c r="D114" s="85" t="s">
        <v>844</v>
      </c>
      <c r="E114" s="85" t="s">
        <v>845</v>
      </c>
      <c r="F114" s="86" t="s">
        <v>414</v>
      </c>
      <c r="G114" s="86" t="s">
        <v>425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836</v>
      </c>
      <c r="B115" s="81" t="s">
        <v>846</v>
      </c>
      <c r="C115" s="83" t="s">
        <v>847</v>
      </c>
      <c r="D115" s="85" t="s">
        <v>848</v>
      </c>
      <c r="E115" s="85" t="s">
        <v>849</v>
      </c>
      <c r="F115" s="86" t="s">
        <v>686</v>
      </c>
      <c r="G115" s="86" t="s">
        <v>425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836</v>
      </c>
      <c r="B116" s="81" t="s">
        <v>850</v>
      </c>
      <c r="C116" s="83" t="s">
        <v>851</v>
      </c>
      <c r="D116" s="85" t="s">
        <v>852</v>
      </c>
      <c r="E116" s="85" t="s">
        <v>853</v>
      </c>
      <c r="F116" s="86" t="s">
        <v>686</v>
      </c>
      <c r="G116" s="86" t="s">
        <v>457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836</v>
      </c>
      <c r="B117" s="81" t="s">
        <v>854</v>
      </c>
      <c r="C117" s="83" t="s">
        <v>855</v>
      </c>
      <c r="D117" s="85" t="s">
        <v>856</v>
      </c>
      <c r="E117" s="85" t="s">
        <v>857</v>
      </c>
      <c r="F117" s="86" t="s">
        <v>414</v>
      </c>
      <c r="G117" s="86" t="s">
        <v>457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836</v>
      </c>
      <c r="B118" s="81" t="s">
        <v>858</v>
      </c>
      <c r="C118" s="83" t="s">
        <v>859</v>
      </c>
      <c r="D118" s="85" t="s">
        <v>860</v>
      </c>
      <c r="E118" s="85" t="s">
        <v>861</v>
      </c>
      <c r="F118" s="86" t="s">
        <v>686</v>
      </c>
      <c r="G118" s="86" t="s">
        <v>425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836</v>
      </c>
      <c r="B119" s="81" t="s">
        <v>862</v>
      </c>
      <c r="C119" s="83" t="s">
        <v>863</v>
      </c>
      <c r="D119" s="85" t="s">
        <v>864</v>
      </c>
      <c r="E119" s="85" t="s">
        <v>865</v>
      </c>
      <c r="F119" s="86" t="s">
        <v>414</v>
      </c>
      <c r="G119" s="86" t="s">
        <v>457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836</v>
      </c>
      <c r="B120" s="81" t="s">
        <v>866</v>
      </c>
      <c r="C120" s="83" t="s">
        <v>867</v>
      </c>
      <c r="D120" s="85" t="s">
        <v>868</v>
      </c>
      <c r="E120" s="85" t="s">
        <v>869</v>
      </c>
      <c r="F120" s="86" t="s">
        <v>686</v>
      </c>
      <c r="G120" s="86" t="s">
        <v>457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836</v>
      </c>
      <c r="B121" s="81" t="s">
        <v>870</v>
      </c>
      <c r="C121" s="83" t="s">
        <v>871</v>
      </c>
      <c r="D121" s="85" t="s">
        <v>872</v>
      </c>
      <c r="E121" s="85" t="s">
        <v>873</v>
      </c>
      <c r="F121" s="86" t="s">
        <v>686</v>
      </c>
      <c r="G121" s="86" t="s">
        <v>457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836</v>
      </c>
      <c r="B122" s="81" t="s">
        <v>874</v>
      </c>
      <c r="C122" s="83" t="s">
        <v>875</v>
      </c>
      <c r="D122" s="85" t="s">
        <v>876</v>
      </c>
      <c r="E122" s="85" t="s">
        <v>877</v>
      </c>
      <c r="F122" s="86" t="s">
        <v>686</v>
      </c>
      <c r="G122" s="86" t="s">
        <v>457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836</v>
      </c>
      <c r="B123" s="81" t="s">
        <v>878</v>
      </c>
      <c r="C123" s="83" t="s">
        <v>879</v>
      </c>
      <c r="D123" s="85" t="s">
        <v>880</v>
      </c>
      <c r="E123" s="85" t="s">
        <v>881</v>
      </c>
      <c r="F123" s="86" t="s">
        <v>686</v>
      </c>
      <c r="G123" s="86" t="s">
        <v>425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882</v>
      </c>
      <c r="B124" s="80">
        <v>14</v>
      </c>
      <c r="C124" s="82" t="s">
        <v>19</v>
      </c>
      <c r="D124" s="84" t="s">
        <v>883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882</v>
      </c>
      <c r="B125" s="81" t="s">
        <v>884</v>
      </c>
      <c r="C125" s="83" t="s">
        <v>885</v>
      </c>
      <c r="D125" s="85" t="s">
        <v>886</v>
      </c>
      <c r="E125" s="85" t="s">
        <v>887</v>
      </c>
      <c r="F125" s="86" t="s">
        <v>532</v>
      </c>
      <c r="G125" s="86" t="s">
        <v>473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882</v>
      </c>
      <c r="B126" s="81" t="s">
        <v>888</v>
      </c>
      <c r="C126" s="83" t="s">
        <v>889</v>
      </c>
      <c r="D126" s="85" t="s">
        <v>890</v>
      </c>
      <c r="E126" s="85" t="s">
        <v>891</v>
      </c>
      <c r="F126" s="86" t="s">
        <v>557</v>
      </c>
      <c r="G126" s="86" t="s">
        <v>457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882</v>
      </c>
      <c r="B127" s="81" t="s">
        <v>892</v>
      </c>
      <c r="C127" s="83" t="s">
        <v>893</v>
      </c>
      <c r="D127" s="85" t="s">
        <v>894</v>
      </c>
      <c r="E127" s="85" t="s">
        <v>895</v>
      </c>
      <c r="F127" s="86" t="s">
        <v>557</v>
      </c>
      <c r="G127" s="86" t="s">
        <v>457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882</v>
      </c>
      <c r="B128" s="81" t="s">
        <v>896</v>
      </c>
      <c r="C128" s="83" t="s">
        <v>897</v>
      </c>
      <c r="D128" s="85" t="s">
        <v>898</v>
      </c>
      <c r="E128" s="85" t="s">
        <v>899</v>
      </c>
      <c r="F128" s="86" t="s">
        <v>557</v>
      </c>
      <c r="G128" s="86" t="s">
        <v>457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882</v>
      </c>
      <c r="B129" s="81" t="s">
        <v>900</v>
      </c>
      <c r="C129" s="83" t="s">
        <v>901</v>
      </c>
      <c r="D129" s="85" t="s">
        <v>902</v>
      </c>
      <c r="E129" s="85" t="s">
        <v>903</v>
      </c>
      <c r="F129" s="86" t="s">
        <v>557</v>
      </c>
      <c r="G129" s="86" t="s">
        <v>457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882</v>
      </c>
      <c r="B130" s="81" t="s">
        <v>904</v>
      </c>
      <c r="C130" s="83" t="s">
        <v>905</v>
      </c>
      <c r="D130" s="85" t="s">
        <v>906</v>
      </c>
      <c r="E130" s="85" t="s">
        <v>907</v>
      </c>
      <c r="F130" s="86" t="s">
        <v>557</v>
      </c>
      <c r="G130" s="86" t="s">
        <v>457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882</v>
      </c>
      <c r="B131" s="81" t="s">
        <v>908</v>
      </c>
      <c r="C131" s="83" t="s">
        <v>909</v>
      </c>
      <c r="D131" s="85" t="s">
        <v>910</v>
      </c>
      <c r="E131" s="85" t="s">
        <v>911</v>
      </c>
      <c r="F131" s="86" t="s">
        <v>557</v>
      </c>
      <c r="G131" s="86" t="s">
        <v>457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882</v>
      </c>
      <c r="B132" s="81" t="s">
        <v>912</v>
      </c>
      <c r="C132" s="83" t="s">
        <v>913</v>
      </c>
      <c r="D132" s="85" t="s">
        <v>914</v>
      </c>
      <c r="E132" s="85" t="s">
        <v>915</v>
      </c>
      <c r="F132" s="86" t="s">
        <v>557</v>
      </c>
      <c r="G132" s="86" t="s">
        <v>457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882</v>
      </c>
      <c r="B133" s="81" t="s">
        <v>916</v>
      </c>
      <c r="C133" s="83" t="s">
        <v>917</v>
      </c>
      <c r="D133" s="85" t="s">
        <v>918</v>
      </c>
      <c r="E133" s="85" t="s">
        <v>919</v>
      </c>
      <c r="F133" s="86" t="s">
        <v>557</v>
      </c>
      <c r="G133" s="86" t="s">
        <v>457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920</v>
      </c>
      <c r="B134" s="80">
        <v>15</v>
      </c>
      <c r="C134" s="82" t="s">
        <v>19</v>
      </c>
      <c r="D134" s="84" t="s">
        <v>921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920</v>
      </c>
      <c r="B135" s="81" t="s">
        <v>922</v>
      </c>
      <c r="C135" s="83" t="s">
        <v>923</v>
      </c>
      <c r="D135" s="85" t="s">
        <v>924</v>
      </c>
      <c r="E135" s="85" t="s">
        <v>925</v>
      </c>
      <c r="F135" s="86" t="s">
        <v>557</v>
      </c>
      <c r="G135" s="86" t="s">
        <v>415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920</v>
      </c>
      <c r="B136" s="81" t="s">
        <v>926</v>
      </c>
      <c r="C136" s="83" t="s">
        <v>927</v>
      </c>
      <c r="D136" s="85" t="s">
        <v>928</v>
      </c>
      <c r="E136" s="85" t="s">
        <v>929</v>
      </c>
      <c r="F136" s="86" t="s">
        <v>532</v>
      </c>
      <c r="G136" s="86" t="s">
        <v>473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920</v>
      </c>
      <c r="B137" s="81" t="s">
        <v>930</v>
      </c>
      <c r="C137" s="83" t="s">
        <v>931</v>
      </c>
      <c r="D137" s="85" t="s">
        <v>932</v>
      </c>
      <c r="E137" s="85" t="s">
        <v>933</v>
      </c>
      <c r="F137" s="86" t="s">
        <v>557</v>
      </c>
      <c r="G137" s="86" t="s">
        <v>473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920</v>
      </c>
      <c r="B138" s="81" t="s">
        <v>934</v>
      </c>
      <c r="C138" s="83" t="s">
        <v>935</v>
      </c>
      <c r="D138" s="85" t="s">
        <v>936</v>
      </c>
      <c r="E138" s="85" t="s">
        <v>937</v>
      </c>
      <c r="F138" s="86" t="s">
        <v>532</v>
      </c>
      <c r="G138" s="86" t="s">
        <v>473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920</v>
      </c>
      <c r="B139" s="81" t="s">
        <v>938</v>
      </c>
      <c r="C139" s="83" t="s">
        <v>939</v>
      </c>
      <c r="D139" s="85" t="s">
        <v>940</v>
      </c>
      <c r="E139" s="85" t="s">
        <v>941</v>
      </c>
      <c r="F139" s="86" t="s">
        <v>557</v>
      </c>
      <c r="G139" s="86" t="s">
        <v>473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920</v>
      </c>
      <c r="B140" s="81" t="s">
        <v>942</v>
      </c>
      <c r="C140" s="83" t="s">
        <v>943</v>
      </c>
      <c r="D140" s="85" t="s">
        <v>944</v>
      </c>
      <c r="E140" s="85" t="s">
        <v>945</v>
      </c>
      <c r="F140" s="86" t="s">
        <v>472</v>
      </c>
      <c r="G140" s="86" t="s">
        <v>473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920</v>
      </c>
      <c r="B141" s="81" t="s">
        <v>946</v>
      </c>
      <c r="C141" s="83" t="s">
        <v>947</v>
      </c>
      <c r="D141" s="85" t="s">
        <v>948</v>
      </c>
      <c r="E141" s="85" t="s">
        <v>949</v>
      </c>
      <c r="F141" s="86" t="s">
        <v>472</v>
      </c>
      <c r="G141" s="86" t="s">
        <v>457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950</v>
      </c>
      <c r="B142" s="80">
        <v>16</v>
      </c>
      <c r="C142" s="82" t="s">
        <v>19</v>
      </c>
      <c r="D142" s="84" t="s">
        <v>951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950</v>
      </c>
      <c r="B143" s="81" t="s">
        <v>952</v>
      </c>
      <c r="C143" s="83" t="s">
        <v>953</v>
      </c>
      <c r="D143" s="85" t="s">
        <v>954</v>
      </c>
      <c r="E143" s="85" t="s">
        <v>955</v>
      </c>
      <c r="F143" s="86" t="s">
        <v>532</v>
      </c>
      <c r="G143" s="86" t="s">
        <v>473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950</v>
      </c>
      <c r="B144" s="81" t="s">
        <v>956</v>
      </c>
      <c r="C144" s="83" t="s">
        <v>957</v>
      </c>
      <c r="D144" s="85" t="s">
        <v>958</v>
      </c>
      <c r="E144" s="85" t="s">
        <v>959</v>
      </c>
      <c r="F144" s="86" t="s">
        <v>532</v>
      </c>
      <c r="G144" s="86" t="s">
        <v>473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950</v>
      </c>
      <c r="B145" s="81" t="s">
        <v>960</v>
      </c>
      <c r="C145" s="83" t="s">
        <v>961</v>
      </c>
      <c r="D145" s="85" t="s">
        <v>962</v>
      </c>
      <c r="E145" s="85" t="s">
        <v>963</v>
      </c>
      <c r="F145" s="86" t="s">
        <v>440</v>
      </c>
      <c r="G145" s="86" t="s">
        <v>425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950</v>
      </c>
      <c r="B146" s="81" t="s">
        <v>964</v>
      </c>
      <c r="C146" s="83" t="s">
        <v>965</v>
      </c>
      <c r="D146" s="85" t="s">
        <v>966</v>
      </c>
      <c r="E146" s="85" t="s">
        <v>967</v>
      </c>
      <c r="F146" s="86" t="s">
        <v>440</v>
      </c>
      <c r="G146" s="86" t="s">
        <v>415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950</v>
      </c>
      <c r="B147" s="81" t="s">
        <v>968</v>
      </c>
      <c r="C147" s="83" t="s">
        <v>969</v>
      </c>
      <c r="D147" s="85" t="s">
        <v>970</v>
      </c>
      <c r="E147" s="85" t="s">
        <v>971</v>
      </c>
      <c r="F147" s="86" t="s">
        <v>440</v>
      </c>
      <c r="G147" s="86" t="s">
        <v>457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950</v>
      </c>
      <c r="B148" s="81" t="s">
        <v>972</v>
      </c>
      <c r="C148" s="83" t="s">
        <v>973</v>
      </c>
      <c r="D148" s="85" t="s">
        <v>974</v>
      </c>
      <c r="E148" s="85" t="s">
        <v>975</v>
      </c>
      <c r="F148" s="86" t="s">
        <v>532</v>
      </c>
      <c r="G148" s="86" t="s">
        <v>473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950</v>
      </c>
      <c r="B149" s="81" t="s">
        <v>976</v>
      </c>
      <c r="C149" s="83" t="s">
        <v>977</v>
      </c>
      <c r="D149" s="85" t="s">
        <v>978</v>
      </c>
      <c r="E149" s="85" t="s">
        <v>979</v>
      </c>
      <c r="F149" s="86" t="s">
        <v>440</v>
      </c>
      <c r="G149" s="86" t="s">
        <v>457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950</v>
      </c>
      <c r="B150" s="81" t="s">
        <v>980</v>
      </c>
      <c r="C150" s="83" t="s">
        <v>981</v>
      </c>
      <c r="D150" s="85" t="s">
        <v>982</v>
      </c>
      <c r="E150" s="85" t="s">
        <v>983</v>
      </c>
      <c r="F150" s="86" t="s">
        <v>686</v>
      </c>
      <c r="G150" s="86" t="s">
        <v>457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950</v>
      </c>
      <c r="B151" s="81" t="s">
        <v>984</v>
      </c>
      <c r="C151" s="83" t="s">
        <v>985</v>
      </c>
      <c r="D151" s="85" t="s">
        <v>986</v>
      </c>
      <c r="E151" s="85" t="s">
        <v>987</v>
      </c>
      <c r="F151" s="86" t="s">
        <v>557</v>
      </c>
      <c r="G151" s="86" t="s">
        <v>457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950</v>
      </c>
      <c r="B152" s="81" t="s">
        <v>988</v>
      </c>
      <c r="C152" s="83" t="s">
        <v>989</v>
      </c>
      <c r="D152" s="85" t="s">
        <v>990</v>
      </c>
      <c r="E152" s="85" t="s">
        <v>991</v>
      </c>
      <c r="F152" s="86" t="s">
        <v>440</v>
      </c>
      <c r="G152" s="86" t="s">
        <v>457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950</v>
      </c>
      <c r="B153" s="81" t="s">
        <v>992</v>
      </c>
      <c r="C153" s="83" t="s">
        <v>993</v>
      </c>
      <c r="D153" s="85" t="s">
        <v>994</v>
      </c>
      <c r="E153" s="85" t="s">
        <v>995</v>
      </c>
      <c r="F153" s="86" t="s">
        <v>440</v>
      </c>
      <c r="G153" s="86" t="s">
        <v>457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950</v>
      </c>
      <c r="B154" s="81" t="s">
        <v>996</v>
      </c>
      <c r="C154" s="83" t="s">
        <v>997</v>
      </c>
      <c r="D154" s="85" t="s">
        <v>998</v>
      </c>
      <c r="E154" s="85" t="s">
        <v>999</v>
      </c>
      <c r="F154" s="86" t="s">
        <v>440</v>
      </c>
      <c r="G154" s="86" t="s">
        <v>457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950</v>
      </c>
      <c r="B155" s="81" t="s">
        <v>1000</v>
      </c>
      <c r="C155" s="83" t="s">
        <v>1001</v>
      </c>
      <c r="D155" s="85" t="s">
        <v>1002</v>
      </c>
      <c r="E155" s="85" t="s">
        <v>1003</v>
      </c>
      <c r="F155" s="86" t="s">
        <v>440</v>
      </c>
      <c r="G155" s="86" t="s">
        <v>425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950</v>
      </c>
      <c r="B156" s="81" t="s">
        <v>1004</v>
      </c>
      <c r="C156" s="83" t="s">
        <v>1005</v>
      </c>
      <c r="D156" s="85" t="s">
        <v>1006</v>
      </c>
      <c r="E156" s="85" t="s">
        <v>1007</v>
      </c>
      <c r="F156" s="86" t="s">
        <v>440</v>
      </c>
      <c r="G156" s="86" t="s">
        <v>457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1008</v>
      </c>
      <c r="B157" s="80">
        <v>17</v>
      </c>
      <c r="C157" s="82" t="s">
        <v>19</v>
      </c>
      <c r="D157" s="84" t="s">
        <v>1009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1008</v>
      </c>
      <c r="B158" s="81" t="s">
        <v>1010</v>
      </c>
      <c r="C158" s="83" t="s">
        <v>1011</v>
      </c>
      <c r="D158" s="85" t="s">
        <v>1012</v>
      </c>
      <c r="E158" s="85" t="s">
        <v>1013</v>
      </c>
      <c r="F158" s="86" t="s">
        <v>557</v>
      </c>
      <c r="G158" s="86" t="s">
        <v>420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1008</v>
      </c>
      <c r="B159" s="81" t="s">
        <v>1014</v>
      </c>
      <c r="C159" s="83" t="s">
        <v>1015</v>
      </c>
      <c r="D159" s="85" t="s">
        <v>1016</v>
      </c>
      <c r="E159" s="85" t="s">
        <v>1017</v>
      </c>
      <c r="F159" s="86" t="s">
        <v>532</v>
      </c>
      <c r="G159" s="86" t="s">
        <v>473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1008</v>
      </c>
      <c r="B160" s="81" t="s">
        <v>1018</v>
      </c>
      <c r="C160" s="83" t="s">
        <v>1019</v>
      </c>
      <c r="D160" s="85" t="s">
        <v>1020</v>
      </c>
      <c r="E160" s="85" t="s">
        <v>1021</v>
      </c>
      <c r="F160" s="86" t="s">
        <v>532</v>
      </c>
      <c r="G160" s="86" t="s">
        <v>473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1008</v>
      </c>
      <c r="B161" s="81" t="s">
        <v>1022</v>
      </c>
      <c r="C161" s="83" t="s">
        <v>1023</v>
      </c>
      <c r="D161" s="85" t="s">
        <v>1024</v>
      </c>
      <c r="E161" s="85" t="s">
        <v>1025</v>
      </c>
      <c r="F161" s="86" t="s">
        <v>532</v>
      </c>
      <c r="G161" s="86" t="s">
        <v>473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1008</v>
      </c>
      <c r="B162" s="81" t="s">
        <v>1026</v>
      </c>
      <c r="C162" s="83" t="s">
        <v>1027</v>
      </c>
      <c r="D162" s="85" t="s">
        <v>1028</v>
      </c>
      <c r="E162" s="85" t="s">
        <v>1029</v>
      </c>
      <c r="F162" s="86" t="s">
        <v>557</v>
      </c>
      <c r="G162" s="86" t="s">
        <v>420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1008</v>
      </c>
      <c r="B163" s="81" t="s">
        <v>1030</v>
      </c>
      <c r="C163" s="83" t="s">
        <v>1031</v>
      </c>
      <c r="D163" s="85" t="s">
        <v>1032</v>
      </c>
      <c r="E163" s="85" t="s">
        <v>1033</v>
      </c>
      <c r="F163" s="86" t="s">
        <v>557</v>
      </c>
      <c r="G163" s="86" t="s">
        <v>420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1008</v>
      </c>
      <c r="B164" s="81" t="s">
        <v>1034</v>
      </c>
      <c r="C164" s="83" t="s">
        <v>1035</v>
      </c>
      <c r="D164" s="85" t="s">
        <v>1036</v>
      </c>
      <c r="E164" s="85" t="s">
        <v>1037</v>
      </c>
      <c r="F164" s="86" t="s">
        <v>557</v>
      </c>
      <c r="G164" s="86" t="s">
        <v>789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1008</v>
      </c>
      <c r="B165" s="81" t="s">
        <v>1038</v>
      </c>
      <c r="C165" s="83" t="s">
        <v>1039</v>
      </c>
      <c r="D165" s="85" t="s">
        <v>1040</v>
      </c>
      <c r="E165" s="85" t="s">
        <v>1041</v>
      </c>
      <c r="F165" s="86" t="s">
        <v>557</v>
      </c>
      <c r="G165" s="86" t="s">
        <v>789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1008</v>
      </c>
      <c r="B166" s="81" t="s">
        <v>1042</v>
      </c>
      <c r="C166" s="83" t="s">
        <v>1043</v>
      </c>
      <c r="D166" s="85" t="s">
        <v>1044</v>
      </c>
      <c r="E166" s="85" t="s">
        <v>1045</v>
      </c>
      <c r="F166" s="86" t="s">
        <v>532</v>
      </c>
      <c r="G166" s="86" t="s">
        <v>789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1046</v>
      </c>
      <c r="B167" s="80">
        <v>18</v>
      </c>
      <c r="C167" s="82" t="s">
        <v>19</v>
      </c>
      <c r="D167" s="84" t="s">
        <v>1047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1046</v>
      </c>
      <c r="B168" s="81" t="s">
        <v>1048</v>
      </c>
      <c r="C168" s="83" t="s">
        <v>1049</v>
      </c>
      <c r="D168" s="85" t="s">
        <v>1050</v>
      </c>
      <c r="E168" s="85" t="s">
        <v>1051</v>
      </c>
      <c r="F168" s="86" t="s">
        <v>532</v>
      </c>
      <c r="G168" s="86" t="s">
        <v>473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1046</v>
      </c>
      <c r="B169" s="81" t="s">
        <v>1052</v>
      </c>
      <c r="C169" s="83" t="s">
        <v>1053</v>
      </c>
      <c r="D169" s="85" t="s">
        <v>1054</v>
      </c>
      <c r="E169" s="85" t="s">
        <v>1055</v>
      </c>
      <c r="F169" s="86" t="s">
        <v>686</v>
      </c>
      <c r="G169" s="86" t="s">
        <v>425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1046</v>
      </c>
      <c r="B170" s="81" t="s">
        <v>1056</v>
      </c>
      <c r="C170" s="83" t="s">
        <v>1057</v>
      </c>
      <c r="D170" s="85" t="s">
        <v>1058</v>
      </c>
      <c r="E170" s="85" t="s">
        <v>1059</v>
      </c>
      <c r="F170" s="86" t="s">
        <v>686</v>
      </c>
      <c r="G170" s="86" t="s">
        <v>457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1046</v>
      </c>
      <c r="B171" s="81" t="s">
        <v>1060</v>
      </c>
      <c r="C171" s="83" t="s">
        <v>1061</v>
      </c>
      <c r="D171" s="85" t="s">
        <v>1062</v>
      </c>
      <c r="E171" s="85" t="s">
        <v>1063</v>
      </c>
      <c r="F171" s="86" t="s">
        <v>686</v>
      </c>
      <c r="G171" s="86" t="s">
        <v>457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1046</v>
      </c>
      <c r="B172" s="91" t="s">
        <v>1064</v>
      </c>
      <c r="C172" s="92" t="s">
        <v>1065</v>
      </c>
      <c r="D172" s="93" t="s">
        <v>1066</v>
      </c>
      <c r="E172" s="93" t="s">
        <v>1067</v>
      </c>
      <c r="F172" s="94" t="s">
        <v>686</v>
      </c>
      <c r="G172" s="94" t="s">
        <v>425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125</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IFERROR(INDEX('Recommendations'!$G$2:$G$22, MATCH(J2,'Recommendations'!$A$2:$A$22,0))="Implemented", FALSE))</xm:f>
            <x14:dxf>
              <font>
                <color rgb="FF000000"/>
              </font>
              <fill>
                <patternFill>
                  <bgColor rgb="FF3C7D22"/>
                </patternFill>
              </fill>
            </x14:dxf>
          </x14:cfRule>
          <x14:cfRule type="expression" priority="2" id="{00000000-000E-0000-0400-000002000000}">
            <xm:f>AND(J2&lt;&gt;"", IFERROR(INDEX('Recommendations'!$G$2:$G$22, MATCH(J2,'Recommendations'!$A$2:$A$22,0))="Compensated", FALSE))</xm:f>
            <x14:dxf>
              <font>
                <color rgb="FF000000"/>
              </font>
              <fill>
                <patternFill>
                  <bgColor rgb="FFC6E0B4"/>
                </patternFill>
              </fill>
            </x14:dxf>
          </x14:cfRule>
          <x14:cfRule type="expression" priority="3" id="{00000000-000E-0000-0400-000003000000}">
            <xm:f>AND(J2&lt;&gt;"", IFERROR(INDEX('Recommendations'!$G$2:$G$22, MATCH(J2,'Recommendations'!$A$2:$A$22,0))="Testing", FALSE))</xm:f>
            <x14:dxf>
              <font>
                <color rgb="FF000000"/>
              </font>
              <fill>
                <patternFill>
                  <bgColor rgb="FFFFC000"/>
                </patternFill>
              </fill>
            </x14:dxf>
          </x14:cfRule>
          <x14:cfRule type="expression" priority="4" id="{00000000-000E-0000-0400-000004000000}">
            <xm:f>AND(J2&lt;&gt;"", IFERROR(INDEX('Recommendations'!$G$2:$G$22, MATCH(J2,'Recommendations'!$A$2:$A$22,0))="Failed", FALSE))</xm:f>
            <x14:dxf>
              <font>
                <color rgb="FF000000"/>
              </font>
              <fill>
                <patternFill>
                  <bgColor rgb="FFD82891"/>
                </patternFill>
              </fill>
            </x14:dxf>
          </x14:cfRule>
          <x14:cfRule type="expression" priority="5" id="{00000000-000E-0000-0400-000005000000}">
            <xm:f>AND(J2&lt;&gt;"", IFERROR(INDEX('Recommendations'!$G$2:$G$22, MATCH(J2,'Recommendations'!$A$2:$A$22,0))="Risk Accepted", FALSE))</xm:f>
            <x14:dxf>
              <font>
                <color rgb="FF000000"/>
              </font>
              <fill>
                <patternFill>
                  <bgColor rgb="FFD9D9D9"/>
                </patternFill>
              </fill>
            </x14:dxf>
          </x14:cfRule>
          <x14:cfRule type="expression" priority="6" id="{00000000-000E-0000-0400-000006000000}">
            <xm:f>AND(J2&lt;&gt;"", IFERROR(INDEX('Recommendations'!$G$2:$G$22, MATCH(J2,'Recommendations'!$A$2:$A$22,0))="N/A",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1068</v>
      </c>
      <c r="C1" s="121" t="s">
        <v>9</v>
      </c>
      <c r="D1" s="121" t="s">
        <v>273</v>
      </c>
      <c r="E1" s="121" t="s">
        <v>1069</v>
      </c>
      <c r="F1" s="121" t="s">
        <v>1070</v>
      </c>
      <c r="G1" s="121" t="s">
        <v>367</v>
      </c>
      <c r="H1" s="121" t="s">
        <v>368</v>
      </c>
      <c r="I1" s="121" t="s">
        <v>369</v>
      </c>
      <c r="J1" s="121" t="s">
        <v>370</v>
      </c>
      <c r="K1" s="121" t="s">
        <v>371</v>
      </c>
      <c r="L1" s="121" t="s">
        <v>372</v>
      </c>
      <c r="M1" s="121" t="s">
        <v>373</v>
      </c>
      <c r="N1" s="121" t="s">
        <v>374</v>
      </c>
      <c r="O1" s="121" t="s">
        <v>375</v>
      </c>
      <c r="P1" s="121" t="s">
        <v>376</v>
      </c>
      <c r="Q1" s="121" t="s">
        <v>377</v>
      </c>
      <c r="R1" s="121" t="s">
        <v>378</v>
      </c>
      <c r="S1" s="121" t="s">
        <v>379</v>
      </c>
      <c r="T1" s="121" t="s">
        <v>380</v>
      </c>
      <c r="U1" s="121" t="s">
        <v>381</v>
      </c>
      <c r="V1" s="121" t="s">
        <v>382</v>
      </c>
      <c r="W1" s="121" t="s">
        <v>383</v>
      </c>
      <c r="X1" s="121" t="s">
        <v>384</v>
      </c>
      <c r="Y1" s="121" t="s">
        <v>385</v>
      </c>
      <c r="Z1" s="121" t="s">
        <v>386</v>
      </c>
      <c r="AA1" s="121" t="s">
        <v>387</v>
      </c>
      <c r="AB1" s="121" t="s">
        <v>388</v>
      </c>
      <c r="AC1" s="121" t="s">
        <v>389</v>
      </c>
      <c r="AD1" s="121" t="s">
        <v>390</v>
      </c>
      <c r="AE1" s="121" t="s">
        <v>391</v>
      </c>
      <c r="AF1" s="121" t="s">
        <v>392</v>
      </c>
      <c r="AG1" s="121" t="s">
        <v>393</v>
      </c>
      <c r="AH1" s="121" t="s">
        <v>394</v>
      </c>
      <c r="AI1" s="121" t="s">
        <v>395</v>
      </c>
      <c r="AJ1" s="121" t="s">
        <v>396</v>
      </c>
      <c r="AK1" s="121" t="s">
        <v>397</v>
      </c>
      <c r="AL1" s="121" t="s">
        <v>398</v>
      </c>
      <c r="AM1" s="121" t="s">
        <v>399</v>
      </c>
      <c r="AN1" s="121" t="s">
        <v>400</v>
      </c>
      <c r="AO1" s="121" t="s">
        <v>401</v>
      </c>
      <c r="AP1" s="121" t="s">
        <v>402</v>
      </c>
      <c r="AQ1" s="121" t="s">
        <v>403</v>
      </c>
      <c r="AR1" s="121" t="s">
        <v>404</v>
      </c>
      <c r="AS1" s="121" t="s">
        <v>405</v>
      </c>
      <c r="AT1" s="121" t="s">
        <v>406</v>
      </c>
      <c r="AU1" s="122" t="s">
        <v>407</v>
      </c>
    </row>
    <row r="2" spans="1:47" ht="60" customHeight="1" x14ac:dyDescent="0.35">
      <c r="A2" s="116" t="s">
        <v>1071</v>
      </c>
      <c r="B2" s="106" t="s">
        <v>1072</v>
      </c>
      <c r="C2" s="107" t="s">
        <v>1073</v>
      </c>
      <c r="D2" s="107" t="s">
        <v>1074</v>
      </c>
      <c r="E2" s="107" t="s">
        <v>1075</v>
      </c>
      <c r="F2" s="108" t="s">
        <v>1076</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1077</v>
      </c>
      <c r="B3" s="106" t="s">
        <v>1078</v>
      </c>
      <c r="C3" s="107" t="s">
        <v>1079</v>
      </c>
      <c r="D3" s="107" t="s">
        <v>1080</v>
      </c>
      <c r="E3" s="107" t="s">
        <v>1081</v>
      </c>
      <c r="F3" s="108" t="s">
        <v>1082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1083</v>
      </c>
      <c r="B4" s="106" t="s">
        <v>1084</v>
      </c>
      <c r="C4" s="107" t="s">
        <v>1085</v>
      </c>
      <c r="D4" s="107" t="s">
        <v>1086</v>
      </c>
      <c r="E4" s="107" t="s">
        <v>1087</v>
      </c>
      <c r="F4" s="108" t="s">
        <v>1088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1089</v>
      </c>
      <c r="B5" s="106" t="s">
        <v>1090</v>
      </c>
      <c r="C5" s="107" t="s">
        <v>1091</v>
      </c>
      <c r="D5" s="107" t="s">
        <v>1092</v>
      </c>
      <c r="E5" s="107" t="s">
        <v>1093</v>
      </c>
      <c r="F5" s="108" t="s">
        <v>1094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1095</v>
      </c>
      <c r="B6" s="106" t="s">
        <v>1096</v>
      </c>
      <c r="C6" s="107" t="s">
        <v>1097</v>
      </c>
      <c r="D6" s="107" t="s">
        <v>1098</v>
      </c>
      <c r="E6" s="107" t="s">
        <v>19</v>
      </c>
      <c r="F6" s="108" t="s">
        <v>1099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1100</v>
      </c>
      <c r="B7" s="106" t="s">
        <v>10</v>
      </c>
      <c r="C7" s="107" t="s">
        <v>1101</v>
      </c>
      <c r="D7" s="107" t="s">
        <v>1102</v>
      </c>
      <c r="E7" s="107" t="s">
        <v>19</v>
      </c>
      <c r="F7" s="108" t="s">
        <v>1103</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1104</v>
      </c>
      <c r="B8" s="106" t="s">
        <v>1105</v>
      </c>
      <c r="C8" s="107" t="s">
        <v>1106</v>
      </c>
      <c r="D8" s="107" t="s">
        <v>1107</v>
      </c>
      <c r="E8" s="107" t="s">
        <v>19</v>
      </c>
      <c r="F8" s="108" t="s">
        <v>1108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1109</v>
      </c>
      <c r="B9" s="106" t="s">
        <v>1110</v>
      </c>
      <c r="C9" s="107" t="s">
        <v>1111</v>
      </c>
      <c r="D9" s="107" t="s">
        <v>1112</v>
      </c>
      <c r="E9" s="107" t="s">
        <v>19</v>
      </c>
      <c r="F9" s="108" t="s">
        <v>1113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1114</v>
      </c>
      <c r="B10" s="106" t="s">
        <v>1115</v>
      </c>
      <c r="C10" s="107" t="s">
        <v>1116</v>
      </c>
      <c r="D10" s="107" t="s">
        <v>1117</v>
      </c>
      <c r="E10" s="107" t="s">
        <v>19</v>
      </c>
      <c r="F10" s="108" t="s">
        <v>1118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1119</v>
      </c>
      <c r="B11" s="106" t="s">
        <v>1120</v>
      </c>
      <c r="C11" s="107" t="s">
        <v>1121</v>
      </c>
      <c r="D11" s="107" t="s">
        <v>1122</v>
      </c>
      <c r="E11" s="107" t="s">
        <v>19</v>
      </c>
      <c r="F11" s="108" t="s">
        <v>1123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1124</v>
      </c>
      <c r="B12" s="106" t="s">
        <v>1125</v>
      </c>
      <c r="C12" s="107" t="s">
        <v>1126</v>
      </c>
      <c r="D12" s="107" t="s">
        <v>1127</v>
      </c>
      <c r="E12" s="107" t="s">
        <v>19</v>
      </c>
      <c r="F12" s="108" t="s">
        <v>1128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1129</v>
      </c>
      <c r="B13" s="106" t="s">
        <v>1130</v>
      </c>
      <c r="C13" s="107" t="s">
        <v>1131</v>
      </c>
      <c r="D13" s="107" t="s">
        <v>1132</v>
      </c>
      <c r="E13" s="107" t="s">
        <v>19</v>
      </c>
      <c r="F13" s="108" t="s">
        <v>1133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1134</v>
      </c>
      <c r="B14" s="106" t="s">
        <v>1135</v>
      </c>
      <c r="C14" s="107" t="s">
        <v>1136</v>
      </c>
      <c r="D14" s="107" t="s">
        <v>1137</v>
      </c>
      <c r="E14" s="107" t="s">
        <v>19</v>
      </c>
      <c r="F14" s="108" t="s">
        <v>1138</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1139</v>
      </c>
      <c r="B15" s="106" t="s">
        <v>1140</v>
      </c>
      <c r="C15" s="107" t="s">
        <v>1141</v>
      </c>
      <c r="D15" s="107" t="s">
        <v>1142</v>
      </c>
      <c r="E15" s="107" t="s">
        <v>19</v>
      </c>
      <c r="F15" s="108" t="s">
        <v>1143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1144</v>
      </c>
      <c r="B16" s="106" t="s">
        <v>1145</v>
      </c>
      <c r="C16" s="107" t="s">
        <v>1146</v>
      </c>
      <c r="D16" s="107" t="s">
        <v>1147</v>
      </c>
      <c r="E16" s="107" t="s">
        <v>19</v>
      </c>
      <c r="F16" s="108" t="s">
        <v>1148</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1149</v>
      </c>
      <c r="B17" s="106" t="s">
        <v>1150</v>
      </c>
      <c r="C17" s="107" t="s">
        <v>1151</v>
      </c>
      <c r="D17" s="107" t="s">
        <v>1152</v>
      </c>
      <c r="E17" s="107" t="s">
        <v>19</v>
      </c>
      <c r="F17" s="108" t="s">
        <v>1153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1154</v>
      </c>
      <c r="B18" s="106" t="s">
        <v>1155</v>
      </c>
      <c r="C18" s="107" t="s">
        <v>1156</v>
      </c>
      <c r="D18" s="107" t="s">
        <v>1157</v>
      </c>
      <c r="E18" s="107" t="s">
        <v>19</v>
      </c>
      <c r="F18" s="108" t="s">
        <v>1158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1159</v>
      </c>
      <c r="B19" s="106" t="s">
        <v>1160</v>
      </c>
      <c r="C19" s="107" t="s">
        <v>1161</v>
      </c>
      <c r="D19" s="107" t="s">
        <v>1162</v>
      </c>
      <c r="E19" s="107" t="s">
        <v>19</v>
      </c>
      <c r="F19" s="108" t="s">
        <v>1163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1164</v>
      </c>
      <c r="B20" s="106" t="s">
        <v>1165</v>
      </c>
      <c r="C20" s="107" t="s">
        <v>1166</v>
      </c>
      <c r="D20" s="107" t="s">
        <v>1167</v>
      </c>
      <c r="E20" s="107" t="s">
        <v>19</v>
      </c>
      <c r="F20" s="108" t="s">
        <v>1168</v>
      </c>
      <c r="G20" s="109">
        <f>IF(COUNTIF(H20:AU20,"&lt;&gt;")=0,"",SUMPRODUCT(((Recommendations[ImplStatus]="Implemented")+(Recommendations[ImplStatus]="Compensated"))*ISNUMBER(MATCH(Recommendations[Id],H20:AU20,0)))/COUNTIF(H20:AU20,"&lt;&gt;"))</f>
        <v>0</v>
      </c>
      <c r="H20" s="110" t="s">
        <v>33</v>
      </c>
      <c r="I20" s="110" t="s">
        <v>60</v>
      </c>
      <c r="J20" s="110" t="s">
        <v>85</v>
      </c>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1169</v>
      </c>
      <c r="B21" s="106" t="s">
        <v>1170</v>
      </c>
      <c r="C21" s="107" t="s">
        <v>1171</v>
      </c>
      <c r="D21" s="107" t="s">
        <v>1172</v>
      </c>
      <c r="E21" s="107" t="s">
        <v>1173</v>
      </c>
      <c r="F21" s="108" t="s">
        <v>1174</v>
      </c>
      <c r="G21" s="109">
        <f>IF(COUNTIF(H21:AU21,"&lt;&gt;")=0,"",SUMPRODUCT(((Recommendations[ImplStatus]="Implemented")+(Recommendations[ImplStatus]="Compensated"))*ISNUMBER(MATCH(Recommendations[Id],H21:AU21,0)))/COUNTIF(H21:AU21,"&lt;&gt;"))</f>
        <v>0</v>
      </c>
      <c r="H21" s="110" t="s">
        <v>120</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1175</v>
      </c>
      <c r="B22" s="106" t="s">
        <v>1176</v>
      </c>
      <c r="C22" s="107" t="s">
        <v>1177</v>
      </c>
      <c r="D22" s="107" t="s">
        <v>1178</v>
      </c>
      <c r="E22" s="107" t="s">
        <v>1179</v>
      </c>
      <c r="F22" s="108" t="s">
        <v>1180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1181</v>
      </c>
      <c r="B23" s="106" t="s">
        <v>1182</v>
      </c>
      <c r="C23" s="107" t="s">
        <v>1183</v>
      </c>
      <c r="D23" s="107" t="s">
        <v>1184</v>
      </c>
      <c r="E23" s="107" t="s">
        <v>1185</v>
      </c>
      <c r="F23" s="108" t="s">
        <v>1186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1187</v>
      </c>
      <c r="B24" s="106" t="s">
        <v>1188</v>
      </c>
      <c r="C24" s="107" t="s">
        <v>1189</v>
      </c>
      <c r="D24" s="107" t="s">
        <v>1190</v>
      </c>
      <c r="E24" s="107" t="s">
        <v>19</v>
      </c>
      <c r="F24" s="108" t="s">
        <v>1191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1192</v>
      </c>
      <c r="B25" s="106" t="s">
        <v>1193</v>
      </c>
      <c r="C25" s="107" t="s">
        <v>1194</v>
      </c>
      <c r="D25" s="107" t="s">
        <v>19</v>
      </c>
      <c r="E25" s="107" t="s">
        <v>19</v>
      </c>
      <c r="F25" s="108" t="s">
        <v>1195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1196</v>
      </c>
      <c r="B26" s="106" t="s">
        <v>1197</v>
      </c>
      <c r="C26" s="107" t="s">
        <v>1198</v>
      </c>
      <c r="D26" s="107" t="s">
        <v>1199</v>
      </c>
      <c r="E26" s="107" t="s">
        <v>19</v>
      </c>
      <c r="F26" s="108" t="s">
        <v>1200</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1201</v>
      </c>
      <c r="B27" s="106" t="s">
        <v>1202</v>
      </c>
      <c r="C27" s="107" t="s">
        <v>1203</v>
      </c>
      <c r="D27" s="107" t="s">
        <v>1204</v>
      </c>
      <c r="E27" s="107" t="s">
        <v>1205</v>
      </c>
      <c r="F27" s="108" t="s">
        <v>1206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1207</v>
      </c>
      <c r="B28" s="106" t="s">
        <v>1208</v>
      </c>
      <c r="C28" s="107" t="s">
        <v>1209</v>
      </c>
      <c r="D28" s="107" t="s">
        <v>19</v>
      </c>
      <c r="E28" s="107" t="s">
        <v>19</v>
      </c>
      <c r="F28" s="108" t="s">
        <v>1210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1211</v>
      </c>
      <c r="B29" s="106" t="s">
        <v>1212</v>
      </c>
      <c r="C29" s="107" t="s">
        <v>1213</v>
      </c>
      <c r="D29" s="107" t="s">
        <v>1214</v>
      </c>
      <c r="E29" s="107" t="s">
        <v>1215</v>
      </c>
      <c r="F29" s="108" t="s">
        <v>1216</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1217</v>
      </c>
      <c r="B30" s="106" t="s">
        <v>1218</v>
      </c>
      <c r="C30" s="107" t="s">
        <v>1219</v>
      </c>
      <c r="D30" s="107" t="s">
        <v>1220</v>
      </c>
      <c r="E30" s="107" t="s">
        <v>19</v>
      </c>
      <c r="F30" s="108" t="s">
        <v>1221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1222</v>
      </c>
      <c r="B31" s="106" t="s">
        <v>1223</v>
      </c>
      <c r="C31" s="107" t="s">
        <v>1224</v>
      </c>
      <c r="D31" s="107" t="s">
        <v>1225</v>
      </c>
      <c r="E31" s="107" t="s">
        <v>1226</v>
      </c>
      <c r="F31" s="108" t="s">
        <v>1227</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1228</v>
      </c>
      <c r="B32" s="106" t="s">
        <v>1229</v>
      </c>
      <c r="C32" s="107" t="s">
        <v>1230</v>
      </c>
      <c r="D32" s="107" t="s">
        <v>1231</v>
      </c>
      <c r="E32" s="107" t="s">
        <v>1232</v>
      </c>
      <c r="F32" s="108" t="s">
        <v>1233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1234</v>
      </c>
      <c r="B33" s="106" t="s">
        <v>1235</v>
      </c>
      <c r="C33" s="107" t="s">
        <v>1236</v>
      </c>
      <c r="D33" s="107" t="s">
        <v>1237</v>
      </c>
      <c r="E33" s="107" t="s">
        <v>19</v>
      </c>
      <c r="F33" s="108" t="s">
        <v>1238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1239</v>
      </c>
      <c r="B34" s="106" t="s">
        <v>1240</v>
      </c>
      <c r="C34" s="107" t="s">
        <v>1241</v>
      </c>
      <c r="D34" s="107" t="s">
        <v>1242</v>
      </c>
      <c r="E34" s="107" t="s">
        <v>19</v>
      </c>
      <c r="F34" s="108" t="s">
        <v>1243</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1244</v>
      </c>
      <c r="B35" s="106" t="s">
        <v>1245</v>
      </c>
      <c r="C35" s="107" t="s">
        <v>1246</v>
      </c>
      <c r="D35" s="107" t="s">
        <v>1247</v>
      </c>
      <c r="E35" s="107" t="s">
        <v>1248</v>
      </c>
      <c r="F35" s="108" t="s">
        <v>1249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1250</v>
      </c>
      <c r="B36" s="106" t="s">
        <v>1251</v>
      </c>
      <c r="C36" s="107" t="s">
        <v>1252</v>
      </c>
      <c r="D36" s="107" t="s">
        <v>1253</v>
      </c>
      <c r="E36" s="107" t="s">
        <v>1254</v>
      </c>
      <c r="F36" s="108" t="s">
        <v>1255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1256</v>
      </c>
      <c r="B37" s="106" t="s">
        <v>1257</v>
      </c>
      <c r="C37" s="107" t="s">
        <v>1258</v>
      </c>
      <c r="D37" s="107" t="s">
        <v>1259</v>
      </c>
      <c r="E37" s="107" t="s">
        <v>19</v>
      </c>
      <c r="F37" s="108" t="s">
        <v>1260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1261</v>
      </c>
      <c r="B38" s="106" t="s">
        <v>1262</v>
      </c>
      <c r="C38" s="107" t="s">
        <v>1263</v>
      </c>
      <c r="D38" s="107" t="s">
        <v>1264</v>
      </c>
      <c r="E38" s="107" t="s">
        <v>1265</v>
      </c>
      <c r="F38" s="108" t="s">
        <v>1266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1267</v>
      </c>
      <c r="B39" s="106" t="s">
        <v>1268</v>
      </c>
      <c r="C39" s="107" t="s">
        <v>1269</v>
      </c>
      <c r="D39" s="107" t="s">
        <v>1270</v>
      </c>
      <c r="E39" s="107" t="s">
        <v>19</v>
      </c>
      <c r="F39" s="108" t="s">
        <v>1271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1272</v>
      </c>
      <c r="B40" s="106" t="s">
        <v>1273</v>
      </c>
      <c r="C40" s="107" t="s">
        <v>1274</v>
      </c>
      <c r="D40" s="107" t="s">
        <v>1275</v>
      </c>
      <c r="E40" s="107" t="s">
        <v>1276</v>
      </c>
      <c r="F40" s="108" t="s">
        <v>1277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1278</v>
      </c>
      <c r="B41" s="106" t="s">
        <v>1279</v>
      </c>
      <c r="C41" s="107" t="s">
        <v>1280</v>
      </c>
      <c r="D41" s="107" t="s">
        <v>1281</v>
      </c>
      <c r="E41" s="107" t="s">
        <v>1282</v>
      </c>
      <c r="F41" s="108" t="s">
        <v>1283</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1284</v>
      </c>
      <c r="B42" s="106" t="s">
        <v>1285</v>
      </c>
      <c r="C42" s="107" t="s">
        <v>1286</v>
      </c>
      <c r="D42" s="107" t="s">
        <v>1287</v>
      </c>
      <c r="E42" s="107" t="s">
        <v>1288</v>
      </c>
      <c r="F42" s="108" t="s">
        <v>1289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1290</v>
      </c>
      <c r="B43" s="106" t="s">
        <v>1291</v>
      </c>
      <c r="C43" s="107" t="s">
        <v>1292</v>
      </c>
      <c r="D43" s="107" t="s">
        <v>1293</v>
      </c>
      <c r="E43" s="107" t="s">
        <v>1294</v>
      </c>
      <c r="F43" s="108" t="s">
        <v>1295</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1296</v>
      </c>
      <c r="B44" s="106" t="s">
        <v>1297</v>
      </c>
      <c r="C44" s="107" t="s">
        <v>1298</v>
      </c>
      <c r="D44" s="107" t="s">
        <v>1299</v>
      </c>
      <c r="E44" s="107" t="s">
        <v>19</v>
      </c>
      <c r="F44" s="108" t="s">
        <v>1300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1301</v>
      </c>
      <c r="B45" s="111" t="s">
        <v>1302</v>
      </c>
      <c r="C45" s="112" t="s">
        <v>1303</v>
      </c>
      <c r="D45" s="112" t="s">
        <v>1304</v>
      </c>
      <c r="E45" s="112" t="s">
        <v>1305</v>
      </c>
      <c r="F45" s="113" t="s">
        <v>1306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125</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IFERROR(INDEX('Recommendations'!$G$2:$G$22, MATCH(H2,'Recommendations'!$A$2:$A$22,0))="Implemented", FALSE))</xm:f>
            <x14:dxf>
              <font>
                <color rgb="FF000000"/>
              </font>
              <fill>
                <patternFill>
                  <bgColor rgb="FF3C7D22"/>
                </patternFill>
              </fill>
            </x14:dxf>
          </x14:cfRule>
          <x14:cfRule type="expression" priority="2" id="{00000000-000E-0000-0500-000002000000}">
            <xm:f>AND(H2&lt;&gt;"", IFERROR(INDEX('Recommendations'!$G$2:$G$22, MATCH(H2,'Recommendations'!$A$2:$A$22,0))="Compensated", FALSE))</xm:f>
            <x14:dxf>
              <font>
                <color rgb="FF000000"/>
              </font>
              <fill>
                <patternFill>
                  <bgColor rgb="FFC6E0B4"/>
                </patternFill>
              </fill>
            </x14:dxf>
          </x14:cfRule>
          <x14:cfRule type="expression" priority="3" id="{00000000-000E-0000-0500-000003000000}">
            <xm:f>AND(H2&lt;&gt;"", IFERROR(INDEX('Recommendations'!$G$2:$G$22, MATCH(H2,'Recommendations'!$A$2:$A$22,0))="Testing", FALSE))</xm:f>
            <x14:dxf>
              <font>
                <color rgb="FF000000"/>
              </font>
              <fill>
                <patternFill>
                  <bgColor rgb="FFFFC000"/>
                </patternFill>
              </fill>
            </x14:dxf>
          </x14:cfRule>
          <x14:cfRule type="expression" priority="4" id="{00000000-000E-0000-0500-000004000000}">
            <xm:f>AND(H2&lt;&gt;"", IFERROR(INDEX('Recommendations'!$G$2:$G$22, MATCH(H2,'Recommendations'!$A$2:$A$22,0))="Failed", FALSE))</xm:f>
            <x14:dxf>
              <font>
                <color rgb="FF000000"/>
              </font>
              <fill>
                <patternFill>
                  <bgColor rgb="FFD82891"/>
                </patternFill>
              </fill>
            </x14:dxf>
          </x14:cfRule>
          <x14:cfRule type="expression" priority="5" id="{00000000-000E-0000-0500-000005000000}">
            <xm:f>AND(H2&lt;&gt;"", IFERROR(INDEX('Recommendations'!$G$2:$G$22, MATCH(H2,'Recommendations'!$A$2:$A$22,0))="Risk Accepted", FALSE))</xm:f>
            <x14:dxf>
              <font>
                <color rgb="FF000000"/>
              </font>
              <fill>
                <patternFill>
                  <bgColor rgb="FFD9D9D9"/>
                </patternFill>
              </fill>
            </x14:dxf>
          </x14:cfRule>
          <x14:cfRule type="expression" priority="6" id="{00000000-000E-0000-0500-000006000000}">
            <xm:f>AND(H2&lt;&gt;"", IFERROR(INDEX('Recommendations'!$G$2:$G$22, MATCH(H2,'Recommendations'!$A$2:$A$22,0))="N/A",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1307</v>
      </c>
      <c r="B1" s="145" t="s">
        <v>361</v>
      </c>
      <c r="C1" s="145" t="s">
        <v>0</v>
      </c>
      <c r="D1" s="145" t="s">
        <v>362</v>
      </c>
      <c r="E1" s="145" t="s">
        <v>1308</v>
      </c>
      <c r="F1" s="145" t="s">
        <v>1309</v>
      </c>
      <c r="G1" s="145" t="s">
        <v>1310</v>
      </c>
      <c r="H1" s="145" t="s">
        <v>1311</v>
      </c>
      <c r="I1" s="145" t="s">
        <v>367</v>
      </c>
      <c r="J1" s="145" t="s">
        <v>368</v>
      </c>
      <c r="K1" s="145" t="s">
        <v>369</v>
      </c>
      <c r="L1" s="145" t="s">
        <v>370</v>
      </c>
      <c r="M1" s="145" t="s">
        <v>371</v>
      </c>
      <c r="N1" s="145" t="s">
        <v>372</v>
      </c>
      <c r="O1" s="145" t="s">
        <v>373</v>
      </c>
      <c r="P1" s="145" t="s">
        <v>374</v>
      </c>
      <c r="Q1" s="145" t="s">
        <v>375</v>
      </c>
      <c r="R1" s="145" t="s">
        <v>376</v>
      </c>
      <c r="S1" s="145" t="s">
        <v>377</v>
      </c>
      <c r="T1" s="145" t="s">
        <v>378</v>
      </c>
      <c r="U1" s="145" t="s">
        <v>379</v>
      </c>
      <c r="V1" s="145" t="s">
        <v>380</v>
      </c>
      <c r="W1" s="145" t="s">
        <v>381</v>
      </c>
      <c r="X1" s="145" t="s">
        <v>382</v>
      </c>
      <c r="Y1" s="145" t="s">
        <v>383</v>
      </c>
      <c r="Z1" s="145" t="s">
        <v>384</v>
      </c>
      <c r="AA1" s="145" t="s">
        <v>385</v>
      </c>
      <c r="AB1" s="145" t="s">
        <v>386</v>
      </c>
      <c r="AC1" s="145" t="s">
        <v>387</v>
      </c>
      <c r="AD1" s="145" t="s">
        <v>388</v>
      </c>
      <c r="AE1" s="145" t="s">
        <v>389</v>
      </c>
      <c r="AF1" s="145" t="s">
        <v>390</v>
      </c>
      <c r="AG1" s="145" t="s">
        <v>391</v>
      </c>
      <c r="AH1" s="145" t="s">
        <v>392</v>
      </c>
      <c r="AI1" s="145" t="s">
        <v>393</v>
      </c>
      <c r="AJ1" s="145" t="s">
        <v>394</v>
      </c>
      <c r="AK1" s="145" t="s">
        <v>395</v>
      </c>
      <c r="AL1" s="145" t="s">
        <v>396</v>
      </c>
      <c r="AM1" s="145" t="s">
        <v>397</v>
      </c>
      <c r="AN1" s="145" t="s">
        <v>398</v>
      </c>
      <c r="AO1" s="145" t="s">
        <v>399</v>
      </c>
      <c r="AP1" s="145" t="s">
        <v>400</v>
      </c>
      <c r="AQ1" s="145" t="s">
        <v>401</v>
      </c>
      <c r="AR1" s="145" t="s">
        <v>402</v>
      </c>
      <c r="AS1" s="145" t="s">
        <v>403</v>
      </c>
      <c r="AT1" s="145" t="s">
        <v>404</v>
      </c>
      <c r="AU1" s="145" t="s">
        <v>405</v>
      </c>
      <c r="AV1" s="145" t="s">
        <v>406</v>
      </c>
      <c r="AW1" s="146" t="s">
        <v>407</v>
      </c>
    </row>
    <row r="2" spans="1:49" ht="60" customHeight="1" outlineLevel="1" x14ac:dyDescent="0.35">
      <c r="A2" s="138" t="s">
        <v>1312</v>
      </c>
      <c r="B2" s="124"/>
      <c r="C2" s="123" t="s">
        <v>1313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1312</v>
      </c>
      <c r="B3" s="125" t="s">
        <v>578</v>
      </c>
      <c r="C3" s="126" t="s">
        <v>1314</v>
      </c>
      <c r="D3" s="128" t="s">
        <v>1315</v>
      </c>
      <c r="E3" s="128" t="s">
        <v>1316</v>
      </c>
      <c r="F3" s="128" t="s">
        <v>1317</v>
      </c>
      <c r="G3" s="128" t="s">
        <v>1318</v>
      </c>
      <c r="H3" s="128" t="s">
        <v>1319</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1312</v>
      </c>
      <c r="B4" s="125" t="s">
        <v>1320</v>
      </c>
      <c r="C4" s="126" t="s">
        <v>1321</v>
      </c>
      <c r="D4" s="128" t="s">
        <v>1322</v>
      </c>
      <c r="E4" s="128" t="s">
        <v>1323</v>
      </c>
      <c r="F4" s="128" t="s">
        <v>1324</v>
      </c>
      <c r="G4" s="128" t="s">
        <v>1325</v>
      </c>
      <c r="H4" s="128" t="s">
        <v>1326</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1312</v>
      </c>
      <c r="B5" s="125" t="s">
        <v>1327</v>
      </c>
      <c r="C5" s="126" t="s">
        <v>1328</v>
      </c>
      <c r="D5" s="128" t="s">
        <v>1329</v>
      </c>
      <c r="E5" s="128" t="s">
        <v>1330</v>
      </c>
      <c r="F5" s="128" t="s">
        <v>1331</v>
      </c>
      <c r="G5" s="128" t="s">
        <v>1332</v>
      </c>
      <c r="H5" s="128" t="s">
        <v>1333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1312</v>
      </c>
      <c r="B6" s="125" t="s">
        <v>1334</v>
      </c>
      <c r="C6" s="126" t="s">
        <v>1335</v>
      </c>
      <c r="D6" s="128" t="s">
        <v>1336</v>
      </c>
      <c r="E6" s="128" t="s">
        <v>1337</v>
      </c>
      <c r="F6" s="128" t="s">
        <v>1338</v>
      </c>
      <c r="G6" s="128" t="s">
        <v>1339</v>
      </c>
      <c r="H6" s="128" t="s">
        <v>1340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1312</v>
      </c>
      <c r="B7" s="125" t="s">
        <v>1341</v>
      </c>
      <c r="C7" s="126" t="s">
        <v>1342</v>
      </c>
      <c r="D7" s="128" t="s">
        <v>1343</v>
      </c>
      <c r="E7" s="128" t="s">
        <v>1344</v>
      </c>
      <c r="F7" s="128" t="s">
        <v>1345</v>
      </c>
      <c r="G7" s="128" t="s">
        <v>1346</v>
      </c>
      <c r="H7" s="128" t="s">
        <v>1347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1312</v>
      </c>
      <c r="B8" s="125" t="s">
        <v>1348</v>
      </c>
      <c r="C8" s="126" t="s">
        <v>1349</v>
      </c>
      <c r="D8" s="128" t="s">
        <v>1350</v>
      </c>
      <c r="E8" s="128" t="s">
        <v>1351</v>
      </c>
      <c r="F8" s="128" t="s">
        <v>1352</v>
      </c>
      <c r="G8" s="128" t="s">
        <v>1346</v>
      </c>
      <c r="H8" s="128" t="s">
        <v>1353</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1312</v>
      </c>
      <c r="B9" s="125" t="s">
        <v>1354</v>
      </c>
      <c r="C9" s="126" t="s">
        <v>1355</v>
      </c>
      <c r="D9" s="128" t="s">
        <v>1356</v>
      </c>
      <c r="E9" s="128" t="s">
        <v>1357</v>
      </c>
      <c r="F9" s="128" t="s">
        <v>1358</v>
      </c>
      <c r="G9" s="128" t="s">
        <v>1359</v>
      </c>
      <c r="H9" s="128" t="s">
        <v>1360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1312</v>
      </c>
      <c r="B10" s="125" t="s">
        <v>1361</v>
      </c>
      <c r="C10" s="126" t="s">
        <v>1362</v>
      </c>
      <c r="D10" s="128" t="s">
        <v>1363</v>
      </c>
      <c r="E10" s="128" t="s">
        <v>1364</v>
      </c>
      <c r="F10" s="128" t="s">
        <v>1365</v>
      </c>
      <c r="G10" s="128" t="s">
        <v>1366</v>
      </c>
      <c r="H10" s="128" t="s">
        <v>1367</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1312</v>
      </c>
      <c r="B11" s="125" t="s">
        <v>1368</v>
      </c>
      <c r="C11" s="126" t="s">
        <v>1369</v>
      </c>
      <c r="D11" s="128" t="s">
        <v>1370</v>
      </c>
      <c r="E11" s="128" t="s">
        <v>1371</v>
      </c>
      <c r="F11" s="128" t="s">
        <v>1372</v>
      </c>
      <c r="G11" s="128" t="s">
        <v>1373</v>
      </c>
      <c r="H11" s="128" t="s">
        <v>1374</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1312</v>
      </c>
      <c r="B12" s="125" t="s">
        <v>1375</v>
      </c>
      <c r="C12" s="126" t="s">
        <v>1376</v>
      </c>
      <c r="D12" s="128" t="s">
        <v>1377</v>
      </c>
      <c r="E12" s="128" t="s">
        <v>1378</v>
      </c>
      <c r="F12" s="128" t="s">
        <v>1379</v>
      </c>
      <c r="G12" s="128" t="s">
        <v>1366</v>
      </c>
      <c r="H12" s="128" t="s">
        <v>1380</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1312</v>
      </c>
      <c r="B13" s="125" t="s">
        <v>1381</v>
      </c>
      <c r="C13" s="126" t="s">
        <v>1382</v>
      </c>
      <c r="D13" s="128" t="s">
        <v>1383</v>
      </c>
      <c r="E13" s="128" t="s">
        <v>1384</v>
      </c>
      <c r="F13" s="128" t="s">
        <v>1385</v>
      </c>
      <c r="G13" s="128" t="s">
        <v>1366</v>
      </c>
      <c r="H13" s="128" t="s">
        <v>1386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1312</v>
      </c>
      <c r="B14" s="125" t="s">
        <v>1387</v>
      </c>
      <c r="C14" s="126" t="s">
        <v>1388</v>
      </c>
      <c r="D14" s="128" t="s">
        <v>1389</v>
      </c>
      <c r="E14" s="128" t="s">
        <v>1390</v>
      </c>
      <c r="F14" s="128" t="s">
        <v>1391</v>
      </c>
      <c r="G14" s="128" t="s">
        <v>1392</v>
      </c>
      <c r="H14" s="128" t="s">
        <v>1393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1312</v>
      </c>
      <c r="B15" s="125" t="s">
        <v>1394</v>
      </c>
      <c r="C15" s="126" t="s">
        <v>1395</v>
      </c>
      <c r="D15" s="128" t="s">
        <v>1396</v>
      </c>
      <c r="E15" s="128" t="s">
        <v>1397</v>
      </c>
      <c r="F15" s="128" t="s">
        <v>1398</v>
      </c>
      <c r="G15" s="128" t="s">
        <v>1399</v>
      </c>
      <c r="H15" s="128" t="s">
        <v>1400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1312</v>
      </c>
      <c r="B16" s="125" t="s">
        <v>1401</v>
      </c>
      <c r="C16" s="126" t="s">
        <v>1402</v>
      </c>
      <c r="D16" s="128" t="s">
        <v>1403</v>
      </c>
      <c r="E16" s="128" t="s">
        <v>1404</v>
      </c>
      <c r="F16" s="128" t="s">
        <v>1405</v>
      </c>
      <c r="G16" s="128" t="s">
        <v>1406</v>
      </c>
      <c r="H16" s="128" t="s">
        <v>1407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1312</v>
      </c>
      <c r="B17" s="125" t="s">
        <v>1408</v>
      </c>
      <c r="C17" s="126" t="s">
        <v>1409</v>
      </c>
      <c r="D17" s="128" t="s">
        <v>1410</v>
      </c>
      <c r="E17" s="128" t="s">
        <v>1411</v>
      </c>
      <c r="F17" s="128" t="s">
        <v>1412</v>
      </c>
      <c r="G17" s="128" t="s">
        <v>1413</v>
      </c>
      <c r="H17" s="128" t="s">
        <v>1414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1312</v>
      </c>
      <c r="B18" s="125" t="s">
        <v>1415</v>
      </c>
      <c r="C18" s="126" t="s">
        <v>1416</v>
      </c>
      <c r="D18" s="128" t="s">
        <v>1417</v>
      </c>
      <c r="E18" s="128" t="s">
        <v>1418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1419</v>
      </c>
      <c r="B19" s="124"/>
      <c r="C19" s="123" t="s">
        <v>1420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1419</v>
      </c>
      <c r="B20" s="125" t="s">
        <v>1421</v>
      </c>
      <c r="C20" s="126" t="s">
        <v>1422</v>
      </c>
      <c r="D20" s="128" t="s">
        <v>1423</v>
      </c>
      <c r="E20" s="128" t="s">
        <v>1424</v>
      </c>
      <c r="F20" s="128" t="s">
        <v>1425</v>
      </c>
      <c r="G20" s="128" t="s">
        <v>1426</v>
      </c>
      <c r="H20" s="128" t="s">
        <v>1427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1419</v>
      </c>
      <c r="B21" s="125" t="s">
        <v>1428</v>
      </c>
      <c r="C21" s="126" t="s">
        <v>1429</v>
      </c>
      <c r="D21" s="128" t="s">
        <v>1430</v>
      </c>
      <c r="E21" s="128" t="s">
        <v>1431</v>
      </c>
      <c r="F21" s="128" t="s">
        <v>1432</v>
      </c>
      <c r="G21" s="128" t="s">
        <v>1433</v>
      </c>
      <c r="H21" s="128" t="s">
        <v>1434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1435</v>
      </c>
      <c r="B22" s="124"/>
      <c r="C22" s="123" t="s">
        <v>1436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1435</v>
      </c>
      <c r="B23" s="125" t="s">
        <v>1437</v>
      </c>
      <c r="C23" s="126" t="s">
        <v>1438</v>
      </c>
      <c r="D23" s="128" t="s">
        <v>1439</v>
      </c>
      <c r="E23" s="128" t="s">
        <v>1440</v>
      </c>
      <c r="F23" s="128" t="s">
        <v>1441</v>
      </c>
      <c r="G23" s="128" t="s">
        <v>1442</v>
      </c>
      <c r="H23" s="128" t="s">
        <v>1443</v>
      </c>
      <c r="I23" s="130">
        <f>IF(COUNTIF(J23:AW23,"&lt;&gt;")=0,"",SUMPRODUCT(((Recommendations[ImplStatus]="Implemented")+(Recommendations[ImplStatus]="Compensated"))*ISNUMBER(MATCH(Recommendations[Id],J23:AW23,0)))/COUNTIF(J23:AW23,"&lt;&gt;"))</f>
        <v>0</v>
      </c>
      <c r="J23" s="132" t="s">
        <v>50</v>
      </c>
      <c r="K23" s="132" t="s">
        <v>55</v>
      </c>
      <c r="L23" s="132" t="s">
        <v>75</v>
      </c>
      <c r="M23" s="132" t="s">
        <v>80</v>
      </c>
      <c r="N23" s="132" t="s">
        <v>110</v>
      </c>
      <c r="O23" s="132" t="s">
        <v>115</v>
      </c>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1435</v>
      </c>
      <c r="B24" s="125" t="s">
        <v>1444</v>
      </c>
      <c r="C24" s="126" t="s">
        <v>1445</v>
      </c>
      <c r="D24" s="128" t="s">
        <v>1446</v>
      </c>
      <c r="E24" s="128" t="s">
        <v>1447</v>
      </c>
      <c r="F24" s="128" t="s">
        <v>1448</v>
      </c>
      <c r="G24" s="128" t="s">
        <v>1449</v>
      </c>
      <c r="H24" s="128" t="s">
        <v>1450</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1435</v>
      </c>
      <c r="B25" s="125" t="s">
        <v>1451</v>
      </c>
      <c r="C25" s="126" t="s">
        <v>1452</v>
      </c>
      <c r="D25" s="128" t="s">
        <v>1453</v>
      </c>
      <c r="E25" s="128" t="s">
        <v>1454</v>
      </c>
      <c r="F25" s="128" t="s">
        <v>1455</v>
      </c>
      <c r="G25" s="128" t="s">
        <v>1456</v>
      </c>
      <c r="H25" s="128" t="s">
        <v>1457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1435</v>
      </c>
      <c r="B26" s="125" t="s">
        <v>1458</v>
      </c>
      <c r="C26" s="126" t="s">
        <v>1459</v>
      </c>
      <c r="D26" s="128" t="s">
        <v>1460</v>
      </c>
      <c r="E26" s="128" t="s">
        <v>1461</v>
      </c>
      <c r="F26" s="128" t="s">
        <v>1462</v>
      </c>
      <c r="G26" s="128" t="s">
        <v>1449</v>
      </c>
      <c r="H26" s="128" t="s">
        <v>1463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1435</v>
      </c>
      <c r="B27" s="125" t="s">
        <v>1464</v>
      </c>
      <c r="C27" s="126" t="s">
        <v>1465</v>
      </c>
      <c r="D27" s="128" t="s">
        <v>1466</v>
      </c>
      <c r="E27" s="128" t="s">
        <v>1467</v>
      </c>
      <c r="F27" s="128" t="s">
        <v>1468</v>
      </c>
      <c r="G27" s="128" t="s">
        <v>1469</v>
      </c>
      <c r="H27" s="128" t="s">
        <v>1470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1435</v>
      </c>
      <c r="B28" s="125" t="s">
        <v>1471</v>
      </c>
      <c r="C28" s="126" t="s">
        <v>1472</v>
      </c>
      <c r="D28" s="128" t="s">
        <v>1473</v>
      </c>
      <c r="E28" s="128" t="s">
        <v>1474</v>
      </c>
      <c r="F28" s="128" t="s">
        <v>1475</v>
      </c>
      <c r="G28" s="128" t="s">
        <v>1476</v>
      </c>
      <c r="H28" s="128" t="s">
        <v>1477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1435</v>
      </c>
      <c r="B29" s="125" t="s">
        <v>1478</v>
      </c>
      <c r="C29" s="126" t="s">
        <v>1479</v>
      </c>
      <c r="D29" s="128" t="s">
        <v>1480</v>
      </c>
      <c r="E29" s="128" t="s">
        <v>1481</v>
      </c>
      <c r="F29" s="128" t="s">
        <v>1482</v>
      </c>
      <c r="G29" s="128" t="s">
        <v>1366</v>
      </c>
      <c r="H29" s="128" t="s">
        <v>1483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1435</v>
      </c>
      <c r="B30" s="125" t="s">
        <v>1484</v>
      </c>
      <c r="C30" s="126" t="s">
        <v>1485</v>
      </c>
      <c r="D30" s="128" t="s">
        <v>1486</v>
      </c>
      <c r="E30" s="128" t="s">
        <v>1487</v>
      </c>
      <c r="F30" s="128" t="s">
        <v>1488</v>
      </c>
      <c r="G30" s="128" t="s">
        <v>1449</v>
      </c>
      <c r="H30" s="128" t="s">
        <v>1489</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1490</v>
      </c>
      <c r="B31" s="124"/>
      <c r="C31" s="123" t="s">
        <v>1491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1490</v>
      </c>
      <c r="B32" s="125" t="s">
        <v>1492</v>
      </c>
      <c r="C32" s="126" t="s">
        <v>1493</v>
      </c>
      <c r="D32" s="128" t="s">
        <v>1494</v>
      </c>
      <c r="E32" s="128" t="s">
        <v>1495</v>
      </c>
      <c r="F32" s="128" t="s">
        <v>1496</v>
      </c>
      <c r="G32" s="128" t="s">
        <v>1497</v>
      </c>
      <c r="H32" s="128" t="s">
        <v>1498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1490</v>
      </c>
      <c r="B33" s="125" t="s">
        <v>1499</v>
      </c>
      <c r="C33" s="126" t="s">
        <v>1500</v>
      </c>
      <c r="D33" s="128" t="s">
        <v>1501</v>
      </c>
      <c r="E33" s="128" t="s">
        <v>1502</v>
      </c>
      <c r="F33" s="128" t="s">
        <v>1503</v>
      </c>
      <c r="G33" s="128" t="s">
        <v>1504</v>
      </c>
      <c r="H33" s="128" t="s">
        <v>1505</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1490</v>
      </c>
      <c r="B34" s="125" t="s">
        <v>1506</v>
      </c>
      <c r="C34" s="126" t="s">
        <v>1507</v>
      </c>
      <c r="D34" s="128" t="s">
        <v>1508</v>
      </c>
      <c r="E34" s="128" t="s">
        <v>1509</v>
      </c>
      <c r="F34" s="128" t="s">
        <v>1510</v>
      </c>
      <c r="G34" s="128" t="s">
        <v>1511</v>
      </c>
      <c r="H34" s="128" t="s">
        <v>1512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1490</v>
      </c>
      <c r="B35" s="125" t="s">
        <v>1513</v>
      </c>
      <c r="C35" s="126" t="s">
        <v>1514</v>
      </c>
      <c r="D35" s="128" t="s">
        <v>1515</v>
      </c>
      <c r="E35" s="128" t="s">
        <v>1516</v>
      </c>
      <c r="F35" s="128" t="s">
        <v>1517</v>
      </c>
      <c r="G35" s="128" t="s">
        <v>1518</v>
      </c>
      <c r="H35" s="128" t="s">
        <v>1519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1490</v>
      </c>
      <c r="B36" s="125" t="s">
        <v>1520</v>
      </c>
      <c r="C36" s="126" t="s">
        <v>1521</v>
      </c>
      <c r="D36" s="128" t="s">
        <v>1522</v>
      </c>
      <c r="E36" s="128" t="s">
        <v>1523</v>
      </c>
      <c r="F36" s="128" t="s">
        <v>1524</v>
      </c>
      <c r="G36" s="128" t="s">
        <v>1525</v>
      </c>
      <c r="H36" s="128" t="s">
        <v>1526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1490</v>
      </c>
      <c r="B37" s="125" t="s">
        <v>1527</v>
      </c>
      <c r="C37" s="126" t="s">
        <v>1528</v>
      </c>
      <c r="D37" s="128" t="s">
        <v>1529</v>
      </c>
      <c r="E37" s="128" t="s">
        <v>1530</v>
      </c>
      <c r="F37" s="128" t="s">
        <v>1531</v>
      </c>
      <c r="G37" s="128" t="s">
        <v>1532</v>
      </c>
      <c r="H37" s="128" t="s">
        <v>1533</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1490</v>
      </c>
      <c r="B38" s="125" t="s">
        <v>1534</v>
      </c>
      <c r="C38" s="126" t="s">
        <v>1535</v>
      </c>
      <c r="D38" s="128" t="s">
        <v>1536</v>
      </c>
      <c r="E38" s="128" t="s">
        <v>1537</v>
      </c>
      <c r="F38" s="128" t="s">
        <v>1538</v>
      </c>
      <c r="G38" s="128" t="s">
        <v>1539</v>
      </c>
      <c r="H38" s="128" t="s">
        <v>1540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1490</v>
      </c>
      <c r="B39" s="125" t="s">
        <v>1541</v>
      </c>
      <c r="C39" s="126" t="s">
        <v>1542</v>
      </c>
      <c r="D39" s="128" t="s">
        <v>1543</v>
      </c>
      <c r="E39" s="128" t="s">
        <v>1544</v>
      </c>
      <c r="F39" s="128" t="s">
        <v>1545</v>
      </c>
      <c r="G39" s="128" t="s">
        <v>1546</v>
      </c>
      <c r="H39" s="128" t="s">
        <v>1547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1490</v>
      </c>
      <c r="B40" s="125" t="s">
        <v>1548</v>
      </c>
      <c r="C40" s="126" t="s">
        <v>1549</v>
      </c>
      <c r="D40" s="128" t="s">
        <v>1550</v>
      </c>
      <c r="E40" s="128" t="s">
        <v>1551</v>
      </c>
      <c r="F40" s="128" t="s">
        <v>1552</v>
      </c>
      <c r="G40" s="128" t="s">
        <v>1553</v>
      </c>
      <c r="H40" s="128" t="s">
        <v>1554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1490</v>
      </c>
      <c r="B41" s="125" t="s">
        <v>1555</v>
      </c>
      <c r="C41" s="126" t="s">
        <v>1556</v>
      </c>
      <c r="D41" s="128" t="s">
        <v>1557</v>
      </c>
      <c r="E41" s="128" t="s">
        <v>1558</v>
      </c>
      <c r="F41" s="128" t="s">
        <v>1559</v>
      </c>
      <c r="G41" s="128" t="s">
        <v>1497</v>
      </c>
      <c r="H41" s="128" t="s">
        <v>1560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1561</v>
      </c>
      <c r="B42" s="124"/>
      <c r="C42" s="123" t="s">
        <v>1562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1561</v>
      </c>
      <c r="B43" s="125" t="s">
        <v>1563</v>
      </c>
      <c r="C43" s="126" t="s">
        <v>1564</v>
      </c>
      <c r="D43" s="128" t="s">
        <v>1565</v>
      </c>
      <c r="E43" s="128" t="s">
        <v>1566</v>
      </c>
      <c r="F43" s="128" t="s">
        <v>1567</v>
      </c>
      <c r="G43" s="128" t="s">
        <v>1568</v>
      </c>
      <c r="H43" s="128" t="s">
        <v>1569</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1561</v>
      </c>
      <c r="B44" s="125" t="s">
        <v>1570</v>
      </c>
      <c r="C44" s="126" t="s">
        <v>1571</v>
      </c>
      <c r="D44" s="128" t="s">
        <v>1572</v>
      </c>
      <c r="E44" s="128" t="s">
        <v>1573</v>
      </c>
      <c r="F44" s="128" t="s">
        <v>1574</v>
      </c>
      <c r="G44" s="128" t="s">
        <v>1575</v>
      </c>
      <c r="H44" s="128" t="s">
        <v>1576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1561</v>
      </c>
      <c r="B45" s="125" t="s">
        <v>1577</v>
      </c>
      <c r="C45" s="126" t="s">
        <v>1578</v>
      </c>
      <c r="D45" s="128" t="s">
        <v>1579</v>
      </c>
      <c r="E45" s="128" t="s">
        <v>1580</v>
      </c>
      <c r="F45" s="128" t="s">
        <v>1581</v>
      </c>
      <c r="G45" s="128" t="s">
        <v>1582</v>
      </c>
      <c r="H45" s="128" t="s">
        <v>1583</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1561</v>
      </c>
      <c r="B46" s="125" t="s">
        <v>1584</v>
      </c>
      <c r="C46" s="126" t="s">
        <v>1585</v>
      </c>
      <c r="D46" s="128" t="s">
        <v>1586</v>
      </c>
      <c r="E46" s="128" t="s">
        <v>1587</v>
      </c>
      <c r="F46" s="128" t="s">
        <v>1588</v>
      </c>
      <c r="G46" s="128" t="s">
        <v>1582</v>
      </c>
      <c r="H46" s="128" t="s">
        <v>1589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1561</v>
      </c>
      <c r="B47" s="125" t="s">
        <v>1590</v>
      </c>
      <c r="C47" s="126" t="s">
        <v>1591</v>
      </c>
      <c r="D47" s="128" t="s">
        <v>1592</v>
      </c>
      <c r="E47" s="128" t="s">
        <v>1593</v>
      </c>
      <c r="F47" s="128" t="s">
        <v>1594</v>
      </c>
      <c r="G47" s="128" t="s">
        <v>1595</v>
      </c>
      <c r="H47" s="128" t="s">
        <v>1596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1561</v>
      </c>
      <c r="B48" s="125" t="s">
        <v>1597</v>
      </c>
      <c r="C48" s="126" t="s">
        <v>1598</v>
      </c>
      <c r="D48" s="128" t="s">
        <v>1599</v>
      </c>
      <c r="E48" s="128" t="s">
        <v>1600</v>
      </c>
      <c r="F48" s="128" t="s">
        <v>1601</v>
      </c>
      <c r="G48" s="128" t="s">
        <v>1602</v>
      </c>
      <c r="H48" s="128" t="s">
        <v>1603</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1561</v>
      </c>
      <c r="B49" s="125" t="s">
        <v>1604</v>
      </c>
      <c r="C49" s="126" t="s">
        <v>1605</v>
      </c>
      <c r="D49" s="128" t="s">
        <v>1606</v>
      </c>
      <c r="E49" s="128" t="s">
        <v>1607</v>
      </c>
      <c r="F49" s="128" t="s">
        <v>1608</v>
      </c>
      <c r="G49" s="128" t="s">
        <v>1366</v>
      </c>
      <c r="H49" s="128" t="s">
        <v>1609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1561</v>
      </c>
      <c r="B50" s="125" t="s">
        <v>1610</v>
      </c>
      <c r="C50" s="126" t="s">
        <v>1611</v>
      </c>
      <c r="D50" s="128" t="s">
        <v>1612</v>
      </c>
      <c r="E50" s="128" t="s">
        <v>1613</v>
      </c>
      <c r="F50" s="128" t="s">
        <v>1614</v>
      </c>
      <c r="G50" s="128" t="s">
        <v>1615</v>
      </c>
      <c r="H50" s="128" t="s">
        <v>1616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1617</v>
      </c>
      <c r="B51" s="124"/>
      <c r="C51" s="123" t="s">
        <v>1618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1617</v>
      </c>
      <c r="B52" s="125" t="s">
        <v>1619</v>
      </c>
      <c r="C52" s="126" t="s">
        <v>1620</v>
      </c>
      <c r="D52" s="128" t="s">
        <v>1621</v>
      </c>
      <c r="E52" s="128" t="s">
        <v>1622</v>
      </c>
      <c r="F52" s="128" t="s">
        <v>1623</v>
      </c>
      <c r="G52" s="128" t="s">
        <v>1624</v>
      </c>
      <c r="H52" s="128" t="s">
        <v>1625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1617</v>
      </c>
      <c r="B53" s="125" t="s">
        <v>1626</v>
      </c>
      <c r="C53" s="126" t="s">
        <v>1627</v>
      </c>
      <c r="D53" s="128" t="s">
        <v>1628</v>
      </c>
      <c r="E53" s="128" t="s">
        <v>1629</v>
      </c>
      <c r="F53" s="128" t="s">
        <v>1630</v>
      </c>
      <c r="G53" s="128" t="s">
        <v>1631</v>
      </c>
      <c r="H53" s="128" t="s">
        <v>1632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1617</v>
      </c>
      <c r="B54" s="125" t="s">
        <v>1633</v>
      </c>
      <c r="C54" s="126" t="s">
        <v>1634</v>
      </c>
      <c r="D54" s="128" t="s">
        <v>1635</v>
      </c>
      <c r="E54" s="128" t="s">
        <v>1636</v>
      </c>
      <c r="F54" s="128" t="s">
        <v>1637</v>
      </c>
      <c r="G54" s="128" t="s">
        <v>1638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1617</v>
      </c>
      <c r="B55" s="125" t="s">
        <v>1639</v>
      </c>
      <c r="C55" s="126" t="s">
        <v>1640</v>
      </c>
      <c r="D55" s="128" t="s">
        <v>1641</v>
      </c>
      <c r="E55" s="128" t="s">
        <v>1642</v>
      </c>
      <c r="F55" s="128" t="s">
        <v>1643</v>
      </c>
      <c r="G55" s="128" t="s">
        <v>1644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1617</v>
      </c>
      <c r="B56" s="125" t="s">
        <v>1645</v>
      </c>
      <c r="C56" s="126" t="s">
        <v>1646</v>
      </c>
      <c r="D56" s="128" t="s">
        <v>1647</v>
      </c>
      <c r="E56" s="128" t="s">
        <v>1648</v>
      </c>
      <c r="F56" s="128" t="s">
        <v>1649</v>
      </c>
      <c r="G56" s="128" t="s">
        <v>1650</v>
      </c>
      <c r="H56" s="128" t="s">
        <v>1651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1652</v>
      </c>
      <c r="B57" s="124"/>
      <c r="C57" s="123" t="s">
        <v>1653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1652</v>
      </c>
      <c r="B58" s="125" t="s">
        <v>1654</v>
      </c>
      <c r="C58" s="126" t="s">
        <v>1655</v>
      </c>
      <c r="D58" s="128" t="s">
        <v>1656</v>
      </c>
      <c r="E58" s="128" t="s">
        <v>1657</v>
      </c>
      <c r="F58" s="128" t="s">
        <v>1658</v>
      </c>
      <c r="G58" s="128" t="s">
        <v>1659</v>
      </c>
      <c r="H58" s="128" t="s">
        <v>1660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1652</v>
      </c>
      <c r="B59" s="125" t="s">
        <v>1661</v>
      </c>
      <c r="C59" s="126" t="s">
        <v>1662</v>
      </c>
      <c r="D59" s="128" t="s">
        <v>1663</v>
      </c>
      <c r="E59" s="128" t="s">
        <v>1664</v>
      </c>
      <c r="F59" s="128" t="s">
        <v>1665</v>
      </c>
      <c r="G59" s="128" t="s">
        <v>1666</v>
      </c>
      <c r="H59" s="128" t="s">
        <v>1667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1652</v>
      </c>
      <c r="B60" s="125" t="s">
        <v>1668</v>
      </c>
      <c r="C60" s="126" t="s">
        <v>1669</v>
      </c>
      <c r="D60" s="128" t="s">
        <v>1670</v>
      </c>
      <c r="E60" s="128" t="s">
        <v>1671</v>
      </c>
      <c r="F60" s="128" t="s">
        <v>1672</v>
      </c>
      <c r="G60" s="128" t="s">
        <v>1673</v>
      </c>
      <c r="H60" s="128" t="s">
        <v>1674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1675</v>
      </c>
      <c r="B61" s="124"/>
      <c r="C61" s="123" t="s">
        <v>1676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1675</v>
      </c>
      <c r="B62" s="125" t="s">
        <v>1677</v>
      </c>
      <c r="C62" s="126" t="s">
        <v>1678</v>
      </c>
      <c r="D62" s="128" t="s">
        <v>1679</v>
      </c>
      <c r="E62" s="128" t="s">
        <v>1680</v>
      </c>
      <c r="F62" s="128" t="s">
        <v>1681</v>
      </c>
      <c r="G62" s="128" t="s">
        <v>1682</v>
      </c>
      <c r="H62" s="128" t="s">
        <v>1683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1675</v>
      </c>
      <c r="B63" s="125" t="s">
        <v>1684</v>
      </c>
      <c r="C63" s="126" t="s">
        <v>1685</v>
      </c>
      <c r="D63" s="128" t="s">
        <v>1686</v>
      </c>
      <c r="E63" s="128" t="s">
        <v>1687</v>
      </c>
      <c r="F63" s="128" t="s">
        <v>1688</v>
      </c>
      <c r="G63" s="128" t="s">
        <v>1689</v>
      </c>
      <c r="H63" s="128" t="s">
        <v>1690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1675</v>
      </c>
      <c r="B64" s="125" t="s">
        <v>1691</v>
      </c>
      <c r="C64" s="126" t="s">
        <v>1692</v>
      </c>
      <c r="D64" s="128" t="s">
        <v>1693</v>
      </c>
      <c r="E64" s="128" t="s">
        <v>1694</v>
      </c>
      <c r="F64" s="128" t="s">
        <v>1695</v>
      </c>
      <c r="G64" s="128" t="s">
        <v>1696</v>
      </c>
      <c r="H64" s="128" t="s">
        <v>1697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1675</v>
      </c>
      <c r="B65" s="125" t="s">
        <v>1698</v>
      </c>
      <c r="C65" s="126" t="s">
        <v>1699</v>
      </c>
      <c r="D65" s="128" t="s">
        <v>1700</v>
      </c>
      <c r="E65" s="128" t="s">
        <v>1701</v>
      </c>
      <c r="F65" s="128" t="s">
        <v>1702</v>
      </c>
      <c r="G65" s="128" t="s">
        <v>1703</v>
      </c>
      <c r="H65" s="128" t="s">
        <v>1704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1675</v>
      </c>
      <c r="B66" s="125" t="s">
        <v>1705</v>
      </c>
      <c r="C66" s="126" t="s">
        <v>1706</v>
      </c>
      <c r="D66" s="128" t="s">
        <v>1707</v>
      </c>
      <c r="E66" s="128" t="s">
        <v>1708</v>
      </c>
      <c r="F66" s="128" t="s">
        <v>1709</v>
      </c>
      <c r="G66" s="128" t="s">
        <v>1710</v>
      </c>
      <c r="H66" s="128" t="s">
        <v>1711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1675</v>
      </c>
      <c r="B67" s="125" t="s">
        <v>1712</v>
      </c>
      <c r="C67" s="126" t="s">
        <v>1713</v>
      </c>
      <c r="D67" s="128" t="s">
        <v>1714</v>
      </c>
      <c r="E67" s="128" t="s">
        <v>1715</v>
      </c>
      <c r="F67" s="128" t="s">
        <v>1716</v>
      </c>
      <c r="G67" s="128" t="s">
        <v>1717</v>
      </c>
      <c r="H67" s="128" t="s">
        <v>1718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1675</v>
      </c>
      <c r="B68" s="125" t="s">
        <v>1719</v>
      </c>
      <c r="C68" s="126" t="s">
        <v>1720</v>
      </c>
      <c r="D68" s="128" t="s">
        <v>1721</v>
      </c>
      <c r="E68" s="128" t="s">
        <v>1722</v>
      </c>
      <c r="F68" s="128" t="s">
        <v>1723</v>
      </c>
      <c r="G68" s="128" t="s">
        <v>1724</v>
      </c>
      <c r="H68" s="128" t="s">
        <v>1725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1726</v>
      </c>
      <c r="B69" s="124"/>
      <c r="C69" s="123" t="s">
        <v>1727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1726</v>
      </c>
      <c r="B70" s="125" t="s">
        <v>1728</v>
      </c>
      <c r="C70" s="126" t="s">
        <v>1729</v>
      </c>
      <c r="D70" s="128" t="s">
        <v>1730</v>
      </c>
      <c r="E70" s="128" t="s">
        <v>1731</v>
      </c>
      <c r="F70" s="128" t="s">
        <v>1732</v>
      </c>
      <c r="G70" s="128" t="s">
        <v>1733</v>
      </c>
      <c r="H70" s="128" t="s">
        <v>1734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1726</v>
      </c>
      <c r="B71" s="125" t="s">
        <v>1735</v>
      </c>
      <c r="C71" s="126" t="s">
        <v>1736</v>
      </c>
      <c r="D71" s="128" t="s">
        <v>1737</v>
      </c>
      <c r="E71" s="128" t="s">
        <v>1738</v>
      </c>
      <c r="F71" s="128" t="s">
        <v>1739</v>
      </c>
      <c r="G71" s="128" t="s">
        <v>1740</v>
      </c>
      <c r="H71" s="128" t="s">
        <v>1741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1742</v>
      </c>
      <c r="B72" s="124"/>
      <c r="C72" s="123" t="s">
        <v>1743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1742</v>
      </c>
      <c r="B73" s="125" t="s">
        <v>1744</v>
      </c>
      <c r="C73" s="126" t="s">
        <v>1745</v>
      </c>
      <c r="D73" s="128" t="s">
        <v>1746</v>
      </c>
      <c r="E73" s="128" t="s">
        <v>1747</v>
      </c>
      <c r="F73" s="128" t="s">
        <v>1748</v>
      </c>
      <c r="G73" s="128" t="s">
        <v>1749</v>
      </c>
      <c r="H73" s="128" t="s">
        <v>1750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1742</v>
      </c>
      <c r="B74" s="125" t="s">
        <v>1751</v>
      </c>
      <c r="C74" s="126" t="s">
        <v>1752</v>
      </c>
      <c r="D74" s="128" t="s">
        <v>1753</v>
      </c>
      <c r="E74" s="128" t="s">
        <v>1754</v>
      </c>
      <c r="F74" s="128" t="s">
        <v>1755</v>
      </c>
      <c r="G74" s="128" t="s">
        <v>1756</v>
      </c>
      <c r="H74" s="128" t="s">
        <v>1757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1742</v>
      </c>
      <c r="B75" s="125" t="s">
        <v>1758</v>
      </c>
      <c r="C75" s="126" t="s">
        <v>1759</v>
      </c>
      <c r="D75" s="128" t="s">
        <v>1760</v>
      </c>
      <c r="E75" s="128" t="s">
        <v>1761</v>
      </c>
      <c r="F75" s="128" t="s">
        <v>1762</v>
      </c>
      <c r="G75" s="128" t="s">
        <v>1763</v>
      </c>
      <c r="H75" s="128" t="s">
        <v>1764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1742</v>
      </c>
      <c r="B76" s="125" t="s">
        <v>1765</v>
      </c>
      <c r="C76" s="126" t="s">
        <v>1766</v>
      </c>
      <c r="D76" s="128" t="s">
        <v>1767</v>
      </c>
      <c r="E76" s="128" t="s">
        <v>1768</v>
      </c>
      <c r="F76" s="128" t="s">
        <v>1769</v>
      </c>
      <c r="G76" s="128" t="s">
        <v>1770</v>
      </c>
      <c r="H76" s="128" t="s">
        <v>1771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1742</v>
      </c>
      <c r="B77" s="125" t="s">
        <v>1772</v>
      </c>
      <c r="C77" s="126" t="s">
        <v>1773</v>
      </c>
      <c r="D77" s="128" t="s">
        <v>1774</v>
      </c>
      <c r="E77" s="128" t="s">
        <v>1775</v>
      </c>
      <c r="F77" s="128" t="s">
        <v>1776</v>
      </c>
      <c r="G77" s="128" t="s">
        <v>1770</v>
      </c>
      <c r="H77" s="128" t="s">
        <v>1777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1778</v>
      </c>
      <c r="B78" s="124"/>
      <c r="C78" s="123" t="s">
        <v>1779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1778</v>
      </c>
      <c r="B79" s="125" t="s">
        <v>1778</v>
      </c>
      <c r="C79" s="126" t="s">
        <v>1780</v>
      </c>
      <c r="D79" s="128" t="s">
        <v>1781</v>
      </c>
      <c r="E79" s="128" t="s">
        <v>1782</v>
      </c>
      <c r="F79" s="128" t="s">
        <v>1783</v>
      </c>
      <c r="G79" s="128" t="s">
        <v>1784</v>
      </c>
      <c r="H79" s="128" t="s">
        <v>1785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1778</v>
      </c>
      <c r="B80" s="125" t="s">
        <v>1786</v>
      </c>
      <c r="C80" s="126" t="s">
        <v>1787</v>
      </c>
      <c r="D80" s="128" t="s">
        <v>1788</v>
      </c>
      <c r="E80" s="128" t="s">
        <v>1789</v>
      </c>
      <c r="F80" s="128" t="s">
        <v>1790</v>
      </c>
      <c r="G80" s="128" t="s">
        <v>1791</v>
      </c>
      <c r="H80" s="128" t="s">
        <v>1792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1778</v>
      </c>
      <c r="B81" s="125" t="s">
        <v>1793</v>
      </c>
      <c r="C81" s="126" t="s">
        <v>1794</v>
      </c>
      <c r="D81" s="128" t="s">
        <v>1795</v>
      </c>
      <c r="E81" s="128" t="s">
        <v>1796</v>
      </c>
      <c r="F81" s="128" t="s">
        <v>1797</v>
      </c>
      <c r="G81" s="128" t="s">
        <v>1798</v>
      </c>
      <c r="H81" s="128" t="s">
        <v>1799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1800</v>
      </c>
      <c r="B82" s="124"/>
      <c r="C82" s="123" t="s">
        <v>1801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1800</v>
      </c>
      <c r="B83" s="125" t="s">
        <v>1802</v>
      </c>
      <c r="C83" s="126" t="s">
        <v>1803</v>
      </c>
      <c r="D83" s="128" t="s">
        <v>1804</v>
      </c>
      <c r="E83" s="128" t="s">
        <v>1805</v>
      </c>
      <c r="F83" s="128" t="s">
        <v>1806</v>
      </c>
      <c r="G83" s="128" t="s">
        <v>1807</v>
      </c>
      <c r="H83" s="128" t="s">
        <v>1808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1800</v>
      </c>
      <c r="B84" s="125" t="s">
        <v>1809</v>
      </c>
      <c r="C84" s="126" t="s">
        <v>1810</v>
      </c>
      <c r="D84" s="128" t="s">
        <v>1811</v>
      </c>
      <c r="E84" s="128" t="s">
        <v>1812</v>
      </c>
      <c r="F84" s="128" t="s">
        <v>1813</v>
      </c>
      <c r="G84" s="128" t="s">
        <v>1814</v>
      </c>
      <c r="H84" s="128" t="s">
        <v>1815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1800</v>
      </c>
      <c r="B85" s="125" t="s">
        <v>1816</v>
      </c>
      <c r="C85" s="126" t="s">
        <v>1817</v>
      </c>
      <c r="D85" s="128" t="s">
        <v>1818</v>
      </c>
      <c r="E85" s="128" t="s">
        <v>1819</v>
      </c>
      <c r="F85" s="128" t="s">
        <v>1820</v>
      </c>
      <c r="G85" s="128" t="s">
        <v>1821</v>
      </c>
      <c r="H85" s="128" t="s">
        <v>1822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1800</v>
      </c>
      <c r="B86" s="125" t="s">
        <v>1823</v>
      </c>
      <c r="C86" s="126" t="s">
        <v>1824</v>
      </c>
      <c r="D86" s="128" t="s">
        <v>1825</v>
      </c>
      <c r="E86" s="128" t="s">
        <v>1826</v>
      </c>
      <c r="F86" s="128" t="s">
        <v>1827</v>
      </c>
      <c r="G86" s="128" t="s">
        <v>1828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1829</v>
      </c>
      <c r="B87" s="124"/>
      <c r="C87" s="123" t="s">
        <v>1830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1829</v>
      </c>
      <c r="B88" s="125" t="s">
        <v>1831</v>
      </c>
      <c r="C88" s="126" t="s">
        <v>1832</v>
      </c>
      <c r="D88" s="128" t="s">
        <v>1833</v>
      </c>
      <c r="E88" s="128" t="s">
        <v>1834</v>
      </c>
      <c r="F88" s="128" t="s">
        <v>1835</v>
      </c>
      <c r="G88" s="128" t="s">
        <v>1836</v>
      </c>
      <c r="H88" s="128" t="s">
        <v>1837</v>
      </c>
      <c r="I88" s="130">
        <f>IF(COUNTIF(J88:AW88,"&lt;&gt;")=0,"",SUMPRODUCT(((Recommendations[ImplStatus]="Implemented")+(Recommendations[ImplStatus]="Compensated"))*ISNUMBER(MATCH(Recommendations[Id],J88:AW88,0)))/COUNTIF(J88:AW88,"&lt;&gt;"))</f>
        <v>0</v>
      </c>
      <c r="J88" s="132" t="s">
        <v>13</v>
      </c>
      <c r="K88" s="132" t="s">
        <v>23</v>
      </c>
      <c r="L88" s="132" t="s">
        <v>28</v>
      </c>
      <c r="M88" s="132" t="s">
        <v>120</v>
      </c>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1829</v>
      </c>
      <c r="B89" s="125" t="s">
        <v>1838</v>
      </c>
      <c r="C89" s="126" t="s">
        <v>1839</v>
      </c>
      <c r="D89" s="128" t="s">
        <v>1840</v>
      </c>
      <c r="E89" s="128" t="s">
        <v>1841</v>
      </c>
      <c r="F89" s="128" t="s">
        <v>1842</v>
      </c>
      <c r="G89" s="128" t="s">
        <v>1366</v>
      </c>
      <c r="H89" s="128" t="s">
        <v>1843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1829</v>
      </c>
      <c r="B90" s="125" t="s">
        <v>1844</v>
      </c>
      <c r="C90" s="126" t="s">
        <v>1845</v>
      </c>
      <c r="D90" s="128" t="s">
        <v>1846</v>
      </c>
      <c r="E90" s="128" t="s">
        <v>1847</v>
      </c>
      <c r="F90" s="128" t="s">
        <v>1848</v>
      </c>
      <c r="G90" s="128" t="s">
        <v>1836</v>
      </c>
      <c r="H90" s="128" t="s">
        <v>1849</v>
      </c>
      <c r="I90" s="130">
        <f>IF(COUNTIF(J90:AW90,"&lt;&gt;")=0,"",SUMPRODUCT(((Recommendations[ImplStatus]="Implemented")+(Recommendations[ImplStatus]="Compensated"))*ISNUMBER(MATCH(Recommendations[Id],J90:AW90,0)))/COUNTIF(J90:AW90,"&lt;&gt;"))</f>
        <v>0</v>
      </c>
      <c r="J90" s="132" t="s">
        <v>13</v>
      </c>
      <c r="K90" s="132" t="s">
        <v>23</v>
      </c>
      <c r="L90" s="132" t="s">
        <v>28</v>
      </c>
      <c r="M90" s="132" t="s">
        <v>33</v>
      </c>
      <c r="N90" s="132" t="s">
        <v>60</v>
      </c>
      <c r="O90" s="132" t="s">
        <v>85</v>
      </c>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1829</v>
      </c>
      <c r="B91" s="125" t="s">
        <v>1850</v>
      </c>
      <c r="C91" s="126" t="s">
        <v>1851</v>
      </c>
      <c r="D91" s="128" t="s">
        <v>1852</v>
      </c>
      <c r="E91" s="128" t="s">
        <v>1853</v>
      </c>
      <c r="F91" s="128" t="s">
        <v>1854</v>
      </c>
      <c r="G91" s="128" t="s">
        <v>1366</v>
      </c>
      <c r="H91" s="128" t="s">
        <v>1855</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1829</v>
      </c>
      <c r="B92" s="125" t="s">
        <v>1856</v>
      </c>
      <c r="C92" s="126" t="s">
        <v>1857</v>
      </c>
      <c r="D92" s="128" t="s">
        <v>1858</v>
      </c>
      <c r="E92" s="128" t="s">
        <v>1859</v>
      </c>
      <c r="F92" s="128" t="s">
        <v>1860</v>
      </c>
      <c r="G92" s="128" t="s">
        <v>1366</v>
      </c>
      <c r="H92" s="128" t="s">
        <v>1861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1829</v>
      </c>
      <c r="B93" s="125" t="s">
        <v>1862</v>
      </c>
      <c r="C93" s="126" t="s">
        <v>1863</v>
      </c>
      <c r="D93" s="128" t="s">
        <v>1864</v>
      </c>
      <c r="E93" s="128" t="s">
        <v>1865</v>
      </c>
      <c r="F93" s="128" t="s">
        <v>1866</v>
      </c>
      <c r="G93" s="128" t="s">
        <v>1867</v>
      </c>
      <c r="H93" s="128" t="s">
        <v>1868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1829</v>
      </c>
      <c r="B94" s="125" t="s">
        <v>1869</v>
      </c>
      <c r="C94" s="126" t="s">
        <v>1870</v>
      </c>
      <c r="D94" s="128" t="s">
        <v>1871</v>
      </c>
      <c r="E94" s="128" t="s">
        <v>1872</v>
      </c>
      <c r="F94" s="128" t="s">
        <v>1873</v>
      </c>
      <c r="G94" s="128" t="s">
        <v>1874</v>
      </c>
      <c r="H94" s="128" t="s">
        <v>1875</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1829</v>
      </c>
      <c r="B95" s="125" t="s">
        <v>1876</v>
      </c>
      <c r="C95" s="126" t="s">
        <v>1877</v>
      </c>
      <c r="D95" s="128" t="s">
        <v>1878</v>
      </c>
      <c r="E95" s="128" t="s">
        <v>1879</v>
      </c>
      <c r="F95" s="128" t="s">
        <v>1880</v>
      </c>
      <c r="G95" s="128" t="s">
        <v>1881</v>
      </c>
      <c r="H95" s="128" t="s">
        <v>1882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1829</v>
      </c>
      <c r="B96" s="125" t="s">
        <v>1883</v>
      </c>
      <c r="C96" s="126" t="s">
        <v>1884</v>
      </c>
      <c r="D96" s="128" t="s">
        <v>1885</v>
      </c>
      <c r="E96" s="128" t="s">
        <v>1886</v>
      </c>
      <c r="F96" s="128" t="s">
        <v>1887</v>
      </c>
      <c r="G96" s="128" t="s">
        <v>1888</v>
      </c>
      <c r="H96" s="128" t="s">
        <v>1889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1829</v>
      </c>
      <c r="B97" s="125" t="s">
        <v>1890</v>
      </c>
      <c r="C97" s="126" t="s">
        <v>1891</v>
      </c>
      <c r="D97" s="128" t="s">
        <v>1892</v>
      </c>
      <c r="E97" s="128" t="s">
        <v>1893</v>
      </c>
      <c r="F97" s="128" t="s">
        <v>1894</v>
      </c>
      <c r="G97" s="128" t="s">
        <v>1895</v>
      </c>
      <c r="H97" s="128" t="s">
        <v>1896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1897</v>
      </c>
      <c r="B98" s="124"/>
      <c r="C98" s="123" t="s">
        <v>1898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1897</v>
      </c>
      <c r="B99" s="125" t="s">
        <v>1899</v>
      </c>
      <c r="C99" s="126" t="s">
        <v>1900</v>
      </c>
      <c r="D99" s="128" t="s">
        <v>1901</v>
      </c>
      <c r="E99" s="128" t="s">
        <v>1902</v>
      </c>
      <c r="F99" s="128" t="s">
        <v>1903</v>
      </c>
      <c r="G99" s="128" t="s">
        <v>1904</v>
      </c>
      <c r="H99" s="128" t="s">
        <v>1905</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1897</v>
      </c>
      <c r="B100" s="125" t="s">
        <v>1906</v>
      </c>
      <c r="C100" s="126" t="s">
        <v>1907</v>
      </c>
      <c r="D100" s="128" t="s">
        <v>1908</v>
      </c>
      <c r="E100" s="128" t="s">
        <v>1909</v>
      </c>
      <c r="F100" s="128" t="s">
        <v>1910</v>
      </c>
      <c r="G100" s="128" t="s">
        <v>1911</v>
      </c>
      <c r="H100" s="128" t="s">
        <v>1912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1897</v>
      </c>
      <c r="B101" s="125" t="s">
        <v>1913</v>
      </c>
      <c r="C101" s="126" t="s">
        <v>1914</v>
      </c>
      <c r="D101" s="128" t="s">
        <v>1915</v>
      </c>
      <c r="E101" s="128" t="s">
        <v>1916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1897</v>
      </c>
      <c r="B102" s="125" t="s">
        <v>1917</v>
      </c>
      <c r="C102" s="126" t="s">
        <v>1918</v>
      </c>
      <c r="D102" s="128" t="s">
        <v>1919</v>
      </c>
      <c r="E102" s="128" t="s">
        <v>1920</v>
      </c>
      <c r="F102" s="128" t="s">
        <v>1921</v>
      </c>
      <c r="G102" s="128" t="s">
        <v>1922</v>
      </c>
      <c r="H102" s="128" t="s">
        <v>1923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1897</v>
      </c>
      <c r="B103" s="125" t="s">
        <v>1924</v>
      </c>
      <c r="C103" s="126" t="s">
        <v>1925</v>
      </c>
      <c r="D103" s="128" t="s">
        <v>1926</v>
      </c>
      <c r="E103" s="128" t="s">
        <v>1927</v>
      </c>
      <c r="F103" s="128" t="s">
        <v>1928</v>
      </c>
      <c r="G103" s="128" t="s">
        <v>1929</v>
      </c>
      <c r="H103" s="128" t="s">
        <v>1930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1931</v>
      </c>
      <c r="B104" s="124"/>
      <c r="C104" s="123" t="s">
        <v>1932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1931</v>
      </c>
      <c r="B105" s="125" t="s">
        <v>1933</v>
      </c>
      <c r="C105" s="126" t="s">
        <v>1934</v>
      </c>
      <c r="D105" s="128" t="s">
        <v>1935</v>
      </c>
      <c r="E105" s="128" t="s">
        <v>1936</v>
      </c>
      <c r="F105" s="128" t="s">
        <v>1937</v>
      </c>
      <c r="G105" s="128" t="s">
        <v>1938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1931</v>
      </c>
      <c r="B106" s="125" t="s">
        <v>1939</v>
      </c>
      <c r="C106" s="126" t="s">
        <v>1940</v>
      </c>
      <c r="D106" s="128" t="s">
        <v>1941</v>
      </c>
      <c r="E106" s="128" t="s">
        <v>1942</v>
      </c>
      <c r="F106" s="128" t="s">
        <v>1943</v>
      </c>
      <c r="G106" s="128" t="s">
        <v>1944</v>
      </c>
      <c r="H106" s="128" t="s">
        <v>1945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1931</v>
      </c>
      <c r="B107" s="125" t="s">
        <v>1946</v>
      </c>
      <c r="C107" s="126" t="s">
        <v>1947</v>
      </c>
      <c r="D107" s="128" t="s">
        <v>1948</v>
      </c>
      <c r="E107" s="128" t="s">
        <v>1949</v>
      </c>
      <c r="F107" s="128" t="s">
        <v>1950</v>
      </c>
      <c r="G107" s="128" t="s">
        <v>1951</v>
      </c>
      <c r="H107" s="128" t="s">
        <v>1952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1953</v>
      </c>
      <c r="B108" s="124"/>
      <c r="C108" s="123" t="s">
        <v>1954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1953</v>
      </c>
      <c r="B109" s="125" t="s">
        <v>1955</v>
      </c>
      <c r="C109" s="126" t="s">
        <v>1956</v>
      </c>
      <c r="D109" s="128" t="s">
        <v>1957</v>
      </c>
      <c r="E109" s="128" t="s">
        <v>1958</v>
      </c>
      <c r="F109" s="128" t="s">
        <v>1959</v>
      </c>
      <c r="G109" s="128" t="s">
        <v>1960</v>
      </c>
      <c r="H109" s="128" t="s">
        <v>1961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1953</v>
      </c>
      <c r="B110" s="125" t="s">
        <v>1962</v>
      </c>
      <c r="C110" s="126" t="s">
        <v>1963</v>
      </c>
      <c r="D110" s="128" t="s">
        <v>1964</v>
      </c>
      <c r="E110" s="128" t="s">
        <v>1965</v>
      </c>
      <c r="F110" s="128" t="s">
        <v>1966</v>
      </c>
      <c r="G110" s="128" t="s">
        <v>1967</v>
      </c>
      <c r="H110" s="128" t="s">
        <v>1968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1953</v>
      </c>
      <c r="B111" s="125" t="s">
        <v>1969</v>
      </c>
      <c r="C111" s="126" t="s">
        <v>1970</v>
      </c>
      <c r="D111" s="128" t="s">
        <v>1971</v>
      </c>
      <c r="E111" s="128" t="s">
        <v>1972</v>
      </c>
      <c r="F111" s="128" t="s">
        <v>1973</v>
      </c>
      <c r="G111" s="128" t="s">
        <v>1974</v>
      </c>
      <c r="H111" s="128" t="s">
        <v>1975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1976</v>
      </c>
      <c r="B112" s="124"/>
      <c r="C112" s="123" t="s">
        <v>1977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1976</v>
      </c>
      <c r="B113" s="125" t="s">
        <v>1978</v>
      </c>
      <c r="C113" s="126" t="s">
        <v>1979</v>
      </c>
      <c r="D113" s="128" t="s">
        <v>1980</v>
      </c>
      <c r="E113" s="128" t="s">
        <v>1981</v>
      </c>
      <c r="F113" s="128" t="s">
        <v>1982</v>
      </c>
      <c r="G113" s="128" t="s">
        <v>1983</v>
      </c>
      <c r="H113" s="128" t="s">
        <v>1984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1976</v>
      </c>
      <c r="B114" s="125" t="s">
        <v>1985</v>
      </c>
      <c r="C114" s="126" t="s">
        <v>1986</v>
      </c>
      <c r="D114" s="128" t="s">
        <v>1987</v>
      </c>
      <c r="E114" s="128" t="s">
        <v>1988</v>
      </c>
      <c r="F114" s="128" t="s">
        <v>1989</v>
      </c>
      <c r="G114" s="128" t="s">
        <v>1983</v>
      </c>
      <c r="H114" s="128" t="s">
        <v>1990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1976</v>
      </c>
      <c r="B115" s="133" t="s">
        <v>1991</v>
      </c>
      <c r="C115" s="134" t="s">
        <v>1992</v>
      </c>
      <c r="D115" s="135" t="s">
        <v>1993</v>
      </c>
      <c r="E115" s="135" t="s">
        <v>1994</v>
      </c>
      <c r="F115" s="135" t="s">
        <v>1995</v>
      </c>
      <c r="G115" s="135" t="s">
        <v>1996</v>
      </c>
      <c r="H115" s="135" t="s">
        <v>1997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125</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IFERROR(INDEX('Recommendations'!$G$2:$G$22, MATCH(J2,'Recommendations'!$A$2:$A$22,0))="Implemented", FALSE))</xm:f>
            <x14:dxf>
              <font>
                <color rgb="FF000000"/>
              </font>
              <fill>
                <patternFill>
                  <bgColor rgb="FF3C7D22"/>
                </patternFill>
              </fill>
            </x14:dxf>
          </x14:cfRule>
          <x14:cfRule type="expression" priority="2" id="{00000000-000E-0000-0600-000002000000}">
            <xm:f>AND(J2&lt;&gt;"", IFERROR(INDEX('Recommendations'!$G$2:$G$22, MATCH(J2,'Recommendations'!$A$2:$A$22,0))="Compensated", FALSE))</xm:f>
            <x14:dxf>
              <font>
                <color rgb="FF000000"/>
              </font>
              <fill>
                <patternFill>
                  <bgColor rgb="FFC6E0B4"/>
                </patternFill>
              </fill>
            </x14:dxf>
          </x14:cfRule>
          <x14:cfRule type="expression" priority="3" id="{00000000-000E-0000-0600-000003000000}">
            <xm:f>AND(J2&lt;&gt;"", IFERROR(INDEX('Recommendations'!$G$2:$G$22, MATCH(J2,'Recommendations'!$A$2:$A$22,0))="Testing", FALSE))</xm:f>
            <x14:dxf>
              <font>
                <color rgb="FF000000"/>
              </font>
              <fill>
                <patternFill>
                  <bgColor rgb="FFFFC000"/>
                </patternFill>
              </fill>
            </x14:dxf>
          </x14:cfRule>
          <x14:cfRule type="expression" priority="4" id="{00000000-000E-0000-0600-000004000000}">
            <xm:f>AND(J2&lt;&gt;"", IFERROR(INDEX('Recommendations'!$G$2:$G$22, MATCH(J2,'Recommendations'!$A$2:$A$22,0))="Failed", FALSE))</xm:f>
            <x14:dxf>
              <font>
                <color rgb="FF000000"/>
              </font>
              <fill>
                <patternFill>
                  <bgColor rgb="FFD82891"/>
                </patternFill>
              </fill>
            </x14:dxf>
          </x14:cfRule>
          <x14:cfRule type="expression" priority="5" id="{00000000-000E-0000-0600-000005000000}">
            <xm:f>AND(J2&lt;&gt;"", IFERROR(INDEX('Recommendations'!$G$2:$G$22, MATCH(J2,'Recommendations'!$A$2:$A$22,0))="Risk Accepted", FALSE))</xm:f>
            <x14:dxf>
              <font>
                <color rgb="FF000000"/>
              </font>
              <fill>
                <patternFill>
                  <bgColor rgb="FFD9D9D9"/>
                </patternFill>
              </fill>
            </x14:dxf>
          </x14:cfRule>
          <x14:cfRule type="expression" priority="6" id="{00000000-000E-0000-0600-000006000000}">
            <xm:f>AND(J2&lt;&gt;"", IFERROR(INDEX('Recommendations'!$G$2:$G$22, MATCH(J2,'Recommendations'!$A$2:$A$22,0))="N/A",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1998</v>
      </c>
      <c r="B1" s="184" t="s">
        <v>1999</v>
      </c>
      <c r="C1" s="184" t="s">
        <v>0</v>
      </c>
      <c r="D1" s="184" t="s">
        <v>2000</v>
      </c>
      <c r="E1" s="184" t="s">
        <v>2001</v>
      </c>
      <c r="F1" s="184" t="s">
        <v>2002</v>
      </c>
      <c r="G1" s="184" t="s">
        <v>367</v>
      </c>
      <c r="H1" s="184" t="s">
        <v>368</v>
      </c>
      <c r="I1" s="184" t="s">
        <v>369</v>
      </c>
      <c r="J1" s="184" t="s">
        <v>370</v>
      </c>
      <c r="K1" s="184" t="s">
        <v>371</v>
      </c>
      <c r="L1" s="184" t="s">
        <v>372</v>
      </c>
      <c r="M1" s="184" t="s">
        <v>373</v>
      </c>
      <c r="N1" s="184" t="s">
        <v>374</v>
      </c>
      <c r="O1" s="184" t="s">
        <v>375</v>
      </c>
      <c r="P1" s="184" t="s">
        <v>376</v>
      </c>
      <c r="Q1" s="184" t="s">
        <v>377</v>
      </c>
      <c r="R1" s="184" t="s">
        <v>378</v>
      </c>
      <c r="S1" s="184" t="s">
        <v>379</v>
      </c>
      <c r="T1" s="184" t="s">
        <v>380</v>
      </c>
      <c r="U1" s="184" t="s">
        <v>381</v>
      </c>
      <c r="V1" s="184" t="s">
        <v>382</v>
      </c>
      <c r="W1" s="184" t="s">
        <v>383</v>
      </c>
      <c r="X1" s="184" t="s">
        <v>384</v>
      </c>
      <c r="Y1" s="184" t="s">
        <v>385</v>
      </c>
      <c r="Z1" s="184" t="s">
        <v>386</v>
      </c>
      <c r="AA1" s="184" t="s">
        <v>387</v>
      </c>
      <c r="AB1" s="184" t="s">
        <v>388</v>
      </c>
      <c r="AC1" s="184" t="s">
        <v>389</v>
      </c>
      <c r="AD1" s="184" t="s">
        <v>390</v>
      </c>
      <c r="AE1" s="184" t="s">
        <v>391</v>
      </c>
      <c r="AF1" s="184" t="s">
        <v>392</v>
      </c>
      <c r="AG1" s="184" t="s">
        <v>393</v>
      </c>
      <c r="AH1" s="184" t="s">
        <v>394</v>
      </c>
      <c r="AI1" s="184" t="s">
        <v>395</v>
      </c>
      <c r="AJ1" s="184" t="s">
        <v>396</v>
      </c>
      <c r="AK1" s="184" t="s">
        <v>397</v>
      </c>
      <c r="AL1" s="184" t="s">
        <v>398</v>
      </c>
      <c r="AM1" s="184" t="s">
        <v>399</v>
      </c>
      <c r="AN1" s="184" t="s">
        <v>400</v>
      </c>
      <c r="AO1" s="184" t="s">
        <v>401</v>
      </c>
      <c r="AP1" s="184" t="s">
        <v>402</v>
      </c>
      <c r="AQ1" s="184" t="s">
        <v>403</v>
      </c>
      <c r="AR1" s="184" t="s">
        <v>404</v>
      </c>
      <c r="AS1" s="184" t="s">
        <v>405</v>
      </c>
      <c r="AT1" s="184" t="s">
        <v>406</v>
      </c>
      <c r="AU1" s="185" t="s">
        <v>407</v>
      </c>
    </row>
    <row r="2" spans="1:47" ht="60" customHeight="1" outlineLevel="1" x14ac:dyDescent="0.35">
      <c r="A2" s="175" t="s">
        <v>2003</v>
      </c>
      <c r="B2" s="149" t="s">
        <v>19</v>
      </c>
      <c r="C2" s="147" t="s">
        <v>2004</v>
      </c>
      <c r="D2" s="153" t="s">
        <v>2005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2003</v>
      </c>
      <c r="B3" s="150" t="s">
        <v>2006</v>
      </c>
      <c r="C3" s="148" t="s">
        <v>2007</v>
      </c>
      <c r="D3" s="154" t="s">
        <v>2008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2003</v>
      </c>
      <c r="B4" s="151" t="s">
        <v>2006</v>
      </c>
      <c r="C4" s="152" t="s">
        <v>2009</v>
      </c>
      <c r="D4" s="155" t="s">
        <v>2010</v>
      </c>
      <c r="E4" s="158" t="s">
        <v>2011</v>
      </c>
      <c r="F4" s="161" t="s">
        <v>2012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2003</v>
      </c>
      <c r="B5" s="151" t="s">
        <v>2006</v>
      </c>
      <c r="C5" s="152" t="s">
        <v>2013</v>
      </c>
      <c r="D5" s="155" t="s">
        <v>2014</v>
      </c>
      <c r="E5" s="158" t="s">
        <v>2015</v>
      </c>
      <c r="F5" s="161" t="s">
        <v>2016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2003</v>
      </c>
      <c r="B6" s="151" t="s">
        <v>2006</v>
      </c>
      <c r="C6" s="152" t="s">
        <v>2017</v>
      </c>
      <c r="D6" s="155" t="s">
        <v>2018</v>
      </c>
      <c r="E6" s="158" t="s">
        <v>2019</v>
      </c>
      <c r="F6" s="161" t="s">
        <v>2016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2003</v>
      </c>
      <c r="B7" s="151" t="s">
        <v>2006</v>
      </c>
      <c r="C7" s="152" t="s">
        <v>2020</v>
      </c>
      <c r="D7" s="155" t="s">
        <v>2021</v>
      </c>
      <c r="E7" s="158" t="s">
        <v>2022</v>
      </c>
      <c r="F7" s="161" t="s">
        <v>2016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2003</v>
      </c>
      <c r="B8" s="151" t="s">
        <v>2006</v>
      </c>
      <c r="C8" s="152" t="s">
        <v>2023</v>
      </c>
      <c r="D8" s="155" t="s">
        <v>2024</v>
      </c>
      <c r="E8" s="158" t="s">
        <v>2025</v>
      </c>
      <c r="F8" s="161" t="s">
        <v>2026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2003</v>
      </c>
      <c r="B9" s="150" t="s">
        <v>2027</v>
      </c>
      <c r="C9" s="148" t="s">
        <v>2028</v>
      </c>
      <c r="D9" s="154" t="s">
        <v>2029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2003</v>
      </c>
      <c r="B10" s="151" t="s">
        <v>2027</v>
      </c>
      <c r="C10" s="152" t="s">
        <v>2030</v>
      </c>
      <c r="D10" s="155" t="s">
        <v>2031</v>
      </c>
      <c r="E10" s="158" t="s">
        <v>2032</v>
      </c>
      <c r="F10" s="161" t="s">
        <v>2012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2003</v>
      </c>
      <c r="B11" s="151" t="s">
        <v>2027</v>
      </c>
      <c r="C11" s="152" t="s">
        <v>2033</v>
      </c>
      <c r="D11" s="155" t="s">
        <v>2034</v>
      </c>
      <c r="E11" s="158" t="s">
        <v>2035</v>
      </c>
      <c r="F11" s="161" t="s">
        <v>2012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2003</v>
      </c>
      <c r="B12" s="151" t="s">
        <v>2027</v>
      </c>
      <c r="C12" s="152" t="s">
        <v>2036</v>
      </c>
      <c r="D12" s="155" t="s">
        <v>2037</v>
      </c>
      <c r="E12" s="158" t="s">
        <v>2038</v>
      </c>
      <c r="F12" s="161" t="s">
        <v>2012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2003</v>
      </c>
      <c r="B13" s="150" t="s">
        <v>2039</v>
      </c>
      <c r="C13" s="148" t="s">
        <v>2040</v>
      </c>
      <c r="D13" s="154" t="s">
        <v>2041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2003</v>
      </c>
      <c r="B14" s="151" t="s">
        <v>2039</v>
      </c>
      <c r="C14" s="152" t="s">
        <v>2042</v>
      </c>
      <c r="D14" s="155" t="s">
        <v>2043</v>
      </c>
      <c r="E14" s="158" t="s">
        <v>2044</v>
      </c>
      <c r="F14" s="161" t="s">
        <v>2012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2003</v>
      </c>
      <c r="B15" s="151" t="s">
        <v>2039</v>
      </c>
      <c r="C15" s="152" t="s">
        <v>2045</v>
      </c>
      <c r="D15" s="155" t="s">
        <v>2046</v>
      </c>
      <c r="E15" s="158" t="s">
        <v>2047</v>
      </c>
      <c r="F15" s="161" t="s">
        <v>2012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2003</v>
      </c>
      <c r="B16" s="150" t="s">
        <v>2048</v>
      </c>
      <c r="C16" s="148" t="s">
        <v>2049</v>
      </c>
      <c r="D16" s="154" t="s">
        <v>2050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2003</v>
      </c>
      <c r="B17" s="151" t="s">
        <v>2048</v>
      </c>
      <c r="C17" s="152" t="s">
        <v>2051</v>
      </c>
      <c r="D17" s="155" t="s">
        <v>2052</v>
      </c>
      <c r="E17" s="158" t="s">
        <v>2053</v>
      </c>
      <c r="F17" s="161" t="s">
        <v>2012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2003</v>
      </c>
      <c r="B18" s="151" t="s">
        <v>2048</v>
      </c>
      <c r="C18" s="152" t="s">
        <v>2054</v>
      </c>
      <c r="D18" s="155" t="s">
        <v>2055</v>
      </c>
      <c r="E18" s="158" t="s">
        <v>2056</v>
      </c>
      <c r="F18" s="161" t="s">
        <v>2016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2003</v>
      </c>
      <c r="B19" s="151" t="s">
        <v>2048</v>
      </c>
      <c r="C19" s="152" t="s">
        <v>2057</v>
      </c>
      <c r="D19" s="155" t="s">
        <v>2058</v>
      </c>
      <c r="E19" s="158" t="s">
        <v>2059</v>
      </c>
      <c r="F19" s="161" t="s">
        <v>2012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2003</v>
      </c>
      <c r="B20" s="151" t="s">
        <v>2048</v>
      </c>
      <c r="C20" s="152" t="s">
        <v>2060</v>
      </c>
      <c r="D20" s="155" t="s">
        <v>2061</v>
      </c>
      <c r="E20" s="158" t="s">
        <v>2062</v>
      </c>
      <c r="F20" s="161" t="s">
        <v>2012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2003</v>
      </c>
      <c r="B21" s="151" t="s">
        <v>2048</v>
      </c>
      <c r="C21" s="152" t="s">
        <v>2063</v>
      </c>
      <c r="D21" s="155" t="s">
        <v>2064</v>
      </c>
      <c r="E21" s="158" t="s">
        <v>2065</v>
      </c>
      <c r="F21" s="161" t="s">
        <v>2016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2003</v>
      </c>
      <c r="B22" s="151" t="s">
        <v>2048</v>
      </c>
      <c r="C22" s="152" t="s">
        <v>2066</v>
      </c>
      <c r="D22" s="155" t="s">
        <v>2067</v>
      </c>
      <c r="E22" s="158" t="s">
        <v>2068</v>
      </c>
      <c r="F22" s="161" t="s">
        <v>2012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2003</v>
      </c>
      <c r="B23" s="151" t="s">
        <v>2048</v>
      </c>
      <c r="C23" s="152" t="s">
        <v>2069</v>
      </c>
      <c r="D23" s="155" t="s">
        <v>2070</v>
      </c>
      <c r="E23" s="158" t="s">
        <v>2071</v>
      </c>
      <c r="F23" s="161" t="s">
        <v>2012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2003</v>
      </c>
      <c r="B24" s="150" t="s">
        <v>2072</v>
      </c>
      <c r="C24" s="148" t="s">
        <v>2073</v>
      </c>
      <c r="D24" s="154" t="s">
        <v>2074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2003</v>
      </c>
      <c r="B25" s="151" t="s">
        <v>2072</v>
      </c>
      <c r="C25" s="152" t="s">
        <v>2075</v>
      </c>
      <c r="D25" s="155" t="s">
        <v>2076</v>
      </c>
      <c r="E25" s="158" t="s">
        <v>2077</v>
      </c>
      <c r="F25" s="161" t="s">
        <v>2012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2003</v>
      </c>
      <c r="B26" s="151" t="s">
        <v>2072</v>
      </c>
      <c r="C26" s="152" t="s">
        <v>2078</v>
      </c>
      <c r="D26" s="155" t="s">
        <v>2079</v>
      </c>
      <c r="E26" s="158" t="s">
        <v>2080</v>
      </c>
      <c r="F26" s="161" t="s">
        <v>2012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2003</v>
      </c>
      <c r="B27" s="151" t="s">
        <v>2072</v>
      </c>
      <c r="C27" s="152" t="s">
        <v>2081</v>
      </c>
      <c r="D27" s="155" t="s">
        <v>2082</v>
      </c>
      <c r="E27" s="158" t="s">
        <v>2083</v>
      </c>
      <c r="F27" s="161" t="s">
        <v>2016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2003</v>
      </c>
      <c r="B28" s="151" t="s">
        <v>2072</v>
      </c>
      <c r="C28" s="152" t="s">
        <v>2084</v>
      </c>
      <c r="D28" s="155" t="s">
        <v>2085</v>
      </c>
      <c r="E28" s="158" t="s">
        <v>2086</v>
      </c>
      <c r="F28" s="161" t="s">
        <v>2012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2003</v>
      </c>
      <c r="B29" s="150" t="s">
        <v>2087</v>
      </c>
      <c r="C29" s="148" t="s">
        <v>2088</v>
      </c>
      <c r="D29" s="154" t="s">
        <v>2089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2003</v>
      </c>
      <c r="B30" s="151" t="s">
        <v>2087</v>
      </c>
      <c r="C30" s="152" t="s">
        <v>2090</v>
      </c>
      <c r="D30" s="155" t="s">
        <v>2091</v>
      </c>
      <c r="E30" s="158" t="s">
        <v>2092</v>
      </c>
      <c r="F30" s="161" t="s">
        <v>2026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2003</v>
      </c>
      <c r="B31" s="151" t="s">
        <v>2087</v>
      </c>
      <c r="C31" s="152" t="s">
        <v>2093</v>
      </c>
      <c r="D31" s="155" t="s">
        <v>2094</v>
      </c>
      <c r="E31" s="158" t="s">
        <v>2095</v>
      </c>
      <c r="F31" s="161" t="s">
        <v>2026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2003</v>
      </c>
      <c r="B32" s="151" t="s">
        <v>2087</v>
      </c>
      <c r="C32" s="152" t="s">
        <v>2096</v>
      </c>
      <c r="D32" s="155" t="s">
        <v>2097</v>
      </c>
      <c r="E32" s="158" t="s">
        <v>2098</v>
      </c>
      <c r="F32" s="161" t="s">
        <v>2026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2003</v>
      </c>
      <c r="B33" s="151" t="s">
        <v>2087</v>
      </c>
      <c r="C33" s="152" t="s">
        <v>2099</v>
      </c>
      <c r="D33" s="155" t="s">
        <v>2100</v>
      </c>
      <c r="E33" s="158" t="s">
        <v>2101</v>
      </c>
      <c r="F33" s="161" t="s">
        <v>2026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2003</v>
      </c>
      <c r="B34" s="151" t="s">
        <v>2087</v>
      </c>
      <c r="C34" s="152" t="s">
        <v>2102</v>
      </c>
      <c r="D34" s="155" t="s">
        <v>2103</v>
      </c>
      <c r="E34" s="158" t="s">
        <v>2104</v>
      </c>
      <c r="F34" s="161" t="s">
        <v>2026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2003</v>
      </c>
      <c r="B35" s="151" t="s">
        <v>2087</v>
      </c>
      <c r="C35" s="152" t="s">
        <v>2105</v>
      </c>
      <c r="D35" s="155" t="s">
        <v>2106</v>
      </c>
      <c r="E35" s="158" t="s">
        <v>2107</v>
      </c>
      <c r="F35" s="161" t="s">
        <v>2026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2003</v>
      </c>
      <c r="B36" s="151" t="s">
        <v>2087</v>
      </c>
      <c r="C36" s="152" t="s">
        <v>2108</v>
      </c>
      <c r="D36" s="155" t="s">
        <v>2109</v>
      </c>
      <c r="E36" s="158" t="s">
        <v>2110</v>
      </c>
      <c r="F36" s="161" t="s">
        <v>2026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2003</v>
      </c>
      <c r="B37" s="151" t="s">
        <v>2087</v>
      </c>
      <c r="C37" s="152" t="s">
        <v>2111</v>
      </c>
      <c r="D37" s="155" t="s">
        <v>2112</v>
      </c>
      <c r="E37" s="158" t="s">
        <v>2113</v>
      </c>
      <c r="F37" s="161" t="s">
        <v>2026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2003</v>
      </c>
      <c r="B38" s="151" t="s">
        <v>2087</v>
      </c>
      <c r="C38" s="152" t="s">
        <v>2114</v>
      </c>
      <c r="D38" s="155" t="s">
        <v>2115</v>
      </c>
      <c r="E38" s="158" t="s">
        <v>2116</v>
      </c>
      <c r="F38" s="161" t="s">
        <v>2026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2003</v>
      </c>
      <c r="B39" s="151" t="s">
        <v>2087</v>
      </c>
      <c r="C39" s="152" t="s">
        <v>2117</v>
      </c>
      <c r="D39" s="155" t="s">
        <v>2118</v>
      </c>
      <c r="E39" s="158" t="s">
        <v>2119</v>
      </c>
      <c r="F39" s="161" t="s">
        <v>2026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2120</v>
      </c>
      <c r="B40" s="149" t="s">
        <v>19</v>
      </c>
      <c r="C40" s="147" t="s">
        <v>2121</v>
      </c>
      <c r="D40" s="153" t="s">
        <v>2122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2120</v>
      </c>
      <c r="B41" s="150" t="s">
        <v>2123</v>
      </c>
      <c r="C41" s="148" t="s">
        <v>2124</v>
      </c>
      <c r="D41" s="154" t="s">
        <v>2125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2120</v>
      </c>
      <c r="B42" s="151" t="s">
        <v>2123</v>
      </c>
      <c r="C42" s="152" t="s">
        <v>2126</v>
      </c>
      <c r="D42" s="155" t="s">
        <v>2127</v>
      </c>
      <c r="E42" s="158" t="s">
        <v>2128</v>
      </c>
      <c r="F42" s="161" t="s">
        <v>2012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2120</v>
      </c>
      <c r="B43" s="151" t="s">
        <v>2123</v>
      </c>
      <c r="C43" s="152" t="s">
        <v>2129</v>
      </c>
      <c r="D43" s="155" t="s">
        <v>2130</v>
      </c>
      <c r="E43" s="158" t="s">
        <v>2131</v>
      </c>
      <c r="F43" s="161" t="s">
        <v>2012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2120</v>
      </c>
      <c r="B44" s="151" t="s">
        <v>2123</v>
      </c>
      <c r="C44" s="152" t="s">
        <v>2132</v>
      </c>
      <c r="D44" s="155" t="s">
        <v>2133</v>
      </c>
      <c r="E44" s="158" t="s">
        <v>2134</v>
      </c>
      <c r="F44" s="161" t="s">
        <v>2016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2120</v>
      </c>
      <c r="B45" s="151" t="s">
        <v>2123</v>
      </c>
      <c r="C45" s="152" t="s">
        <v>2135</v>
      </c>
      <c r="D45" s="155" t="s">
        <v>2136</v>
      </c>
      <c r="E45" s="158" t="s">
        <v>2137</v>
      </c>
      <c r="F45" s="161" t="s">
        <v>2026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2120</v>
      </c>
      <c r="B46" s="151" t="s">
        <v>2123</v>
      </c>
      <c r="C46" s="152" t="s">
        <v>2138</v>
      </c>
      <c r="D46" s="155" t="s">
        <v>2139</v>
      </c>
      <c r="E46" s="158" t="s">
        <v>2140</v>
      </c>
      <c r="F46" s="161" t="s">
        <v>2012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2120</v>
      </c>
      <c r="B47" s="151" t="s">
        <v>2123</v>
      </c>
      <c r="C47" s="152" t="s">
        <v>2141</v>
      </c>
      <c r="D47" s="155" t="s">
        <v>2142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2120</v>
      </c>
      <c r="B48" s="151" t="s">
        <v>2123</v>
      </c>
      <c r="C48" s="152" t="s">
        <v>2143</v>
      </c>
      <c r="D48" s="155" t="s">
        <v>2144</v>
      </c>
      <c r="E48" s="158" t="s">
        <v>2145</v>
      </c>
      <c r="F48" s="161" t="s">
        <v>2012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2120</v>
      </c>
      <c r="B49" s="151" t="s">
        <v>2123</v>
      </c>
      <c r="C49" s="152" t="s">
        <v>2146</v>
      </c>
      <c r="D49" s="155" t="s">
        <v>2147</v>
      </c>
      <c r="E49" s="158" t="s">
        <v>2148</v>
      </c>
      <c r="F49" s="161" t="s">
        <v>2016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2120</v>
      </c>
      <c r="B50" s="150" t="s">
        <v>2149</v>
      </c>
      <c r="C50" s="148" t="s">
        <v>2150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2120</v>
      </c>
      <c r="B51" s="151" t="s">
        <v>2149</v>
      </c>
      <c r="C51" s="152" t="s">
        <v>2151</v>
      </c>
      <c r="D51" s="155" t="s">
        <v>2152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2120</v>
      </c>
      <c r="B52" s="151" t="s">
        <v>2149</v>
      </c>
      <c r="C52" s="152" t="s">
        <v>2153</v>
      </c>
      <c r="D52" s="155" t="s">
        <v>2154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2120</v>
      </c>
      <c r="B53" s="151" t="s">
        <v>2149</v>
      </c>
      <c r="C53" s="152" t="s">
        <v>2155</v>
      </c>
      <c r="D53" s="155" t="s">
        <v>2156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2120</v>
      </c>
      <c r="B54" s="151" t="s">
        <v>2149</v>
      </c>
      <c r="C54" s="152" t="s">
        <v>2157</v>
      </c>
      <c r="D54" s="155" t="s">
        <v>2158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2120</v>
      </c>
      <c r="B55" s="151" t="s">
        <v>2149</v>
      </c>
      <c r="C55" s="152" t="s">
        <v>2159</v>
      </c>
      <c r="D55" s="155" t="s">
        <v>2160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2120</v>
      </c>
      <c r="B56" s="150" t="s">
        <v>274</v>
      </c>
      <c r="C56" s="148" t="s">
        <v>2161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2120</v>
      </c>
      <c r="B57" s="151" t="s">
        <v>274</v>
      </c>
      <c r="C57" s="152" t="s">
        <v>2162</v>
      </c>
      <c r="D57" s="155" t="s">
        <v>2163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2120</v>
      </c>
      <c r="B58" s="151" t="s">
        <v>274</v>
      </c>
      <c r="C58" s="152" t="s">
        <v>2164</v>
      </c>
      <c r="D58" s="155" t="s">
        <v>2165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2120</v>
      </c>
      <c r="B59" s="151" t="s">
        <v>274</v>
      </c>
      <c r="C59" s="152" t="s">
        <v>2166</v>
      </c>
      <c r="D59" s="155" t="s">
        <v>2167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2120</v>
      </c>
      <c r="B60" s="151" t="s">
        <v>274</v>
      </c>
      <c r="C60" s="152" t="s">
        <v>2168</v>
      </c>
      <c r="D60" s="155" t="s">
        <v>2169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2120</v>
      </c>
      <c r="B61" s="150" t="s">
        <v>2170</v>
      </c>
      <c r="C61" s="148" t="s">
        <v>2171</v>
      </c>
      <c r="D61" s="154" t="s">
        <v>2172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2120</v>
      </c>
      <c r="B62" s="151" t="s">
        <v>2170</v>
      </c>
      <c r="C62" s="152" t="s">
        <v>2173</v>
      </c>
      <c r="D62" s="155" t="s">
        <v>2174</v>
      </c>
      <c r="E62" s="158" t="s">
        <v>2175</v>
      </c>
      <c r="F62" s="161" t="s">
        <v>2012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2120</v>
      </c>
      <c r="B63" s="151" t="s">
        <v>2170</v>
      </c>
      <c r="C63" s="152" t="s">
        <v>2176</v>
      </c>
      <c r="D63" s="155" t="s">
        <v>2177</v>
      </c>
      <c r="E63" s="158" t="s">
        <v>2178</v>
      </c>
      <c r="F63" s="161" t="s">
        <v>2016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2120</v>
      </c>
      <c r="B64" s="151" t="s">
        <v>2170</v>
      </c>
      <c r="C64" s="152" t="s">
        <v>2179</v>
      </c>
      <c r="D64" s="155" t="s">
        <v>2180</v>
      </c>
      <c r="E64" s="158" t="s">
        <v>2181</v>
      </c>
      <c r="F64" s="161" t="s">
        <v>2012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2120</v>
      </c>
      <c r="B65" s="151" t="s">
        <v>2170</v>
      </c>
      <c r="C65" s="152" t="s">
        <v>2182</v>
      </c>
      <c r="D65" s="155" t="s">
        <v>2183</v>
      </c>
      <c r="E65" s="158" t="s">
        <v>2184</v>
      </c>
      <c r="F65" s="161" t="s">
        <v>2012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2120</v>
      </c>
      <c r="B66" s="150" t="s">
        <v>1778</v>
      </c>
      <c r="C66" s="148" t="s">
        <v>2185</v>
      </c>
      <c r="D66" s="154" t="s">
        <v>2186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2120</v>
      </c>
      <c r="B67" s="151" t="s">
        <v>1778</v>
      </c>
      <c r="C67" s="152" t="s">
        <v>2187</v>
      </c>
      <c r="D67" s="155" t="s">
        <v>2188</v>
      </c>
      <c r="E67" s="158" t="s">
        <v>2189</v>
      </c>
      <c r="F67" s="161" t="s">
        <v>2012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2120</v>
      </c>
      <c r="B68" s="151" t="s">
        <v>1778</v>
      </c>
      <c r="C68" s="152" t="s">
        <v>2190</v>
      </c>
      <c r="D68" s="155" t="s">
        <v>2191</v>
      </c>
      <c r="E68" s="158" t="s">
        <v>2192</v>
      </c>
      <c r="F68" s="161" t="s">
        <v>2012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2120</v>
      </c>
      <c r="B69" s="151" t="s">
        <v>1778</v>
      </c>
      <c r="C69" s="152" t="s">
        <v>2193</v>
      </c>
      <c r="D69" s="155" t="s">
        <v>2194</v>
      </c>
      <c r="E69" s="158" t="s">
        <v>2195</v>
      </c>
      <c r="F69" s="161" t="s">
        <v>2016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2120</v>
      </c>
      <c r="B70" s="151" t="s">
        <v>1778</v>
      </c>
      <c r="C70" s="152" t="s">
        <v>2196</v>
      </c>
      <c r="D70" s="155" t="s">
        <v>2197</v>
      </c>
      <c r="E70" s="158" t="s">
        <v>2198</v>
      </c>
      <c r="F70" s="161" t="s">
        <v>2012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2120</v>
      </c>
      <c r="B71" s="151" t="s">
        <v>1778</v>
      </c>
      <c r="C71" s="152" t="s">
        <v>2199</v>
      </c>
      <c r="D71" s="155" t="s">
        <v>2200</v>
      </c>
      <c r="E71" s="158" t="s">
        <v>2201</v>
      </c>
      <c r="F71" s="161" t="s">
        <v>2012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2120</v>
      </c>
      <c r="B72" s="151" t="s">
        <v>1778</v>
      </c>
      <c r="C72" s="152" t="s">
        <v>2202</v>
      </c>
      <c r="D72" s="155" t="s">
        <v>2203</v>
      </c>
      <c r="E72" s="158" t="s">
        <v>2204</v>
      </c>
      <c r="F72" s="161" t="s">
        <v>2012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2120</v>
      </c>
      <c r="B73" s="151" t="s">
        <v>1778</v>
      </c>
      <c r="C73" s="152" t="s">
        <v>2205</v>
      </c>
      <c r="D73" s="155" t="s">
        <v>2206</v>
      </c>
      <c r="E73" s="158" t="s">
        <v>2207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2120</v>
      </c>
      <c r="B74" s="151" t="s">
        <v>1778</v>
      </c>
      <c r="C74" s="152" t="s">
        <v>2208</v>
      </c>
      <c r="D74" s="155" t="s">
        <v>2209</v>
      </c>
      <c r="E74" s="158" t="s">
        <v>2210</v>
      </c>
      <c r="F74" s="161" t="s">
        <v>2016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2120</v>
      </c>
      <c r="B75" s="151" t="s">
        <v>1778</v>
      </c>
      <c r="C75" s="152" t="s">
        <v>2211</v>
      </c>
      <c r="D75" s="155" t="s">
        <v>2212</v>
      </c>
      <c r="E75" s="158" t="s">
        <v>2213</v>
      </c>
      <c r="F75" s="161" t="s">
        <v>2026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2120</v>
      </c>
      <c r="B76" s="151" t="s">
        <v>1778</v>
      </c>
      <c r="C76" s="152" t="s">
        <v>2214</v>
      </c>
      <c r="D76" s="155" t="s">
        <v>2215</v>
      </c>
      <c r="E76" s="158" t="s">
        <v>2216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2120</v>
      </c>
      <c r="B77" s="150" t="s">
        <v>2048</v>
      </c>
      <c r="C77" s="148" t="s">
        <v>2217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2120</v>
      </c>
      <c r="B78" s="151" t="s">
        <v>2048</v>
      </c>
      <c r="C78" s="152" t="s">
        <v>2218</v>
      </c>
      <c r="D78" s="155" t="s">
        <v>2219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2120</v>
      </c>
      <c r="B79" s="151" t="s">
        <v>2048</v>
      </c>
      <c r="C79" s="152" t="s">
        <v>2220</v>
      </c>
      <c r="D79" s="155" t="s">
        <v>2221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2120</v>
      </c>
      <c r="B80" s="151" t="s">
        <v>2048</v>
      </c>
      <c r="C80" s="152" t="s">
        <v>2222</v>
      </c>
      <c r="D80" s="155" t="s">
        <v>2223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2120</v>
      </c>
      <c r="B81" s="150" t="s">
        <v>1976</v>
      </c>
      <c r="C81" s="148" t="s">
        <v>2224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2120</v>
      </c>
      <c r="B82" s="151" t="s">
        <v>1976</v>
      </c>
      <c r="C82" s="152" t="s">
        <v>2225</v>
      </c>
      <c r="D82" s="155" t="s">
        <v>2226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2120</v>
      </c>
      <c r="B83" s="151" t="s">
        <v>1976</v>
      </c>
      <c r="C83" s="152" t="s">
        <v>2227</v>
      </c>
      <c r="D83" s="155" t="s">
        <v>2228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2120</v>
      </c>
      <c r="B84" s="151" t="s">
        <v>1976</v>
      </c>
      <c r="C84" s="152" t="s">
        <v>2229</v>
      </c>
      <c r="D84" s="155" t="s">
        <v>2230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2120</v>
      </c>
      <c r="B85" s="151" t="s">
        <v>1976</v>
      </c>
      <c r="C85" s="152" t="s">
        <v>2231</v>
      </c>
      <c r="D85" s="155" t="s">
        <v>2232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2120</v>
      </c>
      <c r="B86" s="151" t="s">
        <v>1976</v>
      </c>
      <c r="C86" s="152" t="s">
        <v>2233</v>
      </c>
      <c r="D86" s="155" t="s">
        <v>2234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2235</v>
      </c>
      <c r="B87" s="149" t="s">
        <v>19</v>
      </c>
      <c r="C87" s="147" t="s">
        <v>2236</v>
      </c>
      <c r="D87" s="153" t="s">
        <v>2237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2235</v>
      </c>
      <c r="B88" s="150" t="s">
        <v>2238</v>
      </c>
      <c r="C88" s="148" t="s">
        <v>2239</v>
      </c>
      <c r="D88" s="154" t="s">
        <v>2240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2235</v>
      </c>
      <c r="B89" s="151" t="s">
        <v>2238</v>
      </c>
      <c r="C89" s="152" t="s">
        <v>2241</v>
      </c>
      <c r="D89" s="155" t="s">
        <v>2242</v>
      </c>
      <c r="E89" s="158" t="s">
        <v>2243</v>
      </c>
      <c r="F89" s="161" t="s">
        <v>2012</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2235</v>
      </c>
      <c r="B90" s="151" t="s">
        <v>2238</v>
      </c>
      <c r="C90" s="152" t="s">
        <v>2244</v>
      </c>
      <c r="D90" s="155" t="s">
        <v>2245</v>
      </c>
      <c r="E90" s="158" t="s">
        <v>2246</v>
      </c>
      <c r="F90" s="161" t="s">
        <v>2016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2235</v>
      </c>
      <c r="B91" s="151" t="s">
        <v>2238</v>
      </c>
      <c r="C91" s="152" t="s">
        <v>2247</v>
      </c>
      <c r="D91" s="155" t="s">
        <v>2248</v>
      </c>
      <c r="E91" s="158" t="s">
        <v>2249</v>
      </c>
      <c r="F91" s="161" t="s">
        <v>2012</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2235</v>
      </c>
      <c r="B92" s="151" t="s">
        <v>2238</v>
      </c>
      <c r="C92" s="152" t="s">
        <v>2250</v>
      </c>
      <c r="D92" s="155" t="s">
        <v>2251</v>
      </c>
      <c r="E92" s="158" t="s">
        <v>2252</v>
      </c>
      <c r="F92" s="161" t="s">
        <v>2012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2235</v>
      </c>
      <c r="B93" s="151" t="s">
        <v>2238</v>
      </c>
      <c r="C93" s="152" t="s">
        <v>2253</v>
      </c>
      <c r="D93" s="155" t="s">
        <v>2254</v>
      </c>
      <c r="E93" s="158" t="s">
        <v>2255</v>
      </c>
      <c r="F93" s="161" t="s">
        <v>2012</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2235</v>
      </c>
      <c r="B94" s="151" t="s">
        <v>2238</v>
      </c>
      <c r="C94" s="152" t="s">
        <v>2256</v>
      </c>
      <c r="D94" s="155" t="s">
        <v>2257</v>
      </c>
      <c r="E94" s="158" t="s">
        <v>2258</v>
      </c>
      <c r="F94" s="161" t="s">
        <v>2016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2235</v>
      </c>
      <c r="B95" s="150" t="s">
        <v>2259</v>
      </c>
      <c r="C95" s="148" t="s">
        <v>2260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2235</v>
      </c>
      <c r="B96" s="151" t="s">
        <v>2259</v>
      </c>
      <c r="C96" s="152" t="s">
        <v>2261</v>
      </c>
      <c r="D96" s="155" t="s">
        <v>2262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2235</v>
      </c>
      <c r="B97" s="151" t="s">
        <v>2259</v>
      </c>
      <c r="C97" s="152" t="s">
        <v>2263</v>
      </c>
      <c r="D97" s="155" t="s">
        <v>2264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2235</v>
      </c>
      <c r="B98" s="151" t="s">
        <v>2259</v>
      </c>
      <c r="C98" s="152" t="s">
        <v>2265</v>
      </c>
      <c r="D98" s="155" t="s">
        <v>2266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2235</v>
      </c>
      <c r="B99" s="151" t="s">
        <v>2259</v>
      </c>
      <c r="C99" s="152" t="s">
        <v>2267</v>
      </c>
      <c r="D99" s="155" t="s">
        <v>2268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2235</v>
      </c>
      <c r="B100" s="151" t="s">
        <v>2259</v>
      </c>
      <c r="C100" s="152" t="s">
        <v>2269</v>
      </c>
      <c r="D100" s="155" t="s">
        <v>2270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2235</v>
      </c>
      <c r="B101" s="151" t="s">
        <v>2259</v>
      </c>
      <c r="C101" s="152" t="s">
        <v>2271</v>
      </c>
      <c r="D101" s="155" t="s">
        <v>2272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2235</v>
      </c>
      <c r="B102" s="151" t="s">
        <v>2259</v>
      </c>
      <c r="C102" s="152" t="s">
        <v>2273</v>
      </c>
      <c r="D102" s="155" t="s">
        <v>2274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2235</v>
      </c>
      <c r="B103" s="150" t="s">
        <v>1419</v>
      </c>
      <c r="C103" s="148" t="s">
        <v>2275</v>
      </c>
      <c r="D103" s="154" t="s">
        <v>2276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2235</v>
      </c>
      <c r="B104" s="151" t="s">
        <v>1419</v>
      </c>
      <c r="C104" s="152" t="s">
        <v>2277</v>
      </c>
      <c r="D104" s="155" t="s">
        <v>2278</v>
      </c>
      <c r="E104" s="158" t="s">
        <v>2279</v>
      </c>
      <c r="F104" s="161" t="s">
        <v>2012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2235</v>
      </c>
      <c r="B105" s="151" t="s">
        <v>1419</v>
      </c>
      <c r="C105" s="152" t="s">
        <v>2280</v>
      </c>
      <c r="D105" s="155" t="s">
        <v>2281</v>
      </c>
      <c r="E105" s="158" t="s">
        <v>2282</v>
      </c>
      <c r="F105" s="161" t="s">
        <v>2016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2235</v>
      </c>
      <c r="B106" s="151" t="s">
        <v>1419</v>
      </c>
      <c r="C106" s="152" t="s">
        <v>2283</v>
      </c>
      <c r="D106" s="155" t="s">
        <v>2284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2235</v>
      </c>
      <c r="B107" s="151" t="s">
        <v>1419</v>
      </c>
      <c r="C107" s="152" t="s">
        <v>2285</v>
      </c>
      <c r="D107" s="155" t="s">
        <v>2286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2235</v>
      </c>
      <c r="B108" s="151" t="s">
        <v>1419</v>
      </c>
      <c r="C108" s="152" t="s">
        <v>2287</v>
      </c>
      <c r="D108" s="155" t="s">
        <v>2288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2235</v>
      </c>
      <c r="B109" s="150" t="s">
        <v>2289</v>
      </c>
      <c r="C109" s="148" t="s">
        <v>2290</v>
      </c>
      <c r="D109" s="154" t="s">
        <v>2291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2235</v>
      </c>
      <c r="B110" s="151" t="s">
        <v>2289</v>
      </c>
      <c r="C110" s="152" t="s">
        <v>2292</v>
      </c>
      <c r="D110" s="155" t="s">
        <v>2293</v>
      </c>
      <c r="E110" s="158" t="s">
        <v>2294</v>
      </c>
      <c r="F110" s="161" t="s">
        <v>2012</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2235</v>
      </c>
      <c r="B111" s="151" t="s">
        <v>2289</v>
      </c>
      <c r="C111" s="152" t="s">
        <v>2295</v>
      </c>
      <c r="D111" s="155" t="s">
        <v>2296</v>
      </c>
      <c r="E111" s="158" t="s">
        <v>2297</v>
      </c>
      <c r="F111" s="161" t="s">
        <v>2012</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2235</v>
      </c>
      <c r="B112" s="151" t="s">
        <v>2289</v>
      </c>
      <c r="C112" s="152" t="s">
        <v>2298</v>
      </c>
      <c r="D112" s="155" t="s">
        <v>2299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2235</v>
      </c>
      <c r="B113" s="151" t="s">
        <v>2289</v>
      </c>
      <c r="C113" s="152" t="s">
        <v>2300</v>
      </c>
      <c r="D113" s="155" t="s">
        <v>2301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2235</v>
      </c>
      <c r="B114" s="151" t="s">
        <v>2289</v>
      </c>
      <c r="C114" s="152" t="s">
        <v>2302</v>
      </c>
      <c r="D114" s="155" t="s">
        <v>2303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2235</v>
      </c>
      <c r="B115" s="151" t="s">
        <v>2289</v>
      </c>
      <c r="C115" s="152" t="s">
        <v>2304</v>
      </c>
      <c r="D115" s="155" t="s">
        <v>2305</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2235</v>
      </c>
      <c r="B116" s="151" t="s">
        <v>2289</v>
      </c>
      <c r="C116" s="152" t="s">
        <v>2306</v>
      </c>
      <c r="D116" s="155" t="s">
        <v>2307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2235</v>
      </c>
      <c r="B117" s="151" t="s">
        <v>2289</v>
      </c>
      <c r="C117" s="152" t="s">
        <v>2308</v>
      </c>
      <c r="D117" s="155" t="s">
        <v>2309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2235</v>
      </c>
      <c r="B118" s="151" t="s">
        <v>2289</v>
      </c>
      <c r="C118" s="152" t="s">
        <v>2310</v>
      </c>
      <c r="D118" s="155" t="s">
        <v>2311</v>
      </c>
      <c r="E118" s="158" t="s">
        <v>2312</v>
      </c>
      <c r="F118" s="161" t="s">
        <v>2012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2235</v>
      </c>
      <c r="B119" s="151" t="s">
        <v>2289</v>
      </c>
      <c r="C119" s="152" t="s">
        <v>2313</v>
      </c>
      <c r="D119" s="155" t="s">
        <v>2314</v>
      </c>
      <c r="E119" s="158" t="s">
        <v>2315</v>
      </c>
      <c r="F119" s="161" t="s">
        <v>2012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2235</v>
      </c>
      <c r="B120" s="150" t="s">
        <v>2316</v>
      </c>
      <c r="C120" s="148" t="s">
        <v>2317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2235</v>
      </c>
      <c r="B121" s="151" t="s">
        <v>2316</v>
      </c>
      <c r="C121" s="152" t="s">
        <v>2318</v>
      </c>
      <c r="D121" s="155" t="s">
        <v>2319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2235</v>
      </c>
      <c r="B122" s="151" t="s">
        <v>2316</v>
      </c>
      <c r="C122" s="152" t="s">
        <v>2320</v>
      </c>
      <c r="D122" s="155" t="s">
        <v>2321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2235</v>
      </c>
      <c r="B123" s="151" t="s">
        <v>2316</v>
      </c>
      <c r="C123" s="152" t="s">
        <v>2322</v>
      </c>
      <c r="D123" s="155" t="s">
        <v>2323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2235</v>
      </c>
      <c r="B124" s="151" t="s">
        <v>2316</v>
      </c>
      <c r="C124" s="152" t="s">
        <v>2324</v>
      </c>
      <c r="D124" s="155" t="s">
        <v>2325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2235</v>
      </c>
      <c r="B125" s="151" t="s">
        <v>2316</v>
      </c>
      <c r="C125" s="152" t="s">
        <v>2326</v>
      </c>
      <c r="D125" s="155" t="s">
        <v>2327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2235</v>
      </c>
      <c r="B126" s="151" t="s">
        <v>2316</v>
      </c>
      <c r="C126" s="152" t="s">
        <v>2328</v>
      </c>
      <c r="D126" s="155" t="s">
        <v>2329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2235</v>
      </c>
      <c r="B127" s="151" t="s">
        <v>2316</v>
      </c>
      <c r="C127" s="152" t="s">
        <v>2330</v>
      </c>
      <c r="D127" s="155" t="s">
        <v>2331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2235</v>
      </c>
      <c r="B128" s="151" t="s">
        <v>2316</v>
      </c>
      <c r="C128" s="152" t="s">
        <v>2332</v>
      </c>
      <c r="D128" s="155" t="s">
        <v>2333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2235</v>
      </c>
      <c r="B129" s="151" t="s">
        <v>2316</v>
      </c>
      <c r="C129" s="152" t="s">
        <v>2334</v>
      </c>
      <c r="D129" s="155" t="s">
        <v>2335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2235</v>
      </c>
      <c r="B130" s="151" t="s">
        <v>2316</v>
      </c>
      <c r="C130" s="152" t="s">
        <v>2336</v>
      </c>
      <c r="D130" s="155" t="s">
        <v>2337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2235</v>
      </c>
      <c r="B131" s="151" t="s">
        <v>2316</v>
      </c>
      <c r="C131" s="152" t="s">
        <v>2338</v>
      </c>
      <c r="D131" s="155" t="s">
        <v>2339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2235</v>
      </c>
      <c r="B132" s="151" t="s">
        <v>2316</v>
      </c>
      <c r="C132" s="152" t="s">
        <v>2340</v>
      </c>
      <c r="D132" s="155" t="s">
        <v>2341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2235</v>
      </c>
      <c r="B133" s="150" t="s">
        <v>2342</v>
      </c>
      <c r="C133" s="148" t="s">
        <v>2343</v>
      </c>
      <c r="D133" s="154" t="s">
        <v>2344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2235</v>
      </c>
      <c r="B134" s="151" t="s">
        <v>2342</v>
      </c>
      <c r="C134" s="152" t="s">
        <v>2345</v>
      </c>
      <c r="D134" s="155" t="s">
        <v>2346</v>
      </c>
      <c r="E134" s="158" t="s">
        <v>2347</v>
      </c>
      <c r="F134" s="161" t="s">
        <v>2016</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2235</v>
      </c>
      <c r="B135" s="151" t="s">
        <v>2342</v>
      </c>
      <c r="C135" s="152" t="s">
        <v>2348</v>
      </c>
      <c r="D135" s="155" t="s">
        <v>2349</v>
      </c>
      <c r="E135" s="158" t="s">
        <v>2350</v>
      </c>
      <c r="F135" s="161" t="s">
        <v>2016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2235</v>
      </c>
      <c r="B136" s="151" t="s">
        <v>2342</v>
      </c>
      <c r="C136" s="152" t="s">
        <v>2351</v>
      </c>
      <c r="D136" s="155" t="s">
        <v>2352</v>
      </c>
      <c r="E136" s="158" t="s">
        <v>2353</v>
      </c>
      <c r="F136" s="161" t="s">
        <v>2012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2235</v>
      </c>
      <c r="B137" s="151" t="s">
        <v>2342</v>
      </c>
      <c r="C137" s="152" t="s">
        <v>2354</v>
      </c>
      <c r="D137" s="155" t="s">
        <v>2355</v>
      </c>
      <c r="E137" s="158" t="s">
        <v>2356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2235</v>
      </c>
      <c r="B138" s="150" t="s">
        <v>1652</v>
      </c>
      <c r="C138" s="148" t="s">
        <v>2357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2235</v>
      </c>
      <c r="B139" s="151" t="s">
        <v>1652</v>
      </c>
      <c r="C139" s="152" t="s">
        <v>2358</v>
      </c>
      <c r="D139" s="155" t="s">
        <v>2359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2235</v>
      </c>
      <c r="B140" s="151" t="s">
        <v>1652</v>
      </c>
      <c r="C140" s="152" t="s">
        <v>2360</v>
      </c>
      <c r="D140" s="155" t="s">
        <v>2361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2235</v>
      </c>
      <c r="B141" s="150" t="s">
        <v>2362</v>
      </c>
      <c r="C141" s="148" t="s">
        <v>2363</v>
      </c>
      <c r="D141" s="154" t="s">
        <v>2364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2235</v>
      </c>
      <c r="B142" s="151" t="s">
        <v>2362</v>
      </c>
      <c r="C142" s="152" t="s">
        <v>2365</v>
      </c>
      <c r="D142" s="155" t="s">
        <v>2366</v>
      </c>
      <c r="E142" s="158" t="s">
        <v>2367</v>
      </c>
      <c r="F142" s="161" t="s">
        <v>2012</v>
      </c>
      <c r="G142" s="164">
        <f>IF(COUNTIF(H142:AU142,"&lt;&gt;")=0,"",SUMPRODUCT(((Recommendations[ImplStatus]="Implemented")+(Recommendations[ImplStatus]="Compensated"))*ISNUMBER(MATCH(Recommendations[Id],H142:AU142,0)))/COUNTIF(H142:AU142,"&lt;&gt;"))</f>
        <v>0</v>
      </c>
      <c r="H142" s="167" t="s">
        <v>39</v>
      </c>
      <c r="I142" s="167" t="s">
        <v>65</v>
      </c>
      <c r="J142" s="167" t="s">
        <v>90</v>
      </c>
      <c r="K142" s="167" t="s">
        <v>95</v>
      </c>
      <c r="L142" s="167" t="s">
        <v>100</v>
      </c>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2235</v>
      </c>
      <c r="B143" s="151" t="s">
        <v>2362</v>
      </c>
      <c r="C143" s="152" t="s">
        <v>2368</v>
      </c>
      <c r="D143" s="155" t="s">
        <v>2369</v>
      </c>
      <c r="E143" s="158" t="s">
        <v>2370</v>
      </c>
      <c r="F143" s="161" t="s">
        <v>2012</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2235</v>
      </c>
      <c r="B144" s="151" t="s">
        <v>2362</v>
      </c>
      <c r="C144" s="152" t="s">
        <v>2371</v>
      </c>
      <c r="D144" s="155" t="s">
        <v>2372</v>
      </c>
      <c r="E144" s="158" t="s">
        <v>2373</v>
      </c>
      <c r="F144" s="161" t="s">
        <v>2016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2235</v>
      </c>
      <c r="B145" s="151" t="s">
        <v>2362</v>
      </c>
      <c r="C145" s="152" t="s">
        <v>2374</v>
      </c>
      <c r="D145" s="155" t="s">
        <v>2375</v>
      </c>
      <c r="E145" s="158" t="s">
        <v>2376</v>
      </c>
      <c r="F145" s="161" t="s">
        <v>2012</v>
      </c>
      <c r="G145" s="164">
        <f>IF(COUNTIF(H145:AU145,"&lt;&gt;")=0,"",SUMPRODUCT(((Recommendations[ImplStatus]="Implemented")+(Recommendations[ImplStatus]="Compensated"))*ISNUMBER(MATCH(Recommendations[Id],H145:AU145,0)))/COUNTIF(H145:AU145,"&lt;&gt;"))</f>
        <v>0</v>
      </c>
      <c r="H145" s="167" t="s">
        <v>44</v>
      </c>
      <c r="I145" s="167" t="s">
        <v>50</v>
      </c>
      <c r="J145" s="167" t="s">
        <v>55</v>
      </c>
      <c r="K145" s="167" t="s">
        <v>70</v>
      </c>
      <c r="L145" s="167" t="s">
        <v>75</v>
      </c>
      <c r="M145" s="167" t="s">
        <v>80</v>
      </c>
      <c r="N145" s="167" t="s">
        <v>105</v>
      </c>
      <c r="O145" s="167" t="s">
        <v>110</v>
      </c>
      <c r="P145" s="167" t="s">
        <v>115</v>
      </c>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2235</v>
      </c>
      <c r="B146" s="151" t="s">
        <v>2362</v>
      </c>
      <c r="C146" s="152" t="s">
        <v>2377</v>
      </c>
      <c r="D146" s="155" t="s">
        <v>2378</v>
      </c>
      <c r="E146" s="158" t="s">
        <v>2379</v>
      </c>
      <c r="F146" s="161" t="s">
        <v>2012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2235</v>
      </c>
      <c r="B147" s="151" t="s">
        <v>2362</v>
      </c>
      <c r="C147" s="152" t="s">
        <v>2380</v>
      </c>
      <c r="D147" s="155" t="s">
        <v>2381</v>
      </c>
      <c r="E147" s="158" t="s">
        <v>2382</v>
      </c>
      <c r="F147" s="161" t="s">
        <v>2012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2235</v>
      </c>
      <c r="B148" s="150" t="s">
        <v>2383</v>
      </c>
      <c r="C148" s="148" t="s">
        <v>2384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2235</v>
      </c>
      <c r="B149" s="151" t="s">
        <v>2383</v>
      </c>
      <c r="C149" s="152" t="s">
        <v>2385</v>
      </c>
      <c r="D149" s="155" t="s">
        <v>2386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2235</v>
      </c>
      <c r="B150" s="151" t="s">
        <v>2383</v>
      </c>
      <c r="C150" s="152" t="s">
        <v>2387</v>
      </c>
      <c r="D150" s="155" t="s">
        <v>2388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2235</v>
      </c>
      <c r="B151" s="151" t="s">
        <v>2383</v>
      </c>
      <c r="C151" s="152" t="s">
        <v>2389</v>
      </c>
      <c r="D151" s="155" t="s">
        <v>2390</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2235</v>
      </c>
      <c r="B152" s="151" t="s">
        <v>2383</v>
      </c>
      <c r="C152" s="152" t="s">
        <v>2391</v>
      </c>
      <c r="D152" s="155" t="s">
        <v>2392</v>
      </c>
      <c r="E152" s="158"/>
      <c r="F152" s="161" t="s">
        <v>19</v>
      </c>
      <c r="G152" s="164">
        <f>IF(COUNTIF(H152:AU152,"&lt;&gt;")=0,"",SUMPRODUCT(((Recommendations[ImplStatus]="Implemented")+(Recommendations[ImplStatus]="Compensated"))*ISNUMBER(MATCH(Recommendations[Id],H152:AU152,0)))/COUNTIF(H152:AU152,"&lt;&gt;"))</f>
        <v>0</v>
      </c>
      <c r="H152" s="167" t="s">
        <v>13</v>
      </c>
      <c r="I152" s="167" t="s">
        <v>23</v>
      </c>
      <c r="J152" s="167" t="s">
        <v>28</v>
      </c>
      <c r="K152" s="167" t="s">
        <v>33</v>
      </c>
      <c r="L152" s="167" t="s">
        <v>60</v>
      </c>
      <c r="M152" s="167" t="s">
        <v>85</v>
      </c>
      <c r="N152" s="167" t="s">
        <v>120</v>
      </c>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2235</v>
      </c>
      <c r="B153" s="151" t="s">
        <v>2383</v>
      </c>
      <c r="C153" s="152" t="s">
        <v>2393</v>
      </c>
      <c r="D153" s="155" t="s">
        <v>2394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2395</v>
      </c>
      <c r="B154" s="149" t="s">
        <v>19</v>
      </c>
      <c r="C154" s="147" t="s">
        <v>2396</v>
      </c>
      <c r="D154" s="153" t="s">
        <v>2397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2395</v>
      </c>
      <c r="B155" s="150" t="s">
        <v>2398</v>
      </c>
      <c r="C155" s="148" t="s">
        <v>2399</v>
      </c>
      <c r="D155" s="154" t="s">
        <v>2400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2395</v>
      </c>
      <c r="B156" s="151" t="s">
        <v>2398</v>
      </c>
      <c r="C156" s="152" t="s">
        <v>2401</v>
      </c>
      <c r="D156" s="155" t="s">
        <v>2402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2395</v>
      </c>
      <c r="B157" s="151" t="s">
        <v>2398</v>
      </c>
      <c r="C157" s="152" t="s">
        <v>2403</v>
      </c>
      <c r="D157" s="155" t="s">
        <v>2404</v>
      </c>
      <c r="E157" s="158" t="s">
        <v>2405</v>
      </c>
      <c r="F157" s="161" t="s">
        <v>2012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2395</v>
      </c>
      <c r="B158" s="151" t="s">
        <v>2398</v>
      </c>
      <c r="C158" s="152" t="s">
        <v>2406</v>
      </c>
      <c r="D158" s="155" t="s">
        <v>2407</v>
      </c>
      <c r="E158" s="158" t="s">
        <v>2408</v>
      </c>
      <c r="F158" s="161" t="s">
        <v>2012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2395</v>
      </c>
      <c r="B159" s="151" t="s">
        <v>2398</v>
      </c>
      <c r="C159" s="152" t="s">
        <v>2409</v>
      </c>
      <c r="D159" s="155" t="s">
        <v>2410</v>
      </c>
      <c r="E159" s="158" t="s">
        <v>2411</v>
      </c>
      <c r="F159" s="161" t="s">
        <v>2012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2395</v>
      </c>
      <c r="B160" s="151" t="s">
        <v>2398</v>
      </c>
      <c r="C160" s="152" t="s">
        <v>2412</v>
      </c>
      <c r="D160" s="155" t="s">
        <v>2413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2395</v>
      </c>
      <c r="B161" s="151" t="s">
        <v>2398</v>
      </c>
      <c r="C161" s="152" t="s">
        <v>2414</v>
      </c>
      <c r="D161" s="155" t="s">
        <v>2415</v>
      </c>
      <c r="E161" s="158" t="s">
        <v>2416</v>
      </c>
      <c r="F161" s="161" t="s">
        <v>2012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2395</v>
      </c>
      <c r="B162" s="151" t="s">
        <v>2398</v>
      </c>
      <c r="C162" s="152" t="s">
        <v>2417</v>
      </c>
      <c r="D162" s="155" t="s">
        <v>2418</v>
      </c>
      <c r="E162" s="158" t="s">
        <v>2419</v>
      </c>
      <c r="F162" s="161" t="s">
        <v>2012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2395</v>
      </c>
      <c r="B163" s="151" t="s">
        <v>2398</v>
      </c>
      <c r="C163" s="152" t="s">
        <v>2420</v>
      </c>
      <c r="D163" s="155" t="s">
        <v>2421</v>
      </c>
      <c r="E163" s="158" t="s">
        <v>2422</v>
      </c>
      <c r="F163" s="161" t="s">
        <v>2012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2395</v>
      </c>
      <c r="B164" s="150" t="s">
        <v>1816</v>
      </c>
      <c r="C164" s="148" t="s">
        <v>2423</v>
      </c>
      <c r="D164" s="154" t="s">
        <v>2424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2395</v>
      </c>
      <c r="B165" s="151" t="s">
        <v>1816</v>
      </c>
      <c r="C165" s="152" t="s">
        <v>2425</v>
      </c>
      <c r="D165" s="155" t="s">
        <v>2426</v>
      </c>
      <c r="E165" s="158" t="s">
        <v>2427</v>
      </c>
      <c r="F165" s="161" t="s">
        <v>2012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2395</v>
      </c>
      <c r="B166" s="151" t="s">
        <v>1816</v>
      </c>
      <c r="C166" s="152" t="s">
        <v>2428</v>
      </c>
      <c r="D166" s="155" t="s">
        <v>2429</v>
      </c>
      <c r="E166" s="158" t="s">
        <v>2430</v>
      </c>
      <c r="F166" s="161" t="s">
        <v>2012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2395</v>
      </c>
      <c r="B167" s="151" t="s">
        <v>1816</v>
      </c>
      <c r="C167" s="152" t="s">
        <v>2431</v>
      </c>
      <c r="D167" s="155" t="s">
        <v>2432</v>
      </c>
      <c r="E167" s="158" t="s">
        <v>2433</v>
      </c>
      <c r="F167" s="161" t="s">
        <v>2012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2395</v>
      </c>
      <c r="B168" s="151" t="s">
        <v>1816</v>
      </c>
      <c r="C168" s="152" t="s">
        <v>2434</v>
      </c>
      <c r="D168" s="155" t="s">
        <v>2435</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2395</v>
      </c>
      <c r="B169" s="151" t="s">
        <v>1816</v>
      </c>
      <c r="C169" s="152" t="s">
        <v>2436</v>
      </c>
      <c r="D169" s="155" t="s">
        <v>2437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2395</v>
      </c>
      <c r="B170" s="151" t="s">
        <v>1816</v>
      </c>
      <c r="C170" s="152" t="s">
        <v>2438</v>
      </c>
      <c r="D170" s="155" t="s">
        <v>2439</v>
      </c>
      <c r="E170" s="158" t="s">
        <v>2440</v>
      </c>
      <c r="F170" s="161" t="s">
        <v>2026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2395</v>
      </c>
      <c r="B171" s="151" t="s">
        <v>1816</v>
      </c>
      <c r="C171" s="152" t="s">
        <v>2441</v>
      </c>
      <c r="D171" s="155" t="s">
        <v>2442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2395</v>
      </c>
      <c r="B172" s="151" t="s">
        <v>1816</v>
      </c>
      <c r="C172" s="152" t="s">
        <v>2443</v>
      </c>
      <c r="D172" s="155" t="s">
        <v>2444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2395</v>
      </c>
      <c r="B173" s="151" t="s">
        <v>1816</v>
      </c>
      <c r="C173" s="152" t="s">
        <v>2445</v>
      </c>
      <c r="D173" s="155" t="s">
        <v>2446</v>
      </c>
      <c r="E173" s="158" t="s">
        <v>2447</v>
      </c>
      <c r="F173" s="161" t="s">
        <v>2012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2395</v>
      </c>
      <c r="B174" s="150" t="s">
        <v>2448</v>
      </c>
      <c r="C174" s="148" t="s">
        <v>2449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2395</v>
      </c>
      <c r="B175" s="151" t="s">
        <v>2448</v>
      </c>
      <c r="C175" s="152" t="s">
        <v>2450</v>
      </c>
      <c r="D175" s="155" t="s">
        <v>2451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2395</v>
      </c>
      <c r="B176" s="151" t="s">
        <v>2448</v>
      </c>
      <c r="C176" s="152" t="s">
        <v>2452</v>
      </c>
      <c r="D176" s="155" t="s">
        <v>2453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2395</v>
      </c>
      <c r="B177" s="151" t="s">
        <v>2448</v>
      </c>
      <c r="C177" s="152" t="s">
        <v>2454</v>
      </c>
      <c r="D177" s="155" t="s">
        <v>2455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2395</v>
      </c>
      <c r="B178" s="151" t="s">
        <v>2448</v>
      </c>
      <c r="C178" s="152" t="s">
        <v>2456</v>
      </c>
      <c r="D178" s="155" t="s">
        <v>2457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2395</v>
      </c>
      <c r="B179" s="151" t="s">
        <v>2448</v>
      </c>
      <c r="C179" s="152" t="s">
        <v>2458</v>
      </c>
      <c r="D179" s="155" t="s">
        <v>2459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2460</v>
      </c>
      <c r="B180" s="149" t="s">
        <v>19</v>
      </c>
      <c r="C180" s="147" t="s">
        <v>2461</v>
      </c>
      <c r="D180" s="153" t="s">
        <v>2462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2460</v>
      </c>
      <c r="B181" s="150" t="s">
        <v>2463</v>
      </c>
      <c r="C181" s="148" t="s">
        <v>2464</v>
      </c>
      <c r="D181" s="154" t="s">
        <v>2465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2460</v>
      </c>
      <c r="B182" s="151" t="s">
        <v>2463</v>
      </c>
      <c r="C182" s="152" t="s">
        <v>2466</v>
      </c>
      <c r="D182" s="155" t="s">
        <v>2467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2460</v>
      </c>
      <c r="B183" s="151" t="s">
        <v>2463</v>
      </c>
      <c r="C183" s="152" t="s">
        <v>2468</v>
      </c>
      <c r="D183" s="155" t="s">
        <v>2469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2460</v>
      </c>
      <c r="B184" s="151" t="s">
        <v>2463</v>
      </c>
      <c r="C184" s="152" t="s">
        <v>2470</v>
      </c>
      <c r="D184" s="155" t="s">
        <v>2471</v>
      </c>
      <c r="E184" s="158" t="s">
        <v>2472</v>
      </c>
      <c r="F184" s="161" t="s">
        <v>2012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2460</v>
      </c>
      <c r="B185" s="151" t="s">
        <v>2463</v>
      </c>
      <c r="C185" s="152" t="s">
        <v>2473</v>
      </c>
      <c r="D185" s="155" t="s">
        <v>2474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2460</v>
      </c>
      <c r="B186" s="151" t="s">
        <v>2463</v>
      </c>
      <c r="C186" s="152" t="s">
        <v>2475</v>
      </c>
      <c r="D186" s="155" t="s">
        <v>2476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2460</v>
      </c>
      <c r="B187" s="151" t="s">
        <v>2463</v>
      </c>
      <c r="C187" s="152" t="s">
        <v>2477</v>
      </c>
      <c r="D187" s="155" t="s">
        <v>2478</v>
      </c>
      <c r="E187" s="158" t="s">
        <v>2479</v>
      </c>
      <c r="F187" s="161" t="s">
        <v>2012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2460</v>
      </c>
      <c r="B188" s="151" t="s">
        <v>2463</v>
      </c>
      <c r="C188" s="152" t="s">
        <v>2480</v>
      </c>
      <c r="D188" s="155" t="s">
        <v>2481</v>
      </c>
      <c r="E188" s="158" t="s">
        <v>2482</v>
      </c>
      <c r="F188" s="161" t="s">
        <v>2012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2460</v>
      </c>
      <c r="B189" s="151" t="s">
        <v>2463</v>
      </c>
      <c r="C189" s="152" t="s">
        <v>2483</v>
      </c>
      <c r="D189" s="155" t="s">
        <v>2484</v>
      </c>
      <c r="E189" s="158" t="s">
        <v>2485</v>
      </c>
      <c r="F189" s="161" t="s">
        <v>2012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2460</v>
      </c>
      <c r="B190" s="150" t="s">
        <v>2486</v>
      </c>
      <c r="C190" s="148" t="s">
        <v>2487</v>
      </c>
      <c r="D190" s="154" t="s">
        <v>2488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2460</v>
      </c>
      <c r="B191" s="151" t="s">
        <v>2486</v>
      </c>
      <c r="C191" s="152" t="s">
        <v>2489</v>
      </c>
      <c r="D191" s="155" t="s">
        <v>2490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2460</v>
      </c>
      <c r="B192" s="151" t="s">
        <v>2486</v>
      </c>
      <c r="C192" s="152" t="s">
        <v>2491</v>
      </c>
      <c r="D192" s="155" t="s">
        <v>2492</v>
      </c>
      <c r="E192" s="158" t="s">
        <v>2493</v>
      </c>
      <c r="F192" s="161" t="s">
        <v>2016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2460</v>
      </c>
      <c r="B193" s="151" t="s">
        <v>2486</v>
      </c>
      <c r="C193" s="152" t="s">
        <v>2494</v>
      </c>
      <c r="D193" s="155" t="s">
        <v>2495</v>
      </c>
      <c r="E193" s="158" t="s">
        <v>2496</v>
      </c>
      <c r="F193" s="161" t="s">
        <v>2016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2460</v>
      </c>
      <c r="B194" s="151" t="s">
        <v>2486</v>
      </c>
      <c r="C194" s="152" t="s">
        <v>2497</v>
      </c>
      <c r="D194" s="155" t="s">
        <v>2498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2460</v>
      </c>
      <c r="B195" s="151" t="s">
        <v>2486</v>
      </c>
      <c r="C195" s="152" t="s">
        <v>2499</v>
      </c>
      <c r="D195" s="155" t="s">
        <v>2500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2460</v>
      </c>
      <c r="B196" s="150" t="s">
        <v>2501</v>
      </c>
      <c r="C196" s="148" t="s">
        <v>2502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2460</v>
      </c>
      <c r="B197" s="151" t="s">
        <v>2501</v>
      </c>
      <c r="C197" s="152" t="s">
        <v>2503</v>
      </c>
      <c r="D197" s="155" t="s">
        <v>2504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2460</v>
      </c>
      <c r="B198" s="151" t="s">
        <v>2501</v>
      </c>
      <c r="C198" s="152" t="s">
        <v>2505</v>
      </c>
      <c r="D198" s="155" t="s">
        <v>2506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2460</v>
      </c>
      <c r="B199" s="150" t="s">
        <v>2507</v>
      </c>
      <c r="C199" s="148" t="s">
        <v>2508</v>
      </c>
      <c r="D199" s="154" t="s">
        <v>2509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2460</v>
      </c>
      <c r="B200" s="151" t="s">
        <v>2507</v>
      </c>
      <c r="C200" s="152" t="s">
        <v>2510</v>
      </c>
      <c r="D200" s="155" t="s">
        <v>2511</v>
      </c>
      <c r="E200" s="158" t="s">
        <v>2512</v>
      </c>
      <c r="F200" s="161" t="s">
        <v>2026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2460</v>
      </c>
      <c r="B201" s="151" t="s">
        <v>2507</v>
      </c>
      <c r="C201" s="152" t="s">
        <v>2513</v>
      </c>
      <c r="D201" s="155" t="s">
        <v>2514</v>
      </c>
      <c r="E201" s="158" t="s">
        <v>2515</v>
      </c>
      <c r="F201" s="161" t="s">
        <v>2012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2460</v>
      </c>
      <c r="B202" s="151" t="s">
        <v>2507</v>
      </c>
      <c r="C202" s="152" t="s">
        <v>2516</v>
      </c>
      <c r="D202" s="155" t="s">
        <v>2517</v>
      </c>
      <c r="E202" s="158" t="s">
        <v>2518</v>
      </c>
      <c r="F202" s="161" t="s">
        <v>2012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2460</v>
      </c>
      <c r="B203" s="151" t="s">
        <v>2507</v>
      </c>
      <c r="C203" s="152" t="s">
        <v>2519</v>
      </c>
      <c r="D203" s="155" t="s">
        <v>2520</v>
      </c>
      <c r="E203" s="158" t="s">
        <v>2521</v>
      </c>
      <c r="F203" s="161" t="s">
        <v>2012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2460</v>
      </c>
      <c r="B204" s="151" t="s">
        <v>2507</v>
      </c>
      <c r="C204" s="152" t="s">
        <v>2522</v>
      </c>
      <c r="D204" s="155" t="s">
        <v>2523</v>
      </c>
      <c r="E204" s="158" t="s">
        <v>2524</v>
      </c>
      <c r="F204" s="161" t="s">
        <v>2012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2460</v>
      </c>
      <c r="B205" s="150" t="s">
        <v>2525</v>
      </c>
      <c r="C205" s="148" t="s">
        <v>2526</v>
      </c>
      <c r="D205" s="154" t="s">
        <v>2527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2460</v>
      </c>
      <c r="B206" s="151" t="s">
        <v>2525</v>
      </c>
      <c r="C206" s="152" t="s">
        <v>2528</v>
      </c>
      <c r="D206" s="155" t="s">
        <v>2529</v>
      </c>
      <c r="E206" s="158" t="s">
        <v>2530</v>
      </c>
      <c r="F206" s="161" t="s">
        <v>2016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2460</v>
      </c>
      <c r="B207" s="151" t="s">
        <v>2525</v>
      </c>
      <c r="C207" s="152" t="s">
        <v>2531</v>
      </c>
      <c r="D207" s="155" t="s">
        <v>2532</v>
      </c>
      <c r="E207" s="158" t="s">
        <v>2533</v>
      </c>
      <c r="F207" s="161" t="s">
        <v>2016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2460</v>
      </c>
      <c r="B208" s="151" t="s">
        <v>2525</v>
      </c>
      <c r="C208" s="152" t="s">
        <v>2534</v>
      </c>
      <c r="D208" s="155" t="s">
        <v>2535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2460</v>
      </c>
      <c r="B209" s="150" t="s">
        <v>2536</v>
      </c>
      <c r="C209" s="148" t="s">
        <v>2537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2460</v>
      </c>
      <c r="B210" s="151" t="s">
        <v>2536</v>
      </c>
      <c r="C210" s="152" t="s">
        <v>2538</v>
      </c>
      <c r="D210" s="155" t="s">
        <v>2539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2540</v>
      </c>
      <c r="B211" s="149" t="s">
        <v>19</v>
      </c>
      <c r="C211" s="147" t="s">
        <v>2541</v>
      </c>
      <c r="D211" s="153" t="s">
        <v>2542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2540</v>
      </c>
      <c r="B212" s="150" t="s">
        <v>2543</v>
      </c>
      <c r="C212" s="148" t="s">
        <v>2544</v>
      </c>
      <c r="D212" s="154" t="s">
        <v>2545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2540</v>
      </c>
      <c r="B213" s="151" t="s">
        <v>2543</v>
      </c>
      <c r="C213" s="152" t="s">
        <v>2546</v>
      </c>
      <c r="D213" s="155" t="s">
        <v>2547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2540</v>
      </c>
      <c r="B214" s="151" t="s">
        <v>2543</v>
      </c>
      <c r="C214" s="152" t="s">
        <v>2548</v>
      </c>
      <c r="D214" s="155" t="s">
        <v>2549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2540</v>
      </c>
      <c r="B215" s="151" t="s">
        <v>2543</v>
      </c>
      <c r="C215" s="152" t="s">
        <v>2550</v>
      </c>
      <c r="D215" s="155" t="s">
        <v>2551</v>
      </c>
      <c r="E215" s="158" t="s">
        <v>2552</v>
      </c>
      <c r="F215" s="161" t="s">
        <v>2016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2540</v>
      </c>
      <c r="B216" s="151" t="s">
        <v>2543</v>
      </c>
      <c r="C216" s="152" t="s">
        <v>2553</v>
      </c>
      <c r="D216" s="155" t="s">
        <v>2554</v>
      </c>
      <c r="E216" s="158" t="s">
        <v>2555</v>
      </c>
      <c r="F216" s="161" t="s">
        <v>2012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2540</v>
      </c>
      <c r="B217" s="150" t="s">
        <v>2501</v>
      </c>
      <c r="C217" s="148" t="s">
        <v>2556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2540</v>
      </c>
      <c r="B218" s="151" t="s">
        <v>2501</v>
      </c>
      <c r="C218" s="152" t="s">
        <v>2557</v>
      </c>
      <c r="D218" s="155" t="s">
        <v>2558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2540</v>
      </c>
      <c r="B219" s="151" t="s">
        <v>2501</v>
      </c>
      <c r="C219" s="152" t="s">
        <v>2559</v>
      </c>
      <c r="D219" s="155" t="s">
        <v>2560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2540</v>
      </c>
      <c r="B220" s="150" t="s">
        <v>2561</v>
      </c>
      <c r="C220" s="148" t="s">
        <v>2562</v>
      </c>
      <c r="D220" s="154" t="s">
        <v>2563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2540</v>
      </c>
      <c r="B221" s="151" t="s">
        <v>2561</v>
      </c>
      <c r="C221" s="152" t="s">
        <v>2564</v>
      </c>
      <c r="D221" s="155" t="s">
        <v>2565</v>
      </c>
      <c r="E221" s="158" t="s">
        <v>2566</v>
      </c>
      <c r="F221" s="161" t="s">
        <v>2012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2540</v>
      </c>
      <c r="B222" s="151" t="s">
        <v>2561</v>
      </c>
      <c r="C222" s="152" t="s">
        <v>2567</v>
      </c>
      <c r="D222" s="155" t="s">
        <v>2568</v>
      </c>
      <c r="E222" s="158" t="s">
        <v>2569</v>
      </c>
      <c r="F222" s="161" t="s">
        <v>2012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2540</v>
      </c>
      <c r="B223" s="151" t="s">
        <v>2561</v>
      </c>
      <c r="C223" s="152" t="s">
        <v>2570</v>
      </c>
      <c r="D223" s="155" t="s">
        <v>2571</v>
      </c>
      <c r="E223" s="158" t="s">
        <v>2572</v>
      </c>
      <c r="F223" s="161" t="s">
        <v>2012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2540</v>
      </c>
      <c r="B224" s="151" t="s">
        <v>2561</v>
      </c>
      <c r="C224" s="152" t="s">
        <v>2573</v>
      </c>
      <c r="D224" s="155" t="s">
        <v>2574</v>
      </c>
      <c r="E224" s="158" t="s">
        <v>2575</v>
      </c>
      <c r="F224" s="161" t="s">
        <v>2012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2540</v>
      </c>
      <c r="B225" s="151" t="s">
        <v>2561</v>
      </c>
      <c r="C225" s="152" t="s">
        <v>2576</v>
      </c>
      <c r="D225" s="155" t="s">
        <v>2577</v>
      </c>
      <c r="E225" s="158" t="s">
        <v>2578</v>
      </c>
      <c r="F225" s="161" t="s">
        <v>2012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2540</v>
      </c>
      <c r="B226" s="168" t="s">
        <v>2561</v>
      </c>
      <c r="C226" s="169" t="s">
        <v>2579</v>
      </c>
      <c r="D226" s="170" t="s">
        <v>2580</v>
      </c>
      <c r="E226" s="171" t="s">
        <v>2581</v>
      </c>
      <c r="F226" s="172" t="s">
        <v>2012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125</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IFERROR(INDEX('Recommendations'!$G$2:$G$22, MATCH(H2,'Recommendations'!$A$2:$A$22,0))="Implemented", FALSE))</xm:f>
            <x14:dxf>
              <font>
                <color rgb="FF000000"/>
              </font>
              <fill>
                <patternFill>
                  <bgColor rgb="FF3C7D22"/>
                </patternFill>
              </fill>
            </x14:dxf>
          </x14:cfRule>
          <x14:cfRule type="expression" priority="2" id="{00000000-000E-0000-0700-000002000000}">
            <xm:f>AND(H2&lt;&gt;"", IFERROR(INDEX('Recommendations'!$G$2:$G$22, MATCH(H2,'Recommendations'!$A$2:$A$22,0))="Compensated", FALSE))</xm:f>
            <x14:dxf>
              <font>
                <color rgb="FF000000"/>
              </font>
              <fill>
                <patternFill>
                  <bgColor rgb="FFC6E0B4"/>
                </patternFill>
              </fill>
            </x14:dxf>
          </x14:cfRule>
          <x14:cfRule type="expression" priority="3" id="{00000000-000E-0000-0700-000003000000}">
            <xm:f>AND(H2&lt;&gt;"", IFERROR(INDEX('Recommendations'!$G$2:$G$22, MATCH(H2,'Recommendations'!$A$2:$A$22,0))="Testing", FALSE))</xm:f>
            <x14:dxf>
              <font>
                <color rgb="FF000000"/>
              </font>
              <fill>
                <patternFill>
                  <bgColor rgb="FFFFC000"/>
                </patternFill>
              </fill>
            </x14:dxf>
          </x14:cfRule>
          <x14:cfRule type="expression" priority="4" id="{00000000-000E-0000-0700-000004000000}">
            <xm:f>AND(H2&lt;&gt;"", IFERROR(INDEX('Recommendations'!$G$2:$G$22, MATCH(H2,'Recommendations'!$A$2:$A$22,0))="Failed", FALSE))</xm:f>
            <x14:dxf>
              <font>
                <color rgb="FF000000"/>
              </font>
              <fill>
                <patternFill>
                  <bgColor rgb="FFD82891"/>
                </patternFill>
              </fill>
            </x14:dxf>
          </x14:cfRule>
          <x14:cfRule type="expression" priority="5" id="{00000000-000E-0000-0700-000005000000}">
            <xm:f>AND(H2&lt;&gt;"", IFERROR(INDEX('Recommendations'!$G$2:$G$22, MATCH(H2,'Recommendations'!$A$2:$A$22,0))="Risk Accepted", FALSE))</xm:f>
            <x14:dxf>
              <font>
                <color rgb="FF000000"/>
              </font>
              <fill>
                <patternFill>
                  <bgColor rgb="FFD9D9D9"/>
                </patternFill>
              </fill>
            </x14:dxf>
          </x14:cfRule>
          <x14:cfRule type="expression" priority="6" id="{00000000-000E-0000-0700-000006000000}">
            <xm:f>AND(H2&lt;&gt;"", IFERROR(INDEX('Recommendations'!$G$2:$G$22, MATCH(H2,'Recommendations'!$A$2:$A$22,0))="N/A",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1999</v>
      </c>
      <c r="B1" s="207" t="s">
        <v>2582</v>
      </c>
      <c r="C1" s="207" t="s">
        <v>2583</v>
      </c>
      <c r="D1" s="207" t="s">
        <v>2584</v>
      </c>
      <c r="E1" s="207" t="s">
        <v>1308</v>
      </c>
      <c r="F1" s="207" t="s">
        <v>367</v>
      </c>
      <c r="G1" s="207" t="s">
        <v>368</v>
      </c>
      <c r="H1" s="207" t="s">
        <v>369</v>
      </c>
      <c r="I1" s="207" t="s">
        <v>370</v>
      </c>
      <c r="J1" s="207" t="s">
        <v>371</v>
      </c>
      <c r="K1" s="207" t="s">
        <v>372</v>
      </c>
      <c r="L1" s="207" t="s">
        <v>373</v>
      </c>
      <c r="M1" s="207" t="s">
        <v>374</v>
      </c>
      <c r="N1" s="207" t="s">
        <v>375</v>
      </c>
      <c r="O1" s="207" t="s">
        <v>376</v>
      </c>
      <c r="P1" s="207" t="s">
        <v>377</v>
      </c>
      <c r="Q1" s="207" t="s">
        <v>378</v>
      </c>
      <c r="R1" s="207" t="s">
        <v>379</v>
      </c>
      <c r="S1" s="207" t="s">
        <v>380</v>
      </c>
      <c r="T1" s="207" t="s">
        <v>381</v>
      </c>
      <c r="U1" s="207" t="s">
        <v>382</v>
      </c>
      <c r="V1" s="207" t="s">
        <v>383</v>
      </c>
      <c r="W1" s="207" t="s">
        <v>384</v>
      </c>
      <c r="X1" s="207" t="s">
        <v>385</v>
      </c>
      <c r="Y1" s="207" t="s">
        <v>386</v>
      </c>
      <c r="Z1" s="207" t="s">
        <v>387</v>
      </c>
      <c r="AA1" s="207" t="s">
        <v>388</v>
      </c>
      <c r="AB1" s="207" t="s">
        <v>389</v>
      </c>
      <c r="AC1" s="207" t="s">
        <v>390</v>
      </c>
      <c r="AD1" s="207" t="s">
        <v>391</v>
      </c>
      <c r="AE1" s="207" t="s">
        <v>392</v>
      </c>
      <c r="AF1" s="207" t="s">
        <v>393</v>
      </c>
      <c r="AG1" s="207" t="s">
        <v>394</v>
      </c>
      <c r="AH1" s="207" t="s">
        <v>395</v>
      </c>
      <c r="AI1" s="207" t="s">
        <v>396</v>
      </c>
      <c r="AJ1" s="207" t="s">
        <v>397</v>
      </c>
      <c r="AK1" s="207" t="s">
        <v>398</v>
      </c>
      <c r="AL1" s="207" t="s">
        <v>399</v>
      </c>
      <c r="AM1" s="207" t="s">
        <v>400</v>
      </c>
      <c r="AN1" s="207" t="s">
        <v>401</v>
      </c>
      <c r="AO1" s="207" t="s">
        <v>402</v>
      </c>
      <c r="AP1" s="207" t="s">
        <v>403</v>
      </c>
      <c r="AQ1" s="207" t="s">
        <v>404</v>
      </c>
      <c r="AR1" s="207" t="s">
        <v>405</v>
      </c>
      <c r="AS1" s="207" t="s">
        <v>406</v>
      </c>
      <c r="AT1" s="208" t="s">
        <v>407</v>
      </c>
    </row>
    <row r="2" spans="1:46" ht="60" customHeight="1" outlineLevel="1" x14ac:dyDescent="0.35">
      <c r="A2" s="200" t="s">
        <v>209</v>
      </c>
      <c r="B2" s="186" t="s">
        <v>2585</v>
      </c>
      <c r="C2" s="186"/>
      <c r="D2" s="189" t="s">
        <v>2586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209</v>
      </c>
      <c r="B3" s="187" t="s">
        <v>2585</v>
      </c>
      <c r="C3" s="188" t="s">
        <v>2587</v>
      </c>
      <c r="D3" s="190" t="s">
        <v>2588</v>
      </c>
      <c r="E3" s="190" t="s">
        <v>2589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209</v>
      </c>
      <c r="B4" s="187" t="s">
        <v>2585</v>
      </c>
      <c r="C4" s="188" t="s">
        <v>2590</v>
      </c>
      <c r="D4" s="190" t="s">
        <v>2591</v>
      </c>
      <c r="E4" s="190" t="s">
        <v>2592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209</v>
      </c>
      <c r="B5" s="187" t="s">
        <v>2585</v>
      </c>
      <c r="C5" s="188" t="s">
        <v>2593</v>
      </c>
      <c r="D5" s="190" t="s">
        <v>2594</v>
      </c>
      <c r="E5" s="190" t="s">
        <v>2595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209</v>
      </c>
      <c r="B6" s="187" t="s">
        <v>2585</v>
      </c>
      <c r="C6" s="188" t="s">
        <v>2596</v>
      </c>
      <c r="D6" s="190" t="s">
        <v>2597</v>
      </c>
      <c r="E6" s="190" t="s">
        <v>2598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209</v>
      </c>
      <c r="B7" s="187" t="s">
        <v>2585</v>
      </c>
      <c r="C7" s="188" t="s">
        <v>2599</v>
      </c>
      <c r="D7" s="190" t="s">
        <v>2600</v>
      </c>
      <c r="E7" s="190" t="s">
        <v>2601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209</v>
      </c>
      <c r="B8" s="187" t="s">
        <v>2585</v>
      </c>
      <c r="C8" s="188" t="s">
        <v>2602</v>
      </c>
      <c r="D8" s="190" t="s">
        <v>2603</v>
      </c>
      <c r="E8" s="190" t="s">
        <v>2604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209</v>
      </c>
      <c r="B9" s="187" t="s">
        <v>2585</v>
      </c>
      <c r="C9" s="188" t="s">
        <v>2605</v>
      </c>
      <c r="D9" s="190" t="s">
        <v>2606</v>
      </c>
      <c r="E9" s="190" t="s">
        <v>2607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209</v>
      </c>
      <c r="B10" s="187" t="s">
        <v>2585</v>
      </c>
      <c r="C10" s="188" t="s">
        <v>2608</v>
      </c>
      <c r="D10" s="190" t="s">
        <v>2609</v>
      </c>
      <c r="E10" s="190" t="s">
        <v>2610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209</v>
      </c>
      <c r="B11" s="187" t="s">
        <v>2585</v>
      </c>
      <c r="C11" s="188" t="s">
        <v>2611</v>
      </c>
      <c r="D11" s="190" t="s">
        <v>2612</v>
      </c>
      <c r="E11" s="190" t="s">
        <v>2613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209</v>
      </c>
      <c r="B12" s="187" t="s">
        <v>2585</v>
      </c>
      <c r="C12" s="188" t="s">
        <v>2614</v>
      </c>
      <c r="D12" s="190" t="s">
        <v>2615</v>
      </c>
      <c r="E12" s="190" t="s">
        <v>2616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209</v>
      </c>
      <c r="B13" s="187" t="s">
        <v>2585</v>
      </c>
      <c r="C13" s="188" t="s">
        <v>2617</v>
      </c>
      <c r="D13" s="190" t="s">
        <v>2618</v>
      </c>
      <c r="E13" s="190" t="s">
        <v>2619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209</v>
      </c>
      <c r="B14" s="187" t="s">
        <v>2585</v>
      </c>
      <c r="C14" s="188" t="s">
        <v>2620</v>
      </c>
      <c r="D14" s="190" t="s">
        <v>2621</v>
      </c>
      <c r="E14" s="190" t="s">
        <v>2622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209</v>
      </c>
      <c r="B15" s="187" t="s">
        <v>2585</v>
      </c>
      <c r="C15" s="188" t="s">
        <v>2623</v>
      </c>
      <c r="D15" s="190" t="s">
        <v>2624</v>
      </c>
      <c r="E15" s="190" t="s">
        <v>2625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209</v>
      </c>
      <c r="B16" s="187" t="s">
        <v>2585</v>
      </c>
      <c r="C16" s="188" t="s">
        <v>2626</v>
      </c>
      <c r="D16" s="190" t="s">
        <v>2627</v>
      </c>
      <c r="E16" s="190" t="s">
        <v>2628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209</v>
      </c>
      <c r="B17" s="187" t="s">
        <v>2585</v>
      </c>
      <c r="C17" s="188" t="s">
        <v>2629</v>
      </c>
      <c r="D17" s="190" t="s">
        <v>2630</v>
      </c>
      <c r="E17" s="190" t="s">
        <v>2631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209</v>
      </c>
      <c r="B18" s="187" t="s">
        <v>2585</v>
      </c>
      <c r="C18" s="188" t="s">
        <v>2632</v>
      </c>
      <c r="D18" s="190" t="s">
        <v>2633</v>
      </c>
      <c r="E18" s="190" t="s">
        <v>2634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209</v>
      </c>
      <c r="B19" s="186" t="s">
        <v>2635</v>
      </c>
      <c r="C19" s="186"/>
      <c r="D19" s="189" t="s">
        <v>2636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209</v>
      </c>
      <c r="B20" s="187" t="s">
        <v>2635</v>
      </c>
      <c r="C20" s="188" t="s">
        <v>2637</v>
      </c>
      <c r="D20" s="190" t="s">
        <v>2638</v>
      </c>
      <c r="E20" s="190" t="s">
        <v>2639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209</v>
      </c>
      <c r="B21" s="187" t="s">
        <v>2635</v>
      </c>
      <c r="C21" s="188" t="s">
        <v>2640</v>
      </c>
      <c r="D21" s="190" t="s">
        <v>2641</v>
      </c>
      <c r="E21" s="190" t="s">
        <v>2642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209</v>
      </c>
      <c r="B22" s="187" t="s">
        <v>2635</v>
      </c>
      <c r="C22" s="188" t="s">
        <v>2643</v>
      </c>
      <c r="D22" s="190" t="s">
        <v>2644</v>
      </c>
      <c r="E22" s="190" t="s">
        <v>2645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209</v>
      </c>
      <c r="B23" s="187" t="s">
        <v>2635</v>
      </c>
      <c r="C23" s="188" t="s">
        <v>2646</v>
      </c>
      <c r="D23" s="190" t="s">
        <v>2647</v>
      </c>
      <c r="E23" s="190" t="s">
        <v>2648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209</v>
      </c>
      <c r="B24" s="187" t="s">
        <v>2635</v>
      </c>
      <c r="C24" s="188" t="s">
        <v>2649</v>
      </c>
      <c r="D24" s="190" t="s">
        <v>2650</v>
      </c>
      <c r="E24" s="190" t="s">
        <v>2651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209</v>
      </c>
      <c r="B25" s="187" t="s">
        <v>2635</v>
      </c>
      <c r="C25" s="188" t="s">
        <v>2652</v>
      </c>
      <c r="D25" s="190" t="s">
        <v>2653</v>
      </c>
      <c r="E25" s="190" t="s">
        <v>2654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209</v>
      </c>
      <c r="B26" s="187" t="s">
        <v>2635</v>
      </c>
      <c r="C26" s="188" t="s">
        <v>2655</v>
      </c>
      <c r="D26" s="190" t="s">
        <v>2656</v>
      </c>
      <c r="E26" s="190" t="s">
        <v>2657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209</v>
      </c>
      <c r="B27" s="187" t="s">
        <v>2635</v>
      </c>
      <c r="C27" s="188" t="s">
        <v>2658</v>
      </c>
      <c r="D27" s="190" t="s">
        <v>2659</v>
      </c>
      <c r="E27" s="190" t="s">
        <v>2660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209</v>
      </c>
      <c r="B28" s="187" t="s">
        <v>2635</v>
      </c>
      <c r="C28" s="188" t="s">
        <v>2661</v>
      </c>
      <c r="D28" s="190" t="s">
        <v>2662</v>
      </c>
      <c r="E28" s="190" t="s">
        <v>2663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209</v>
      </c>
      <c r="B29" s="187" t="s">
        <v>2635</v>
      </c>
      <c r="C29" s="188" t="s">
        <v>2664</v>
      </c>
      <c r="D29" s="190" t="s">
        <v>2665</v>
      </c>
      <c r="E29" s="190" t="s">
        <v>2666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209</v>
      </c>
      <c r="B30" s="187" t="s">
        <v>2635</v>
      </c>
      <c r="C30" s="188" t="s">
        <v>2667</v>
      </c>
      <c r="D30" s="190" t="s">
        <v>2668</v>
      </c>
      <c r="E30" s="190" t="s">
        <v>2669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209</v>
      </c>
      <c r="B31" s="187" t="s">
        <v>2635</v>
      </c>
      <c r="C31" s="188" t="s">
        <v>2670</v>
      </c>
      <c r="D31" s="190" t="s">
        <v>2671</v>
      </c>
      <c r="E31" s="190" t="s">
        <v>2672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2673</v>
      </c>
      <c r="B32" s="186"/>
      <c r="C32" s="186"/>
      <c r="D32" s="189" t="s">
        <v>2674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2673</v>
      </c>
      <c r="B33" s="187"/>
      <c r="C33" s="188" t="s">
        <v>2675</v>
      </c>
      <c r="D33" s="190" t="s">
        <v>2676</v>
      </c>
      <c r="E33" s="190" t="s">
        <v>2677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2673</v>
      </c>
      <c r="B34" s="187"/>
      <c r="C34" s="188" t="s">
        <v>2678</v>
      </c>
      <c r="D34" s="190" t="s">
        <v>2679</v>
      </c>
      <c r="E34" s="190" t="s">
        <v>2680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2673</v>
      </c>
      <c r="B35" s="187"/>
      <c r="C35" s="188" t="s">
        <v>2681</v>
      </c>
      <c r="D35" s="190" t="s">
        <v>2682</v>
      </c>
      <c r="E35" s="190" t="s">
        <v>2683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2673</v>
      </c>
      <c r="B36" s="186" t="s">
        <v>2684</v>
      </c>
      <c r="C36" s="186"/>
      <c r="D36" s="189" t="s">
        <v>2685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2673</v>
      </c>
      <c r="B37" s="187" t="s">
        <v>2684</v>
      </c>
      <c r="C37" s="188" t="s">
        <v>2686</v>
      </c>
      <c r="D37" s="190" t="s">
        <v>2687</v>
      </c>
      <c r="E37" s="190" t="s">
        <v>2688</v>
      </c>
      <c r="F37" s="192">
        <f>IF(COUNTIF(G37:AT37,"&lt;&gt;")=0,"",SUMPRODUCT(((Recommendations[ImplStatus]="Implemented")+(Recommendations[ImplStatus]="Compensated"))*ISNUMBER(MATCH(Recommendations[Id],G37:AT37,0)))/COUNTIF(G37:AT37,"&lt;&gt;"))</f>
        <v>0</v>
      </c>
      <c r="G37" s="194" t="s">
        <v>13</v>
      </c>
      <c r="H37" s="194" t="s">
        <v>23</v>
      </c>
      <c r="I37" s="194" t="s">
        <v>28</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2673</v>
      </c>
      <c r="B38" s="187" t="s">
        <v>2684</v>
      </c>
      <c r="C38" s="188" t="s">
        <v>2689</v>
      </c>
      <c r="D38" s="190" t="s">
        <v>2690</v>
      </c>
      <c r="E38" s="190" t="s">
        <v>2691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2673</v>
      </c>
      <c r="B39" s="187" t="s">
        <v>2684</v>
      </c>
      <c r="C39" s="188" t="s">
        <v>2692</v>
      </c>
      <c r="D39" s="190" t="s">
        <v>2693</v>
      </c>
      <c r="E39" s="190" t="s">
        <v>2694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2673</v>
      </c>
      <c r="B40" s="187" t="s">
        <v>2684</v>
      </c>
      <c r="C40" s="188" t="s">
        <v>2695</v>
      </c>
      <c r="D40" s="190" t="s">
        <v>2696</v>
      </c>
      <c r="E40" s="190" t="s">
        <v>2697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2673</v>
      </c>
      <c r="B41" s="187" t="s">
        <v>2684</v>
      </c>
      <c r="C41" s="188" t="s">
        <v>2698</v>
      </c>
      <c r="D41" s="190" t="s">
        <v>2699</v>
      </c>
      <c r="E41" s="190" t="s">
        <v>2700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2673</v>
      </c>
      <c r="B42" s="187" t="s">
        <v>2684</v>
      </c>
      <c r="C42" s="188" t="s">
        <v>2701</v>
      </c>
      <c r="D42" s="190" t="s">
        <v>2702</v>
      </c>
      <c r="E42" s="190" t="s">
        <v>2703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2673</v>
      </c>
      <c r="B43" s="187" t="s">
        <v>2684</v>
      </c>
      <c r="C43" s="188" t="s">
        <v>2704</v>
      </c>
      <c r="D43" s="190" t="s">
        <v>2705</v>
      </c>
      <c r="E43" s="190" t="s">
        <v>2706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2673</v>
      </c>
      <c r="B44" s="187" t="s">
        <v>2684</v>
      </c>
      <c r="C44" s="188" t="s">
        <v>2707</v>
      </c>
      <c r="D44" s="190" t="s">
        <v>2708</v>
      </c>
      <c r="E44" s="190" t="s">
        <v>2709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2673</v>
      </c>
      <c r="B45" s="187" t="s">
        <v>2684</v>
      </c>
      <c r="C45" s="188" t="s">
        <v>2710</v>
      </c>
      <c r="D45" s="190" t="s">
        <v>2711</v>
      </c>
      <c r="E45" s="190" t="s">
        <v>2712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2673</v>
      </c>
      <c r="B46" s="187" t="s">
        <v>2684</v>
      </c>
      <c r="C46" s="188" t="s">
        <v>2713</v>
      </c>
      <c r="D46" s="190" t="s">
        <v>2714</v>
      </c>
      <c r="E46" s="190" t="s">
        <v>2715</v>
      </c>
      <c r="F46" s="192">
        <f>IF(COUNTIF(G46:AT46,"&lt;&gt;")=0,"",SUMPRODUCT(((Recommendations[ImplStatus]="Implemented")+(Recommendations[ImplStatus]="Compensated"))*ISNUMBER(MATCH(Recommendations[Id],G46:AT46,0)))/COUNTIF(G46:AT46,"&lt;&gt;"))</f>
        <v>0</v>
      </c>
      <c r="G46" s="194" t="s">
        <v>33</v>
      </c>
      <c r="H46" s="194" t="s">
        <v>60</v>
      </c>
      <c r="I46" s="194" t="s">
        <v>85</v>
      </c>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2673</v>
      </c>
      <c r="B47" s="187" t="s">
        <v>2684</v>
      </c>
      <c r="C47" s="188" t="s">
        <v>2716</v>
      </c>
      <c r="D47" s="190" t="s">
        <v>2717</v>
      </c>
      <c r="E47" s="190" t="s">
        <v>2718</v>
      </c>
      <c r="F47" s="192">
        <f>IF(COUNTIF(G47:AT47,"&lt;&gt;")=0,"",SUMPRODUCT(((Recommendations[ImplStatus]="Implemented")+(Recommendations[ImplStatus]="Compensated"))*ISNUMBER(MATCH(Recommendations[Id],G47:AT47,0)))/COUNTIF(G47:AT47,"&lt;&gt;"))</f>
        <v>0</v>
      </c>
      <c r="G47" s="194" t="s">
        <v>120</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2673</v>
      </c>
      <c r="B48" s="187" t="s">
        <v>2684</v>
      </c>
      <c r="C48" s="188" t="s">
        <v>2719</v>
      </c>
      <c r="D48" s="190" t="s">
        <v>2720</v>
      </c>
      <c r="E48" s="190" t="s">
        <v>2721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2673</v>
      </c>
      <c r="B49" s="187" t="s">
        <v>2684</v>
      </c>
      <c r="C49" s="188" t="s">
        <v>2722</v>
      </c>
      <c r="D49" s="190" t="s">
        <v>2723</v>
      </c>
      <c r="E49" s="190" t="s">
        <v>2724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2673</v>
      </c>
      <c r="B50" s="187" t="s">
        <v>2684</v>
      </c>
      <c r="C50" s="188" t="s">
        <v>2725</v>
      </c>
      <c r="D50" s="190" t="s">
        <v>2726</v>
      </c>
      <c r="E50" s="190" t="s">
        <v>2727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2673</v>
      </c>
      <c r="B51" s="186" t="s">
        <v>2728</v>
      </c>
      <c r="C51" s="186"/>
      <c r="D51" s="189" t="s">
        <v>2729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2673</v>
      </c>
      <c r="B52" s="187" t="s">
        <v>2728</v>
      </c>
      <c r="C52" s="188" t="s">
        <v>2730</v>
      </c>
      <c r="D52" s="190" t="s">
        <v>2731</v>
      </c>
      <c r="E52" s="190" t="s">
        <v>2732</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2673</v>
      </c>
      <c r="B53" s="187" t="s">
        <v>2728</v>
      </c>
      <c r="C53" s="188" t="s">
        <v>2733</v>
      </c>
      <c r="D53" s="190" t="s">
        <v>2734</v>
      </c>
      <c r="E53" s="190" t="s">
        <v>2735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2673</v>
      </c>
      <c r="B54" s="187" t="s">
        <v>2728</v>
      </c>
      <c r="C54" s="188" t="s">
        <v>2736</v>
      </c>
      <c r="D54" s="190" t="s">
        <v>2737</v>
      </c>
      <c r="E54" s="190" t="s">
        <v>2738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2673</v>
      </c>
      <c r="B55" s="187" t="s">
        <v>2728</v>
      </c>
      <c r="C55" s="188" t="s">
        <v>2739</v>
      </c>
      <c r="D55" s="190" t="s">
        <v>2740</v>
      </c>
      <c r="E55" s="190" t="s">
        <v>2741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2673</v>
      </c>
      <c r="B56" s="187" t="s">
        <v>2728</v>
      </c>
      <c r="C56" s="188" t="s">
        <v>2742</v>
      </c>
      <c r="D56" s="190" t="s">
        <v>2743</v>
      </c>
      <c r="E56" s="190" t="s">
        <v>2744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2673</v>
      </c>
      <c r="B57" s="187" t="s">
        <v>2728</v>
      </c>
      <c r="C57" s="188" t="s">
        <v>2745</v>
      </c>
      <c r="D57" s="190" t="s">
        <v>2746</v>
      </c>
      <c r="E57" s="190" t="s">
        <v>2747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2673</v>
      </c>
      <c r="B58" s="187" t="s">
        <v>2728</v>
      </c>
      <c r="C58" s="188" t="s">
        <v>2748</v>
      </c>
      <c r="D58" s="190" t="s">
        <v>2749</v>
      </c>
      <c r="E58" s="190" t="s">
        <v>2750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2673</v>
      </c>
      <c r="B59" s="187" t="s">
        <v>2728</v>
      </c>
      <c r="C59" s="188" t="s">
        <v>2751</v>
      </c>
      <c r="D59" s="190" t="s">
        <v>2752</v>
      </c>
      <c r="E59" s="190" t="s">
        <v>2753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2673</v>
      </c>
      <c r="B60" s="187" t="s">
        <v>2754</v>
      </c>
      <c r="C60" s="188" t="s">
        <v>2755</v>
      </c>
      <c r="D60" s="190" t="s">
        <v>2756</v>
      </c>
      <c r="E60" s="190" t="s">
        <v>2757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2673</v>
      </c>
      <c r="B61" s="187" t="s">
        <v>2754</v>
      </c>
      <c r="C61" s="188" t="s">
        <v>2758</v>
      </c>
      <c r="D61" s="190" t="s">
        <v>2759</v>
      </c>
      <c r="E61" s="190" t="s">
        <v>2760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2673</v>
      </c>
      <c r="B62" s="186" t="s">
        <v>2761</v>
      </c>
      <c r="C62" s="186"/>
      <c r="D62" s="189" t="s">
        <v>2762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2673</v>
      </c>
      <c r="B63" s="187" t="s">
        <v>2761</v>
      </c>
      <c r="C63" s="188" t="s">
        <v>2763</v>
      </c>
      <c r="D63" s="190" t="s">
        <v>2764</v>
      </c>
      <c r="E63" s="190" t="s">
        <v>2765</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2673</v>
      </c>
      <c r="B64" s="187" t="s">
        <v>2761</v>
      </c>
      <c r="C64" s="188" t="s">
        <v>2766</v>
      </c>
      <c r="D64" s="190" t="s">
        <v>2767</v>
      </c>
      <c r="E64" s="190" t="s">
        <v>2768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2673</v>
      </c>
      <c r="B65" s="187" t="s">
        <v>2761</v>
      </c>
      <c r="C65" s="188" t="s">
        <v>2769</v>
      </c>
      <c r="D65" s="190" t="s">
        <v>2770</v>
      </c>
      <c r="E65" s="190" t="s">
        <v>2771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2673</v>
      </c>
      <c r="B66" s="187" t="s">
        <v>2761</v>
      </c>
      <c r="C66" s="188" t="s">
        <v>2772</v>
      </c>
      <c r="D66" s="190" t="s">
        <v>2773</v>
      </c>
      <c r="E66" s="190" t="s">
        <v>2774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2673</v>
      </c>
      <c r="B67" s="187" t="s">
        <v>2761</v>
      </c>
      <c r="C67" s="188" t="s">
        <v>2775</v>
      </c>
      <c r="D67" s="190" t="s">
        <v>2776</v>
      </c>
      <c r="E67" s="190" t="s">
        <v>2777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2673</v>
      </c>
      <c r="B68" s="187" t="s">
        <v>2761</v>
      </c>
      <c r="C68" s="188" t="s">
        <v>2778</v>
      </c>
      <c r="D68" s="190" t="s">
        <v>2779</v>
      </c>
      <c r="E68" s="190" t="s">
        <v>2780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2673</v>
      </c>
      <c r="B69" s="187" t="s">
        <v>2761</v>
      </c>
      <c r="C69" s="188" t="s">
        <v>2781</v>
      </c>
      <c r="D69" s="190" t="s">
        <v>2782</v>
      </c>
      <c r="E69" s="190" t="s">
        <v>2783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2673</v>
      </c>
      <c r="B70" s="187" t="s">
        <v>2761</v>
      </c>
      <c r="C70" s="188" t="s">
        <v>2784</v>
      </c>
      <c r="D70" s="190" t="s">
        <v>2785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2673</v>
      </c>
      <c r="B71" s="187" t="s">
        <v>2761</v>
      </c>
      <c r="C71" s="188" t="s">
        <v>2786</v>
      </c>
      <c r="D71" s="190" t="s">
        <v>2787</v>
      </c>
      <c r="E71" s="190" t="s">
        <v>2788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2673</v>
      </c>
      <c r="B72" s="187" t="s">
        <v>2761</v>
      </c>
      <c r="C72" s="188" t="s">
        <v>2789</v>
      </c>
      <c r="D72" s="190" t="s">
        <v>2790</v>
      </c>
      <c r="E72" s="190" t="s">
        <v>2791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2673</v>
      </c>
      <c r="B73" s="187" t="s">
        <v>2761</v>
      </c>
      <c r="C73" s="188" t="s">
        <v>2792</v>
      </c>
      <c r="D73" s="190" t="s">
        <v>2793</v>
      </c>
      <c r="E73" s="190" t="s">
        <v>2794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2673</v>
      </c>
      <c r="B74" s="187" t="s">
        <v>2761</v>
      </c>
      <c r="C74" s="188" t="s">
        <v>2795</v>
      </c>
      <c r="D74" s="190" t="s">
        <v>2796</v>
      </c>
      <c r="E74" s="190" t="s">
        <v>2797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2673</v>
      </c>
      <c r="B75" s="187" t="s">
        <v>2761</v>
      </c>
      <c r="C75" s="188" t="s">
        <v>2798</v>
      </c>
      <c r="D75" s="190" t="s">
        <v>2799</v>
      </c>
      <c r="E75" s="190" t="s">
        <v>2800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2673</v>
      </c>
      <c r="B76" s="187" t="s">
        <v>2761</v>
      </c>
      <c r="C76" s="188" t="s">
        <v>2801</v>
      </c>
      <c r="D76" s="190" t="s">
        <v>2802</v>
      </c>
      <c r="E76" s="190" t="s">
        <v>2803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2673</v>
      </c>
      <c r="B77" s="187" t="s">
        <v>2761</v>
      </c>
      <c r="C77" s="188" t="s">
        <v>2804</v>
      </c>
      <c r="D77" s="190" t="s">
        <v>2805</v>
      </c>
      <c r="E77" s="190" t="s">
        <v>2806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2673</v>
      </c>
      <c r="B78" s="187" t="s">
        <v>2761</v>
      </c>
      <c r="C78" s="188" t="s">
        <v>2807</v>
      </c>
      <c r="D78" s="190" t="s">
        <v>2808</v>
      </c>
      <c r="E78" s="190" t="s">
        <v>2809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2673</v>
      </c>
      <c r="B79" s="186" t="s">
        <v>2761</v>
      </c>
      <c r="C79" s="186"/>
      <c r="D79" s="189" t="s">
        <v>2810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2811</v>
      </c>
      <c r="B80" s="187"/>
      <c r="C80" s="188" t="s">
        <v>2812</v>
      </c>
      <c r="D80" s="190" t="s">
        <v>2813</v>
      </c>
      <c r="E80" s="190" t="s">
        <v>2814</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2811</v>
      </c>
      <c r="B81" s="187"/>
      <c r="C81" s="188" t="s">
        <v>2815</v>
      </c>
      <c r="D81" s="190" t="s">
        <v>2816</v>
      </c>
      <c r="E81" s="190" t="s">
        <v>2817</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2811</v>
      </c>
      <c r="B82" s="187"/>
      <c r="C82" s="188" t="s">
        <v>2818</v>
      </c>
      <c r="D82" s="190" t="s">
        <v>2819</v>
      </c>
      <c r="E82" s="190" t="s">
        <v>2820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2811</v>
      </c>
      <c r="B83" s="187"/>
      <c r="C83" s="188" t="s">
        <v>2821</v>
      </c>
      <c r="D83" s="190" t="s">
        <v>2822</v>
      </c>
      <c r="E83" s="190" t="s">
        <v>2823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2811</v>
      </c>
      <c r="B84" s="186"/>
      <c r="C84" s="186"/>
      <c r="D84" s="189" t="s">
        <v>2824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2825</v>
      </c>
      <c r="B85" s="187"/>
      <c r="C85" s="188" t="s">
        <v>2826</v>
      </c>
      <c r="D85" s="190" t="s">
        <v>2827</v>
      </c>
      <c r="E85" s="190" t="s">
        <v>2828</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2825</v>
      </c>
      <c r="B86" s="187"/>
      <c r="C86" s="188" t="s">
        <v>2829</v>
      </c>
      <c r="D86" s="190" t="s">
        <v>2830</v>
      </c>
      <c r="E86" s="190" t="s">
        <v>2831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2825</v>
      </c>
      <c r="B87" s="187"/>
      <c r="C87" s="188" t="s">
        <v>2832</v>
      </c>
      <c r="D87" s="190" t="s">
        <v>2833</v>
      </c>
      <c r="E87" s="190" t="s">
        <v>2834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2825</v>
      </c>
      <c r="B88" s="187"/>
      <c r="C88" s="188" t="s">
        <v>2835</v>
      </c>
      <c r="D88" s="190" t="s">
        <v>2836</v>
      </c>
      <c r="E88" s="190" t="s">
        <v>2837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2825</v>
      </c>
      <c r="B89" s="187"/>
      <c r="C89" s="188" t="s">
        <v>2838</v>
      </c>
      <c r="D89" s="190" t="s">
        <v>2839</v>
      </c>
      <c r="E89" s="190" t="s">
        <v>2840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2825</v>
      </c>
      <c r="B90" s="186" t="s">
        <v>2841</v>
      </c>
      <c r="C90" s="186"/>
      <c r="D90" s="189" t="s">
        <v>2842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2825</v>
      </c>
      <c r="B91" s="187" t="s">
        <v>2841</v>
      </c>
      <c r="C91" s="188" t="s">
        <v>2843</v>
      </c>
      <c r="D91" s="190" t="s">
        <v>2844</v>
      </c>
      <c r="E91" s="190" t="s">
        <v>2845</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2825</v>
      </c>
      <c r="B92" s="187" t="s">
        <v>2841</v>
      </c>
      <c r="C92" s="188" t="s">
        <v>2846</v>
      </c>
      <c r="D92" s="190" t="s">
        <v>2847</v>
      </c>
      <c r="E92" s="190" t="s">
        <v>2848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2841</v>
      </c>
      <c r="C93" s="188" t="s">
        <v>2849</v>
      </c>
      <c r="D93" s="190" t="s">
        <v>2850</v>
      </c>
      <c r="E93" s="190" t="s">
        <v>2851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2841</v>
      </c>
      <c r="C94" s="188" t="s">
        <v>2852</v>
      </c>
      <c r="D94" s="190" t="s">
        <v>2853</v>
      </c>
      <c r="E94" s="190" t="s">
        <v>2854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2841</v>
      </c>
      <c r="C95" s="188" t="s">
        <v>2855</v>
      </c>
      <c r="D95" s="190" t="s">
        <v>2856</v>
      </c>
      <c r="E95" s="190" t="s">
        <v>2857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2841</v>
      </c>
      <c r="C96" s="188" t="s">
        <v>2858</v>
      </c>
      <c r="D96" s="190" t="s">
        <v>2859</v>
      </c>
      <c r="E96" s="190" t="s">
        <v>2860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2841</v>
      </c>
      <c r="C97" s="188" t="s">
        <v>2861</v>
      </c>
      <c r="D97" s="190" t="s">
        <v>2862</v>
      </c>
      <c r="E97" s="190" t="s">
        <v>2863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2841</v>
      </c>
      <c r="C98" s="188" t="s">
        <v>2864</v>
      </c>
      <c r="D98" s="190" t="s">
        <v>2865</v>
      </c>
      <c r="E98" s="190" t="s">
        <v>2866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2867</v>
      </c>
      <c r="C99" s="186"/>
      <c r="D99" s="189" t="s">
        <v>2868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2867</v>
      </c>
      <c r="C100" s="188" t="s">
        <v>2869</v>
      </c>
      <c r="D100" s="190" t="s">
        <v>2870</v>
      </c>
      <c r="E100" s="190" t="s">
        <v>2871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2867</v>
      </c>
      <c r="C101" s="188" t="s">
        <v>2872</v>
      </c>
      <c r="D101" s="190" t="s">
        <v>2873</v>
      </c>
      <c r="E101" s="190" t="s">
        <v>2874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2867</v>
      </c>
      <c r="C102" s="188" t="s">
        <v>2875</v>
      </c>
      <c r="D102" s="190" t="s">
        <v>2876</v>
      </c>
      <c r="E102" s="190" t="s">
        <v>2877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2867</v>
      </c>
      <c r="C103" s="188" t="s">
        <v>2878</v>
      </c>
      <c r="D103" s="190" t="s">
        <v>2879</v>
      </c>
      <c r="E103" s="190" t="s">
        <v>2880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2867</v>
      </c>
      <c r="C104" s="196" t="s">
        <v>2881</v>
      </c>
      <c r="D104" s="197" t="s">
        <v>2882</v>
      </c>
      <c r="E104" s="197" t="s">
        <v>2883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125</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IFERROR(INDEX('Recommendations'!$G$2:$G$22, MATCH(G2,'Recommendations'!$A$2:$A$22,0))="Implemented", FALSE))</xm:f>
            <x14:dxf>
              <font>
                <color rgb="FF000000"/>
              </font>
              <fill>
                <patternFill>
                  <bgColor rgb="FF3C7D22"/>
                </patternFill>
              </fill>
            </x14:dxf>
          </x14:cfRule>
          <x14:cfRule type="expression" priority="2" id="{00000000-000E-0000-0800-000002000000}">
            <xm:f>AND(G2&lt;&gt;"", IFERROR(INDEX('Recommendations'!$G$2:$G$22, MATCH(G2,'Recommendations'!$A$2:$A$22,0))="Compensated", FALSE))</xm:f>
            <x14:dxf>
              <font>
                <color rgb="FF000000"/>
              </font>
              <fill>
                <patternFill>
                  <bgColor rgb="FFC6E0B4"/>
                </patternFill>
              </fill>
            </x14:dxf>
          </x14:cfRule>
          <x14:cfRule type="expression" priority="3" id="{00000000-000E-0000-0800-000003000000}">
            <xm:f>AND(G2&lt;&gt;"", IFERROR(INDEX('Recommendations'!$G$2:$G$22, MATCH(G2,'Recommendations'!$A$2:$A$22,0))="Testing", FALSE))</xm:f>
            <x14:dxf>
              <font>
                <color rgb="FF000000"/>
              </font>
              <fill>
                <patternFill>
                  <bgColor rgb="FFFFC000"/>
                </patternFill>
              </fill>
            </x14:dxf>
          </x14:cfRule>
          <x14:cfRule type="expression" priority="4" id="{00000000-000E-0000-0800-000004000000}">
            <xm:f>AND(G2&lt;&gt;"", IFERROR(INDEX('Recommendations'!$G$2:$G$22, MATCH(G2,'Recommendations'!$A$2:$A$22,0))="Failed", FALSE))</xm:f>
            <x14:dxf>
              <font>
                <color rgb="FF000000"/>
              </font>
              <fill>
                <patternFill>
                  <bgColor rgb="FFD82891"/>
                </patternFill>
              </fill>
            </x14:dxf>
          </x14:cfRule>
          <x14:cfRule type="expression" priority="5" id="{00000000-000E-0000-0800-000005000000}">
            <xm:f>AND(G2&lt;&gt;"", IFERROR(INDEX('Recommendations'!$G$2:$G$22, MATCH(G2,'Recommendations'!$A$2:$A$22,0))="Risk Accepted", FALSE))</xm:f>
            <x14:dxf>
              <font>
                <color rgb="FF000000"/>
              </font>
              <fill>
                <patternFill>
                  <bgColor rgb="FFD9D9D9"/>
                </patternFill>
              </fill>
            </x14:dxf>
          </x14:cfRule>
          <x14:cfRule type="expression" priority="6" id="{00000000-000E-0000-0800-000006000000}">
            <xm:f>AND(G2&lt;&gt;"", IFERROR(INDEX('Recommendations'!$G$2:$G$22, MATCH(G2,'Recommendations'!$A$2:$A$22,0))="N/A",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Windows Firewall with Advanced Security Security Technical Implementation Guide - SHGIR</dc:title>
  <dc:subject>Generated on: 2026-06-08 13:46:47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2026-06-08T12:46:54Z</dcterms:modified>
  <cp:category>DISA-STIG</cp:category>
  <cp:contentStatus>Draft</cp:contentStatus>
</cp:coreProperties>
</file>